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jmvil\Desktop\Licitaciones David\2. Documentos posteriores\2. Cubiertas Armenia ultimo\v3\"/>
    </mc:Choice>
  </mc:AlternateContent>
  <xr:revisionPtr revIDLastSave="0" documentId="13_ncr:1_{340EED8E-245A-494B-8C75-01DD81E48396}" xr6:coauthVersionLast="47" xr6:coauthVersionMax="47" xr10:uidLastSave="{00000000-0000-0000-0000-000000000000}"/>
  <bookViews>
    <workbookView xWindow="22932" yWindow="-9372" windowWidth="30936" windowHeight="13176" tabRatio="990" firstSheet="3" activeTab="3" xr2:uid="{00000000-000D-0000-FFFF-FFFF00000000}"/>
  </bookViews>
  <sheets>
    <sheet name="NIVEL" sheetId="209" state="hidden" r:id="rId1"/>
    <sheet name="EXCAV ZANJA" sheetId="185" state="hidden" r:id="rId2"/>
    <sheet name="EXCAV." sheetId="179" state="hidden" r:id="rId3"/>
    <sheet name="Acta final Cantidades " sheetId="257" r:id="rId4"/>
    <sheet name="1" sheetId="259" r:id="rId5"/>
    <sheet name="2" sheetId="260" r:id="rId6"/>
    <sheet name="3" sheetId="292" r:id="rId7"/>
    <sheet name="4" sheetId="293" r:id="rId8"/>
    <sheet name="5" sheetId="294" r:id="rId9"/>
    <sheet name="6" sheetId="295" r:id="rId10"/>
    <sheet name="7" sheetId="296" r:id="rId11"/>
    <sheet name="8" sheetId="297" r:id="rId12"/>
    <sheet name="9" sheetId="298" r:id="rId13"/>
    <sheet name="NP-01" sheetId="299" r:id="rId14"/>
    <sheet name="NP-02" sheetId="300" r:id="rId15"/>
    <sheet name="NP-03" sheetId="301" r:id="rId16"/>
    <sheet name="NP-04" sheetId="305" r:id="rId17"/>
    <sheet name="VIGAS F" sheetId="180" state="hidden" r:id="rId18"/>
    <sheet name="COLUMNA" sheetId="196" state="hidden" r:id="rId19"/>
    <sheet name="COLUM" sheetId="181" state="hidden" r:id="rId20"/>
    <sheet name="TUBERIA 2S" sheetId="189" state="hidden" r:id="rId21"/>
    <sheet name="VIGAS AEREAS" sheetId="200" state="hidden" r:id="rId22"/>
    <sheet name="TUBERIA 3S" sheetId="188" state="hidden" r:id="rId23"/>
    <sheet name="TUBERIA 4S" sheetId="190" state="hidden" r:id="rId24"/>
    <sheet name="PUNTO 3&quot;" sheetId="192" state="hidden" r:id="rId25"/>
    <sheet name="PUNTO 4&quot;" sheetId="193" state="hidden" r:id="rId26"/>
    <sheet name="PUNTO 1.2 P" sheetId="194" state="hidden" r:id="rId27"/>
    <sheet name="TUBERIA 1&quot;" sheetId="195" state="hidden" r:id="rId28"/>
    <sheet name="PUNTO 1.2CPVC" sheetId="197" state="hidden" r:id="rId29"/>
    <sheet name="TUBERIA 1.2CPVC" sheetId="198" state="hidden" r:id="rId30"/>
    <sheet name="CAJA" sheetId="210" state="hidden" r:id="rId31"/>
    <sheet name="RELLENO" sheetId="191" state="hidden" r:id="rId32"/>
    <sheet name="VIGA CINTA" sheetId="211" state="hidden" r:id="rId33"/>
    <sheet name="CUCHILLA" sheetId="212" state="hidden" r:id="rId34"/>
    <sheet name="AFIRM" sheetId="182" state="hidden" r:id="rId35"/>
    <sheet name="SOLADO" sheetId="183" state="hidden" r:id="rId36"/>
    <sheet name="FILTRO" sheetId="201" state="hidden" r:id="rId37"/>
    <sheet name="ACERO 420 MPA" sheetId="184" state="hidden" r:id="rId38"/>
    <sheet name="ANCLAJE" sheetId="202" state="hidden" r:id="rId39"/>
    <sheet name="ANCLAJE  1.2" sheetId="220" state="hidden" r:id="rId40"/>
    <sheet name="MUROS" sheetId="199" state="hidden" r:id="rId41"/>
    <sheet name="LLAVE " sheetId="207" state="hidden" r:id="rId42"/>
    <sheet name="LLAVE DE PASO" sheetId="208" state="hidden" r:id="rId43"/>
    <sheet name="FILTRO GEOTEXTIL" sheetId="206" state="hidden" r:id="rId44"/>
    <sheet name="FILTRO PIEDRA" sheetId="205" state="hidden" r:id="rId45"/>
    <sheet name="CUNETA" sheetId="213" state="hidden" r:id="rId46"/>
    <sheet name="ESTRUCTURA METAL" sheetId="217" state="hidden" r:id="rId47"/>
    <sheet name="REVOQUE" sheetId="203" state="hidden" r:id="rId48"/>
    <sheet name="CUCHILLA REVOQUE" sheetId="214" state="hidden" r:id="rId49"/>
    <sheet name="CARTERAS" sheetId="215" state="hidden" r:id="rId50"/>
    <sheet name="PUNTO GALVANIZADO" sheetId="226" state="hidden" r:id="rId51"/>
    <sheet name="ESTUCO" sheetId="221" state="hidden" r:id="rId52"/>
    <sheet name="PINTURA" sheetId="229" state="hidden" r:id="rId53"/>
    <sheet name="FILOS Y DIL ESTUCO Y PINTURA" sheetId="230" state="hidden" r:id="rId54"/>
    <sheet name="CARTERAS ESTUCO" sheetId="232" state="hidden" r:id="rId55"/>
    <sheet name="TEJAS" sheetId="218" state="hidden" r:id="rId56"/>
    <sheet name="TEJAS BARRO" sheetId="222" state="hidden" r:id="rId57"/>
    <sheet name="CABALLETE" sheetId="223" state="hidden" r:id="rId58"/>
    <sheet name="LIMAHOYAS" sheetId="224" state="hidden" r:id="rId59"/>
    <sheet name="ENCHAPES" sheetId="227" state="hidden" r:id="rId60"/>
    <sheet name="PIRAGUA" sheetId="228" state="hidden" r:id="rId61"/>
    <sheet name="FILOS Y DIL" sheetId="204" state="hidden" r:id="rId62"/>
    <sheet name="MALLA" sheetId="186" state="hidden" r:id="rId63"/>
    <sheet name="DIV. BAÑOS" sheetId="106" state="hidden" r:id="rId64"/>
    <sheet name="ESMALTE VENT." sheetId="107" state="hidden" r:id="rId65"/>
    <sheet name="ESMALTE PUERTAS" sheetId="108" state="hidden" r:id="rId66"/>
    <sheet name="TEJA PVC" sheetId="114" state="hidden" r:id="rId67"/>
    <sheet name="MORAS" sheetId="115" state="hidden" r:id="rId68"/>
  </sheets>
  <definedNames>
    <definedName name="_xlnm.Print_Area" localSheetId="4">'1'!$A$1:$O$34</definedName>
    <definedName name="_xlnm.Print_Area" localSheetId="5">'2'!$A$1:$O$34</definedName>
    <definedName name="_xlnm.Print_Area" localSheetId="46">'ESTRUCTURA METAL'!$A$1:$AB$28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305" l="1"/>
  <c r="I16" i="305" s="1"/>
  <c r="I17" i="305" s="1"/>
  <c r="I18" i="305" s="1"/>
  <c r="I19" i="305" s="1"/>
  <c r="I20" i="305" s="1"/>
  <c r="I21" i="305" s="1"/>
  <c r="I22" i="305" s="1"/>
  <c r="I23" i="305" s="1"/>
  <c r="I24" i="305" s="1"/>
  <c r="I25" i="305" s="1"/>
  <c r="I26" i="305" s="1"/>
  <c r="I27" i="305" s="1"/>
  <c r="I28" i="305" s="1"/>
  <c r="I29" i="305" s="1"/>
  <c r="H14" i="305"/>
  <c r="I14" i="305" s="1"/>
  <c r="H11" i="305"/>
  <c r="B12" i="305"/>
  <c r="C12" i="305"/>
  <c r="G30" i="257" l="1"/>
  <c r="L28" i="257"/>
  <c r="L29" i="257"/>
  <c r="H15" i="301"/>
  <c r="I15" i="301" s="1"/>
  <c r="H14" i="301"/>
  <c r="I14" i="301" s="1"/>
  <c r="H11" i="301"/>
  <c r="B12" i="301"/>
  <c r="C12" i="301"/>
  <c r="H14" i="300"/>
  <c r="I14" i="300" s="1"/>
  <c r="I15" i="300" s="1"/>
  <c r="I16" i="300" s="1"/>
  <c r="I17" i="300" s="1"/>
  <c r="I18" i="300" s="1"/>
  <c r="I19" i="300" s="1"/>
  <c r="I20" i="300" s="1"/>
  <c r="I21" i="300" s="1"/>
  <c r="I22" i="300" s="1"/>
  <c r="I23" i="300" s="1"/>
  <c r="I24" i="300" s="1"/>
  <c r="I25" i="300" s="1"/>
  <c r="I26" i="300" s="1"/>
  <c r="I27" i="300" s="1"/>
  <c r="I28" i="300" s="1"/>
  <c r="I29" i="300" s="1"/>
  <c r="B12" i="300"/>
  <c r="H11" i="300"/>
  <c r="C12" i="300"/>
  <c r="H15" i="299"/>
  <c r="I15" i="299" s="1"/>
  <c r="H14" i="299"/>
  <c r="I14" i="299" s="1"/>
  <c r="B12" i="299"/>
  <c r="C12" i="299"/>
  <c r="H11" i="299"/>
  <c r="H14" i="298"/>
  <c r="I14" i="298" s="1"/>
  <c r="B12" i="298"/>
  <c r="C12" i="298"/>
  <c r="H11" i="298"/>
  <c r="H15" i="297"/>
  <c r="H14" i="297"/>
  <c r="I14" i="297" s="1"/>
  <c r="H11" i="297"/>
  <c r="B12" i="297"/>
  <c r="C12" i="297"/>
  <c r="H14" i="296"/>
  <c r="I14" i="296" s="1"/>
  <c r="I15" i="296" s="1"/>
  <c r="I16" i="296" s="1"/>
  <c r="I17" i="296" s="1"/>
  <c r="I18" i="296" s="1"/>
  <c r="I19" i="296" s="1"/>
  <c r="I20" i="296" s="1"/>
  <c r="I21" i="296" s="1"/>
  <c r="I22" i="296" s="1"/>
  <c r="I23" i="296" s="1"/>
  <c r="I24" i="296" s="1"/>
  <c r="I25" i="296" s="1"/>
  <c r="I26" i="296" s="1"/>
  <c r="I27" i="296" s="1"/>
  <c r="I28" i="296" s="1"/>
  <c r="I29" i="296" s="1"/>
  <c r="B12" i="296"/>
  <c r="C12" i="296"/>
  <c r="H11" i="296"/>
  <c r="C12" i="295"/>
  <c r="H11" i="295"/>
  <c r="H14" i="295"/>
  <c r="I14" i="295" s="1"/>
  <c r="I15" i="295" s="1"/>
  <c r="I16" i="295" s="1"/>
  <c r="I17" i="295" s="1"/>
  <c r="I18" i="295" s="1"/>
  <c r="I19" i="295" s="1"/>
  <c r="I20" i="295" s="1"/>
  <c r="I21" i="295" s="1"/>
  <c r="I22" i="295" s="1"/>
  <c r="I23" i="295" s="1"/>
  <c r="I24" i="295" s="1"/>
  <c r="I25" i="295" s="1"/>
  <c r="I26" i="295" s="1"/>
  <c r="I27" i="295" s="1"/>
  <c r="I28" i="295" s="1"/>
  <c r="I29" i="295" s="1"/>
  <c r="B12" i="295"/>
  <c r="H14" i="294"/>
  <c r="I14" i="294" s="1"/>
  <c r="I15" i="294" s="1"/>
  <c r="I16" i="294" s="1"/>
  <c r="I17" i="294" s="1"/>
  <c r="I18" i="294" s="1"/>
  <c r="I19" i="294" s="1"/>
  <c r="I20" i="294" s="1"/>
  <c r="I21" i="294" s="1"/>
  <c r="I22" i="294" s="1"/>
  <c r="I23" i="294" s="1"/>
  <c r="I24" i="294" s="1"/>
  <c r="I25" i="294" s="1"/>
  <c r="I26" i="294" s="1"/>
  <c r="I27" i="294" s="1"/>
  <c r="I28" i="294" s="1"/>
  <c r="I29" i="294" s="1"/>
  <c r="B12" i="294"/>
  <c r="C12" i="294"/>
  <c r="H11" i="294"/>
  <c r="H14" i="293"/>
  <c r="I14" i="293" s="1"/>
  <c r="I15" i="293" s="1"/>
  <c r="I16" i="293" s="1"/>
  <c r="I17" i="293" s="1"/>
  <c r="I18" i="293" s="1"/>
  <c r="I19" i="293" s="1"/>
  <c r="I20" i="293" s="1"/>
  <c r="I21" i="293" s="1"/>
  <c r="I22" i="293" s="1"/>
  <c r="I23" i="293" s="1"/>
  <c r="I24" i="293" s="1"/>
  <c r="I25" i="293" s="1"/>
  <c r="I26" i="293" s="1"/>
  <c r="I27" i="293" s="1"/>
  <c r="I28" i="293" s="1"/>
  <c r="I29" i="293" s="1"/>
  <c r="B12" i="293"/>
  <c r="H11" i="293"/>
  <c r="C12" i="293"/>
  <c r="H14" i="292"/>
  <c r="I14" i="292" s="1"/>
  <c r="I15" i="292" s="1"/>
  <c r="I16" i="292" s="1"/>
  <c r="I17" i="292" s="1"/>
  <c r="I18" i="292" s="1"/>
  <c r="I19" i="292" s="1"/>
  <c r="I20" i="292" s="1"/>
  <c r="I21" i="292" s="1"/>
  <c r="I22" i="292" s="1"/>
  <c r="I23" i="292" s="1"/>
  <c r="I24" i="292" s="1"/>
  <c r="I25" i="292" s="1"/>
  <c r="I26" i="292" s="1"/>
  <c r="I27" i="292" s="1"/>
  <c r="I28" i="292" s="1"/>
  <c r="I29" i="292" s="1"/>
  <c r="H11" i="292"/>
  <c r="C12" i="292"/>
  <c r="B12" i="292"/>
  <c r="H15" i="260"/>
  <c r="I15" i="260" s="1"/>
  <c r="H14" i="260"/>
  <c r="I14" i="260" s="1"/>
  <c r="B12" i="260"/>
  <c r="C12" i="260"/>
  <c r="H11" i="260"/>
  <c r="H11" i="259"/>
  <c r="B12" i="259"/>
  <c r="C12" i="259"/>
  <c r="I14" i="259"/>
  <c r="J17" i="257"/>
  <c r="J18" i="257"/>
  <c r="J19" i="257"/>
  <c r="J20" i="257"/>
  <c r="J21" i="257"/>
  <c r="J23" i="257"/>
  <c r="J24" i="257"/>
  <c r="I19" i="257"/>
  <c r="I20" i="257"/>
  <c r="I21" i="257"/>
  <c r="I22" i="257"/>
  <c r="I23" i="257"/>
  <c r="I16" i="257"/>
  <c r="L27" i="257"/>
  <c r="L26" i="257"/>
  <c r="J25" i="257"/>
  <c r="I25" i="257"/>
  <c r="L17" i="257"/>
  <c r="L18" i="257"/>
  <c r="L30" i="257" s="1"/>
  <c r="L19" i="257"/>
  <c r="L20" i="257"/>
  <c r="L21" i="257"/>
  <c r="L22" i="257"/>
  <c r="L23" i="257"/>
  <c r="L24" i="257"/>
  <c r="L16" i="257"/>
  <c r="G17" i="257"/>
  <c r="G18" i="257"/>
  <c r="G19" i="257"/>
  <c r="G20" i="257"/>
  <c r="G21" i="257"/>
  <c r="G22" i="257"/>
  <c r="G23" i="257"/>
  <c r="G24" i="257"/>
  <c r="G16" i="257"/>
  <c r="H17" i="257"/>
  <c r="I17" i="257" s="1"/>
  <c r="H18" i="257"/>
  <c r="I18" i="257" s="1"/>
  <c r="H19" i="257"/>
  <c r="H20" i="257"/>
  <c r="H21" i="257"/>
  <c r="H22" i="257"/>
  <c r="J22" i="257" s="1"/>
  <c r="H23" i="257"/>
  <c r="H24" i="257"/>
  <c r="I24" i="257" s="1"/>
  <c r="H16" i="257"/>
  <c r="J16" i="257" s="1"/>
  <c r="I16" i="301" l="1"/>
  <c r="I17" i="301" s="1"/>
  <c r="I18" i="301" s="1"/>
  <c r="I19" i="301" s="1"/>
  <c r="I20" i="301" s="1"/>
  <c r="I21" i="301" s="1"/>
  <c r="I22" i="301" s="1"/>
  <c r="I23" i="301" s="1"/>
  <c r="I24" i="301" s="1"/>
  <c r="I25" i="301" s="1"/>
  <c r="I26" i="301" s="1"/>
  <c r="I27" i="301" s="1"/>
  <c r="I28" i="301" s="1"/>
  <c r="I29" i="301" s="1"/>
  <c r="I16" i="299"/>
  <c r="I17" i="299" s="1"/>
  <c r="I18" i="299" s="1"/>
  <c r="I19" i="299" s="1"/>
  <c r="I20" i="299" s="1"/>
  <c r="I21" i="299" s="1"/>
  <c r="I22" i="299" s="1"/>
  <c r="I23" i="299" s="1"/>
  <c r="I24" i="299" s="1"/>
  <c r="I25" i="299" s="1"/>
  <c r="I26" i="299" s="1"/>
  <c r="I27" i="299" s="1"/>
  <c r="I28" i="299" s="1"/>
  <c r="I29" i="299" s="1"/>
  <c r="I15" i="298"/>
  <c r="I16" i="298" s="1"/>
  <c r="I17" i="298" s="1"/>
  <c r="I18" i="298" s="1"/>
  <c r="I19" i="298" s="1"/>
  <c r="I20" i="298" s="1"/>
  <c r="I21" i="298" s="1"/>
  <c r="I22" i="298" s="1"/>
  <c r="I23" i="298" s="1"/>
  <c r="I24" i="298" s="1"/>
  <c r="I25" i="298" s="1"/>
  <c r="I26" i="298" s="1"/>
  <c r="I27" i="298" s="1"/>
  <c r="I28" i="298" s="1"/>
  <c r="I29" i="298" s="1"/>
  <c r="I15" i="297"/>
  <c r="I16" i="297" s="1"/>
  <c r="I17" i="297" s="1"/>
  <c r="I18" i="297" s="1"/>
  <c r="I19" i="297" s="1"/>
  <c r="I20" i="297" s="1"/>
  <c r="I21" i="297" s="1"/>
  <c r="I22" i="297" s="1"/>
  <c r="I23" i="297" s="1"/>
  <c r="I24" i="297" s="1"/>
  <c r="I25" i="297" s="1"/>
  <c r="I26" i="297" s="1"/>
  <c r="I27" i="297" s="1"/>
  <c r="I28" i="297" s="1"/>
  <c r="I29" i="297" s="1"/>
  <c r="I16" i="260"/>
  <c r="I17" i="260" s="1"/>
  <c r="I18" i="260" s="1"/>
  <c r="I19" i="260" s="1"/>
  <c r="I20" i="260" s="1"/>
  <c r="I21" i="260" s="1"/>
  <c r="I22" i="260" s="1"/>
  <c r="I23" i="260" s="1"/>
  <c r="I24" i="260" s="1"/>
  <c r="I25" i="260" s="1"/>
  <c r="I26" i="260" s="1"/>
  <c r="I27" i="260" s="1"/>
  <c r="I28" i="260" s="1"/>
  <c r="I29" i="260" s="1"/>
  <c r="I15" i="259" l="1"/>
  <c r="I16" i="259" s="1"/>
  <c r="I17" i="259" s="1"/>
  <c r="I18" i="259" s="1"/>
  <c r="I19" i="259" s="1"/>
  <c r="I20" i="259" s="1"/>
  <c r="I21" i="259" s="1"/>
  <c r="I22" i="259" s="1"/>
  <c r="I23" i="259" s="1"/>
  <c r="I24" i="259" s="1"/>
  <c r="I25" i="259" s="1"/>
  <c r="I26" i="259" s="1"/>
  <c r="I27" i="259" s="1"/>
  <c r="I28" i="259" s="1"/>
  <c r="I29" i="259" s="1"/>
  <c r="L32" i="257" l="1"/>
  <c r="L33" i="257" s="1"/>
  <c r="L31" i="257" l="1"/>
  <c r="L34" i="257" s="1"/>
  <c r="D41" i="257" l="1"/>
  <c r="D42" i="257" s="1"/>
  <c r="G32" i="257"/>
  <c r="G33" i="257" s="1"/>
  <c r="G31" i="257" l="1"/>
  <c r="G34" i="257" l="1"/>
  <c r="E11" i="257"/>
  <c r="D39" i="257"/>
  <c r="D43" i="257"/>
  <c r="D44" i="257" s="1"/>
  <c r="E12" i="257"/>
  <c r="I18" i="232"/>
  <c r="I24" i="232"/>
  <c r="E21" i="232"/>
  <c r="I21" i="232" s="1"/>
  <c r="E23" i="232"/>
  <c r="I23" i="232" s="1"/>
  <c r="E22" i="232"/>
  <c r="I22" i="232" s="1"/>
  <c r="E20" i="232"/>
  <c r="I20" i="232" s="1"/>
  <c r="E19" i="232"/>
  <c r="I19" i="232" s="1"/>
  <c r="E18" i="232"/>
  <c r="E17" i="232"/>
  <c r="I17" i="232" s="1"/>
  <c r="E16" i="232"/>
  <c r="I16" i="232" s="1"/>
  <c r="E15" i="232"/>
  <c r="I15" i="232" s="1"/>
  <c r="E14" i="232"/>
  <c r="I14" i="232" s="1"/>
  <c r="D45" i="257" l="1"/>
  <c r="E13" i="257"/>
  <c r="I26" i="232"/>
  <c r="K9" i="232" s="1"/>
  <c r="H13" i="230"/>
  <c r="I13" i="230" s="1"/>
  <c r="I15" i="229"/>
  <c r="I16" i="221"/>
  <c r="I28" i="230"/>
  <c r="I27" i="230"/>
  <c r="I26" i="230"/>
  <c r="H25" i="230"/>
  <c r="I25" i="230" s="1"/>
  <c r="I24" i="230"/>
  <c r="I23" i="230"/>
  <c r="E22" i="230"/>
  <c r="I22" i="230" s="1"/>
  <c r="E21" i="230"/>
  <c r="I21" i="230" s="1"/>
  <c r="E20" i="230"/>
  <c r="I20" i="230" s="1"/>
  <c r="I19" i="230"/>
  <c r="I18" i="230"/>
  <c r="I17" i="230"/>
  <c r="I16" i="230"/>
  <c r="I15" i="230"/>
  <c r="I14" i="230"/>
  <c r="H14" i="229"/>
  <c r="I14" i="229" s="1"/>
  <c r="I27" i="229" s="1"/>
  <c r="I13" i="229"/>
  <c r="H14" i="221"/>
  <c r="I14" i="221" s="1"/>
  <c r="I31" i="230" l="1"/>
  <c r="K9" i="230" s="1"/>
  <c r="K9" i="229"/>
  <c r="I13" i="221" l="1"/>
  <c r="I27" i="221" s="1"/>
  <c r="K9" i="221" s="1"/>
  <c r="I12" i="228" l="1"/>
  <c r="I18" i="228"/>
  <c r="I20" i="228" l="1"/>
  <c r="K9" i="228" s="1"/>
  <c r="I25" i="227" l="1"/>
  <c r="I24" i="227"/>
  <c r="I23" i="227"/>
  <c r="I22" i="227"/>
  <c r="I21" i="227"/>
  <c r="I20" i="227"/>
  <c r="I19" i="227"/>
  <c r="I18" i="227"/>
  <c r="I17" i="227"/>
  <c r="I16" i="227"/>
  <c r="I15" i="227"/>
  <c r="I14" i="227"/>
  <c r="I13" i="227"/>
  <c r="I12" i="227"/>
  <c r="I18" i="226"/>
  <c r="I17" i="226"/>
  <c r="I16" i="226"/>
  <c r="I15" i="226"/>
  <c r="I14" i="226"/>
  <c r="I13" i="226"/>
  <c r="I27" i="227" l="1"/>
  <c r="K9" i="227" s="1"/>
  <c r="I22" i="226"/>
  <c r="K9" i="226" s="1"/>
  <c r="D46" i="257" l="1"/>
  <c r="I12" i="224"/>
  <c r="I24" i="224" s="1"/>
  <c r="K9" i="224" s="1"/>
  <c r="E12" i="223"/>
  <c r="I12" i="223"/>
  <c r="I24" i="223" s="1"/>
  <c r="K9" i="223" s="1"/>
  <c r="I12" i="222" l="1"/>
  <c r="I24" i="222" s="1"/>
  <c r="K9" i="222" s="1"/>
  <c r="I13" i="199" l="1"/>
  <c r="P17" i="220" l="1"/>
  <c r="I12" i="220"/>
  <c r="I21" i="220" s="1"/>
  <c r="N8" i="220" s="1"/>
  <c r="I12" i="218" l="1"/>
  <c r="I24" i="218" l="1"/>
  <c r="K9" i="218" s="1"/>
  <c r="I12" i="199"/>
  <c r="F13" i="217"/>
  <c r="I13" i="217" s="1"/>
  <c r="F15" i="217"/>
  <c r="I15" i="217" s="1"/>
  <c r="F12" i="217" l="1"/>
  <c r="F14" i="217"/>
  <c r="I14" i="217" s="1"/>
  <c r="H12" i="217"/>
  <c r="I12" i="217" l="1"/>
  <c r="I21" i="217" s="1"/>
  <c r="N8" i="217" s="1"/>
  <c r="I12" i="215"/>
  <c r="I24" i="215" s="1"/>
  <c r="N8" i="215" s="1"/>
  <c r="I13" i="203"/>
  <c r="I12" i="203"/>
  <c r="G25" i="214"/>
  <c r="I25" i="214" s="1"/>
  <c r="G23" i="214"/>
  <c r="I23" i="214" s="1"/>
  <c r="G24" i="214"/>
  <c r="I24" i="214" s="1"/>
  <c r="G13" i="214"/>
  <c r="I13" i="214" s="1"/>
  <c r="G14" i="214"/>
  <c r="G15" i="214"/>
  <c r="G16" i="214"/>
  <c r="I16" i="214" s="1"/>
  <c r="G17" i="214"/>
  <c r="I17" i="214" s="1"/>
  <c r="G18" i="214"/>
  <c r="I18" i="214" s="1"/>
  <c r="G19" i="214"/>
  <c r="I19" i="214" s="1"/>
  <c r="G20" i="214"/>
  <c r="I20" i="214" s="1"/>
  <c r="G21" i="214"/>
  <c r="I21" i="214" s="1"/>
  <c r="G22" i="214"/>
  <c r="G12" i="214"/>
  <c r="I22" i="214"/>
  <c r="I15" i="214"/>
  <c r="I14" i="214"/>
  <c r="I12" i="214"/>
  <c r="E12" i="191"/>
  <c r="I27" i="214" l="1"/>
  <c r="K8" i="214" s="1"/>
  <c r="I12" i="201" l="1"/>
  <c r="G14" i="184" l="1"/>
  <c r="I11" i="184"/>
  <c r="P16" i="213"/>
  <c r="I11" i="213"/>
  <c r="I20" i="213" s="1"/>
  <c r="I24" i="212"/>
  <c r="I23" i="212"/>
  <c r="I22" i="212"/>
  <c r="I21" i="212"/>
  <c r="I20" i="212"/>
  <c r="I19" i="212"/>
  <c r="I18" i="212"/>
  <c r="I17" i="212"/>
  <c r="I16" i="212"/>
  <c r="I15" i="212"/>
  <c r="I14" i="212"/>
  <c r="I13" i="212"/>
  <c r="I12" i="212"/>
  <c r="I11" i="212"/>
  <c r="I24" i="211"/>
  <c r="I23" i="211"/>
  <c r="I22" i="211"/>
  <c r="I21" i="211"/>
  <c r="I20" i="211"/>
  <c r="I19" i="211"/>
  <c r="I18" i="211"/>
  <c r="I17" i="211"/>
  <c r="I16" i="211"/>
  <c r="I15" i="211"/>
  <c r="I14" i="211"/>
  <c r="I13" i="211"/>
  <c r="I12" i="211"/>
  <c r="I11" i="211"/>
  <c r="I14" i="196"/>
  <c r="I12" i="196"/>
  <c r="I13" i="196"/>
  <c r="I12" i="182"/>
  <c r="I11" i="209"/>
  <c r="I20" i="209" s="1"/>
  <c r="I27" i="211" l="1"/>
  <c r="N7" i="211" s="1"/>
  <c r="I26" i="212"/>
  <c r="N7" i="213"/>
  <c r="N7" i="212"/>
  <c r="P16" i="210"/>
  <c r="I11" i="210"/>
  <c r="I20" i="210" s="1"/>
  <c r="N6" i="210" s="1"/>
  <c r="I13" i="208" l="1"/>
  <c r="H11" i="204"/>
  <c r="N7" i="209" l="1"/>
  <c r="I12" i="208" l="1"/>
  <c r="I11" i="208"/>
  <c r="I20" i="208" s="1"/>
  <c r="N6" i="208" s="1"/>
  <c r="I11" i="207" l="1"/>
  <c r="I20" i="207" s="1"/>
  <c r="N6" i="207" s="1"/>
  <c r="P16" i="206" l="1"/>
  <c r="I11" i="206"/>
  <c r="I20" i="206" s="1"/>
  <c r="N6" i="206" s="1"/>
  <c r="P16" i="205"/>
  <c r="I20" i="205"/>
  <c r="I11" i="204"/>
  <c r="I13" i="204"/>
  <c r="I14" i="204"/>
  <c r="I15" i="204"/>
  <c r="I16" i="204"/>
  <c r="I17" i="204"/>
  <c r="I21" i="204"/>
  <c r="I22" i="204"/>
  <c r="I24" i="204"/>
  <c r="I25" i="204"/>
  <c r="I26" i="204"/>
  <c r="I12" i="204"/>
  <c r="H23" i="204"/>
  <c r="I23" i="204" s="1"/>
  <c r="E20" i="204"/>
  <c r="I20" i="204" s="1"/>
  <c r="E19" i="204"/>
  <c r="I19" i="204" s="1"/>
  <c r="E18" i="204"/>
  <c r="I18" i="204" s="1"/>
  <c r="I29" i="204" l="1"/>
  <c r="N6" i="204" s="1"/>
  <c r="I14" i="203" l="1"/>
  <c r="I22" i="203" l="1"/>
  <c r="N8" i="203" s="1"/>
  <c r="H11" i="202"/>
  <c r="I11" i="202" s="1"/>
  <c r="I20" i="202" s="1"/>
  <c r="N5" i="202" s="1"/>
  <c r="P16" i="202"/>
  <c r="P16" i="201"/>
  <c r="I11" i="201"/>
  <c r="I25" i="200"/>
  <c r="I24" i="200"/>
  <c r="I22" i="200"/>
  <c r="B25" i="200"/>
  <c r="B24" i="200"/>
  <c r="B23" i="200"/>
  <c r="I23" i="200"/>
  <c r="B22" i="200"/>
  <c r="I20" i="201" l="1"/>
  <c r="N7" i="201" s="1"/>
  <c r="I21" i="200"/>
  <c r="I20" i="200"/>
  <c r="E19" i="200"/>
  <c r="I19" i="200" s="1"/>
  <c r="E18" i="200"/>
  <c r="I18" i="200" s="1"/>
  <c r="E17" i="200"/>
  <c r="I17" i="200" s="1"/>
  <c r="I16" i="200"/>
  <c r="I15" i="200"/>
  <c r="I14" i="200"/>
  <c r="I13" i="200"/>
  <c r="I12" i="200"/>
  <c r="I11" i="200"/>
  <c r="I28" i="200" l="1"/>
  <c r="N5" i="200" s="1"/>
  <c r="I11" i="182" l="1"/>
  <c r="I20" i="182" s="1"/>
  <c r="N7" i="182" s="1"/>
  <c r="I11" i="198"/>
  <c r="I20" i="198" s="1"/>
  <c r="K7" i="198" s="1"/>
  <c r="I13" i="197"/>
  <c r="I12" i="197"/>
  <c r="I11" i="197"/>
  <c r="I11" i="196"/>
  <c r="I20" i="196" s="1"/>
  <c r="N7" i="196" s="1"/>
  <c r="I20" i="199" l="1"/>
  <c r="N8" i="199" s="1"/>
  <c r="I20" i="197"/>
  <c r="K7" i="197" s="1"/>
  <c r="I12" i="184" l="1"/>
  <c r="I19" i="184" s="1"/>
  <c r="N7" i="184" s="1"/>
  <c r="I16" i="192" l="1"/>
  <c r="I11" i="195"/>
  <c r="I20" i="195" s="1"/>
  <c r="N6" i="195" s="1"/>
  <c r="I12" i="194"/>
  <c r="I13" i="194"/>
  <c r="I14" i="194"/>
  <c r="I15" i="194"/>
  <c r="I16" i="194"/>
  <c r="I11" i="194"/>
  <c r="I20" i="194" l="1"/>
  <c r="K6" i="194" s="1"/>
  <c r="I11" i="193"/>
  <c r="I20" i="193" s="1"/>
  <c r="K6" i="193" s="1"/>
  <c r="I12" i="192"/>
  <c r="I13" i="192"/>
  <c r="I14" i="192"/>
  <c r="I15" i="192"/>
  <c r="I11" i="192"/>
  <c r="I20" i="192" s="1"/>
  <c r="P17" i="191"/>
  <c r="I12" i="191"/>
  <c r="I11" i="190"/>
  <c r="I20" i="190" s="1"/>
  <c r="N5" i="190" s="1"/>
  <c r="I11" i="189"/>
  <c r="I20" i="189" s="1"/>
  <c r="K6" i="189" s="1"/>
  <c r="I11" i="188"/>
  <c r="I20" i="188" s="1"/>
  <c r="N5" i="188" s="1"/>
  <c r="I11" i="186"/>
  <c r="I20" i="186" s="1"/>
  <c r="K6" i="186" s="1"/>
  <c r="I12" i="183"/>
  <c r="I13" i="183"/>
  <c r="I14" i="183"/>
  <c r="I15" i="183"/>
  <c r="I16" i="183"/>
  <c r="I20" i="183"/>
  <c r="I21" i="183"/>
  <c r="I11" i="183"/>
  <c r="E19" i="183"/>
  <c r="I19" i="183" s="1"/>
  <c r="E18" i="183"/>
  <c r="I18" i="183" s="1"/>
  <c r="E17" i="183"/>
  <c r="I17" i="183" s="1"/>
  <c r="I11" i="180"/>
  <c r="I12" i="180"/>
  <c r="I13" i="180"/>
  <c r="I14" i="180"/>
  <c r="I15" i="180"/>
  <c r="I16" i="180"/>
  <c r="I20" i="180"/>
  <c r="I21" i="180"/>
  <c r="E19" i="180"/>
  <c r="I19" i="180" s="1"/>
  <c r="E18" i="180"/>
  <c r="I18" i="180" s="1"/>
  <c r="E17" i="180"/>
  <c r="I17" i="180" s="1"/>
  <c r="I11" i="179"/>
  <c r="I20" i="179" s="1"/>
  <c r="N6" i="179" s="1"/>
  <c r="I13" i="185"/>
  <c r="I24" i="180" l="1"/>
  <c r="K6" i="180" s="1"/>
  <c r="I24" i="183"/>
  <c r="K6" i="183" s="1"/>
  <c r="K6" i="192"/>
  <c r="I21" i="191"/>
  <c r="K8" i="191" s="1"/>
  <c r="I19" i="185"/>
  <c r="K9" i="185" s="1"/>
  <c r="I11" i="181"/>
  <c r="I20" i="181" s="1"/>
  <c r="K6" i="181" s="1"/>
</calcChain>
</file>

<file path=xl/sharedStrings.xml><?xml version="1.0" encoding="utf-8"?>
<sst xmlns="http://schemas.openxmlformats.org/spreadsheetml/2006/main" count="3158" uniqueCount="347">
  <si>
    <t>LARGO</t>
  </si>
  <si>
    <t>ANCHO</t>
  </si>
  <si>
    <t>ALTO</t>
  </si>
  <si>
    <t>CANT.</t>
  </si>
  <si>
    <t>TOTAL</t>
  </si>
  <si>
    <t>ESQUEMA</t>
  </si>
  <si>
    <t>Certificamos que estos trabajos han sido revisados por nosotros y se encuentran a conformidad.</t>
  </si>
  <si>
    <t>FECHA</t>
  </si>
  <si>
    <t>DETALLE</t>
  </si>
  <si>
    <t>OBSERVACIONES  ______________________________________________________________________________________________________</t>
  </si>
  <si>
    <t>Total acumulado hoja</t>
  </si>
  <si>
    <t>Cantidad Total</t>
  </si>
  <si>
    <t>SISTEMA DE GESTIÓN DE LA CALIDAD</t>
  </si>
  <si>
    <t>MEMORIA MEDICIÓN DE CANTIDADES DE OBRA</t>
  </si>
  <si>
    <t>RESUMEN DE PAGOS</t>
  </si>
  <si>
    <t>ACTA 1</t>
  </si>
  <si>
    <t>ACTA 2</t>
  </si>
  <si>
    <t>ACTA 3</t>
  </si>
  <si>
    <t>ACTA 4</t>
  </si>
  <si>
    <t xml:space="preserve">ACTA 5 </t>
  </si>
  <si>
    <t xml:space="preserve">ACTA 6 </t>
  </si>
  <si>
    <t>CONTRATANTE:</t>
  </si>
  <si>
    <t>OBJETO:</t>
  </si>
  <si>
    <t>CONTRATISTA:</t>
  </si>
  <si>
    <t xml:space="preserve">Elaboró </t>
  </si>
  <si>
    <t xml:space="preserve">Cargo  </t>
  </si>
  <si>
    <t xml:space="preserve">Firma   </t>
  </si>
  <si>
    <t>Residente de Obra</t>
  </si>
  <si>
    <t>Firma:</t>
  </si>
  <si>
    <t>Código:                                                                         F02</t>
  </si>
  <si>
    <t>PANADERIA LA VICTORIA</t>
  </si>
  <si>
    <t>NICOLAS JARAMILLO</t>
  </si>
  <si>
    <t>CONSTRUCCIÓN DE LAS OBRAS DE ACABADOS ARQUITECTÓNICOS, HIDRAÚLICOS, SANITARIOS, ELÉCTRICOS, REDES DE VOZ Y DATOS, ESTRUCTURALES, REFORZAMIENTO ESTRUCTURAL PARA LA NUEVA BODEGA DE LA PANADERIA LA VICTORIA UBICADA EN LA PANAMERICANA ANTIGUO EMTELSA, MANIZALES, CALDAS</t>
  </si>
  <si>
    <t>Unidad:    M3</t>
  </si>
  <si>
    <t>Unidad:    M2</t>
  </si>
  <si>
    <t>Unidad:    KG</t>
  </si>
  <si>
    <t>Unidad:  M2</t>
  </si>
  <si>
    <t>Capitulo: CARPINTERIA METÁLICA</t>
  </si>
  <si>
    <t>Cant. Contrato: 39.07</t>
  </si>
  <si>
    <r>
      <t xml:space="preserve">Item : </t>
    </r>
    <r>
      <rPr>
        <b/>
        <sz val="10"/>
        <rFont val="Arial"/>
        <family val="2"/>
      </rPr>
      <t>SUMINISTRO, TRANSPORTE E INSTALACIÓN DIVISIONES PARA BAÑOS EN ACERO INOXIDABLE</t>
    </r>
  </si>
  <si>
    <t>Capitulo: PINTURAS</t>
  </si>
  <si>
    <t>Unidad:  ML</t>
  </si>
  <si>
    <t>Cant. Contrato: 1674.00</t>
  </si>
  <si>
    <r>
      <t xml:space="preserve">Item : </t>
    </r>
    <r>
      <rPr>
        <b/>
        <sz val="10"/>
        <rFont val="Arial"/>
        <family val="2"/>
      </rPr>
      <t>SUMINISTRO, TRANSPORTE E INSTALACIÓN PINTURA ESMALTE PARA MARCOS DE PUERTAS, REJAS, VENTANAS, PASAMANOS Y ZÓCALOS</t>
    </r>
  </si>
  <si>
    <r>
      <t xml:space="preserve">Item : </t>
    </r>
    <r>
      <rPr>
        <b/>
        <sz val="10"/>
        <rFont val="Arial"/>
        <family val="2"/>
      </rPr>
      <t>SUMINISTRO, TRANSPORTE E INSTALACIÓN PINTURA ESMALTE PARA PUERTAS</t>
    </r>
  </si>
  <si>
    <t>Cant. Contrato: 126.40</t>
  </si>
  <si>
    <t>Capitulo: CUBIERTA</t>
  </si>
  <si>
    <t>Cant. Contrato: 3129.00</t>
  </si>
  <si>
    <r>
      <t xml:space="preserve">Item : </t>
    </r>
    <r>
      <rPr>
        <b/>
        <sz val="10"/>
        <rFont val="Arial"/>
        <family val="2"/>
      </rPr>
      <t xml:space="preserve">DESCARGUE E INSTALACIÓN TEJA EN PVC TERMOACUSTICA Y 10% TEJA TRASLÚCIDA. Incluye Caballete </t>
    </r>
  </si>
  <si>
    <r>
      <t xml:space="preserve">Item : </t>
    </r>
    <r>
      <rPr>
        <b/>
        <sz val="10"/>
        <rFont val="Arial"/>
        <family val="2"/>
      </rPr>
      <t>SUMINISTRO, TRANSPORTE E INSTALACIÓN LÁMINA GALVANIZADA CALIBRE 24 ONDULADA PARA MORAS DE TEJA Termo Acústica</t>
    </r>
  </si>
  <si>
    <t>Cant. Contrato: 362.00</t>
  </si>
  <si>
    <t>Luisa Fda Marulanda S.</t>
  </si>
  <si>
    <t>Versión:  01                                                       03-05-2017                                     Página 1 de 1</t>
  </si>
  <si>
    <t>Vo.Bo. Contratante</t>
  </si>
  <si>
    <t>Nombre: Nicolás Jaramillo Hoyos</t>
  </si>
  <si>
    <t>Interventor</t>
  </si>
  <si>
    <t>Revisó</t>
  </si>
  <si>
    <t>Mario Pinzón Medina</t>
  </si>
  <si>
    <t>PESO</t>
  </si>
  <si>
    <t>CONSTRUCCIÓN DE CASA LOTE 1 QUINTAS DE SAN ANTONIO-SANTAGUEDA</t>
  </si>
  <si>
    <t>Nombre: Octavio Gallego</t>
  </si>
  <si>
    <t>OCTAVIO GALLEGO</t>
  </si>
  <si>
    <t>CARLOS MARULANDA</t>
  </si>
  <si>
    <t xml:space="preserve">Item :EXCAVACIÓN ESTRUCTURAS - MATERIAL COMÚN - 0.0 A 2.0 M       </t>
  </si>
  <si>
    <t xml:space="preserve">Item :SUMINISTRO, TRANSPORTE E INSTALACION COLUMNAS CONCRETO 3000 PSI </t>
  </si>
  <si>
    <t>OBSERVACIONES  ________________________PARA EL LLENO SE TOMAN EL VOLUMEN DE LA EXCAVACIÓN Y SE RESTA EL VOL DE CONCRETO______________________________________________________________________________</t>
  </si>
  <si>
    <t>Y VOLUMEN DE AFIRMADO EN REPOSICIÓN</t>
  </si>
  <si>
    <t>Item :SUMINISTRO, TRANSPORTE E INSTALACION AFIRMADO COMPACTADO PARA ESTRUCTURAS</t>
  </si>
  <si>
    <t>OBSERVACIONES</t>
  </si>
  <si>
    <t>CANT. VARIL</t>
  </si>
  <si>
    <t>Item :SUMINISTRO, TRANSPORTE E INSTALACIÓN DE ACERO DE REFUERZO DE 1/4" A 1-1/4" DE 420 MPA (4200 KG/CM2)</t>
  </si>
  <si>
    <t>Item : SUMINISTRO, TRANSPORTE E INSTALACION SOLADO DE LIMPIEZA 2.000 PSI HECHO EN OBRA</t>
  </si>
  <si>
    <t xml:space="preserve">Item :EXCAVACIÓN EN ZANJA - MATERIAL COMÚN - 0.0 A 2.0 M                      </t>
  </si>
  <si>
    <t>VFA-00</t>
  </si>
  <si>
    <t>VFB-00</t>
  </si>
  <si>
    <t>VF-F00</t>
  </si>
  <si>
    <t>VF-G00</t>
  </si>
  <si>
    <t>VF-H00</t>
  </si>
  <si>
    <t>VF-1100</t>
  </si>
  <si>
    <t>VF-1000</t>
  </si>
  <si>
    <t>VF-800</t>
  </si>
  <si>
    <t>VF-700</t>
  </si>
  <si>
    <t>VF-600</t>
  </si>
  <si>
    <t>VF-500</t>
  </si>
  <si>
    <t>Carlos Marulanda</t>
  </si>
  <si>
    <t>Contratante</t>
  </si>
  <si>
    <t>Vo.Bo. Contratista</t>
  </si>
  <si>
    <t xml:space="preserve">TUBERIA SANITARIA </t>
  </si>
  <si>
    <t xml:space="preserve">Item :SUMINISTRO, TRANSPORTE E INSTALACION VIGA CIMENTACION CONCRETO 3000 PSI  </t>
  </si>
  <si>
    <t>MALLA PARA PLACA DE CONTRAPISO</t>
  </si>
  <si>
    <t>Item :SUMINISTRO, TRANSPORTE E INSTALACION MALLA ELECTROSOLDADA M-131 Q-3.1 Φ 5.0mm c/.15m en ambos sentidos (Incluye alambre negro, colocación y traslapo).</t>
  </si>
  <si>
    <t>PEDESTALES 1-18 EXTRA</t>
  </si>
  <si>
    <t>Unidad:    ML</t>
  </si>
  <si>
    <t>Item :SUMINISTRO, TRANSPORTE E INSTALACION TUBERIA PVC-S  2" (RED SANITARIA, INCLUYE ACCESORIOS)</t>
  </si>
  <si>
    <t>Item :SUMINISTRO, TRANSPORTE E INSTALACION TUBERIA PVC-S  3" (RED SANITARIA, INCLUYE ACCESORIOS)</t>
  </si>
  <si>
    <t>Item :SUMINISTRO, TRANSPORTE E INSTALACION TUBERIA PVC-S  4" (RED SANITARIA, INCLUYE ACCESORIOS)</t>
  </si>
  <si>
    <t>Item :RELLENO COMPACTADO CON MATERIAL DE OBRA</t>
  </si>
  <si>
    <t>diametro: 8.9 cm</t>
  </si>
  <si>
    <t>Item :SUMINISTRO, TRANSPORTE E INSTALACION PUNTO DESAGUE PVC   3"  Aparatos sanitarios y desagues  (INCLUYE CODO, YEE Y ACCESORIOS)</t>
  </si>
  <si>
    <t>Unidad:    UN</t>
  </si>
  <si>
    <t>LAVAMANOS</t>
  </si>
  <si>
    <t>LAVADORA</t>
  </si>
  <si>
    <t>LAVADEROS</t>
  </si>
  <si>
    <t>LAVAPLATOS</t>
  </si>
  <si>
    <t>DUCHAS</t>
  </si>
  <si>
    <t>Item :SUMINISTRO, TRANSPORTE E INSTALACION PUNTO DESAGUE PVC   4" Aparatos sanitarios (INCLUYE CODO, YEE Y ACCESORIOS)</t>
  </si>
  <si>
    <t>SANITARIOS</t>
  </si>
  <si>
    <t>DISTRIBUCIÓN CASA</t>
  </si>
  <si>
    <t>Item :SUMINISTRO, TRANSPORTE E INSTALACION TUBERIA PVC-P  RDE 21  1" Agua Fria  (Red de suministro)  Incluye accesorios</t>
  </si>
  <si>
    <t>Item :SUMINISTRO, TRANSPORTE E INSTALACION PUNTO  AGUA FRIA  1/2" PVC -P ( Incluye accesorios de instalación ) HASTA 1.5 MTS</t>
  </si>
  <si>
    <t>SIFONES DE PISO</t>
  </si>
  <si>
    <t>COLUMNAS</t>
  </si>
  <si>
    <t>CALENTADOR</t>
  </si>
  <si>
    <t>Item :SUMINISTRO, TRANSPORTE E INSTALACION PUNTO  AGUA CALIENTE  1/2" CPVC-P ( Incluye accesorios de instalación )</t>
  </si>
  <si>
    <t>Item :SUMINISTRO, TRANSPORTE E INSTALACION TUBERIA CPVC 1/2" Agua Caliente (Red de suministro) Incluye accesorios.</t>
  </si>
  <si>
    <t>Item :SUMINISTRO, TRANSPORTE E INSTALACIÓN MUROS EN MAMPOSTERIA</t>
  </si>
  <si>
    <t>TUBERIA SANITARIA PARA LLEGADA POZO SEPTICO</t>
  </si>
  <si>
    <t>V-G10</t>
  </si>
  <si>
    <t>VIGAS DE AMARRE HABITACIONES Y BAÑO</t>
  </si>
  <si>
    <t>VIGAS DE AMARRE BAÑO</t>
  </si>
  <si>
    <t>VIGAS DE AMARRE PATIO</t>
  </si>
  <si>
    <t>V-610</t>
  </si>
  <si>
    <t>V-A10</t>
  </si>
  <si>
    <t>V-B10</t>
  </si>
  <si>
    <t>V-F10</t>
  </si>
  <si>
    <t>V-H10</t>
  </si>
  <si>
    <t>V-1110</t>
  </si>
  <si>
    <t>V-1010</t>
  </si>
  <si>
    <t>V-810</t>
  </si>
  <si>
    <t>V-710</t>
  </si>
  <si>
    <t>V-510</t>
  </si>
  <si>
    <t xml:space="preserve">Item :SUMINISTRO, TRANSPORTE E INSTALACION VIGA AEREA CONCRETO 3000 PSI  </t>
  </si>
  <si>
    <t>FILTRO EN PIEDRA</t>
  </si>
  <si>
    <t>Item :SUMINISTRO, TRANSPORTE E INSTALACION FILTRO DRENAJE (0.50 x 0.50 m)</t>
  </si>
  <si>
    <t>Item :SUMINISTRO, TRANSPORTE E INSTALACION ANCLAJE EPOXICO 3/8" L=15 cm (Incluye perforación y adhesivo epóxico)</t>
  </si>
  <si>
    <t>ENTRE MUROS Y COLUMNAS</t>
  </si>
  <si>
    <t>Item : SUMINISTRO,TRANSPORTE E INSTALACION REVOQUE LISO MUROS   1:3</t>
  </si>
  <si>
    <t>OBSERVACIONES: SE TIENE EN CUENTA REVOQUE INTERIOR Y EXTERIOR</t>
  </si>
  <si>
    <t>FILTRO PARTE TRASERA</t>
  </si>
  <si>
    <t>Item :SUMINISTRO, TRANSPORTE E INSTALACION FILTRO EN PIEDRA</t>
  </si>
  <si>
    <t>Item :SUMINISTRO, TRANSPORTE E INSTALACION FILTRO DRENAJE (0.60 x 0.60 m). Incluye relleno piedra filtro, Geotextil NT 3000</t>
  </si>
  <si>
    <t xml:space="preserve">PROVISIONAL AGUA </t>
  </si>
  <si>
    <t xml:space="preserve">ACOMETIDA </t>
  </si>
  <si>
    <t>BAÑOS</t>
  </si>
  <si>
    <t>PATIO</t>
  </si>
  <si>
    <t xml:space="preserve">Item :SUMINISTRO, TRANSPORTE E INSTALACION LLAVE DE PASO 1/2"  </t>
  </si>
  <si>
    <t xml:space="preserve">Item :SUMINISTRO, TRANSPORTE E INSTALACION LLAVE TERMINAL MANGUERA 1/2"  </t>
  </si>
  <si>
    <t>Item :NIVELACIÓN Y LIMPIEZA</t>
  </si>
  <si>
    <t>ACOMETIDA</t>
  </si>
  <si>
    <t xml:space="preserve">Item :SUMINISTRO, TRANSPORTE E INSTALACION CAJA DE INSPECCIÓN TIPO II (1X1X1.50 M) EN CONCRETO CLASE II , incluye tapa, marco en angulo y malla                    </t>
  </si>
  <si>
    <t>CAJA CON DESARENADOR</t>
  </si>
  <si>
    <t>AFIRMADO PARA PARQUEADERO</t>
  </si>
  <si>
    <t>FILTRO EN PIEDRA CUNETA</t>
  </si>
  <si>
    <t>COLUMNAS CUCHILLAS</t>
  </si>
  <si>
    <t>FILTO PARQUEADERO (1/2 VIAJE)</t>
  </si>
  <si>
    <t>VIGA 1-2</t>
  </si>
  <si>
    <t>VIGA 3</t>
  </si>
  <si>
    <t>VIGA 4 Y 5</t>
  </si>
  <si>
    <t>VIGA 6</t>
  </si>
  <si>
    <t>VIGA 7,8,9,10</t>
  </si>
  <si>
    <t>VIGA 11</t>
  </si>
  <si>
    <t>VIGA 12</t>
  </si>
  <si>
    <t>VIGA 13</t>
  </si>
  <si>
    <t>VIGA 14 Y 15</t>
  </si>
  <si>
    <t>VIGA 16, 17, 18</t>
  </si>
  <si>
    <t>VIGA 19</t>
  </si>
  <si>
    <t>VIGA 20</t>
  </si>
  <si>
    <t>VIGA 21</t>
  </si>
  <si>
    <t>VIGA 22</t>
  </si>
  <si>
    <t>CUCHILLAS</t>
  </si>
  <si>
    <t>Item :SUMINISTRO, TRANSPORTE E INSTALACION CUCHILLAS EN MAMPOSTERIA</t>
  </si>
  <si>
    <t>CUNETA</t>
  </si>
  <si>
    <t>VIGAS LONGITUDINAL</t>
  </si>
  <si>
    <t>GANCHOS</t>
  </si>
  <si>
    <t>TERRAZA PARTE LATERAL Y TRASERA</t>
  </si>
  <si>
    <t>1</t>
  </si>
  <si>
    <t xml:space="preserve"> CUNETA LATERAL</t>
  </si>
  <si>
    <t>Item :SUMINISTRO, TRANSPORTE E INSTALACION CUNETA CONCRETO 3000 PSI</t>
  </si>
  <si>
    <t>TERRAZA ENTRADA PARQUEADERO</t>
  </si>
  <si>
    <t>OBSERVACIONES  SE ACOMODA LA CANTIDAD DE M3 PARA QUE DE EL VALOR DE MEDIO VIAJE DE FILTRO</t>
  </si>
  <si>
    <t>Item :SUMINISTRO, TRANSPORTE E INSTALACION VIGA CINTA CONCRETO 3000 PSI  (incluye refuerzo)</t>
  </si>
  <si>
    <t>ACTA 7</t>
  </si>
  <si>
    <t>ACTA 8</t>
  </si>
  <si>
    <t>COMPRA DE VIAJES (170.000 POR VOLQUETA, SE VEN REFLEJADOS EN EL ACTA)</t>
  </si>
  <si>
    <t>Item :SUMINISTRO,TRANSPORTE E INSTALACION REVOQUE LISO MUROS   1:3</t>
  </si>
  <si>
    <t>CUCHILLAS (2 caras) longitud x altura promedio</t>
  </si>
  <si>
    <t>Item : SUMINISTRO,TRANSPORTE E INSTALACION REVOQUE LISO CARTERAS</t>
  </si>
  <si>
    <t xml:space="preserve">ACTA 8 </t>
  </si>
  <si>
    <t xml:space="preserve">Item : SUMINISTRO, TRANSPORTE E INSTALACION ESTRUCTURA METALICA EN PERFILERIA </t>
  </si>
  <si>
    <t>PERFIL 100X50X2MM EN C</t>
  </si>
  <si>
    <t xml:space="preserve">TUBO RECTANGULAR 3x 1 1/2 </t>
  </si>
  <si>
    <t>TUBO RECTANGULAR 3x 1 1/2 EXTRA</t>
  </si>
  <si>
    <t>PERFIL 100X50X2MM EN C EXTRA</t>
  </si>
  <si>
    <t>VARILLAS SOLDADAS REFUERZO</t>
  </si>
  <si>
    <t>MURO BARRA COCINA</t>
  </si>
  <si>
    <t>TEJAS CUBIERTA FIBROCEMENTO</t>
  </si>
  <si>
    <t>OBSERVACIONES:</t>
  </si>
  <si>
    <t>INSTALACION TEJA ONDULADA FIBROCEMENTO P5</t>
  </si>
  <si>
    <t xml:space="preserve">OBSERVACIONES: </t>
  </si>
  <si>
    <t>Item :SUMINISTRO, TRANSPORTE E INSTALACION ANCLAJE EPOXICO 1/2" L=25 cm (Incluye perforación y adhesivo epóxico)</t>
  </si>
  <si>
    <t>ANCLAJE PARA CUBIERTA</t>
  </si>
  <si>
    <t>Item : SUMINISTRO,TRANSPORTE E INSTALACION ESTUCO</t>
  </si>
  <si>
    <t>COCINA</t>
  </si>
  <si>
    <t>PEGA PARA ALCANZAR CUBIERTA</t>
  </si>
  <si>
    <t>ACTA 9</t>
  </si>
  <si>
    <t>ACTA 10</t>
  </si>
  <si>
    <t>INSTALACION TEJA GRES</t>
  </si>
  <si>
    <t>TEJAS GRES</t>
  </si>
  <si>
    <t>INSTALACION CABALLETE</t>
  </si>
  <si>
    <t>INSTALACION LIMAHOYAS</t>
  </si>
  <si>
    <t>BRECHA DE GAS</t>
  </si>
  <si>
    <t>Item :SUMINISTRO, TRANSPORTE E INSTALACION PUNTO  AGUA FRIA  GALVANIZADO INCLUYE ACCESORIOS</t>
  </si>
  <si>
    <t>MEZCLADORES</t>
  </si>
  <si>
    <t>LAVADERO Y LAVADORA</t>
  </si>
  <si>
    <t>GAS</t>
  </si>
  <si>
    <t xml:space="preserve">INSTALACION ENCHAPE </t>
  </si>
  <si>
    <t>BAÑO 1 CERAMICA COLOR</t>
  </si>
  <si>
    <t>BAÑO 2 CERAMICA COLOR</t>
  </si>
  <si>
    <t>BAÑO 3 CERAMICA COLOR</t>
  </si>
  <si>
    <t>BAÑO 1 CERAMICA BLANCA</t>
  </si>
  <si>
    <t>BAÑO 2 CERAMICA BLANCA</t>
  </si>
  <si>
    <t>BAÑO 3 CERAMICA BLANCA</t>
  </si>
  <si>
    <t>BAÑOS Y COCINA</t>
  </si>
  <si>
    <t>INSTALACION PIRAGUA</t>
  </si>
  <si>
    <t>Unidad:    Ml</t>
  </si>
  <si>
    <t>REVOQUE TOTAL CASA</t>
  </si>
  <si>
    <t>TABLILLA</t>
  </si>
  <si>
    <t>ACTA 8 YA PASADA</t>
  </si>
  <si>
    <t>Item :  INSTALACION REVOQUE LISO MUROS   1:3</t>
  </si>
  <si>
    <t>Item :  INSTALACION FILOS Y DILATACIONES ESTUCO PINTURA</t>
  </si>
  <si>
    <t>CERAMICA</t>
  </si>
  <si>
    <t>COLUMNAS MENOS TABLILLA</t>
  </si>
  <si>
    <t>VENTANA H2</t>
  </si>
  <si>
    <t>VENTANA SALA</t>
  </si>
  <si>
    <t>VENTANA H1</t>
  </si>
  <si>
    <t>VENTANA PATIO</t>
  </si>
  <si>
    <t>VENTANA COCINA</t>
  </si>
  <si>
    <t>VENTANAS BAÑO</t>
  </si>
  <si>
    <t>PUERTAS HABITACIONES</t>
  </si>
  <si>
    <t>PUERTA BAÑOS</t>
  </si>
  <si>
    <t>NEVERA</t>
  </si>
  <si>
    <t>Item : INSTALACION ESTUCO PINTURA CARTERAS</t>
  </si>
  <si>
    <t>Item : INSTALACIÓN VINILO 3 MANOS SOBRE MURO</t>
  </si>
  <si>
    <t xml:space="preserve">Item </t>
  </si>
  <si>
    <t xml:space="preserve">Unidad:   </t>
  </si>
  <si>
    <t xml:space="preserve">ESCUELA SUPERIOR DE ADMINISTARCION PUBLICA </t>
  </si>
  <si>
    <t xml:space="preserve">CONTRATO: </t>
  </si>
  <si>
    <t>DAVID RUIZ DUQUE</t>
  </si>
  <si>
    <t>Director de obra</t>
  </si>
  <si>
    <t xml:space="preserve">SUPERVISOR: </t>
  </si>
  <si>
    <t>ÍTEM</t>
  </si>
  <si>
    <t>DESCRIPCIÓN</t>
  </si>
  <si>
    <t>UN</t>
  </si>
  <si>
    <t>CANTIDAD</t>
  </si>
  <si>
    <t>VALOR UNITARIO</t>
  </si>
  <si>
    <t>VALOR TOTAL</t>
  </si>
  <si>
    <t>COSTOS DIRECTOS</t>
  </si>
  <si>
    <t>Administración</t>
  </si>
  <si>
    <t xml:space="preserve">Utilidad       </t>
  </si>
  <si>
    <t>Iva sobre Utilidad</t>
  </si>
  <si>
    <t xml:space="preserve">TOTAL OFERTA </t>
  </si>
  <si>
    <t>LOCALIZACIÓN DEL PROYECTO:</t>
  </si>
  <si>
    <t>PLAZO DE EJECUCIÓN DEL CONTRATO:</t>
  </si>
  <si>
    <t>PRORROGAS:</t>
  </si>
  <si>
    <t>FECHA DE INICIO DEL CONTRATO:</t>
  </si>
  <si>
    <t>FECHA DE TERMINACIÓN INICIAL:</t>
  </si>
  <si>
    <t>FECHA DE TERMINACIÓN FINAL:</t>
  </si>
  <si>
    <t>VALOR DEL CONTRATO: ($)</t>
  </si>
  <si>
    <t>ADICIONES: ($)</t>
  </si>
  <si>
    <t>VALOR FINAL DEL CONTRATO: ($)</t>
  </si>
  <si>
    <t>SON:</t>
  </si>
  <si>
    <t>NP-01</t>
  </si>
  <si>
    <t>NP-02</t>
  </si>
  <si>
    <t>NP-03</t>
  </si>
  <si>
    <t>FIRMA</t>
  </si>
  <si>
    <t>CONDICIONES ORIGINALES DEL CONTRATO</t>
  </si>
  <si>
    <t>CONDICIONES ACTUALIZADAS
(Acta Anterior)</t>
  </si>
  <si>
    <t xml:space="preserve">MODIFICACIÓN DE CANTIDADES 							</t>
  </si>
  <si>
    <t>+</t>
  </si>
  <si>
    <t>-</t>
  </si>
  <si>
    <t>CONDICIONES ACTUALIZADAS</t>
  </si>
  <si>
    <t>VALOR PARCIAL</t>
  </si>
  <si>
    <t>RESUMEN DEL CONTRATO</t>
  </si>
  <si>
    <t>VALOR DEL CONTRATO</t>
  </si>
  <si>
    <t>VALOR ACTAS ANTERIORES</t>
  </si>
  <si>
    <t>VALOR PRESENTE ACTA</t>
  </si>
  <si>
    <t>VALOR ADICIONES</t>
  </si>
  <si>
    <t xml:space="preserve">SUMAS IGUALES </t>
  </si>
  <si>
    <t>VALOR A PAGAR</t>
  </si>
  <si>
    <t>30 Dias</t>
  </si>
  <si>
    <t xml:space="preserve">APOYO TECNICO A LA SUPERVISION </t>
  </si>
  <si>
    <t>NOMBRE: DAVID RUIZ DUQUE</t>
  </si>
  <si>
    <t>Apoyo tecnico a la supervision</t>
  </si>
  <si>
    <t xml:space="preserve">ACTA  FINAL DE  CANTIDADES </t>
  </si>
  <si>
    <t>VALOR ACUMULADO EJCUTADO</t>
  </si>
  <si>
    <t>“Realizar a precios unitarios fijos las obras de mantenimientos preventivos y/o correctivos de la sede Armenia de la escuela ESAP, específicamente en el área de las oficinas, el depósito y el aula 101, de la sede que presentan deterioro"</t>
  </si>
  <si>
    <t xml:space="preserve">Armenia - Quindío </t>
  </si>
  <si>
    <t>Recorrido, revisión, desmonte y Retiro de cubierta existente averiada Incluye retiro de escombro a botadero certificado y Suministro e instalación de tejas de fibrocemento No 7 Eternit, Incluye revisión, ajuste y corrección de atraques y estructura existente</t>
  </si>
  <si>
    <t>M2</t>
  </si>
  <si>
    <t>Suministro e instalación de ventanería con carpintería en aluminio natural Perfil U78 ventanería fija, Pisavidrio al centro en perfil U74 y Pisavidrio de álamo interior ventanería royectante con Pisavidrio de álamo Doble vidrio de 6mm largo, incluye cerrajería para elementos batientes, empaques de caucho, manijas, marcos, sellos, y empaques. Incluye Desmonte y disposición de ventanería metálica existente, incluye retiro, cargue y transporte del material vidrio y carpintería metálica, en un botadero certificado proporcionado por el contratista</t>
  </si>
  <si>
    <t>Suministro e instalación de cielo raso en Gyplac de 1/2" incluye acabado</t>
  </si>
  <si>
    <t>Resane, impermeabilización estucado y pintura en vinilo tipo 1 color blanco a 2 manos incluye material y mano de obra</t>
  </si>
  <si>
    <t>Mantenimientos de canales de aguas lluvia . Incluye anticorrosivo, resane y pintura. Se debe incluir suministro de equipos para trabajos a mas de 4.0 mts de altura y EPP, personal calificado y debidamente acreditado.</t>
  </si>
  <si>
    <t>ML</t>
  </si>
  <si>
    <t>Suministro e instalación de flanche metálico. Incluye equipo y personal certificado e idóneo para trabajo en alturas.</t>
  </si>
  <si>
    <t>Suministro e instalación de lámparas panel led de 30X120 incluye cable y empalme con conector terminal de tornillo con inserción de resorte tuerca giratorias, que estén en mal estado y 1,5 Mts de cable # 12 Awg, para fase y neutro</t>
  </si>
  <si>
    <t>Limpieza diaria, recolección de material sobrante y disposición final de escombros.</t>
  </si>
  <si>
    <t>GL</t>
  </si>
  <si>
    <t>Limpieza de tanques de reserva de agua. Se debe incluir suministro de equipos para trabajos a mas de 4.0 mts de altura y EPP, personal calificado y debidamente acreditado. Incluye elementos y productos de aseo.</t>
  </si>
  <si>
    <t>ITEMS NUEVOS</t>
  </si>
  <si>
    <t>PUERTAS BATIENTES con luceta MARCO U78 ENCHAPE aluminio natural F006 NAVE PERFIL DE 11/2 X 11/2  CHAPA DE SEGURIDAD. ENCHAPADA INCLUYE 1. DESMONTE DE PUERTA EXISTENTE  2. desmonte puertas metalicas disposición final de las puertas desmontadas con cargue y transporte del material vidrio y carpintería metálica, en un botadero certificado proporcionado por el contratista. 3. Suministro e instalación de puertas con carpintería en aluminio natural Perfil U78  con luceta  vidrio  fijo y marco en aluminio, incluye cerrajería para elementos batientes, empaques de caucho, manijas, marcos, sellos y revoque y carteras, filos. Este item incluye material y mano de obra. 4.vidrio de seguridad de 6mm. papel opaca vidrio. transporte</t>
  </si>
  <si>
    <t xml:space="preserve">RECORRIDO  CUBIERTA A TODO COSTO:  Esto incluye: 1. recorrido, revisión,  reacomodacion  de la cubierta existente que actualmente se encuentra averiada, 2. Retiro de escombros a botadero certificado,  3. Asi mismo incluiye la revisión, ajuste, corrección de atraques y estructura existente 4. sellamiento de amarras con producto sika. </t>
  </si>
  <si>
    <t>Desmonte rejas existentes, pintura anticorrosivo y esmalte, soldadura para acondicionamiento e instalación. Plástico provisional para protección de vanos.</t>
  </si>
  <si>
    <t>Por medio de la presente Acta, firman en los que ella intervenieron a los 20 dias del mes de Noviembre  de 2023</t>
  </si>
  <si>
    <t>NOMBRE: FRANCISCO JAVIER LONDOÑO FERNANDEZ - DICOIN S.A.S</t>
  </si>
  <si>
    <t>C.C. 18.591.794</t>
  </si>
  <si>
    <t>CONTRATISTA Contrato ESAP-DT-RIS-MC-04-006-2023</t>
  </si>
  <si>
    <t>APOYO TECNICO A LA SUPERVISION Contrato ESAP-DT-RIS-MC-04-006-2023</t>
  </si>
  <si>
    <t>NOMBRE: SANDRA MILENA OCAMPO DELGADO</t>
  </si>
  <si>
    <t>C.C. 42.108.619</t>
  </si>
  <si>
    <t>SUPERVISOR Contrato ESAP-DT-RIS-MC-04-006-2023</t>
  </si>
  <si>
    <t>"Realizar a precios unitarios fijos las obras de mantenimientos preventivos y/o correctivos de la sede Armenia de la Escuela ESAP, específicamente en el área de las oficinas, el depósito y el aula 101, de la sede que presentan deterioro."</t>
  </si>
  <si>
    <t>DICOIN SAS</t>
  </si>
  <si>
    <t>ESAP-DT-RIS-MC-04-006-2023</t>
  </si>
  <si>
    <t>SANDRA MILENA OCAMPO DELGADO</t>
  </si>
  <si>
    <t>FRANCISCO JAVIER LONDOÑO FERNANDEZ</t>
  </si>
  <si>
    <t>No se tuvo que hacer debido a que ya se había hecho en otro proceso con anterioridad</t>
  </si>
  <si>
    <t>Desmonte y disposición de los marcos de la ventanería</t>
  </si>
  <si>
    <t>Suministro e instalación de ventanería, marcos, pisavidrio, vidrio, encauchetado, etc</t>
  </si>
  <si>
    <t>Suministro e instalación cielos rasos en gyplac</t>
  </si>
  <si>
    <t>Resane, impermeabilización, estucado y pintura a 2 manos de muros</t>
  </si>
  <si>
    <t>Mantenimiento de canales de agua lluvia</t>
  </si>
  <si>
    <t>Suministro e instalación de flanches metálicos</t>
  </si>
  <si>
    <t>Suministro e instalación de las lámparas led</t>
  </si>
  <si>
    <t>Limpieza de escombros</t>
  </si>
  <si>
    <t>Disposición final a sitio autorizado por la ley</t>
  </si>
  <si>
    <t>Limpieza de tanques de reserva de agua</t>
  </si>
  <si>
    <t>Retiro de los marcos de las puertas existentes y reemplazo por los nuevos</t>
  </si>
  <si>
    <t>Suministro e instalación de puertas batientes enchape en aluminio</t>
  </si>
  <si>
    <t>Recorrido, revisión, reacomodación de las cubiertas existentes averiadas y retiro de escombros a botadero certificado</t>
  </si>
  <si>
    <t>Soldadura para acondicionamiento e instalación</t>
  </si>
  <si>
    <t>Desmonte de rejas, aplicación de pintura anticorrosiva y esmalte</t>
  </si>
  <si>
    <t>PORCENTAJE ADICIONAL</t>
  </si>
  <si>
    <t>VALOR DEL CONTRATO MAS LOS ADICIONALES</t>
  </si>
  <si>
    <t>Suministro e instalación de cielo raso en  PVC  incluye acabado.</t>
  </si>
  <si>
    <t>NP-04</t>
  </si>
  <si>
    <t>Suministro e instalación cielos rasos en 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</si>
</sst>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 * #,##0.00_ ;_ * \-#,##0.00_ ;_ * &quot;-&quot;??_ ;_ @_ "/>
    <numFmt numFmtId="167" formatCode="#,##0.0000"/>
    <numFmt numFmtId="168" formatCode="#,##0.00\ ;\-#,##0.00\ ;&quot; -&quot;#\ ;@\ "/>
    <numFmt numFmtId="169" formatCode="&quot;$&quot;\ #,##0.00;[Red]&quot;$&quot;\ \-#,##0.00"/>
    <numFmt numFmtId="170" formatCode="_-* #,##0.00\ &quot;€&quot;_-;\-* #,##0.00\ &quot;€&quot;_-;_-* &quot;-&quot;??\ &quot;€&quot;_-;_-@_-"/>
    <numFmt numFmtId="171" formatCode="_-* #,##0\ _€_-;\-* #,##0\ _€_-;_-* &quot;-&quot;\ _€_-;_-@_-"/>
    <numFmt numFmtId="172" formatCode="_-* #,##0.00\ _€_-;\-* #,##0.00\ _€_-;_-* &quot;-&quot;??\ _€_-;_-@_-"/>
    <numFmt numFmtId="173" formatCode="_ &quot;$&quot;\ * #,##0_ ;_ &quot;$&quot;\ * \-#,##0_ ;_ &quot;$&quot;\ * &quot;-&quot;_ ;_ @_ "/>
    <numFmt numFmtId="174" formatCode="_-* #,##0.00\ &quot;Pts&quot;_-;\-* #,##0.00\ &quot;Pts&quot;_-;_-* &quot;-&quot;??\ &quot;Pts&quot;_-;_-@_-"/>
    <numFmt numFmtId="175" formatCode="_(&quot;$&quot;\ * #,##0.00_);_(&quot;$&quot;\ * \(#,##0.00\);_(&quot;$&quot;\ * &quot;-&quot;??_);_(@_)"/>
    <numFmt numFmtId="176" formatCode="_-&quot;$&quot;\ * #,##0_-;\-&quot;$&quot;\ * #,##0_-;_-&quot;$&quot;\ * &quot;-&quot;??_-;_-@_-"/>
    <numFmt numFmtId="177" formatCode="[$-F800]dddd\,\ mmmm\ dd\,\ yyyy"/>
    <numFmt numFmtId="178" formatCode="&quot;$&quot;\ #,##0"/>
    <numFmt numFmtId="179" formatCode="0.0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8"/>
      <color indexed="52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u/>
      <sz val="8"/>
      <name val="Arial"/>
      <family val="2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Calibri Light"/>
      <family val="2"/>
      <scheme val="major"/>
    </font>
    <font>
      <b/>
      <sz val="9"/>
      <name val="Calibri Light"/>
      <family val="2"/>
      <scheme val="major"/>
    </font>
    <font>
      <b/>
      <sz val="10"/>
      <name val="Calibri Light"/>
      <family val="2"/>
      <scheme val="major"/>
    </font>
    <font>
      <sz val="9"/>
      <name val="Calibri Light"/>
      <family val="2"/>
      <scheme val="major"/>
    </font>
    <font>
      <b/>
      <sz val="8"/>
      <name val="Calibri Light"/>
      <family val="2"/>
      <scheme val="major"/>
    </font>
    <font>
      <sz val="8"/>
      <color indexed="9"/>
      <name val="Calibri Light"/>
      <family val="2"/>
      <scheme val="major"/>
    </font>
    <font>
      <sz val="8"/>
      <color indexed="52"/>
      <name val="Calibri Light"/>
      <family val="2"/>
      <scheme val="major"/>
    </font>
    <font>
      <u/>
      <sz val="10"/>
      <name val="Calibri Light"/>
      <family val="2"/>
      <scheme val="major"/>
    </font>
    <font>
      <u/>
      <sz val="8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8">
    <xf numFmtId="0" fontId="0" fillId="0" borderId="0"/>
    <xf numFmtId="166" fontId="11" fillId="0" borderId="0" applyFont="0" applyFill="0" applyBorder="0" applyAlignment="0" applyProtection="0"/>
    <xf numFmtId="0" fontId="11" fillId="0" borderId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1" fillId="0" borderId="0"/>
    <xf numFmtId="44" fontId="41" fillId="0" borderId="0" applyFont="0" applyFill="0" applyBorder="0" applyAlignment="0" applyProtection="0"/>
    <xf numFmtId="0" fontId="11" fillId="0" borderId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11" fillId="0" borderId="0"/>
    <xf numFmtId="168" fontId="11" fillId="0" borderId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172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8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5" fontId="11" fillId="0" borderId="0" applyFont="0" applyFill="0" applyBorder="0" applyAlignment="0" applyProtection="0">
      <alignment vertical="center"/>
    </xf>
    <xf numFmtId="170" fontId="11" fillId="0" borderId="0" applyFont="0" applyFill="0" applyBorder="0" applyAlignment="0" applyProtection="0"/>
    <xf numFmtId="0" fontId="11" fillId="0" borderId="0"/>
    <xf numFmtId="0" fontId="42" fillId="0" borderId="0"/>
    <xf numFmtId="0" fontId="8" fillId="0" borderId="0"/>
    <xf numFmtId="0" fontId="43" fillId="0" borderId="0"/>
    <xf numFmtId="0" fontId="11" fillId="0" borderId="0"/>
    <xf numFmtId="0" fontId="11" fillId="0" borderId="0"/>
    <xf numFmtId="0" fontId="43" fillId="0" borderId="0"/>
    <xf numFmtId="0" fontId="11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44" fillId="0" borderId="0"/>
    <xf numFmtId="0" fontId="44" fillId="0" borderId="0"/>
    <xf numFmtId="0" fontId="43" fillId="0" borderId="0"/>
    <xf numFmtId="0" fontId="11" fillId="0" borderId="0"/>
    <xf numFmtId="0" fontId="11" fillId="0" borderId="0"/>
    <xf numFmtId="0" fontId="11" fillId="0" borderId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49" fillId="0" borderId="0" applyFont="0" applyFill="0" applyBorder="0" applyAlignment="0" applyProtection="0"/>
  </cellStyleXfs>
  <cellXfs count="590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3" fillId="0" borderId="0" xfId="0" applyFont="1" applyAlignment="1">
      <alignment horizontal="left" vertical="center" wrapText="1"/>
    </xf>
    <xf numFmtId="4" fontId="15" fillId="0" borderId="1" xfId="1" applyNumberFormat="1" applyFont="1" applyBorder="1" applyAlignment="1">
      <alignment horizontal="center" vertical="center"/>
    </xf>
    <xf numFmtId="4" fontId="16" fillId="2" borderId="1" xfId="1" applyNumberFormat="1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/>
    </xf>
    <xf numFmtId="4" fontId="15" fillId="0" borderId="2" xfId="1" applyNumberFormat="1" applyFont="1" applyBorder="1" applyAlignment="1">
      <alignment horizontal="center" vertical="center"/>
    </xf>
    <xf numFmtId="4" fontId="16" fillId="0" borderId="2" xfId="1" applyNumberFormat="1" applyFont="1" applyBorder="1" applyAlignment="1">
      <alignment horizontal="center" vertical="center"/>
    </xf>
    <xf numFmtId="49" fontId="15" fillId="0" borderId="2" xfId="1" applyNumberFormat="1" applyFont="1" applyBorder="1" applyAlignment="1">
      <alignment horizontal="center" vertical="center"/>
    </xf>
    <xf numFmtId="4" fontId="16" fillId="0" borderId="2" xfId="0" applyNumberFormat="1" applyFont="1" applyBorder="1" applyAlignment="1">
      <alignment horizontal="center"/>
    </xf>
    <xf numFmtId="4" fontId="17" fillId="0" borderId="2" xfId="1" applyNumberFormat="1" applyFont="1" applyBorder="1" applyAlignment="1">
      <alignment horizontal="center" vertical="center"/>
    </xf>
    <xf numFmtId="4" fontId="17" fillId="0" borderId="2" xfId="0" applyNumberFormat="1" applyFont="1" applyBorder="1" applyAlignment="1">
      <alignment horizontal="center"/>
    </xf>
    <xf numFmtId="0" fontId="13" fillId="0" borderId="0" xfId="0" applyFont="1" applyAlignment="1">
      <alignment horizontal="justify" vertical="center" wrapText="1"/>
    </xf>
    <xf numFmtId="0" fontId="20" fillId="0" borderId="0" xfId="0" applyFont="1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justify" wrapText="1"/>
    </xf>
    <xf numFmtId="0" fontId="13" fillId="0" borderId="4" xfId="0" applyFont="1" applyBorder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justify" vertical="center" wrapText="1"/>
    </xf>
    <xf numFmtId="0" fontId="13" fillId="0" borderId="6" xfId="0" applyFont="1" applyBorder="1"/>
    <xf numFmtId="0" fontId="13" fillId="0" borderId="7" xfId="0" applyFont="1" applyBorder="1"/>
    <xf numFmtId="0" fontId="13" fillId="0" borderId="8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justify" vertical="center" wrapText="1"/>
    </xf>
    <xf numFmtId="0" fontId="13" fillId="0" borderId="10" xfId="0" applyFont="1" applyBorder="1"/>
    <xf numFmtId="0" fontId="13" fillId="0" borderId="12" xfId="0" applyFont="1" applyBorder="1" applyAlignment="1">
      <alignment horizontal="center"/>
    </xf>
    <xf numFmtId="4" fontId="15" fillId="0" borderId="13" xfId="1" applyNumberFormat="1" applyFont="1" applyBorder="1" applyAlignment="1">
      <alignment horizontal="center" vertical="center"/>
    </xf>
    <xf numFmtId="4" fontId="15" fillId="0" borderId="14" xfId="1" applyNumberFormat="1" applyFont="1" applyBorder="1" applyAlignment="1">
      <alignment horizontal="center" vertical="center"/>
    </xf>
    <xf numFmtId="4" fontId="15" fillId="0" borderId="15" xfId="1" applyNumberFormat="1" applyFont="1" applyBorder="1" applyAlignment="1">
      <alignment horizontal="center" vertical="center"/>
    </xf>
    <xf numFmtId="4" fontId="15" fillId="0" borderId="15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5" fillId="0" borderId="4" xfId="0" applyFont="1" applyBorder="1" applyAlignment="1">
      <alignment horizontal="justify" vertical="center" wrapText="1"/>
    </xf>
    <xf numFmtId="0" fontId="29" fillId="0" borderId="0" xfId="0" applyFont="1" applyAlignment="1">
      <alignment vertical="center" wrapText="1"/>
    </xf>
    <xf numFmtId="0" fontId="28" fillId="0" borderId="0" xfId="0" applyFont="1"/>
    <xf numFmtId="0" fontId="28" fillId="0" borderId="0" xfId="0" applyFont="1" applyAlignment="1">
      <alignment vertical="center" wrapText="1"/>
    </xf>
    <xf numFmtId="0" fontId="31" fillId="0" borderId="0" xfId="0" applyFont="1"/>
    <xf numFmtId="0" fontId="31" fillId="0" borderId="0" xfId="0" applyFont="1" applyAlignment="1">
      <alignment horizontal="justify" vertical="center" wrapText="1"/>
    </xf>
    <xf numFmtId="0" fontId="28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justify" wrapText="1"/>
    </xf>
    <xf numFmtId="0" fontId="31" fillId="0" borderId="0" xfId="0" applyFont="1" applyAlignment="1">
      <alignment horizontal="left" vertical="center" wrapText="1"/>
    </xf>
    <xf numFmtId="0" fontId="31" fillId="0" borderId="10" xfId="0" applyFont="1" applyBorder="1"/>
    <xf numFmtId="0" fontId="31" fillId="0" borderId="12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14" fontId="31" fillId="0" borderId="6" xfId="0" applyNumberFormat="1" applyFont="1" applyBorder="1"/>
    <xf numFmtId="4" fontId="31" fillId="0" borderId="1" xfId="1" applyNumberFormat="1" applyFont="1" applyBorder="1" applyAlignment="1">
      <alignment horizontal="center" vertical="center"/>
    </xf>
    <xf numFmtId="4" fontId="31" fillId="0" borderId="13" xfId="1" applyNumberFormat="1" applyFont="1" applyBorder="1" applyAlignment="1">
      <alignment horizontal="center" vertical="center"/>
    </xf>
    <xf numFmtId="4" fontId="31" fillId="0" borderId="2" xfId="1" applyNumberFormat="1" applyFont="1" applyBorder="1" applyAlignment="1">
      <alignment horizontal="center" vertical="center"/>
    </xf>
    <xf numFmtId="4" fontId="36" fillId="0" borderId="2" xfId="1" applyNumberFormat="1" applyFont="1" applyBorder="1" applyAlignment="1">
      <alignment horizontal="center" vertical="center"/>
    </xf>
    <xf numFmtId="49" fontId="31" fillId="0" borderId="2" xfId="1" applyNumberFormat="1" applyFont="1" applyBorder="1" applyAlignment="1">
      <alignment horizontal="center" vertical="center"/>
    </xf>
    <xf numFmtId="4" fontId="36" fillId="0" borderId="2" xfId="0" applyNumberFormat="1" applyFont="1" applyBorder="1" applyAlignment="1">
      <alignment horizontal="center"/>
    </xf>
    <xf numFmtId="14" fontId="31" fillId="0" borderId="7" xfId="0" applyNumberFormat="1" applyFont="1" applyBorder="1"/>
    <xf numFmtId="0" fontId="31" fillId="0" borderId="7" xfId="0" applyFont="1" applyBorder="1"/>
    <xf numFmtId="4" fontId="37" fillId="0" borderId="2" xfId="1" applyNumberFormat="1" applyFont="1" applyBorder="1" applyAlignment="1">
      <alignment horizontal="center" vertical="center"/>
    </xf>
    <xf numFmtId="4" fontId="37" fillId="0" borderId="2" xfId="0" applyNumberFormat="1" applyFont="1" applyBorder="1" applyAlignment="1">
      <alignment horizontal="center"/>
    </xf>
    <xf numFmtId="4" fontId="31" fillId="0" borderId="14" xfId="1" applyNumberFormat="1" applyFont="1" applyBorder="1" applyAlignment="1">
      <alignment horizontal="center" vertical="center"/>
    </xf>
    <xf numFmtId="4" fontId="31" fillId="0" borderId="15" xfId="1" applyNumberFormat="1" applyFont="1" applyBorder="1" applyAlignment="1">
      <alignment horizontal="center" vertical="center"/>
    </xf>
    <xf numFmtId="4" fontId="31" fillId="3" borderId="15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1" fillId="0" borderId="8" xfId="0" applyFont="1" applyBorder="1" applyAlignment="1">
      <alignment horizontal="justify" vertical="center" wrapText="1"/>
    </xf>
    <xf numFmtId="0" fontId="31" fillId="0" borderId="4" xfId="0" applyFont="1" applyBorder="1" applyAlignment="1">
      <alignment horizontal="justify" vertical="center" wrapText="1"/>
    </xf>
    <xf numFmtId="0" fontId="31" fillId="0" borderId="9" xfId="0" applyFont="1" applyBorder="1" applyAlignment="1">
      <alignment horizontal="justify" vertical="center" wrapText="1"/>
    </xf>
    <xf numFmtId="0" fontId="31" fillId="0" borderId="5" xfId="0" applyFont="1" applyBorder="1" applyAlignment="1">
      <alignment horizontal="justify" vertical="center" wrapText="1"/>
    </xf>
    <xf numFmtId="4" fontId="31" fillId="0" borderId="0" xfId="0" applyNumberFormat="1" applyFont="1"/>
    <xf numFmtId="4" fontId="31" fillId="2" borderId="1" xfId="1" applyNumberFormat="1" applyFont="1" applyFill="1" applyBorder="1" applyAlignment="1">
      <alignment horizontal="center" vertical="center"/>
    </xf>
    <xf numFmtId="4" fontId="31" fillId="2" borderId="1" xfId="0" applyNumberFormat="1" applyFont="1" applyFill="1" applyBorder="1" applyAlignment="1">
      <alignment horizontal="center"/>
    </xf>
    <xf numFmtId="4" fontId="31" fillId="0" borderId="2" xfId="0" applyNumberFormat="1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6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4" fontId="31" fillId="0" borderId="46" xfId="1" applyNumberFormat="1" applyFont="1" applyBorder="1" applyAlignment="1">
      <alignment horizontal="center" vertical="center"/>
    </xf>
    <xf numFmtId="4" fontId="31" fillId="2" borderId="46" xfId="1" applyNumberFormat="1" applyFont="1" applyFill="1" applyBorder="1" applyAlignment="1">
      <alignment horizontal="center" vertical="center"/>
    </xf>
    <xf numFmtId="167" fontId="31" fillId="0" borderId="2" xfId="1" applyNumberFormat="1" applyFont="1" applyBorder="1" applyAlignment="1">
      <alignment horizontal="center" vertical="center"/>
    </xf>
    <xf numFmtId="4" fontId="31" fillId="0" borderId="48" xfId="1" applyNumberFormat="1" applyFont="1" applyBorder="1" applyAlignment="1">
      <alignment horizontal="center" vertical="center"/>
    </xf>
    <xf numFmtId="4" fontId="31" fillId="4" borderId="15" xfId="0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center" wrapText="1"/>
    </xf>
    <xf numFmtId="0" fontId="28" fillId="0" borderId="0" xfId="2" applyFont="1"/>
    <xf numFmtId="0" fontId="28" fillId="0" borderId="0" xfId="2" applyFont="1" applyAlignment="1">
      <alignment vertical="center" wrapText="1"/>
    </xf>
    <xf numFmtId="0" fontId="31" fillId="0" borderId="0" xfId="2" applyFont="1"/>
    <xf numFmtId="0" fontId="31" fillId="0" borderId="0" xfId="2" applyFont="1" applyAlignment="1">
      <alignment horizontal="justify" vertical="center" wrapText="1"/>
    </xf>
    <xf numFmtId="0" fontId="28" fillId="0" borderId="3" xfId="2" applyFont="1" applyBorder="1" applyAlignment="1">
      <alignment horizontal="center" vertical="center" wrapText="1"/>
    </xf>
    <xf numFmtId="0" fontId="31" fillId="0" borderId="0" xfId="2" applyFont="1" applyAlignment="1">
      <alignment horizontal="justify" wrapText="1"/>
    </xf>
    <xf numFmtId="0" fontId="31" fillId="0" borderId="0" xfId="2" applyFont="1" applyAlignment="1">
      <alignment horizontal="left" vertical="center" wrapText="1"/>
    </xf>
    <xf numFmtId="0" fontId="31" fillId="0" borderId="10" xfId="2" applyFont="1" applyBorder="1"/>
    <xf numFmtId="0" fontId="31" fillId="0" borderId="12" xfId="2" applyFont="1" applyBorder="1" applyAlignment="1">
      <alignment horizontal="center"/>
    </xf>
    <xf numFmtId="0" fontId="31" fillId="0" borderId="11" xfId="2" applyFont="1" applyBorder="1" applyAlignment="1">
      <alignment horizontal="center"/>
    </xf>
    <xf numFmtId="14" fontId="31" fillId="0" borderId="6" xfId="2" applyNumberFormat="1" applyFont="1" applyBorder="1"/>
    <xf numFmtId="4" fontId="31" fillId="2" borderId="1" xfId="2" applyNumberFormat="1" applyFont="1" applyFill="1" applyBorder="1" applyAlignment="1">
      <alignment horizontal="center"/>
    </xf>
    <xf numFmtId="4" fontId="31" fillId="0" borderId="2" xfId="2" applyNumberFormat="1" applyFont="1" applyBorder="1" applyAlignment="1">
      <alignment horizontal="center"/>
    </xf>
    <xf numFmtId="0" fontId="31" fillId="0" borderId="7" xfId="2" applyFont="1" applyBorder="1"/>
    <xf numFmtId="4" fontId="37" fillId="0" borderId="2" xfId="2" applyNumberFormat="1" applyFont="1" applyBorder="1" applyAlignment="1">
      <alignment horizontal="center"/>
    </xf>
    <xf numFmtId="4" fontId="36" fillId="0" borderId="2" xfId="2" applyNumberFormat="1" applyFont="1" applyBorder="1" applyAlignment="1">
      <alignment horizontal="center"/>
    </xf>
    <xf numFmtId="4" fontId="31" fillId="3" borderId="15" xfId="2" applyNumberFormat="1" applyFont="1" applyFill="1" applyBorder="1" applyAlignment="1">
      <alignment horizontal="center" vertical="center"/>
    </xf>
    <xf numFmtId="0" fontId="31" fillId="0" borderId="0" xfId="2" applyFont="1" applyAlignment="1">
      <alignment horizontal="center" vertical="center" wrapText="1"/>
    </xf>
    <xf numFmtId="0" fontId="31" fillId="0" borderId="8" xfId="2" applyFont="1" applyBorder="1" applyAlignment="1">
      <alignment horizontal="justify" vertical="center" wrapText="1"/>
    </xf>
    <xf numFmtId="0" fontId="31" fillId="0" borderId="4" xfId="2" applyFont="1" applyBorder="1" applyAlignment="1">
      <alignment horizontal="justify" vertical="center" wrapText="1"/>
    </xf>
    <xf numFmtId="0" fontId="31" fillId="0" borderId="9" xfId="2" applyFont="1" applyBorder="1" applyAlignment="1">
      <alignment horizontal="justify" vertical="center" wrapText="1"/>
    </xf>
    <xf numFmtId="0" fontId="31" fillId="0" borderId="5" xfId="2" applyFont="1" applyBorder="1" applyAlignment="1">
      <alignment horizontal="justify" vertical="center" wrapText="1"/>
    </xf>
    <xf numFmtId="4" fontId="31" fillId="0" borderId="0" xfId="2" applyNumberFormat="1" applyFont="1"/>
    <xf numFmtId="4" fontId="36" fillId="2" borderId="1" xfId="1" applyNumberFormat="1" applyFont="1" applyFill="1" applyBorder="1" applyAlignment="1">
      <alignment horizontal="center" vertical="center"/>
    </xf>
    <xf numFmtId="4" fontId="36" fillId="2" borderId="1" xfId="2" applyNumberFormat="1" applyFont="1" applyFill="1" applyBorder="1" applyAlignment="1">
      <alignment horizontal="center"/>
    </xf>
    <xf numFmtId="0" fontId="32" fillId="0" borderId="8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justify" vertical="center" wrapText="1"/>
    </xf>
    <xf numFmtId="4" fontId="31" fillId="0" borderId="4" xfId="1" applyNumberFormat="1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14" fontId="31" fillId="0" borderId="49" xfId="0" applyNumberFormat="1" applyFont="1" applyBorder="1"/>
    <xf numFmtId="0" fontId="28" fillId="0" borderId="20" xfId="0" applyFont="1" applyBorder="1" applyAlignment="1">
      <alignment horizontal="center" vertical="center" wrapText="1"/>
    </xf>
    <xf numFmtId="4" fontId="29" fillId="0" borderId="21" xfId="0" applyNumberFormat="1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1" fillId="0" borderId="34" xfId="0" applyFont="1" applyBorder="1" applyAlignment="1">
      <alignment horizontal="justify" vertical="center" wrapText="1"/>
    </xf>
    <xf numFmtId="0" fontId="31" fillId="0" borderId="35" xfId="0" applyFont="1" applyBorder="1" applyAlignment="1">
      <alignment horizontal="left" vertical="center" wrapText="1"/>
    </xf>
    <xf numFmtId="0" fontId="28" fillId="0" borderId="37" xfId="0" applyFont="1" applyBorder="1" applyAlignment="1">
      <alignment horizontal="center" vertical="center" wrapText="1"/>
    </xf>
    <xf numFmtId="0" fontId="31" fillId="0" borderId="53" xfId="0" applyFont="1" applyBorder="1" applyAlignment="1">
      <alignment horizontal="justify" vertical="center" wrapText="1"/>
    </xf>
    <xf numFmtId="0" fontId="31" fillId="0" borderId="18" xfId="0" applyFont="1" applyBorder="1" applyAlignment="1">
      <alignment horizontal="justify" vertical="center" wrapText="1"/>
    </xf>
    <xf numFmtId="0" fontId="31" fillId="0" borderId="17" xfId="0" applyFont="1" applyBorder="1" applyAlignment="1">
      <alignment horizontal="justify" vertical="center" wrapText="1"/>
    </xf>
    <xf numFmtId="0" fontId="10" fillId="0" borderId="0" xfId="3" applyAlignment="1">
      <alignment horizontal="center" vertical="center"/>
    </xf>
    <xf numFmtId="0" fontId="10" fillId="0" borderId="0" xfId="3" applyAlignment="1">
      <alignment horizontal="left" vertical="center"/>
    </xf>
    <xf numFmtId="44" fontId="0" fillId="0" borderId="0" xfId="4" applyFont="1" applyBorder="1" applyAlignment="1">
      <alignment horizontal="center" vertical="center"/>
    </xf>
    <xf numFmtId="0" fontId="10" fillId="0" borderId="3" xfId="3" applyBorder="1" applyAlignment="1">
      <alignment horizontal="center" vertical="center"/>
    </xf>
    <xf numFmtId="44" fontId="0" fillId="0" borderId="3" xfId="4" applyFont="1" applyBorder="1" applyAlignment="1">
      <alignment horizontal="center" vertical="center"/>
    </xf>
    <xf numFmtId="9" fontId="0" fillId="0" borderId="3" xfId="5" applyFont="1" applyBorder="1" applyAlignment="1">
      <alignment horizontal="center" vertical="center"/>
    </xf>
    <xf numFmtId="0" fontId="10" fillId="0" borderId="15" xfId="3" applyBorder="1" applyAlignment="1">
      <alignment horizontal="center" vertical="center"/>
    </xf>
    <xf numFmtId="0" fontId="35" fillId="0" borderId="56" xfId="0" applyFont="1" applyBorder="1"/>
    <xf numFmtId="0" fontId="35" fillId="0" borderId="17" xfId="0" applyFont="1" applyBorder="1" applyAlignment="1">
      <alignment horizontal="center"/>
    </xf>
    <xf numFmtId="0" fontId="35" fillId="0" borderId="18" xfId="0" applyFont="1" applyBorder="1" applyAlignment="1">
      <alignment horizontal="center"/>
    </xf>
    <xf numFmtId="0" fontId="35" fillId="0" borderId="19" xfId="0" applyFont="1" applyBorder="1" applyAlignment="1">
      <alignment horizontal="center"/>
    </xf>
    <xf numFmtId="0" fontId="35" fillId="0" borderId="57" xfId="0" applyFont="1" applyBorder="1" applyAlignment="1">
      <alignment horizontal="center"/>
    </xf>
    <xf numFmtId="14" fontId="31" fillId="0" borderId="58" xfId="0" applyNumberFormat="1" applyFont="1" applyBorder="1"/>
    <xf numFmtId="4" fontId="31" fillId="0" borderId="60" xfId="1" applyNumberFormat="1" applyFont="1" applyBorder="1" applyAlignment="1">
      <alignment horizontal="center" vertical="center"/>
    </xf>
    <xf numFmtId="4" fontId="31" fillId="2" borderId="60" xfId="1" applyNumberFormat="1" applyFont="1" applyFill="1" applyBorder="1" applyAlignment="1">
      <alignment horizontal="center" vertical="center"/>
    </xf>
    <xf numFmtId="4" fontId="31" fillId="0" borderId="3" xfId="1" applyNumberFormat="1" applyFont="1" applyBorder="1" applyAlignment="1">
      <alignment horizontal="center" vertical="center"/>
    </xf>
    <xf numFmtId="4" fontId="31" fillId="2" borderId="3" xfId="1" applyNumberFormat="1" applyFont="1" applyFill="1" applyBorder="1" applyAlignment="1">
      <alignment horizontal="center" vertical="center"/>
    </xf>
    <xf numFmtId="4" fontId="31" fillId="2" borderId="3" xfId="0" applyNumberFormat="1" applyFont="1" applyFill="1" applyBorder="1" applyAlignment="1">
      <alignment horizontal="center"/>
    </xf>
    <xf numFmtId="14" fontId="31" fillId="0" borderId="10" xfId="0" applyNumberFormat="1" applyFont="1" applyBorder="1"/>
    <xf numFmtId="4" fontId="31" fillId="0" borderId="12" xfId="1" applyNumberFormat="1" applyFont="1" applyBorder="1" applyAlignment="1">
      <alignment horizontal="center" vertical="center"/>
    </xf>
    <xf numFmtId="4" fontId="31" fillId="2" borderId="12" xfId="1" applyNumberFormat="1" applyFont="1" applyFill="1" applyBorder="1" applyAlignment="1">
      <alignment horizontal="center" vertical="center"/>
    </xf>
    <xf numFmtId="4" fontId="31" fillId="2" borderId="12" xfId="0" applyNumberFormat="1" applyFont="1" applyFill="1" applyBorder="1" applyAlignment="1">
      <alignment horizontal="center"/>
    </xf>
    <xf numFmtId="4" fontId="31" fillId="0" borderId="38" xfId="1" applyNumberFormat="1" applyFont="1" applyBorder="1" applyAlignment="1">
      <alignment horizontal="center" vertical="center"/>
    </xf>
    <xf numFmtId="14" fontId="31" fillId="0" borderId="16" xfId="0" applyNumberFormat="1" applyFont="1" applyBorder="1"/>
    <xf numFmtId="4" fontId="31" fillId="0" borderId="23" xfId="1" applyNumberFormat="1" applyFont="1" applyBorder="1" applyAlignment="1">
      <alignment horizontal="center" vertical="center"/>
    </xf>
    <xf numFmtId="4" fontId="31" fillId="0" borderId="3" xfId="0" applyNumberFormat="1" applyFont="1" applyBorder="1" applyAlignment="1">
      <alignment horizontal="center"/>
    </xf>
    <xf numFmtId="4" fontId="31" fillId="0" borderId="60" xfId="0" applyNumberFormat="1" applyFont="1" applyBorder="1" applyAlignment="1">
      <alignment horizontal="center"/>
    </xf>
    <xf numFmtId="0" fontId="30" fillId="0" borderId="62" xfId="0" applyFont="1" applyBorder="1" applyAlignment="1">
      <alignment horizontal="left"/>
    </xf>
    <xf numFmtId="0" fontId="30" fillId="0" borderId="62" xfId="0" applyFont="1" applyBorder="1" applyAlignment="1">
      <alignment horizontal="left" vertical="center"/>
    </xf>
    <xf numFmtId="0" fontId="31" fillId="0" borderId="8" xfId="0" applyFont="1" applyBorder="1"/>
    <xf numFmtId="4" fontId="35" fillId="3" borderId="23" xfId="1" applyNumberFormat="1" applyFont="1" applyFill="1" applyBorder="1" applyAlignment="1">
      <alignment horizontal="center" vertical="center"/>
    </xf>
    <xf numFmtId="4" fontId="31" fillId="2" borderId="3" xfId="0" applyNumberFormat="1" applyFont="1" applyFill="1" applyBorder="1" applyAlignment="1">
      <alignment horizontal="center" vertical="center"/>
    </xf>
    <xf numFmtId="0" fontId="10" fillId="0" borderId="21" xfId="3" applyBorder="1" applyAlignment="1">
      <alignment horizontal="left" vertical="center"/>
    </xf>
    <xf numFmtId="44" fontId="0" fillId="0" borderId="21" xfId="4" applyFont="1" applyBorder="1" applyAlignment="1">
      <alignment horizontal="center" vertical="center"/>
    </xf>
    <xf numFmtId="0" fontId="30" fillId="0" borderId="8" xfId="0" applyFont="1" applyBorder="1" applyAlignment="1">
      <alignment horizontal="left" vertic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left" vertical="center" wrapText="1"/>
    </xf>
    <xf numFmtId="0" fontId="30" fillId="0" borderId="60" xfId="0" applyFont="1" applyBorder="1" applyAlignment="1">
      <alignment horizontal="left" vertical="center" wrapText="1"/>
    </xf>
    <xf numFmtId="0" fontId="10" fillId="0" borderId="8" xfId="3" applyBorder="1" applyAlignment="1">
      <alignment horizontal="center" vertical="center"/>
    </xf>
    <xf numFmtId="0" fontId="10" fillId="0" borderId="9" xfId="3" applyBorder="1" applyAlignment="1">
      <alignment horizontal="center" vertical="center"/>
    </xf>
    <xf numFmtId="0" fontId="10" fillId="0" borderId="34" xfId="3" applyBorder="1" applyAlignment="1">
      <alignment horizontal="left" vertical="center"/>
    </xf>
    <xf numFmtId="0" fontId="10" fillId="0" borderId="34" xfId="3" applyBorder="1" applyAlignment="1">
      <alignment horizontal="center" vertical="center"/>
    </xf>
    <xf numFmtId="44" fontId="0" fillId="0" borderId="34" xfId="4" applyFont="1" applyBorder="1" applyAlignment="1">
      <alignment horizontal="center" vertical="center"/>
    </xf>
    <xf numFmtId="0" fontId="8" fillId="0" borderId="34" xfId="3" applyFont="1" applyBorder="1" applyAlignment="1">
      <alignment horizontal="left" vertical="center"/>
    </xf>
    <xf numFmtId="0" fontId="10" fillId="5" borderId="54" xfId="3" applyFill="1" applyBorder="1" applyAlignment="1">
      <alignment horizontal="center" vertical="center"/>
    </xf>
    <xf numFmtId="44" fontId="40" fillId="5" borderId="52" xfId="4" applyFont="1" applyFill="1" applyBorder="1" applyAlignment="1">
      <alignment horizontal="center" vertical="center" wrapText="1"/>
    </xf>
    <xf numFmtId="0" fontId="40" fillId="5" borderId="10" xfId="3" applyFont="1" applyFill="1" applyBorder="1" applyAlignment="1">
      <alignment horizontal="center" vertical="center"/>
    </xf>
    <xf numFmtId="0" fontId="40" fillId="5" borderId="12" xfId="3" applyFont="1" applyFill="1" applyBorder="1" applyAlignment="1">
      <alignment horizontal="center" vertical="center"/>
    </xf>
    <xf numFmtId="44" fontId="40" fillId="5" borderId="12" xfId="4" applyFont="1" applyFill="1" applyBorder="1" applyAlignment="1">
      <alignment horizontal="center" vertical="center"/>
    </xf>
    <xf numFmtId="44" fontId="40" fillId="5" borderId="12" xfId="4" applyFont="1" applyFill="1" applyBorder="1" applyAlignment="1">
      <alignment horizontal="center" vertical="center" wrapText="1"/>
    </xf>
    <xf numFmtId="44" fontId="40" fillId="5" borderId="38" xfId="4" applyFont="1" applyFill="1" applyBorder="1" applyAlignment="1">
      <alignment horizontal="center" vertical="center"/>
    </xf>
    <xf numFmtId="0" fontId="33" fillId="0" borderId="55" xfId="0" applyFont="1" applyBorder="1" applyAlignment="1">
      <alignment horizontal="left" vertical="center"/>
    </xf>
    <xf numFmtId="0" fontId="33" fillId="0" borderId="62" xfId="0" applyFont="1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5" fillId="0" borderId="0" xfId="3" applyFont="1" applyAlignment="1">
      <alignment horizontal="center" vertical="center"/>
    </xf>
    <xf numFmtId="176" fontId="10" fillId="0" borderId="0" xfId="3" applyNumberFormat="1" applyAlignment="1">
      <alignment horizontal="center" vertical="center"/>
    </xf>
    <xf numFmtId="165" fontId="10" fillId="0" borderId="0" xfId="3" applyNumberFormat="1" applyAlignment="1">
      <alignment horizontal="center" vertical="center"/>
    </xf>
    <xf numFmtId="6" fontId="10" fillId="0" borderId="0" xfId="3" applyNumberFormat="1" applyAlignment="1">
      <alignment horizontal="center" vertical="center"/>
    </xf>
    <xf numFmtId="0" fontId="40" fillId="0" borderId="0" xfId="3" applyFont="1" applyAlignment="1">
      <alignment horizontal="center" vertical="center"/>
    </xf>
    <xf numFmtId="0" fontId="40" fillId="0" borderId="0" xfId="3" applyFont="1" applyAlignment="1">
      <alignment horizontal="center" vertical="center" wrapText="1"/>
    </xf>
    <xf numFmtId="6" fontId="40" fillId="0" borderId="0" xfId="3" applyNumberFormat="1" applyFont="1" applyAlignment="1">
      <alignment horizontal="center" vertical="center"/>
    </xf>
    <xf numFmtId="44" fontId="8" fillId="0" borderId="0" xfId="85" applyFont="1" applyBorder="1" applyAlignment="1">
      <alignment horizontal="center" vertical="center"/>
    </xf>
    <xf numFmtId="44" fontId="40" fillId="0" borderId="0" xfId="4" applyFont="1" applyBorder="1" applyAlignment="1">
      <alignment horizontal="center" vertical="center"/>
    </xf>
    <xf numFmtId="44" fontId="8" fillId="0" borderId="0" xfId="85" applyFont="1" applyFill="1" applyBorder="1" applyAlignment="1">
      <alignment horizontal="center" vertical="center"/>
    </xf>
    <xf numFmtId="44" fontId="40" fillId="0" borderId="0" xfId="4" applyFont="1" applyFill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/>
    </xf>
    <xf numFmtId="176" fontId="4" fillId="0" borderId="3" xfId="4" applyNumberFormat="1" applyFont="1" applyBorder="1" applyAlignment="1">
      <alignment horizontal="center" vertical="center"/>
    </xf>
    <xf numFmtId="0" fontId="10" fillId="0" borderId="10" xfId="3" applyBorder="1" applyAlignment="1">
      <alignment horizontal="center" vertical="center"/>
    </xf>
    <xf numFmtId="44" fontId="0" fillId="0" borderId="23" xfId="4" applyFont="1" applyBorder="1" applyAlignment="1">
      <alignment horizontal="center" vertical="center"/>
    </xf>
    <xf numFmtId="176" fontId="0" fillId="0" borderId="3" xfId="4" applyNumberFormat="1" applyFont="1" applyBorder="1" applyAlignment="1">
      <alignment horizontal="center" vertical="center"/>
    </xf>
    <xf numFmtId="2" fontId="4" fillId="0" borderId="3" xfId="4" applyNumberFormat="1" applyFont="1" applyBorder="1" applyAlignment="1">
      <alignment horizontal="center" vertical="center"/>
    </xf>
    <xf numFmtId="2" fontId="4" fillId="0" borderId="3" xfId="15" applyNumberFormat="1" applyFont="1" applyBorder="1" applyAlignment="1">
      <alignment horizontal="center" vertical="center"/>
    </xf>
    <xf numFmtId="179" fontId="4" fillId="0" borderId="3" xfId="4" applyNumberFormat="1" applyFont="1" applyBorder="1" applyAlignment="1">
      <alignment horizontal="center" vertical="center"/>
    </xf>
    <xf numFmtId="179" fontId="4" fillId="0" borderId="3" xfId="15" applyNumberFormat="1" applyFont="1" applyBorder="1" applyAlignment="1">
      <alignment horizontal="center" vertical="center"/>
    </xf>
    <xf numFmtId="1" fontId="4" fillId="0" borderId="3" xfId="4" applyNumberFormat="1" applyFont="1" applyBorder="1" applyAlignment="1">
      <alignment horizontal="center" vertical="center"/>
    </xf>
    <xf numFmtId="1" fontId="4" fillId="0" borderId="3" xfId="15" applyNumberFormat="1" applyFont="1" applyBorder="1" applyAlignment="1">
      <alignment horizontal="center" vertical="center"/>
    </xf>
    <xf numFmtId="176" fontId="4" fillId="0" borderId="3" xfId="85" applyNumberFormat="1" applyFont="1" applyBorder="1" applyAlignment="1">
      <alignment horizontal="center" vertical="center"/>
    </xf>
    <xf numFmtId="2" fontId="4" fillId="0" borderId="3" xfId="3" applyNumberFormat="1" applyFont="1" applyBorder="1" applyAlignment="1">
      <alignment horizontal="center" vertical="center"/>
    </xf>
    <xf numFmtId="176" fontId="45" fillId="0" borderId="3" xfId="4" applyNumberFormat="1" applyFont="1" applyBorder="1" applyAlignment="1">
      <alignment horizontal="center" vertical="center"/>
    </xf>
    <xf numFmtId="176" fontId="45" fillId="0" borderId="3" xfId="4" applyNumberFormat="1" applyFont="1" applyBorder="1" applyAlignment="1">
      <alignment horizontal="center" vertical="center" wrapText="1"/>
    </xf>
    <xf numFmtId="176" fontId="45" fillId="0" borderId="3" xfId="4" applyNumberFormat="1" applyFont="1" applyFill="1" applyBorder="1" applyAlignment="1">
      <alignment horizontal="center" vertical="center"/>
    </xf>
    <xf numFmtId="1" fontId="4" fillId="0" borderId="3" xfId="3" applyNumberFormat="1" applyFont="1" applyBorder="1" applyAlignment="1">
      <alignment horizontal="center" vertical="center"/>
    </xf>
    <xf numFmtId="0" fontId="4" fillId="6" borderId="16" xfId="3" applyFont="1" applyFill="1" applyBorder="1" applyAlignment="1">
      <alignment horizontal="center" vertical="center"/>
    </xf>
    <xf numFmtId="0" fontId="40" fillId="6" borderId="3" xfId="3" applyFont="1" applyFill="1" applyBorder="1" applyAlignment="1">
      <alignment horizontal="left" vertical="center" wrapText="1"/>
    </xf>
    <xf numFmtId="0" fontId="4" fillId="6" borderId="3" xfId="3" applyFont="1" applyFill="1" applyBorder="1" applyAlignment="1">
      <alignment horizontal="center" vertical="center"/>
    </xf>
    <xf numFmtId="176" fontId="45" fillId="6" borderId="3" xfId="4" applyNumberFormat="1" applyFont="1" applyFill="1" applyBorder="1" applyAlignment="1">
      <alignment horizontal="center" vertical="center"/>
    </xf>
    <xf numFmtId="176" fontId="4" fillId="6" borderId="3" xfId="85" applyNumberFormat="1" applyFont="1" applyFill="1" applyBorder="1" applyAlignment="1">
      <alignment horizontal="center" vertical="center"/>
    </xf>
    <xf numFmtId="1" fontId="4" fillId="6" borderId="3" xfId="4" applyNumberFormat="1" applyFont="1" applyFill="1" applyBorder="1" applyAlignment="1">
      <alignment horizontal="center" vertical="center"/>
    </xf>
    <xf numFmtId="2" fontId="4" fillId="6" borderId="3" xfId="4" applyNumberFormat="1" applyFont="1" applyFill="1" applyBorder="1" applyAlignment="1">
      <alignment horizontal="center" vertical="center"/>
    </xf>
    <xf numFmtId="1" fontId="4" fillId="6" borderId="3" xfId="15" applyNumberFormat="1" applyFont="1" applyFill="1" applyBorder="1" applyAlignment="1">
      <alignment horizontal="center" vertical="center"/>
    </xf>
    <xf numFmtId="176" fontId="4" fillId="0" borderId="23" xfId="85" applyNumberFormat="1" applyFont="1" applyBorder="1" applyAlignment="1">
      <alignment horizontal="center" vertical="center"/>
    </xf>
    <xf numFmtId="176" fontId="4" fillId="6" borderId="23" xfId="85" applyNumberFormat="1" applyFont="1" applyFill="1" applyBorder="1" applyAlignment="1">
      <alignment horizontal="center" vertical="center"/>
    </xf>
    <xf numFmtId="0" fontId="40" fillId="0" borderId="53" xfId="3" applyFont="1" applyBorder="1" applyAlignment="1">
      <alignment horizontal="center" vertical="center"/>
    </xf>
    <xf numFmtId="0" fontId="10" fillId="0" borderId="18" xfId="3" applyBorder="1" applyAlignment="1">
      <alignment horizontal="left" vertical="center"/>
    </xf>
    <xf numFmtId="0" fontId="10" fillId="0" borderId="18" xfId="3" applyBorder="1" applyAlignment="1">
      <alignment horizontal="center" vertical="center"/>
    </xf>
    <xf numFmtId="44" fontId="0" fillId="0" borderId="18" xfId="4" applyFont="1" applyBorder="1" applyAlignment="1">
      <alignment horizontal="center" vertical="center"/>
    </xf>
    <xf numFmtId="44" fontId="0" fillId="0" borderId="51" xfId="4" applyFont="1" applyBorder="1" applyAlignment="1">
      <alignment horizontal="center" vertical="center"/>
    </xf>
    <xf numFmtId="44" fontId="0" fillId="0" borderId="33" xfId="4" applyFont="1" applyBorder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10" fillId="0" borderId="33" xfId="3" applyBorder="1" applyAlignment="1">
      <alignment horizontal="left" vertical="center"/>
    </xf>
    <xf numFmtId="0" fontId="8" fillId="0" borderId="33" xfId="3" applyFont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8" fillId="0" borderId="35" xfId="3" applyFont="1" applyBorder="1" applyAlignment="1">
      <alignment horizontal="left" vertical="center"/>
    </xf>
    <xf numFmtId="14" fontId="31" fillId="0" borderId="10" xfId="0" applyNumberFormat="1" applyFont="1" applyBorder="1" applyAlignment="1">
      <alignment horizontal="center" vertical="center"/>
    </xf>
    <xf numFmtId="14" fontId="31" fillId="0" borderId="16" xfId="0" applyNumberFormat="1" applyFont="1" applyBorder="1" applyAlignment="1">
      <alignment horizontal="center" vertical="center"/>
    </xf>
    <xf numFmtId="14" fontId="31" fillId="0" borderId="58" xfId="0" applyNumberFormat="1" applyFont="1" applyBorder="1" applyAlignment="1">
      <alignment horizontal="center" vertical="center"/>
    </xf>
    <xf numFmtId="4" fontId="31" fillId="2" borderId="57" xfId="0" applyNumberFormat="1" applyFont="1" applyFill="1" applyBorder="1" applyAlignment="1">
      <alignment horizontal="center" vertical="center"/>
    </xf>
    <xf numFmtId="4" fontId="31" fillId="0" borderId="3" xfId="0" applyNumberFormat="1" applyFont="1" applyBorder="1" applyAlignment="1">
      <alignment horizontal="center" vertical="center"/>
    </xf>
    <xf numFmtId="4" fontId="31" fillId="0" borderId="60" xfId="0" applyNumberFormat="1" applyFont="1" applyBorder="1" applyAlignment="1">
      <alignment horizontal="center" vertical="center"/>
    </xf>
    <xf numFmtId="0" fontId="3" fillId="0" borderId="3" xfId="3" applyFont="1" applyBorder="1" applyAlignment="1">
      <alignment horizontal="left" vertical="center" wrapText="1"/>
    </xf>
    <xf numFmtId="0" fontId="2" fillId="0" borderId="54" xfId="3" applyFont="1" applyBorder="1" applyAlignment="1">
      <alignment horizontal="center" vertical="center"/>
    </xf>
    <xf numFmtId="0" fontId="2" fillId="0" borderId="52" xfId="3" applyFont="1" applyBorder="1" applyAlignment="1">
      <alignment horizontal="center" vertical="center"/>
    </xf>
    <xf numFmtId="1" fontId="4" fillId="0" borderId="52" xfId="3" applyNumberFormat="1" applyFont="1" applyBorder="1" applyAlignment="1">
      <alignment horizontal="center" vertical="center"/>
    </xf>
    <xf numFmtId="176" fontId="45" fillId="0" borderId="52" xfId="4" applyNumberFormat="1" applyFont="1" applyFill="1" applyBorder="1" applyAlignment="1">
      <alignment horizontal="center" vertical="center"/>
    </xf>
    <xf numFmtId="176" fontId="4" fillId="0" borderId="52" xfId="85" applyNumberFormat="1" applyFont="1" applyBorder="1" applyAlignment="1">
      <alignment horizontal="center" vertical="center"/>
    </xf>
    <xf numFmtId="2" fontId="4" fillId="0" borderId="52" xfId="4" applyNumberFormat="1" applyFont="1" applyBorder="1" applyAlignment="1">
      <alignment horizontal="center" vertical="center"/>
    </xf>
    <xf numFmtId="2" fontId="4" fillId="0" borderId="52" xfId="15" applyNumberFormat="1" applyFont="1" applyBorder="1" applyAlignment="1">
      <alignment horizontal="center" vertical="center"/>
    </xf>
    <xf numFmtId="176" fontId="4" fillId="0" borderId="65" xfId="85" applyNumberFormat="1" applyFont="1" applyBorder="1" applyAlignment="1">
      <alignment horizontal="center" vertical="center"/>
    </xf>
    <xf numFmtId="176" fontId="48" fillId="0" borderId="12" xfId="4" applyNumberFormat="1" applyFont="1" applyBorder="1" applyAlignment="1">
      <alignment horizontal="center" vertical="center"/>
    </xf>
    <xf numFmtId="44" fontId="48" fillId="0" borderId="12" xfId="4" applyFont="1" applyBorder="1" applyAlignment="1">
      <alignment horizontal="center" vertical="center"/>
    </xf>
    <xf numFmtId="44" fontId="48" fillId="0" borderId="38" xfId="4" applyFont="1" applyBorder="1" applyAlignment="1">
      <alignment horizontal="center" vertical="center"/>
    </xf>
    <xf numFmtId="176" fontId="46" fillId="0" borderId="60" xfId="4" applyNumberFormat="1" applyFont="1" applyBorder="1" applyAlignment="1">
      <alignment horizontal="center" vertical="center"/>
    </xf>
    <xf numFmtId="44" fontId="46" fillId="0" borderId="60" xfId="4" applyFont="1" applyBorder="1" applyAlignment="1">
      <alignment horizontal="center" vertical="center"/>
    </xf>
    <xf numFmtId="176" fontId="46" fillId="0" borderId="61" xfId="4" applyNumberFormat="1" applyFont="1" applyBorder="1" applyAlignment="1">
      <alignment horizontal="center" vertical="center"/>
    </xf>
    <xf numFmtId="0" fontId="1" fillId="0" borderId="52" xfId="3" applyFont="1" applyBorder="1" applyAlignment="1">
      <alignment horizontal="left" vertical="center" wrapText="1"/>
    </xf>
    <xf numFmtId="0" fontId="32" fillId="0" borderId="16" xfId="2" applyFont="1" applyBorder="1" applyAlignment="1">
      <alignment vertical="center" wrapText="1"/>
    </xf>
    <xf numFmtId="0" fontId="32" fillId="0" borderId="3" xfId="2" applyFont="1" applyBorder="1" applyAlignment="1">
      <alignment vertical="center" wrapText="1"/>
    </xf>
    <xf numFmtId="0" fontId="33" fillId="0" borderId="15" xfId="2" applyFont="1" applyBorder="1" applyAlignment="1">
      <alignment horizontal="left"/>
    </xf>
    <xf numFmtId="0" fontId="33" fillId="0" borderId="36" xfId="2" applyFont="1" applyBorder="1" applyAlignment="1">
      <alignment horizontal="left"/>
    </xf>
    <xf numFmtId="0" fontId="33" fillId="0" borderId="37" xfId="2" applyFont="1" applyBorder="1" applyAlignment="1">
      <alignment horizontal="left"/>
    </xf>
    <xf numFmtId="0" fontId="29" fillId="0" borderId="3" xfId="2" applyFont="1" applyBorder="1" applyAlignment="1">
      <alignment horizontal="center" vertical="center" wrapText="1"/>
    </xf>
    <xf numFmtId="4" fontId="29" fillId="0" borderId="3" xfId="2" applyNumberFormat="1" applyFont="1" applyBorder="1" applyAlignment="1">
      <alignment horizontal="center" vertical="center" wrapText="1"/>
    </xf>
    <xf numFmtId="0" fontId="29" fillId="0" borderId="23" xfId="2" applyFont="1" applyBorder="1" applyAlignment="1">
      <alignment horizontal="center" vertical="center" wrapText="1"/>
    </xf>
    <xf numFmtId="0" fontId="28" fillId="0" borderId="3" xfId="2" applyFont="1" applyBorder="1" applyAlignment="1">
      <alignment horizontal="center"/>
    </xf>
    <xf numFmtId="0" fontId="30" fillId="0" borderId="3" xfId="2" applyFont="1" applyBorder="1" applyAlignment="1">
      <alignment horizontal="center" vertical="center" wrapText="1"/>
    </xf>
    <xf numFmtId="0" fontId="28" fillId="0" borderId="3" xfId="2" applyFont="1" applyBorder="1" applyAlignment="1">
      <alignment horizontal="center" vertical="center" wrapText="1"/>
    </xf>
    <xf numFmtId="0" fontId="30" fillId="0" borderId="3" xfId="2" applyFont="1" applyBorder="1"/>
    <xf numFmtId="0" fontId="31" fillId="0" borderId="34" xfId="2" applyFont="1" applyBorder="1" applyAlignment="1">
      <alignment horizontal="center"/>
    </xf>
    <xf numFmtId="0" fontId="32" fillId="0" borderId="10" xfId="2" applyFont="1" applyBorder="1" applyAlignment="1">
      <alignment horizontal="left" vertical="center" wrapText="1"/>
    </xf>
    <xf numFmtId="0" fontId="32" fillId="0" borderId="12" xfId="2" applyFont="1" applyBorder="1" applyAlignment="1">
      <alignment horizontal="left" vertical="center" wrapText="1"/>
    </xf>
    <xf numFmtId="0" fontId="32" fillId="0" borderId="16" xfId="2" applyFont="1" applyBorder="1" applyAlignment="1">
      <alignment horizontal="left" vertical="center" wrapText="1"/>
    </xf>
    <xf numFmtId="0" fontId="32" fillId="0" borderId="3" xfId="2" applyFont="1" applyBorder="1" applyAlignment="1">
      <alignment horizontal="left" vertical="center" wrapText="1"/>
    </xf>
    <xf numFmtId="0" fontId="33" fillId="0" borderId="17" xfId="2" applyFont="1" applyBorder="1" applyAlignment="1">
      <alignment horizontal="left" vertical="center" wrapText="1"/>
    </xf>
    <xf numFmtId="0" fontId="33" fillId="0" borderId="18" xfId="2" applyFont="1" applyBorder="1" applyAlignment="1">
      <alignment horizontal="left" vertical="center" wrapText="1"/>
    </xf>
    <xf numFmtId="0" fontId="33" fillId="0" borderId="19" xfId="2" applyFont="1" applyBorder="1" applyAlignment="1">
      <alignment horizontal="left" vertical="center" wrapText="1"/>
    </xf>
    <xf numFmtId="0" fontId="33" fillId="0" borderId="20" xfId="2" applyFont="1" applyBorder="1" applyAlignment="1">
      <alignment horizontal="left" vertical="center" wrapText="1"/>
    </xf>
    <xf numFmtId="0" fontId="33" fillId="0" borderId="21" xfId="2" applyFont="1" applyBorder="1" applyAlignment="1">
      <alignment horizontal="left" vertical="center" wrapText="1"/>
    </xf>
    <xf numFmtId="0" fontId="33" fillId="0" borderId="22" xfId="2" applyFont="1" applyBorder="1" applyAlignment="1">
      <alignment horizontal="left" vertical="center" wrapText="1"/>
    </xf>
    <xf numFmtId="0" fontId="29" fillId="0" borderId="12" xfId="2" applyFont="1" applyBorder="1" applyAlignment="1">
      <alignment horizontal="center" vertical="center" wrapText="1"/>
    </xf>
    <xf numFmtId="0" fontId="29" fillId="0" borderId="38" xfId="2" applyFont="1" applyBorder="1" applyAlignment="1">
      <alignment horizontal="center" vertical="center" wrapText="1"/>
    </xf>
    <xf numFmtId="0" fontId="33" fillId="0" borderId="15" xfId="2" applyFont="1" applyBorder="1" applyAlignment="1">
      <alignment horizontal="justify" vertical="center" wrapText="1"/>
    </xf>
    <xf numFmtId="0" fontId="33" fillId="0" borderId="36" xfId="2" applyFont="1" applyBorder="1" applyAlignment="1">
      <alignment horizontal="justify" vertical="center" wrapText="1"/>
    </xf>
    <xf numFmtId="0" fontId="34" fillId="0" borderId="8" xfId="2" applyFont="1" applyBorder="1" applyAlignment="1">
      <alignment horizontal="justify" wrapText="1"/>
    </xf>
    <xf numFmtId="0" fontId="34" fillId="0" borderId="0" xfId="2" applyFont="1" applyAlignment="1">
      <alignment horizontal="justify" wrapText="1"/>
    </xf>
    <xf numFmtId="0" fontId="30" fillId="0" borderId="0" xfId="2" applyFont="1" applyAlignment="1">
      <alignment horizontal="justify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9" fillId="0" borderId="45" xfId="2" applyFont="1" applyBorder="1" applyAlignment="1">
      <alignment horizontal="center" vertical="center" wrapText="1"/>
    </xf>
    <xf numFmtId="0" fontId="31" fillId="0" borderId="8" xfId="2" applyFont="1" applyBorder="1" applyAlignment="1">
      <alignment horizontal="left"/>
    </xf>
    <xf numFmtId="0" fontId="31" fillId="0" borderId="0" xfId="2" applyFont="1" applyAlignment="1">
      <alignment horizontal="left"/>
    </xf>
    <xf numFmtId="0" fontId="30" fillId="0" borderId="8" xfId="2" applyFont="1" applyBorder="1" applyAlignment="1">
      <alignment horizontal="left" vertical="center" wrapText="1"/>
    </xf>
    <xf numFmtId="0" fontId="30" fillId="0" borderId="0" xfId="2" applyFont="1" applyAlignment="1">
      <alignment horizontal="left" vertical="center" wrapText="1"/>
    </xf>
    <xf numFmtId="0" fontId="35" fillId="0" borderId="30" xfId="2" applyFont="1" applyBorder="1" applyAlignment="1">
      <alignment horizontal="center" vertical="center" wrapText="1"/>
    </xf>
    <xf numFmtId="0" fontId="35" fillId="0" borderId="31" xfId="2" applyFont="1" applyBorder="1" applyAlignment="1">
      <alignment horizontal="center" vertical="center" wrapText="1"/>
    </xf>
    <xf numFmtId="0" fontId="35" fillId="0" borderId="32" xfId="2" applyFont="1" applyBorder="1" applyAlignment="1">
      <alignment horizontal="center" vertical="center" wrapText="1"/>
    </xf>
    <xf numFmtId="0" fontId="35" fillId="0" borderId="4" xfId="2" applyFont="1" applyBorder="1" applyAlignment="1">
      <alignment horizontal="center" vertical="center" wrapText="1"/>
    </xf>
    <xf numFmtId="0" fontId="35" fillId="0" borderId="0" xfId="2" applyFont="1" applyAlignment="1">
      <alignment horizontal="center" vertical="center" wrapText="1"/>
    </xf>
    <xf numFmtId="0" fontId="35" fillId="0" borderId="33" xfId="2" applyFont="1" applyBorder="1" applyAlignment="1">
      <alignment horizontal="center" vertical="center" wrapText="1"/>
    </xf>
    <xf numFmtId="0" fontId="35" fillId="0" borderId="5" xfId="2" applyFont="1" applyBorder="1" applyAlignment="1">
      <alignment horizontal="center" vertical="center" wrapText="1"/>
    </xf>
    <xf numFmtId="0" fontId="35" fillId="0" borderId="34" xfId="2" applyFont="1" applyBorder="1" applyAlignment="1">
      <alignment horizontal="center" vertical="center" wrapText="1"/>
    </xf>
    <xf numFmtId="0" fontId="35" fillId="0" borderId="35" xfId="2" applyFont="1" applyBorder="1" applyAlignment="1">
      <alignment horizontal="center" vertical="center" wrapText="1"/>
    </xf>
    <xf numFmtId="0" fontId="31" fillId="0" borderId="11" xfId="2" applyFont="1" applyBorder="1" applyAlignment="1">
      <alignment horizontal="center"/>
    </xf>
    <xf numFmtId="0" fontId="31" fillId="0" borderId="24" xfId="2" applyFont="1" applyBorder="1" applyAlignment="1">
      <alignment horizontal="center"/>
    </xf>
    <xf numFmtId="0" fontId="31" fillId="0" borderId="25" xfId="2" applyFont="1" applyBorder="1" applyAlignment="1">
      <alignment horizontal="center"/>
    </xf>
    <xf numFmtId="0" fontId="31" fillId="0" borderId="13" xfId="2" applyFont="1" applyBorder="1" applyAlignment="1">
      <alignment horizontal="center"/>
    </xf>
    <xf numFmtId="0" fontId="31" fillId="0" borderId="26" xfId="2" applyFont="1" applyBorder="1" applyAlignment="1">
      <alignment horizontal="center"/>
    </xf>
    <xf numFmtId="0" fontId="31" fillId="0" borderId="27" xfId="2" applyFont="1" applyBorder="1" applyAlignment="1">
      <alignment horizontal="center"/>
    </xf>
    <xf numFmtId="0" fontId="31" fillId="0" borderId="14" xfId="2" applyFont="1" applyBorder="1" applyAlignment="1">
      <alignment horizontal="center"/>
    </xf>
    <xf numFmtId="0" fontId="31" fillId="0" borderId="28" xfId="2" applyFont="1" applyBorder="1" applyAlignment="1">
      <alignment horizontal="center"/>
    </xf>
    <xf numFmtId="0" fontId="31" fillId="0" borderId="29" xfId="2" applyFont="1" applyBorder="1" applyAlignment="1">
      <alignment horizontal="center"/>
    </xf>
    <xf numFmtId="0" fontId="30" fillId="0" borderId="16" xfId="2" applyFont="1" applyBorder="1" applyAlignment="1">
      <alignment horizontal="left"/>
    </xf>
    <xf numFmtId="0" fontId="30" fillId="0" borderId="3" xfId="2" applyFont="1" applyBorder="1" applyAlignment="1">
      <alignment horizontal="left"/>
    </xf>
    <xf numFmtId="0" fontId="30" fillId="0" borderId="16" xfId="2" applyFont="1" applyBorder="1" applyAlignment="1">
      <alignment horizontal="left" vertical="center" wrapText="1"/>
    </xf>
    <xf numFmtId="0" fontId="30" fillId="0" borderId="3" xfId="2" applyFont="1" applyBorder="1" applyAlignment="1">
      <alignment horizontal="left" vertical="center" wrapText="1"/>
    </xf>
    <xf numFmtId="0" fontId="31" fillId="0" borderId="40" xfId="2" applyFont="1" applyBorder="1"/>
    <xf numFmtId="0" fontId="31" fillId="0" borderId="31" xfId="2" applyFont="1" applyBorder="1"/>
    <xf numFmtId="0" fontId="31" fillId="0" borderId="41" xfId="2" applyFont="1" applyBorder="1" applyAlignment="1">
      <alignment horizontal="left"/>
    </xf>
    <xf numFmtId="0" fontId="31" fillId="0" borderId="21" xfId="2" applyFont="1" applyBorder="1" applyAlignment="1">
      <alignment horizontal="left"/>
    </xf>
    <xf numFmtId="0" fontId="31" fillId="0" borderId="34" xfId="2" applyFont="1" applyBorder="1" applyAlignment="1">
      <alignment horizontal="center" vertical="center" wrapText="1"/>
    </xf>
    <xf numFmtId="0" fontId="31" fillId="0" borderId="42" xfId="2" applyFont="1" applyBorder="1" applyAlignment="1">
      <alignment horizontal="center" vertical="center" wrapText="1"/>
    </xf>
    <xf numFmtId="0" fontId="31" fillId="0" borderId="34" xfId="2" applyFont="1" applyBorder="1" applyAlignment="1">
      <alignment horizontal="left" vertical="center" wrapText="1"/>
    </xf>
    <xf numFmtId="0" fontId="31" fillId="0" borderId="43" xfId="2" applyFont="1" applyBorder="1" applyAlignment="1">
      <alignment horizontal="center" vertical="center" wrapText="1"/>
    </xf>
    <xf numFmtId="0" fontId="31" fillId="0" borderId="44" xfId="2" applyFont="1" applyBorder="1" applyAlignment="1">
      <alignment horizontal="center" vertical="center" wrapText="1"/>
    </xf>
    <xf numFmtId="0" fontId="38" fillId="0" borderId="0" xfId="2" applyFont="1" applyAlignment="1">
      <alignment horizontal="center" vertical="center" wrapText="1"/>
    </xf>
    <xf numFmtId="0" fontId="30" fillId="0" borderId="39" xfId="2" applyFont="1" applyBorder="1" applyAlignment="1">
      <alignment horizontal="center" vertical="center" wrapText="1"/>
    </xf>
    <xf numFmtId="0" fontId="38" fillId="0" borderId="18" xfId="2" applyFont="1" applyBorder="1" applyAlignment="1">
      <alignment horizontal="center" vertical="center" wrapText="1"/>
    </xf>
    <xf numFmtId="0" fontId="30" fillId="0" borderId="18" xfId="2" applyFont="1" applyBorder="1" applyAlignment="1">
      <alignment horizontal="center" vertical="center" wrapText="1"/>
    </xf>
    <xf numFmtId="0" fontId="30" fillId="0" borderId="19" xfId="2" applyFont="1" applyBorder="1" applyAlignment="1">
      <alignment horizontal="center" vertical="center" wrapText="1"/>
    </xf>
    <xf numFmtId="0" fontId="39" fillId="0" borderId="21" xfId="2" applyFont="1" applyBorder="1" applyAlignment="1">
      <alignment horizontal="center" vertical="center" wrapText="1"/>
    </xf>
    <xf numFmtId="0" fontId="31" fillId="0" borderId="0" xfId="2" applyFont="1" applyAlignment="1">
      <alignment horizontal="center" vertical="center" wrapText="1"/>
    </xf>
    <xf numFmtId="0" fontId="31" fillId="0" borderId="39" xfId="2" applyFont="1" applyBorder="1" applyAlignment="1">
      <alignment horizontal="center" vertical="center" wrapText="1"/>
    </xf>
    <xf numFmtId="0" fontId="31" fillId="0" borderId="31" xfId="2" applyFont="1" applyBorder="1" applyAlignment="1">
      <alignment horizontal="left" vertical="center" wrapText="1"/>
    </xf>
    <xf numFmtId="0" fontId="32" fillId="0" borderId="16" xfId="0" applyFont="1" applyBorder="1" applyAlignment="1">
      <alignment vertical="center" wrapText="1"/>
    </xf>
    <xf numFmtId="0" fontId="32" fillId="0" borderId="3" xfId="0" applyFont="1" applyBorder="1" applyAlignment="1">
      <alignment vertical="center" wrapText="1"/>
    </xf>
    <xf numFmtId="0" fontId="33" fillId="0" borderId="15" xfId="0" applyFont="1" applyBorder="1" applyAlignment="1">
      <alignment horizontal="left"/>
    </xf>
    <xf numFmtId="0" fontId="33" fillId="0" borderId="36" xfId="0" applyFont="1" applyBorder="1" applyAlignment="1">
      <alignment horizontal="left"/>
    </xf>
    <xf numFmtId="0" fontId="33" fillId="0" borderId="37" xfId="0" applyFont="1" applyBorder="1" applyAlignment="1">
      <alignment horizontal="left"/>
    </xf>
    <xf numFmtId="4" fontId="29" fillId="0" borderId="3" xfId="0" applyNumberFormat="1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/>
    </xf>
    <xf numFmtId="0" fontId="30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30" fillId="0" borderId="3" xfId="0" applyFont="1" applyBorder="1"/>
    <xf numFmtId="0" fontId="31" fillId="0" borderId="34" xfId="0" applyFont="1" applyBorder="1" applyAlignment="1">
      <alignment horizontal="center"/>
    </xf>
    <xf numFmtId="0" fontId="32" fillId="0" borderId="10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6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0" borderId="18" xfId="0" applyFont="1" applyBorder="1" applyAlignment="1">
      <alignment horizontal="left" vertical="center" wrapText="1"/>
    </xf>
    <xf numFmtId="0" fontId="33" fillId="0" borderId="19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left" vertical="center" wrapText="1"/>
    </xf>
    <xf numFmtId="0" fontId="33" fillId="0" borderId="21" xfId="0" applyFont="1" applyBorder="1" applyAlignment="1">
      <alignment horizontal="left" vertical="center" wrapText="1"/>
    </xf>
    <xf numFmtId="0" fontId="33" fillId="0" borderId="22" xfId="0" applyFont="1" applyBorder="1" applyAlignment="1">
      <alignment horizontal="left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justify" vertical="center" wrapText="1"/>
    </xf>
    <xf numFmtId="0" fontId="33" fillId="0" borderId="36" xfId="0" applyFont="1" applyBorder="1" applyAlignment="1">
      <alignment horizontal="justify" vertical="center" wrapText="1"/>
    </xf>
    <xf numFmtId="0" fontId="34" fillId="0" borderId="8" xfId="0" applyFont="1" applyBorder="1" applyAlignment="1">
      <alignment horizontal="justify" wrapText="1"/>
    </xf>
    <xf numFmtId="0" fontId="34" fillId="0" borderId="0" xfId="0" applyFont="1" applyAlignment="1">
      <alignment horizontal="justify" wrapText="1"/>
    </xf>
    <xf numFmtId="0" fontId="30" fillId="0" borderId="0" xfId="0" applyFont="1" applyAlignment="1">
      <alignment horizontal="justify" wrapText="1"/>
    </xf>
    <xf numFmtId="0" fontId="29" fillId="0" borderId="20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31" fillId="0" borderId="2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6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31" fillId="0" borderId="31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/>
    </xf>
    <xf numFmtId="0" fontId="30" fillId="0" borderId="3" xfId="0" applyFont="1" applyBorder="1" applyAlignment="1">
      <alignment horizontal="left"/>
    </xf>
    <xf numFmtId="0" fontId="30" fillId="0" borderId="16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31" fillId="0" borderId="40" xfId="0" applyFont="1" applyBorder="1"/>
    <xf numFmtId="0" fontId="31" fillId="0" borderId="31" xfId="0" applyFont="1" applyBorder="1"/>
    <xf numFmtId="0" fontId="31" fillId="0" borderId="41" xfId="0" applyFont="1" applyBorder="1" applyAlignment="1">
      <alignment horizontal="left"/>
    </xf>
    <xf numFmtId="0" fontId="31" fillId="0" borderId="21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31" fillId="0" borderId="0" xfId="0" applyFont="1" applyAlignment="1">
      <alignment horizontal="left"/>
    </xf>
    <xf numFmtId="0" fontId="31" fillId="0" borderId="34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left" vertical="center" wrapText="1"/>
    </xf>
    <xf numFmtId="0" fontId="31" fillId="0" borderId="43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/>
    </xf>
    <xf numFmtId="0" fontId="31" fillId="0" borderId="28" xfId="0" applyFont="1" applyBorder="1" applyAlignment="1">
      <alignment horizontal="center"/>
    </xf>
    <xf numFmtId="0" fontId="31" fillId="0" borderId="29" xfId="0" applyFont="1" applyBorder="1" applyAlignment="1">
      <alignment horizontal="center"/>
    </xf>
    <xf numFmtId="0" fontId="40" fillId="0" borderId="50" xfId="3" applyFont="1" applyBorder="1" applyAlignment="1">
      <alignment horizontal="left" vertical="center"/>
    </xf>
    <xf numFmtId="0" fontId="40" fillId="0" borderId="37" xfId="3" applyFont="1" applyBorder="1" applyAlignment="1">
      <alignment horizontal="left" vertical="center"/>
    </xf>
    <xf numFmtId="10" fontId="40" fillId="0" borderId="15" xfId="107" applyNumberFormat="1" applyFont="1" applyBorder="1" applyAlignment="1">
      <alignment horizontal="center" vertical="center"/>
    </xf>
    <xf numFmtId="10" fontId="40" fillId="0" borderId="37" xfId="107" applyNumberFormat="1" applyFont="1" applyBorder="1" applyAlignment="1">
      <alignment horizontal="center" vertical="center"/>
    </xf>
    <xf numFmtId="178" fontId="40" fillId="0" borderId="3" xfId="3" applyNumberFormat="1" applyFont="1" applyBorder="1" applyAlignment="1">
      <alignment horizontal="center" vertical="center"/>
    </xf>
    <xf numFmtId="0" fontId="40" fillId="0" borderId="16" xfId="3" applyFont="1" applyBorder="1" applyAlignment="1">
      <alignment horizontal="left" vertical="center"/>
    </xf>
    <xf numFmtId="0" fontId="40" fillId="0" borderId="3" xfId="3" applyFont="1" applyBorder="1" applyAlignment="1">
      <alignment horizontal="left" vertical="center"/>
    </xf>
    <xf numFmtId="178" fontId="40" fillId="0" borderId="15" xfId="3" applyNumberFormat="1" applyFont="1" applyBorder="1" applyAlignment="1">
      <alignment horizontal="center" vertical="center"/>
    </xf>
    <xf numFmtId="178" fontId="40" fillId="0" borderId="36" xfId="3" applyNumberFormat="1" applyFont="1" applyBorder="1" applyAlignment="1">
      <alignment horizontal="center" vertical="center"/>
    </xf>
    <xf numFmtId="178" fontId="40" fillId="0" borderId="63" xfId="3" applyNumberFormat="1" applyFont="1" applyBorder="1" applyAlignment="1">
      <alignment horizontal="center" vertical="center"/>
    </xf>
    <xf numFmtId="6" fontId="40" fillId="0" borderId="15" xfId="3" applyNumberFormat="1" applyFont="1" applyBorder="1" applyAlignment="1">
      <alignment horizontal="center" vertical="center"/>
    </xf>
    <xf numFmtId="6" fontId="40" fillId="0" borderId="36" xfId="3" applyNumberFormat="1" applyFont="1" applyBorder="1" applyAlignment="1">
      <alignment horizontal="center" vertical="center"/>
    </xf>
    <xf numFmtId="6" fontId="40" fillId="0" borderId="63" xfId="3" applyNumberFormat="1" applyFont="1" applyBorder="1" applyAlignment="1">
      <alignment horizontal="center" vertical="center"/>
    </xf>
    <xf numFmtId="177" fontId="40" fillId="0" borderId="15" xfId="3" applyNumberFormat="1" applyFont="1" applyBorder="1" applyAlignment="1">
      <alignment horizontal="center" vertical="center"/>
    </xf>
    <xf numFmtId="177" fontId="40" fillId="0" borderId="36" xfId="3" applyNumberFormat="1" applyFont="1" applyBorder="1" applyAlignment="1">
      <alignment horizontal="center" vertical="center"/>
    </xf>
    <xf numFmtId="177" fontId="40" fillId="0" borderId="63" xfId="3" applyNumberFormat="1" applyFont="1" applyBorder="1" applyAlignment="1">
      <alignment horizontal="center" vertical="center"/>
    </xf>
    <xf numFmtId="0" fontId="4" fillId="0" borderId="8" xfId="3" applyFont="1" applyBorder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33" xfId="3" applyFont="1" applyBorder="1" applyAlignment="1">
      <alignment horizontal="left" vertical="center" wrapText="1"/>
    </xf>
    <xf numFmtId="0" fontId="8" fillId="0" borderId="8" xfId="3" applyFont="1" applyBorder="1" applyAlignment="1">
      <alignment horizontal="left" vertical="center" wrapText="1"/>
    </xf>
    <xf numFmtId="44" fontId="40" fillId="5" borderId="30" xfId="4" applyFont="1" applyFill="1" applyBorder="1" applyAlignment="1">
      <alignment horizontal="center" vertical="center" wrapText="1"/>
    </xf>
    <xf numFmtId="44" fontId="40" fillId="5" borderId="47" xfId="4" applyFont="1" applyFill="1" applyBorder="1" applyAlignment="1">
      <alignment horizontal="center" vertical="center" wrapText="1"/>
    </xf>
    <xf numFmtId="44" fontId="40" fillId="5" borderId="32" xfId="4" applyFont="1" applyFill="1" applyBorder="1" applyAlignment="1">
      <alignment horizontal="center" vertical="center" wrapText="1"/>
    </xf>
    <xf numFmtId="0" fontId="40" fillId="0" borderId="16" xfId="3" applyFont="1" applyBorder="1" applyAlignment="1">
      <alignment horizontal="center" vertical="center"/>
    </xf>
    <xf numFmtId="0" fontId="40" fillId="0" borderId="3" xfId="3" applyFont="1" applyBorder="1" applyAlignment="1">
      <alignment horizontal="center" vertical="center"/>
    </xf>
    <xf numFmtId="0" fontId="46" fillId="0" borderId="58" xfId="3" applyFont="1" applyBorder="1" applyAlignment="1">
      <alignment horizontal="right" vertical="center"/>
    </xf>
    <xf numFmtId="0" fontId="46" fillId="0" borderId="60" xfId="3" applyFont="1" applyBorder="1" applyAlignment="1">
      <alignment horizontal="right" vertical="center"/>
    </xf>
    <xf numFmtId="0" fontId="40" fillId="5" borderId="52" xfId="3" applyFont="1" applyFill="1" applyBorder="1" applyAlignment="1">
      <alignment horizontal="center" vertical="center"/>
    </xf>
    <xf numFmtId="0" fontId="47" fillId="0" borderId="10" xfId="3" applyFont="1" applyBorder="1" applyAlignment="1">
      <alignment horizontal="right" vertical="center"/>
    </xf>
    <xf numFmtId="0" fontId="47" fillId="0" borderId="12" xfId="3" applyFont="1" applyBorder="1" applyAlignment="1">
      <alignment horizontal="right" vertical="center"/>
    </xf>
    <xf numFmtId="0" fontId="40" fillId="0" borderId="12" xfId="3" applyFont="1" applyBorder="1" applyAlignment="1">
      <alignment horizontal="center" vertical="center"/>
    </xf>
    <xf numFmtId="0" fontId="40" fillId="0" borderId="38" xfId="3" applyFont="1" applyBorder="1" applyAlignment="1">
      <alignment horizontal="center" vertical="center"/>
    </xf>
    <xf numFmtId="0" fontId="40" fillId="0" borderId="23" xfId="3" applyFont="1" applyBorder="1" applyAlignment="1">
      <alignment horizontal="center" vertical="center"/>
    </xf>
    <xf numFmtId="0" fontId="40" fillId="0" borderId="50" xfId="3" applyFont="1" applyBorder="1" applyAlignment="1">
      <alignment horizontal="center" vertical="center" wrapText="1"/>
    </xf>
    <xf numFmtId="0" fontId="40" fillId="0" borderId="36" xfId="3" applyFont="1" applyBorder="1" applyAlignment="1">
      <alignment horizontal="center" vertical="center" wrapText="1"/>
    </xf>
    <xf numFmtId="0" fontId="40" fillId="0" borderId="63" xfId="3" applyFont="1" applyBorder="1" applyAlignment="1">
      <alignment horizontal="center" vertical="center" wrapText="1"/>
    </xf>
    <xf numFmtId="0" fontId="40" fillId="0" borderId="15" xfId="3" applyFont="1" applyBorder="1" applyAlignment="1">
      <alignment horizontal="center" vertical="center"/>
    </xf>
    <xf numFmtId="0" fontId="40" fillId="0" borderId="36" xfId="3" applyFont="1" applyBorder="1" applyAlignment="1">
      <alignment horizontal="center" vertical="center"/>
    </xf>
    <xf numFmtId="0" fontId="40" fillId="0" borderId="63" xfId="3" applyFont="1" applyBorder="1" applyAlignment="1">
      <alignment horizontal="center" vertical="center"/>
    </xf>
    <xf numFmtId="4" fontId="29" fillId="0" borderId="15" xfId="0" applyNumberFormat="1" applyFont="1" applyBorder="1" applyAlignment="1">
      <alignment horizontal="left" vertical="center" wrapText="1"/>
    </xf>
    <xf numFmtId="4" fontId="29" fillId="0" borderId="36" xfId="0" applyNumberFormat="1" applyFont="1" applyBorder="1" applyAlignment="1">
      <alignment horizontal="left" vertical="center" wrapText="1"/>
    </xf>
    <xf numFmtId="4" fontId="29" fillId="0" borderId="63" xfId="0" applyNumberFormat="1" applyFont="1" applyBorder="1" applyAlignment="1">
      <alignment horizontal="left" vertical="center" wrapText="1"/>
    </xf>
    <xf numFmtId="0" fontId="28" fillId="0" borderId="10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8" fillId="0" borderId="16" xfId="0" applyFont="1" applyBorder="1" applyAlignment="1">
      <alignment horizontal="center"/>
    </xf>
    <xf numFmtId="0" fontId="30" fillId="0" borderId="17" xfId="0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/>
    </xf>
    <xf numFmtId="0" fontId="31" fillId="0" borderId="35" xfId="0" applyFont="1" applyBorder="1" applyAlignment="1">
      <alignment horizontal="center"/>
    </xf>
    <xf numFmtId="0" fontId="32" fillId="0" borderId="54" xfId="0" applyFont="1" applyBorder="1" applyAlignment="1">
      <alignment horizontal="left" vertical="center" wrapText="1"/>
    </xf>
    <xf numFmtId="0" fontId="32" fillId="0" borderId="52" xfId="0" applyFont="1" applyBorder="1" applyAlignment="1">
      <alignment horizontal="left" vertical="center" wrapText="1"/>
    </xf>
    <xf numFmtId="0" fontId="33" fillId="0" borderId="30" xfId="0" applyFont="1" applyBorder="1" applyAlignment="1">
      <alignment horizontal="justify" vertical="center" wrapText="1"/>
    </xf>
    <xf numFmtId="0" fontId="33" fillId="0" borderId="31" xfId="0" applyFont="1" applyBorder="1" applyAlignment="1">
      <alignment horizontal="justify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63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33" fillId="0" borderId="37" xfId="0" applyFont="1" applyBorder="1" applyAlignment="1">
      <alignment horizontal="left" vertical="center" wrapText="1"/>
    </xf>
    <xf numFmtId="0" fontId="32" fillId="0" borderId="50" xfId="0" applyFont="1" applyBorder="1" applyAlignment="1">
      <alignment horizontal="left" vertical="center" wrapText="1"/>
    </xf>
    <xf numFmtId="0" fontId="32" fillId="0" borderId="37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center" wrapText="1"/>
    </xf>
    <xf numFmtId="0" fontId="30" fillId="0" borderId="34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wrapText="1"/>
    </xf>
    <xf numFmtId="0" fontId="31" fillId="0" borderId="0" xfId="0" applyFont="1" applyAlignment="1">
      <alignment horizontal="left" vertical="center" wrapText="1"/>
    </xf>
    <xf numFmtId="0" fontId="31" fillId="0" borderId="33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left" vertical="center" wrapText="1"/>
    </xf>
    <xf numFmtId="0" fontId="33" fillId="0" borderId="59" xfId="0" applyFont="1" applyBorder="1" applyAlignment="1">
      <alignment horizontal="left" vertical="center" wrapText="1"/>
    </xf>
    <xf numFmtId="0" fontId="31" fillId="0" borderId="53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1" fillId="0" borderId="51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left" vertical="center" wrapText="1"/>
    </xf>
    <xf numFmtId="0" fontId="38" fillId="0" borderId="51" xfId="0" applyFont="1" applyBorder="1" applyAlignment="1">
      <alignment horizontal="left" vertical="center" wrapText="1"/>
    </xf>
    <xf numFmtId="0" fontId="31" fillId="0" borderId="60" xfId="0" applyFont="1" applyBorder="1" applyAlignment="1">
      <alignment horizont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0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4" fontId="29" fillId="0" borderId="15" xfId="0" applyNumberFormat="1" applyFont="1" applyBorder="1" applyAlignment="1">
      <alignment horizontal="center" vertical="center" wrapText="1"/>
    </xf>
    <xf numFmtId="4" fontId="29" fillId="0" borderId="37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wrapText="1"/>
    </xf>
    <xf numFmtId="0" fontId="31" fillId="0" borderId="26" xfId="0" applyFont="1" applyBorder="1" applyAlignment="1">
      <alignment horizontal="center" wrapText="1"/>
    </xf>
    <xf numFmtId="0" fontId="31" fillId="0" borderId="27" xfId="0" applyFont="1" applyBorder="1" applyAlignment="1">
      <alignment horizontal="center" wrapText="1"/>
    </xf>
    <xf numFmtId="0" fontId="31" fillId="0" borderId="15" xfId="0" applyFont="1" applyBorder="1" applyAlignment="1">
      <alignment horizontal="center"/>
    </xf>
    <xf numFmtId="0" fontId="31" fillId="0" borderId="36" xfId="0" applyFont="1" applyBorder="1" applyAlignment="1">
      <alignment horizontal="center"/>
    </xf>
    <xf numFmtId="0" fontId="31" fillId="0" borderId="37" xfId="0" applyFont="1" applyBorder="1" applyAlignment="1">
      <alignment horizontal="center"/>
    </xf>
    <xf numFmtId="0" fontId="13" fillId="0" borderId="8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3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1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1" fillId="0" borderId="16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16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3" fillId="0" borderId="40" xfId="0" applyFont="1" applyBorder="1"/>
    <xf numFmtId="0" fontId="13" fillId="0" borderId="31" xfId="0" applyFont="1" applyBorder="1"/>
    <xf numFmtId="0" fontId="13" fillId="0" borderId="41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24" fillId="0" borderId="8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43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justify" vertical="center" wrapText="1"/>
    </xf>
    <xf numFmtId="0" fontId="24" fillId="0" borderId="36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justify" wrapText="1"/>
    </xf>
    <xf numFmtId="0" fontId="22" fillId="0" borderId="0" xfId="0" applyFont="1" applyAlignment="1">
      <alignment horizontal="justify" wrapText="1"/>
    </xf>
    <xf numFmtId="0" fontId="24" fillId="0" borderId="0" xfId="0" applyFont="1" applyAlignment="1">
      <alignment horizontal="justify" wrapText="1"/>
    </xf>
    <xf numFmtId="0" fontId="11" fillId="0" borderId="0" xfId="0" applyFont="1" applyAlignment="1">
      <alignment horizontal="justify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24" fillId="0" borderId="15" xfId="0" applyFont="1" applyBorder="1" applyAlignment="1">
      <alignment horizontal="left"/>
    </xf>
    <xf numFmtId="0" fontId="11" fillId="0" borderId="36" xfId="0" applyFont="1" applyBorder="1" applyAlignment="1">
      <alignment horizontal="left"/>
    </xf>
    <xf numFmtId="0" fontId="11" fillId="0" borderId="37" xfId="0" applyFont="1" applyBorder="1" applyAlignment="1">
      <alignment horizontal="left"/>
    </xf>
    <xf numFmtId="0" fontId="20" fillId="0" borderId="3" xfId="0" applyFont="1" applyBorder="1" applyAlignment="1">
      <alignment horizontal="center"/>
    </xf>
    <xf numFmtId="0" fontId="19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3" fillId="0" borderId="3" xfId="0" applyFont="1" applyBorder="1"/>
    <xf numFmtId="0" fontId="13" fillId="0" borderId="34" xfId="0" applyFont="1" applyBorder="1" applyAlignment="1">
      <alignment horizontal="center"/>
    </xf>
    <xf numFmtId="0" fontId="18" fillId="0" borderId="10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center" wrapText="1"/>
    </xf>
    <xf numFmtId="0" fontId="26" fillId="0" borderId="20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</cellXfs>
  <cellStyles count="108">
    <cellStyle name="% 2" xfId="21" xr:uid="{00000000-0005-0000-0000-000000000000}"/>
    <cellStyle name="Euro" xfId="22" xr:uid="{00000000-0005-0000-0000-000001000000}"/>
    <cellStyle name="Euro 2" xfId="23" xr:uid="{00000000-0005-0000-0000-000002000000}"/>
    <cellStyle name="Euro 3" xfId="24" xr:uid="{00000000-0005-0000-0000-000003000000}"/>
    <cellStyle name="Euro 3 2" xfId="25" xr:uid="{00000000-0005-0000-0000-000004000000}"/>
    <cellStyle name="Euro 4" xfId="26" xr:uid="{00000000-0005-0000-0000-000005000000}"/>
    <cellStyle name="Millares [0] 2" xfId="27" xr:uid="{00000000-0005-0000-0000-000006000000}"/>
    <cellStyle name="Millares [0] 2 2" xfId="28" xr:uid="{00000000-0005-0000-0000-000007000000}"/>
    <cellStyle name="Millares [0] 2 3" xfId="29" xr:uid="{00000000-0005-0000-0000-000008000000}"/>
    <cellStyle name="Millares [0] 3" xfId="30" xr:uid="{00000000-0005-0000-0000-000009000000}"/>
    <cellStyle name="Millares [0] 3 2" xfId="31" xr:uid="{00000000-0005-0000-0000-00000A000000}"/>
    <cellStyle name="Millares [0] 4" xfId="32" xr:uid="{00000000-0005-0000-0000-00000B000000}"/>
    <cellStyle name="Millares [0] 5" xfId="33" xr:uid="{00000000-0005-0000-0000-00000C000000}"/>
    <cellStyle name="Millares 2" xfId="17" xr:uid="{00000000-0005-0000-0000-00000D000000}"/>
    <cellStyle name="Millares 2 2" xfId="34" xr:uid="{00000000-0005-0000-0000-00000E000000}"/>
    <cellStyle name="Millares 2 2 2" xfId="35" xr:uid="{00000000-0005-0000-0000-00000F000000}"/>
    <cellStyle name="Millares 2 6" xfId="36" xr:uid="{00000000-0005-0000-0000-000010000000}"/>
    <cellStyle name="Millares 3" xfId="37" xr:uid="{00000000-0005-0000-0000-000011000000}"/>
    <cellStyle name="Millares 4" xfId="38" xr:uid="{00000000-0005-0000-0000-000012000000}"/>
    <cellStyle name="Millares 5" xfId="39" xr:uid="{00000000-0005-0000-0000-000013000000}"/>
    <cellStyle name="Millares_Hoja1" xfId="1" xr:uid="{00000000-0005-0000-0000-000014000000}"/>
    <cellStyle name="Moneda [0] 2" xfId="18" xr:uid="{00000000-0005-0000-0000-000015000000}"/>
    <cellStyle name="Moneda 10" xfId="82" xr:uid="{00000000-0005-0000-0000-000016000000}"/>
    <cellStyle name="Moneda 11" xfId="84" xr:uid="{00000000-0005-0000-0000-000017000000}"/>
    <cellStyle name="Moneda 12" xfId="85" xr:uid="{00000000-0005-0000-0000-000018000000}"/>
    <cellStyle name="Moneda 13" xfId="92" xr:uid="{00000000-0005-0000-0000-000019000000}"/>
    <cellStyle name="Moneda 14" xfId="91" xr:uid="{00000000-0005-0000-0000-00001A000000}"/>
    <cellStyle name="Moneda 15" xfId="93" xr:uid="{00000000-0005-0000-0000-00001B000000}"/>
    <cellStyle name="Moneda 16" xfId="94" xr:uid="{00000000-0005-0000-0000-00001C000000}"/>
    <cellStyle name="Moneda 17" xfId="95" xr:uid="{00000000-0005-0000-0000-00001D000000}"/>
    <cellStyle name="Moneda 18" xfId="96" xr:uid="{00000000-0005-0000-0000-00001E000000}"/>
    <cellStyle name="Moneda 19" xfId="99" xr:uid="{00000000-0005-0000-0000-00001F000000}"/>
    <cellStyle name="Moneda 2" xfId="4" xr:uid="{00000000-0005-0000-0000-000020000000}"/>
    <cellStyle name="Moneda 2 10" xfId="97" xr:uid="{00000000-0005-0000-0000-000021000000}"/>
    <cellStyle name="Moneda 2 13" xfId="41" xr:uid="{00000000-0005-0000-0000-000022000000}"/>
    <cellStyle name="Moneda 2 2" xfId="13" xr:uid="{00000000-0005-0000-0000-000023000000}"/>
    <cellStyle name="Moneda 2 2 2" xfId="43" xr:uid="{00000000-0005-0000-0000-000024000000}"/>
    <cellStyle name="Moneda 2 2 2 2 2" xfId="44" xr:uid="{00000000-0005-0000-0000-000025000000}"/>
    <cellStyle name="Moneda 2 2 3" xfId="42" xr:uid="{00000000-0005-0000-0000-000026000000}"/>
    <cellStyle name="Moneda 2 2_APU´S_NO_PREVISTOS (1)" xfId="45" xr:uid="{00000000-0005-0000-0000-000027000000}"/>
    <cellStyle name="Moneda 2 3" xfId="40" xr:uid="{00000000-0005-0000-0000-000028000000}"/>
    <cellStyle name="Moneda 2 4" xfId="80" xr:uid="{00000000-0005-0000-0000-000029000000}"/>
    <cellStyle name="Moneda 2 5" xfId="86" xr:uid="{00000000-0005-0000-0000-00002A000000}"/>
    <cellStyle name="Moneda 2 6" xfId="87" xr:uid="{00000000-0005-0000-0000-00002B000000}"/>
    <cellStyle name="Moneda 2 7" xfId="88" xr:uid="{00000000-0005-0000-0000-00002C000000}"/>
    <cellStyle name="Moneda 2 8" xfId="89" xr:uid="{00000000-0005-0000-0000-00002D000000}"/>
    <cellStyle name="Moneda 2 9" xfId="90" xr:uid="{00000000-0005-0000-0000-00002E000000}"/>
    <cellStyle name="Moneda 20" xfId="98" xr:uid="{00000000-0005-0000-0000-00002F000000}"/>
    <cellStyle name="Moneda 21" xfId="100" xr:uid="{00000000-0005-0000-0000-000030000000}"/>
    <cellStyle name="Moneda 22" xfId="101" xr:uid="{00000000-0005-0000-0000-000031000000}"/>
    <cellStyle name="Moneda 23" xfId="102" xr:uid="{00000000-0005-0000-0000-000032000000}"/>
    <cellStyle name="Moneda 24" xfId="103" xr:uid="{00000000-0005-0000-0000-000033000000}"/>
    <cellStyle name="Moneda 25" xfId="104" xr:uid="{00000000-0005-0000-0000-000034000000}"/>
    <cellStyle name="Moneda 26" xfId="106" xr:uid="{00000000-0005-0000-0000-000035000000}"/>
    <cellStyle name="Moneda 27" xfId="105" xr:uid="{00000000-0005-0000-0000-000036000000}"/>
    <cellStyle name="Moneda 3" xfId="7" xr:uid="{00000000-0005-0000-0000-000037000000}"/>
    <cellStyle name="Moneda 3 2" xfId="46" xr:uid="{00000000-0005-0000-0000-000038000000}"/>
    <cellStyle name="Moneda 4" xfId="47" xr:uid="{00000000-0005-0000-0000-000039000000}"/>
    <cellStyle name="Moneda 4 2" xfId="48" xr:uid="{00000000-0005-0000-0000-00003A000000}"/>
    <cellStyle name="Moneda 5" xfId="49" xr:uid="{00000000-0005-0000-0000-00003B000000}"/>
    <cellStyle name="Moneda 6" xfId="50" xr:uid="{00000000-0005-0000-0000-00003C000000}"/>
    <cellStyle name="Moneda 7" xfId="10" xr:uid="{00000000-0005-0000-0000-00003D000000}"/>
    <cellStyle name="Moneda 7 2" xfId="76" xr:uid="{00000000-0005-0000-0000-00003E000000}"/>
    <cellStyle name="Moneda 8" xfId="78" xr:uid="{00000000-0005-0000-0000-00003F000000}"/>
    <cellStyle name="Moneda 9" xfId="77" xr:uid="{00000000-0005-0000-0000-000040000000}"/>
    <cellStyle name="Normal" xfId="0" builtinId="0"/>
    <cellStyle name="Normal 10" xfId="15" xr:uid="{00000000-0005-0000-0000-000042000000}"/>
    <cellStyle name="Normal 10 2" xfId="51" xr:uid="{00000000-0005-0000-0000-000043000000}"/>
    <cellStyle name="Normal 11" xfId="52" xr:uid="{00000000-0005-0000-0000-000044000000}"/>
    <cellStyle name="Normal 11 2" xfId="53" xr:uid="{00000000-0005-0000-0000-000045000000}"/>
    <cellStyle name="Normal 2" xfId="3" xr:uid="{00000000-0005-0000-0000-000046000000}"/>
    <cellStyle name="Normal 2 10 2 2" xfId="55" xr:uid="{00000000-0005-0000-0000-000047000000}"/>
    <cellStyle name="Normal 2 10 3" xfId="56" xr:uid="{00000000-0005-0000-0000-000048000000}"/>
    <cellStyle name="Normal 2 2" xfId="12" xr:uid="{00000000-0005-0000-0000-000049000000}"/>
    <cellStyle name="Normal 2 2 2" xfId="57" xr:uid="{00000000-0005-0000-0000-00004A000000}"/>
    <cellStyle name="Normal 2 3" xfId="16" xr:uid="{00000000-0005-0000-0000-00004B000000}"/>
    <cellStyle name="Normal 2 4" xfId="54" xr:uid="{00000000-0005-0000-0000-00004C000000}"/>
    <cellStyle name="Normal 2 5" xfId="81" xr:uid="{00000000-0005-0000-0000-00004D000000}"/>
    <cellStyle name="Normal 23" xfId="58" xr:uid="{00000000-0005-0000-0000-00004E000000}"/>
    <cellStyle name="Normal 3" xfId="2" xr:uid="{00000000-0005-0000-0000-00004F000000}"/>
    <cellStyle name="Normal 3 11 3" xfId="59" xr:uid="{00000000-0005-0000-0000-000050000000}"/>
    <cellStyle name="Normal 3 2" xfId="60" xr:uid="{00000000-0005-0000-0000-000051000000}"/>
    <cellStyle name="Normal 3 2 2" xfId="61" xr:uid="{00000000-0005-0000-0000-000052000000}"/>
    <cellStyle name="Normal 3 5" xfId="62" xr:uid="{00000000-0005-0000-0000-000053000000}"/>
    <cellStyle name="Normal 4" xfId="11" xr:uid="{00000000-0005-0000-0000-000054000000}"/>
    <cellStyle name="Normal 4 2" xfId="64" xr:uid="{00000000-0005-0000-0000-000055000000}"/>
    <cellStyle name="Normal 4 3" xfId="63" xr:uid="{00000000-0005-0000-0000-000056000000}"/>
    <cellStyle name="Normal 5" xfId="6" xr:uid="{00000000-0005-0000-0000-000057000000}"/>
    <cellStyle name="Normal 5 2" xfId="65" xr:uid="{00000000-0005-0000-0000-000058000000}"/>
    <cellStyle name="Normal 6" xfId="66" xr:uid="{00000000-0005-0000-0000-000059000000}"/>
    <cellStyle name="Normal 7" xfId="20" xr:uid="{00000000-0005-0000-0000-00005A000000}"/>
    <cellStyle name="Normal 7 2" xfId="67" xr:uid="{00000000-0005-0000-0000-00005B000000}"/>
    <cellStyle name="Normal 8" xfId="68" xr:uid="{00000000-0005-0000-0000-00005C000000}"/>
    <cellStyle name="Normal 9" xfId="9" xr:uid="{00000000-0005-0000-0000-00005D000000}"/>
    <cellStyle name="Porcentaje" xfId="107" builtinId="5"/>
    <cellStyle name="Porcentaje 2" xfId="5" xr:uid="{00000000-0005-0000-0000-00005E000000}"/>
    <cellStyle name="Porcentaje 2 2" xfId="14" xr:uid="{00000000-0005-0000-0000-00005F000000}"/>
    <cellStyle name="Porcentaje 2 2 2" xfId="69" xr:uid="{00000000-0005-0000-0000-000060000000}"/>
    <cellStyle name="Porcentaje 2 3" xfId="19" xr:uid="{00000000-0005-0000-0000-000061000000}"/>
    <cellStyle name="Porcentaje 2 4" xfId="83" xr:uid="{00000000-0005-0000-0000-000062000000}"/>
    <cellStyle name="Porcentaje 3" xfId="8" xr:uid="{00000000-0005-0000-0000-000063000000}"/>
    <cellStyle name="Porcentaje 3 2" xfId="71" xr:uid="{00000000-0005-0000-0000-000064000000}"/>
    <cellStyle name="Porcentaje 3 3" xfId="72" xr:uid="{00000000-0005-0000-0000-000065000000}"/>
    <cellStyle name="Porcentaje 3 4" xfId="70" xr:uid="{00000000-0005-0000-0000-000066000000}"/>
    <cellStyle name="Porcentaje 4" xfId="73" xr:uid="{00000000-0005-0000-0000-000067000000}"/>
    <cellStyle name="Porcentaje 4 2" xfId="74" xr:uid="{00000000-0005-0000-0000-000068000000}"/>
    <cellStyle name="Porcentaje 5" xfId="75" xr:uid="{00000000-0005-0000-0000-000069000000}"/>
    <cellStyle name="Porcentaje 6" xfId="79" xr:uid="{00000000-0005-0000-0000-00006A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8FC4E"/>
      <color rgb="FF57ACF3"/>
      <color rgb="FFA043BD"/>
      <color rgb="FFD50F80"/>
      <color rgb="FFFF9966"/>
      <color rgb="FFCC0000"/>
      <color rgb="FF99CC00"/>
      <color rgb="FF99CCFF"/>
      <color rgb="FF1CE4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568440</xdr:colOff>
      <xdr:row>9</xdr:row>
      <xdr:rowOff>57149</xdr:rowOff>
    </xdr:from>
    <xdr:to>
      <xdr:col>13</xdr:col>
      <xdr:colOff>808961</xdr:colOff>
      <xdr:row>25</xdr:row>
      <xdr:rowOff>114299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3540" y="2228849"/>
          <a:ext cx="3136121" cy="3590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19050</xdr:colOff>
      <xdr:row>10</xdr:row>
      <xdr:rowOff>219076</xdr:rowOff>
    </xdr:from>
    <xdr:to>
      <xdr:col>13</xdr:col>
      <xdr:colOff>475926</xdr:colOff>
      <xdr:row>25</xdr:row>
      <xdr:rowOff>38101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96150" y="2419351"/>
          <a:ext cx="2590476" cy="3219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333374</xdr:colOff>
      <xdr:row>8</xdr:row>
      <xdr:rowOff>310882</xdr:rowOff>
    </xdr:from>
    <xdr:to>
      <xdr:col>14</xdr:col>
      <xdr:colOff>232390</xdr:colOff>
      <xdr:row>20</xdr:row>
      <xdr:rowOff>47625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8474" y="2149207"/>
          <a:ext cx="3613766" cy="26609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65134</xdr:colOff>
      <xdr:row>1</xdr:row>
      <xdr:rowOff>109402</xdr:rowOff>
    </xdr:from>
    <xdr:to>
      <xdr:col>1</xdr:col>
      <xdr:colOff>477520</xdr:colOff>
      <xdr:row>1</xdr:row>
      <xdr:rowOff>989713</xdr:rowOff>
    </xdr:to>
    <xdr:pic>
      <xdr:nvPicPr>
        <xdr:cNvPr id="3" name="Picture 2" descr="Imagen-de-identidad-ESAP-Cu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8174" y="170362"/>
          <a:ext cx="412386" cy="8803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02655" y="111728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54380" y="111937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0" name="Picture 2" descr="Imagen-de-identidad-ESAP-Cu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75927" cy="504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0" name="Picture 2" descr="Imagen-de-identidad-ESAP-Cu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75927" cy="504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536476EC-9E30-48C9-9533-CEF2D8FC6393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2CEEE4D7-CB4C-4EBD-B974-35674809A581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6" name="Line 2">
          <a:extLst>
            <a:ext uri="{FF2B5EF4-FFF2-40B4-BE49-F238E27FC236}">
              <a16:creationId xmlns:a16="http://schemas.microsoft.com/office/drawing/2014/main" id="{5ABFDBF2-BC17-4BB7-9BFB-19F9E2DBB763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7788B3F-0724-43DE-8B6E-8915212F0A09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606B9445-1E28-41D4-986C-CA8760A77CDF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5F6A41BF-537C-4FE8-A6FA-33E268EEE79D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20" name="Line 10">
          <a:extLst>
            <a:ext uri="{FF2B5EF4-FFF2-40B4-BE49-F238E27FC236}">
              <a16:creationId xmlns:a16="http://schemas.microsoft.com/office/drawing/2014/main" id="{75F8AA51-399C-4996-9738-5BEF5C6F249C}"/>
            </a:ext>
          </a:extLst>
        </xdr:cNvPr>
        <xdr:cNvSpPr>
          <a:spLocks noChangeShapeType="1"/>
        </xdr:cNvSpPr>
      </xdr:nvSpPr>
      <xdr:spPr bwMode="auto">
        <a:xfrm>
          <a:off x="6172200" y="894778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1" name="Line 9">
          <a:extLst>
            <a:ext uri="{FF2B5EF4-FFF2-40B4-BE49-F238E27FC236}">
              <a16:creationId xmlns:a16="http://schemas.microsoft.com/office/drawing/2014/main" id="{619EB00B-E051-4B47-A0C9-3472DE925364}"/>
            </a:ext>
          </a:extLst>
        </xdr:cNvPr>
        <xdr:cNvSpPr>
          <a:spLocks noChangeShapeType="1"/>
        </xdr:cNvSpPr>
      </xdr:nvSpPr>
      <xdr:spPr bwMode="auto">
        <a:xfrm>
          <a:off x="769620" y="896874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2" name="Picture 2" descr="Imagen-de-identidad-ESAP-Cu">
          <a:extLst>
            <a:ext uri="{FF2B5EF4-FFF2-40B4-BE49-F238E27FC236}">
              <a16:creationId xmlns:a16="http://schemas.microsoft.com/office/drawing/2014/main" id="{3A682C58-18DE-47EE-95A6-17F05969A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ABAEF9AC-6C43-4467-90C7-A79F3E0E1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0A5BACD-DA42-48FB-96EF-547832AFA8FD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99C5542-7729-48D2-8FA8-3E5775CD088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5EDA23E7-2983-4EFA-922C-63A222804958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9417E856-B2EB-486B-A234-E84538CC3E3E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0B2C74C1-326F-4568-B80D-17194E000259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973E56E7-942A-4FA9-81FB-C876932D68FD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012790F3-64B6-4AF6-98DA-C736C7F06377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F5F13BC9-CCB4-4485-813B-26095CB26374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843154CF-7CB2-431F-BC4C-CF633E578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9F5D432C-9F8F-42A4-BF03-2B7112AB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F96BFA4-D478-4657-A605-B60D777B9E43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77E1F83C-2264-4BFC-A602-FEF3D983607F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1469FB9-8119-4022-8090-B3F369313321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55BD3D6-C85D-48B5-ABB6-50DD73BD0178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8CAC128B-9674-4AC4-B046-7380A4CF6D55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85410BDC-09ED-43D2-98E3-ECD1AE630535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4D2F3731-00E9-4155-BEA4-E43C479C7E86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E015975D-DB92-41BC-B5E8-1ECCC76B95B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AE9896AF-0B02-4A02-9969-29737013E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7495091D-F592-4039-9DB5-C2CB6E6EC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5877E06-6B7F-4659-88A1-5BF94A5247C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48475B0E-ED7C-469F-93E6-6C7B1176ABB0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D1BB9784-3F83-4143-A06C-EA88ABA4BB90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BD316450-FCA6-4235-963E-FB87CC64442D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D059DAFD-6C89-4525-BE05-F53F82B27C55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6D13F175-E678-468A-9E39-C38FB964BB83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2EFADC3-73C8-4391-9DD0-AEC1367BFFAE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4E04CBCD-0108-4791-BD51-7683BC694D21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652B876C-D516-4B72-8248-720ACC809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2F39A5F8-D267-4058-953E-296855775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A6EB13B-3CCD-4DAD-A220-4EB35D6ECFA1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D71D2FE7-240E-4502-9AB5-6080986ABBA9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386AC4F5-3706-4727-B3B5-61683E81C26A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EF858CAE-4943-4CD2-BE89-49F2E305DB7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01929C85-9F21-48A2-A5A3-5E4B1157C582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387A3D4E-9739-43BE-AC15-68843664E0B8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DB49FC1-A80A-4D07-B873-82C91508D6EF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A9F5A319-FCC2-4DF3-9498-2C5B109B3D33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8FB1EAB8-D2A5-4021-830D-DC9E42496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15E8B740-5156-422B-B65B-A131DAAB8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C5CEB6B-874F-46C9-8BB1-8E191B6FA71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A5444B95-915D-4676-8588-DD591C196C30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DD411C30-F5CF-4B52-973D-DBEC5EEB992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78CD0A98-169E-4EEE-B262-0570630D3A00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DB7B1502-83D7-46AE-BBBE-E75C9D74C492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4A4DF1F-8E25-4713-929C-5EA59494F30B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88568749-1F67-4DD7-BC63-A9F852EF1491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25B3A5EA-5570-4793-A8C6-34AB7A18C255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3EE9C475-0DC3-423A-B3A7-3AF68A38C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2F676B7F-43C3-4FB6-A4C0-E88F148C3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A457A05-80BA-4602-8499-342F45BE94B7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CD79407C-2A1D-4BAC-87F0-93A4CA65688F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BD52A085-B571-4253-8F25-F08D5452C840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50B6241A-0170-4245-9A90-85823701D41B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A5527B96-1FEE-41F0-B131-2E5554E05BA2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B2514AE-C411-459F-B54E-A0E372E36ECA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74C12E96-FA9F-4590-91BE-4DD540F31F23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817732ED-760D-4279-8449-A4F2C26CF004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7D80A47C-7041-49D4-A738-A98453056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4FF665C2-7436-4E27-A560-E933F1286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6CB8763-4AA6-4AB4-862B-A1FB2F4CCC84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424BCFC9-FE21-4652-AFFF-C73384CE7D41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3C4DBD49-44D4-494B-9818-8975619933F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2E618B20-4F26-4BFF-9F71-4D94297F6325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3D3AD85F-AAAA-4166-A0D4-BDFD7722B354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D250197-6891-4357-A88E-33AF1DC18382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CECA5793-EEBF-4571-A953-8BE4D0B54469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AA13EDB9-507F-4E7F-B2AB-23216C35AA7A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4E9EFEB8-3120-49C5-AC22-B21D8AFAE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D31577F8-F0CE-46FC-B258-21EF331BC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0467FCD-4D0B-4A4C-88A9-6218BC8BA32B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CA8D7E9-12B3-44C7-B2F0-A6E652DF2E13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1BAB0C09-967F-4458-A920-5BEA97FB90CF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DFB33801-FBFF-4BD7-B7FA-CB0F5ACD0AD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1957437A-43AF-444D-8555-C86A116C723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B794B335-3924-4BD2-922B-2B10C4E652E6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8B3B9A6E-7C29-4090-8757-F5A44A8BEB9D}"/>
            </a:ext>
          </a:extLst>
        </xdr:cNvPr>
        <xdr:cNvSpPr>
          <a:spLocks noChangeShapeType="1"/>
        </xdr:cNvSpPr>
      </xdr:nvSpPr>
      <xdr:spPr bwMode="auto">
        <a:xfrm>
          <a:off x="6172200" y="934402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A1BA0E55-A80F-44D0-B3DF-3444180CA4FF}"/>
            </a:ext>
          </a:extLst>
        </xdr:cNvPr>
        <xdr:cNvSpPr>
          <a:spLocks noChangeShapeType="1"/>
        </xdr:cNvSpPr>
      </xdr:nvSpPr>
      <xdr:spPr bwMode="auto">
        <a:xfrm>
          <a:off x="769620" y="936498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E1AD9184-50B6-4D77-AB6A-7A5A596E7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727CA4A8-F650-485B-B5BF-34A009E9F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0461E14-07F3-45EC-A693-EBF1DEBC0F01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A8C23E41-5501-4C79-BADD-EC8FEB3302B6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61697299-AD01-4C93-B6B8-C457D6B53F55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5FD95073-94D5-4B6F-8E48-A6A8C5456C25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B8C12639-8F8F-48B5-8420-9ECA1B14DBD0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B89F1C80-FE7C-4C23-BDFE-9A082CEB7E23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B5B04766-6541-4550-B6C3-E0A272A0D1FA}"/>
            </a:ext>
          </a:extLst>
        </xdr:cNvPr>
        <xdr:cNvSpPr>
          <a:spLocks noChangeShapeType="1"/>
        </xdr:cNvSpPr>
      </xdr:nvSpPr>
      <xdr:spPr bwMode="auto">
        <a:xfrm>
          <a:off x="6172200" y="975550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9D42EDC-709C-4C33-8CD0-A8A31E9E8E5B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78B71106-1C27-4C03-B561-78709ABC8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BDFB29DC-E641-4D8D-9F58-8DD3CBCB3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CDEDCC0-810D-429E-B444-912D195E4FB5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90B66196-C0CE-4411-8398-E06D2E5C7464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AA2468B-4A2B-4461-8C93-99E0AE0BBD7B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C74A4836-0C65-4730-9A26-57154806F155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961BC1A1-489D-4EBD-97B1-C3570AC64267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A61EA2B-ADAD-4943-94DD-9A449BBC1AD5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EBB0247E-5227-4EF5-9D7A-E8506D67990E}"/>
            </a:ext>
          </a:extLst>
        </xdr:cNvPr>
        <xdr:cNvSpPr>
          <a:spLocks noChangeShapeType="1"/>
        </xdr:cNvSpPr>
      </xdr:nvSpPr>
      <xdr:spPr bwMode="auto">
        <a:xfrm>
          <a:off x="6172200" y="975550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3FEE4C96-A4AB-40F3-B885-EC89A29CAFD9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01B6C3C2-FB08-4BBA-B847-048F3D5C3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2" name="Picture 2" descr="Imagen-de-identidad-ESAP-Cu">
          <a:extLst>
            <a:ext uri="{FF2B5EF4-FFF2-40B4-BE49-F238E27FC236}">
              <a16:creationId xmlns:a16="http://schemas.microsoft.com/office/drawing/2014/main" id="{43BB681B-4111-4070-980C-F4B7DD497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30335924-C43B-48A2-9D9D-948F2ACAEA52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891B686E-72AF-4329-AC87-83D3707810F0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D58A89BC-20E4-404A-8284-308AE73DD34A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6" name="Line 2">
          <a:extLst>
            <a:ext uri="{FF2B5EF4-FFF2-40B4-BE49-F238E27FC236}">
              <a16:creationId xmlns:a16="http://schemas.microsoft.com/office/drawing/2014/main" id="{B31A3987-CDAE-49A0-9F7B-BA43A7AED519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FE0D48CF-57DC-4C15-BC8B-C4F1C28A9BA0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3FDF7685-7D10-41BD-9FAE-6D599BD2C2E8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19" name="Line 10">
          <a:extLst>
            <a:ext uri="{FF2B5EF4-FFF2-40B4-BE49-F238E27FC236}">
              <a16:creationId xmlns:a16="http://schemas.microsoft.com/office/drawing/2014/main" id="{E097A39F-B61D-47A1-954C-7A288D70CA2A}"/>
            </a:ext>
          </a:extLst>
        </xdr:cNvPr>
        <xdr:cNvSpPr>
          <a:spLocks noChangeShapeType="1"/>
        </xdr:cNvSpPr>
      </xdr:nvSpPr>
      <xdr:spPr bwMode="auto">
        <a:xfrm>
          <a:off x="6172200" y="975550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0" name="Line 9">
          <a:extLst>
            <a:ext uri="{FF2B5EF4-FFF2-40B4-BE49-F238E27FC236}">
              <a16:creationId xmlns:a16="http://schemas.microsoft.com/office/drawing/2014/main" id="{1B96326B-28B0-4644-BCF9-765E842424FA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1" name="Picture 2" descr="Imagen-de-identidad-ESAP-Cu">
          <a:extLst>
            <a:ext uri="{FF2B5EF4-FFF2-40B4-BE49-F238E27FC236}">
              <a16:creationId xmlns:a16="http://schemas.microsoft.com/office/drawing/2014/main" id="{3FD380D6-A953-40EA-871E-E91D13D71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" name="Picture 2" descr="Imagen-de-identidad-ESAP-Cu">
          <a:extLst>
            <a:ext uri="{FF2B5EF4-FFF2-40B4-BE49-F238E27FC236}">
              <a16:creationId xmlns:a16="http://schemas.microsoft.com/office/drawing/2014/main" id="{094059F7-70FB-4DEC-9FBA-0CD133728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81D2DDD-34D5-4487-A1B0-2EC2BDCA0D4F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EBE95A12-3C56-457D-B9FA-658C13D7B307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BC0F508A-6F68-4BBA-B1B7-75A912542710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B41F0DA-F30E-465F-B890-9FF8363A5269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E29F760D-7E32-4E16-AD5F-291E20B8608C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E47EB5AE-C277-42EC-96FA-BAB40114A88E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FD405DBE-EB78-451E-BC43-57D69A580F6D}"/>
            </a:ext>
          </a:extLst>
        </xdr:cNvPr>
        <xdr:cNvSpPr>
          <a:spLocks noChangeShapeType="1"/>
        </xdr:cNvSpPr>
      </xdr:nvSpPr>
      <xdr:spPr bwMode="auto">
        <a:xfrm>
          <a:off x="6172200" y="975550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AD9625A8-EF2B-406E-8A67-99B6258BE959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1" name="Picture 2" descr="Imagen-de-identidad-ESAP-Cu">
          <a:extLst>
            <a:ext uri="{FF2B5EF4-FFF2-40B4-BE49-F238E27FC236}">
              <a16:creationId xmlns:a16="http://schemas.microsoft.com/office/drawing/2014/main" id="{8F92B9ED-0E2F-4EEF-9E84-1458C7354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12" name="Picture 2" descr="Imagen-de-identidad-ESAP-Cu">
          <a:extLst>
            <a:ext uri="{FF2B5EF4-FFF2-40B4-BE49-F238E27FC236}">
              <a16:creationId xmlns:a16="http://schemas.microsoft.com/office/drawing/2014/main" id="{84C0685E-E300-4F04-9D7A-AB0F3C954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3" name="Line 2">
          <a:extLst>
            <a:ext uri="{FF2B5EF4-FFF2-40B4-BE49-F238E27FC236}">
              <a16:creationId xmlns:a16="http://schemas.microsoft.com/office/drawing/2014/main" id="{C7C9A080-4867-42DE-A585-D71016C91116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CC5C7164-E62F-41D4-8511-1708ADC098C8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8D0AC404-3367-4E23-9001-5EB2D55B6F86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6" name="Line 2">
          <a:extLst>
            <a:ext uri="{FF2B5EF4-FFF2-40B4-BE49-F238E27FC236}">
              <a16:creationId xmlns:a16="http://schemas.microsoft.com/office/drawing/2014/main" id="{D0C6FEE0-64B7-40EC-823B-CF39CF2A010C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FE926B56-FA93-4F9A-B71B-1112EF66F08D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42865D2D-334B-4CC6-8157-EA222CD3D726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259080</xdr:colOff>
      <xdr:row>33</xdr:row>
      <xdr:rowOff>352425</xdr:rowOff>
    </xdr:from>
    <xdr:to>
      <xdr:col>8</xdr:col>
      <xdr:colOff>622935</xdr:colOff>
      <xdr:row>33</xdr:row>
      <xdr:rowOff>352425</xdr:rowOff>
    </xdr:to>
    <xdr:sp macro="" textlink="">
      <xdr:nvSpPr>
        <xdr:cNvPr id="19" name="Line 10">
          <a:extLst>
            <a:ext uri="{FF2B5EF4-FFF2-40B4-BE49-F238E27FC236}">
              <a16:creationId xmlns:a16="http://schemas.microsoft.com/office/drawing/2014/main" id="{A8F1B507-4082-4922-9CDF-8DF263AAB978}"/>
            </a:ext>
          </a:extLst>
        </xdr:cNvPr>
        <xdr:cNvSpPr>
          <a:spLocks noChangeShapeType="1"/>
        </xdr:cNvSpPr>
      </xdr:nvSpPr>
      <xdr:spPr bwMode="auto">
        <a:xfrm>
          <a:off x="6172200" y="9755505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0" name="Line 9">
          <a:extLst>
            <a:ext uri="{FF2B5EF4-FFF2-40B4-BE49-F238E27FC236}">
              <a16:creationId xmlns:a16="http://schemas.microsoft.com/office/drawing/2014/main" id="{BB97A39C-DD81-426F-A117-58C36879F23B}"/>
            </a:ext>
          </a:extLst>
        </xdr:cNvPr>
        <xdr:cNvSpPr>
          <a:spLocks noChangeShapeType="1"/>
        </xdr:cNvSpPr>
      </xdr:nvSpPr>
      <xdr:spPr bwMode="auto">
        <a:xfrm>
          <a:off x="769620" y="9776460"/>
          <a:ext cx="17373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409575</xdr:colOff>
      <xdr:row>0</xdr:row>
      <xdr:rowOff>57151</xdr:rowOff>
    </xdr:from>
    <xdr:to>
      <xdr:col>1</xdr:col>
      <xdr:colOff>299702</xdr:colOff>
      <xdr:row>1</xdr:row>
      <xdr:rowOff>200025</xdr:rowOff>
    </xdr:to>
    <xdr:pic>
      <xdr:nvPicPr>
        <xdr:cNvPr id="21" name="Picture 2" descr="Imagen-de-identidad-ESAP-Cu">
          <a:extLst>
            <a:ext uri="{FF2B5EF4-FFF2-40B4-BE49-F238E27FC236}">
              <a16:creationId xmlns:a16="http://schemas.microsoft.com/office/drawing/2014/main" id="{A8BBB206-CB66-4110-8925-FDB024E9C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57151"/>
          <a:ext cx="591167" cy="501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4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4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4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4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4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4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4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4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4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4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4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4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4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4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4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4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4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4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4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561975</xdr:colOff>
      <xdr:row>8</xdr:row>
      <xdr:rowOff>219074</xdr:rowOff>
    </xdr:from>
    <xdr:to>
      <xdr:col>13</xdr:col>
      <xdr:colOff>781050</xdr:colOff>
      <xdr:row>24</xdr:row>
      <xdr:rowOff>66674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3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77075" y="2057399"/>
          <a:ext cx="3114675" cy="37623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5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5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5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5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5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5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5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5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5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5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5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5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5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5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5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5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5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5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5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485775</xdr:colOff>
      <xdr:row>8</xdr:row>
      <xdr:rowOff>285750</xdr:rowOff>
    </xdr:from>
    <xdr:to>
      <xdr:col>14</xdr:col>
      <xdr:colOff>142875</xdr:colOff>
      <xdr:row>25</xdr:row>
      <xdr:rowOff>200025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35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00875" y="2124075"/>
          <a:ext cx="3371850" cy="378142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6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6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6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6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6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6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6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6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6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6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6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6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6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6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6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6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6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6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6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0</xdr:colOff>
      <xdr:row>8</xdr:row>
      <xdr:rowOff>209550</xdr:rowOff>
    </xdr:from>
    <xdr:to>
      <xdr:col>13</xdr:col>
      <xdr:colOff>742590</xdr:colOff>
      <xdr:row>26</xdr:row>
      <xdr:rowOff>104270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36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7100" y="2047875"/>
          <a:ext cx="2876190" cy="403809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7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7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7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7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7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7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7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7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7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7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7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7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7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7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7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7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733424</xdr:colOff>
      <xdr:row>8</xdr:row>
      <xdr:rowOff>180975</xdr:rowOff>
    </xdr:from>
    <xdr:to>
      <xdr:col>14</xdr:col>
      <xdr:colOff>19049</xdr:colOff>
      <xdr:row>24</xdr:row>
      <xdr:rowOff>228600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37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48524" y="2019300"/>
          <a:ext cx="3000375" cy="363855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800-000004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800-000005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800-000006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800-000007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800-000008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800-000009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800-00000A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800-00000B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800-00000C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800-00000D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800-00000E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800-00000F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800-000010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800-000011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800-000012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800-000013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34</xdr:row>
      <xdr:rowOff>403860</xdr:rowOff>
    </xdr:from>
    <xdr:to>
      <xdr:col>8</xdr:col>
      <xdr:colOff>716280</xdr:colOff>
      <xdr:row>34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800-000014000000}"/>
            </a:ext>
          </a:extLst>
        </xdr:cNvPr>
        <xdr:cNvSpPr>
          <a:spLocks noChangeShapeType="1"/>
        </xdr:cNvSpPr>
      </xdr:nvSpPr>
      <xdr:spPr bwMode="auto">
        <a:xfrm>
          <a:off x="5288280" y="73761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34</xdr:row>
      <xdr:rowOff>381000</xdr:rowOff>
    </xdr:from>
    <xdr:to>
      <xdr:col>6</xdr:col>
      <xdr:colOff>594360</xdr:colOff>
      <xdr:row>34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800-000015000000}"/>
            </a:ext>
          </a:extLst>
        </xdr:cNvPr>
        <xdr:cNvSpPr>
          <a:spLocks noChangeShapeType="1"/>
        </xdr:cNvSpPr>
      </xdr:nvSpPr>
      <xdr:spPr bwMode="auto">
        <a:xfrm>
          <a:off x="3088005" y="73533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34</xdr:row>
      <xdr:rowOff>373380</xdr:rowOff>
    </xdr:from>
    <xdr:to>
      <xdr:col>2</xdr:col>
      <xdr:colOff>1051560</xdr:colOff>
      <xdr:row>34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800-000016000000}"/>
            </a:ext>
          </a:extLst>
        </xdr:cNvPr>
        <xdr:cNvSpPr>
          <a:spLocks noChangeShapeType="1"/>
        </xdr:cNvSpPr>
      </xdr:nvSpPr>
      <xdr:spPr bwMode="auto">
        <a:xfrm>
          <a:off x="754380" y="73456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466725</xdr:colOff>
      <xdr:row>8</xdr:row>
      <xdr:rowOff>310285</xdr:rowOff>
    </xdr:from>
    <xdr:to>
      <xdr:col>14</xdr:col>
      <xdr:colOff>142263</xdr:colOff>
      <xdr:row>19</xdr:row>
      <xdr:rowOff>161462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38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81825" y="2148610"/>
          <a:ext cx="3390288" cy="2565802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9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9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9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9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9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9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9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9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9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9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9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9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9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9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9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9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9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9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9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447675</xdr:colOff>
      <xdr:row>8</xdr:row>
      <xdr:rowOff>314325</xdr:rowOff>
    </xdr:from>
    <xdr:to>
      <xdr:col>14</xdr:col>
      <xdr:colOff>56630</xdr:colOff>
      <xdr:row>22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39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62775" y="2152650"/>
          <a:ext cx="3323705" cy="30861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A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A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A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A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A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A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A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A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A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A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A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A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A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A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A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A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A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A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A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695324</xdr:colOff>
      <xdr:row>8</xdr:row>
      <xdr:rowOff>190500</xdr:rowOff>
    </xdr:from>
    <xdr:to>
      <xdr:col>14</xdr:col>
      <xdr:colOff>38099</xdr:colOff>
      <xdr:row>24</xdr:row>
      <xdr:rowOff>256718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3A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10424" y="2028825"/>
          <a:ext cx="3057525" cy="3657143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B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B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B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B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B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B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B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B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B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B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B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B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B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B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B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B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B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B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B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504825</xdr:colOff>
      <xdr:row>9</xdr:row>
      <xdr:rowOff>28575</xdr:rowOff>
    </xdr:from>
    <xdr:to>
      <xdr:col>14</xdr:col>
      <xdr:colOff>219075</xdr:colOff>
      <xdr:row>25</xdr:row>
      <xdr:rowOff>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3B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9925" y="2200275"/>
          <a:ext cx="3429000" cy="3505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C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C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C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C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C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C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C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C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C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C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C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C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C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C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C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C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C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C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C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619125</xdr:colOff>
      <xdr:row>8</xdr:row>
      <xdr:rowOff>161925</xdr:rowOff>
    </xdr:from>
    <xdr:to>
      <xdr:col>14</xdr:col>
      <xdr:colOff>47625</xdr:colOff>
      <xdr:row>25</xdr:row>
      <xdr:rowOff>151918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3C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2000250"/>
          <a:ext cx="3143250" cy="385714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D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D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D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D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D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D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D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D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D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D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D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D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D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D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D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D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D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D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D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619125</xdr:colOff>
      <xdr:row>8</xdr:row>
      <xdr:rowOff>161925</xdr:rowOff>
    </xdr:from>
    <xdr:to>
      <xdr:col>14</xdr:col>
      <xdr:colOff>47625</xdr:colOff>
      <xdr:row>25</xdr:row>
      <xdr:rowOff>151918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3D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2000250"/>
          <a:ext cx="3143250" cy="385714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E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E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E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E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E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E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E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E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E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E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E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E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E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E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E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E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E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E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E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9525</xdr:colOff>
      <xdr:row>8</xdr:row>
      <xdr:rowOff>257175</xdr:rowOff>
    </xdr:from>
    <xdr:to>
      <xdr:col>13</xdr:col>
      <xdr:colOff>790211</xdr:colOff>
      <xdr:row>26</xdr:row>
      <xdr:rowOff>66181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3E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2095500"/>
          <a:ext cx="2914286" cy="3952381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3F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3F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3F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3F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3F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3F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3F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3F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3F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3F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3F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3F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3F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3F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3F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3F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3F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3F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3F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3F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619125</xdr:colOff>
      <xdr:row>8</xdr:row>
      <xdr:rowOff>161925</xdr:rowOff>
    </xdr:from>
    <xdr:to>
      <xdr:col>14</xdr:col>
      <xdr:colOff>47625</xdr:colOff>
      <xdr:row>25</xdr:row>
      <xdr:rowOff>151918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3F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2000250"/>
          <a:ext cx="3143250" cy="385714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0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0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0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0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0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0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0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0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0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0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0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0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0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0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0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0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0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0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0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619125</xdr:colOff>
      <xdr:row>8</xdr:row>
      <xdr:rowOff>161925</xdr:rowOff>
    </xdr:from>
    <xdr:to>
      <xdr:col>14</xdr:col>
      <xdr:colOff>47625</xdr:colOff>
      <xdr:row>25</xdr:row>
      <xdr:rowOff>151918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4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2000250"/>
          <a:ext cx="3143250" cy="385714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1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1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1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1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1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1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1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1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1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1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1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1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1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1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1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1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1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1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123824</xdr:colOff>
      <xdr:row>8</xdr:row>
      <xdr:rowOff>314325</xdr:rowOff>
    </xdr:from>
    <xdr:to>
      <xdr:col>13</xdr:col>
      <xdr:colOff>381000</xdr:colOff>
      <xdr:row>23</xdr:row>
      <xdr:rowOff>52410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0924" y="2152650"/>
          <a:ext cx="2390776" cy="314803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2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2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2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2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2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2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2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2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2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2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2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2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2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2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2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2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2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2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2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351662</xdr:colOff>
      <xdr:row>9</xdr:row>
      <xdr:rowOff>190499</xdr:rowOff>
    </xdr:from>
    <xdr:to>
      <xdr:col>14</xdr:col>
      <xdr:colOff>247649</xdr:colOff>
      <xdr:row>21</xdr:row>
      <xdr:rowOff>9524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4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66762" y="2209799"/>
          <a:ext cx="3610737" cy="290512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300-00000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300-000005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300-000006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300-000007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300-000008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300-000009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300-00000A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300-00000B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300-00000C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300-00000D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300-00000E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300-00000F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300-000010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300-000011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300-000012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300-000013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300-00001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300-000015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300-000016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250268</xdr:colOff>
      <xdr:row>9</xdr:row>
      <xdr:rowOff>142875</xdr:rowOff>
    </xdr:from>
    <xdr:to>
      <xdr:col>14</xdr:col>
      <xdr:colOff>408961</xdr:colOff>
      <xdr:row>24</xdr:row>
      <xdr:rowOff>209550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5368" y="2314575"/>
          <a:ext cx="3873443" cy="368617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400-000003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400-000004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400-000005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400-000006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400-000007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400-000008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400-000009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400-00000A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400-00000B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400-00000C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400-00000D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400-00000E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400-00000F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400-000010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400-000011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400-000012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400-000013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400-000014000000}"/>
            </a:ext>
          </a:extLst>
        </xdr:cNvPr>
        <xdr:cNvSpPr>
          <a:spLocks noChangeShapeType="1"/>
        </xdr:cNvSpPr>
      </xdr:nvSpPr>
      <xdr:spPr bwMode="auto">
        <a:xfrm>
          <a:off x="5288280" y="8119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400-000015000000}"/>
            </a:ext>
          </a:extLst>
        </xdr:cNvPr>
        <xdr:cNvSpPr>
          <a:spLocks noChangeShapeType="1"/>
        </xdr:cNvSpPr>
      </xdr:nvSpPr>
      <xdr:spPr bwMode="auto">
        <a:xfrm>
          <a:off x="3088005" y="8096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400-000016000000}"/>
            </a:ext>
          </a:extLst>
        </xdr:cNvPr>
        <xdr:cNvSpPr>
          <a:spLocks noChangeShapeType="1"/>
        </xdr:cNvSpPr>
      </xdr:nvSpPr>
      <xdr:spPr bwMode="auto">
        <a:xfrm>
          <a:off x="754380" y="8088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342900</xdr:colOff>
      <xdr:row>9</xdr:row>
      <xdr:rowOff>0</xdr:rowOff>
    </xdr:from>
    <xdr:to>
      <xdr:col>14</xdr:col>
      <xdr:colOff>189897</xdr:colOff>
      <xdr:row>21</xdr:row>
      <xdr:rowOff>238125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2171700"/>
          <a:ext cx="3561747" cy="311467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5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5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5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5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5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5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5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5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5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5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5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5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5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5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5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5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5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5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5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5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573317</xdr:colOff>
      <xdr:row>9</xdr:row>
      <xdr:rowOff>47625</xdr:rowOff>
    </xdr:from>
    <xdr:to>
      <xdr:col>14</xdr:col>
      <xdr:colOff>95250</xdr:colOff>
      <xdr:row>23</xdr:row>
      <xdr:rowOff>28575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45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8417" y="2219325"/>
          <a:ext cx="3236683" cy="305752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6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6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6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6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6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6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6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6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6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6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6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6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6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6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6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6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6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6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6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6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19050</xdr:colOff>
      <xdr:row>8</xdr:row>
      <xdr:rowOff>190500</xdr:rowOff>
    </xdr:from>
    <xdr:to>
      <xdr:col>13</xdr:col>
      <xdr:colOff>723900</xdr:colOff>
      <xdr:row>23</xdr:row>
      <xdr:rowOff>228134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6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96150" y="2028825"/>
          <a:ext cx="2838450" cy="3723809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7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7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7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7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7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7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7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7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7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7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7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7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7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7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7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7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7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7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7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7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619125</xdr:colOff>
      <xdr:row>9</xdr:row>
      <xdr:rowOff>9525</xdr:rowOff>
    </xdr:from>
    <xdr:to>
      <xdr:col>14</xdr:col>
      <xdr:colOff>107540</xdr:colOff>
      <xdr:row>23</xdr:row>
      <xdr:rowOff>85725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7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2181225"/>
          <a:ext cx="3203165" cy="315277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8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8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8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8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8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8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8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8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8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8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8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8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8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8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8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8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8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25</xdr:row>
      <xdr:rowOff>403860</xdr:rowOff>
    </xdr:from>
    <xdr:to>
      <xdr:col>8</xdr:col>
      <xdr:colOff>716280</xdr:colOff>
      <xdr:row>25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8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25</xdr:row>
      <xdr:rowOff>381000</xdr:rowOff>
    </xdr:from>
    <xdr:to>
      <xdr:col>6</xdr:col>
      <xdr:colOff>594360</xdr:colOff>
      <xdr:row>25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8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25</xdr:row>
      <xdr:rowOff>373380</xdr:rowOff>
    </xdr:from>
    <xdr:to>
      <xdr:col>2</xdr:col>
      <xdr:colOff>1051560</xdr:colOff>
      <xdr:row>25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8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268889</xdr:colOff>
      <xdr:row>8</xdr:row>
      <xdr:rowOff>295274</xdr:rowOff>
    </xdr:from>
    <xdr:to>
      <xdr:col>14</xdr:col>
      <xdr:colOff>339571</xdr:colOff>
      <xdr:row>23</xdr:row>
      <xdr:rowOff>257175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8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3989" y="2133599"/>
          <a:ext cx="3785432" cy="2809876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9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9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9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9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9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9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9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9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9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9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9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9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9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9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9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9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9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9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9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245556</xdr:colOff>
      <xdr:row>9</xdr:row>
      <xdr:rowOff>9525</xdr:rowOff>
    </xdr:from>
    <xdr:to>
      <xdr:col>14</xdr:col>
      <xdr:colOff>237458</xdr:colOff>
      <xdr:row>21</xdr:row>
      <xdr:rowOff>56646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9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0656" y="2181225"/>
          <a:ext cx="3706652" cy="2799846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A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A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A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A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A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A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A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A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A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A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A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A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A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A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A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A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A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A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A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A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323851</xdr:colOff>
      <xdr:row>9</xdr:row>
      <xdr:rowOff>295275</xdr:rowOff>
    </xdr:from>
    <xdr:to>
      <xdr:col>14</xdr:col>
      <xdr:colOff>152401</xdr:colOff>
      <xdr:row>21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A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8951" y="2314575"/>
          <a:ext cx="3543300" cy="276225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B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B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B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B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B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B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B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B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B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B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B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B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B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B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B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B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B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B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B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142875</xdr:colOff>
      <xdr:row>9</xdr:row>
      <xdr:rowOff>228600</xdr:rowOff>
    </xdr:from>
    <xdr:to>
      <xdr:col>13</xdr:col>
      <xdr:colOff>590227</xdr:colOff>
      <xdr:row>25</xdr:row>
      <xdr:rowOff>104338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4B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9975" y="2066925"/>
          <a:ext cx="2580952" cy="3495238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C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C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C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C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C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C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C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C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C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C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C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C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C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C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C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C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C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C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C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C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3" name="Line 2">
          <a:extLst>
            <a:ext uri="{FF2B5EF4-FFF2-40B4-BE49-F238E27FC236}">
              <a16:creationId xmlns:a16="http://schemas.microsoft.com/office/drawing/2014/main" id="{00000000-0008-0000-4C00-000017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4" name="Line 3">
          <a:extLst>
            <a:ext uri="{FF2B5EF4-FFF2-40B4-BE49-F238E27FC236}">
              <a16:creationId xmlns:a16="http://schemas.microsoft.com/office/drawing/2014/main" id="{00000000-0008-0000-4C00-000018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5" name="Line 4">
          <a:extLst>
            <a:ext uri="{FF2B5EF4-FFF2-40B4-BE49-F238E27FC236}">
              <a16:creationId xmlns:a16="http://schemas.microsoft.com/office/drawing/2014/main" id="{00000000-0008-0000-4C00-00001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6" name="Line 2">
          <a:extLst>
            <a:ext uri="{FF2B5EF4-FFF2-40B4-BE49-F238E27FC236}">
              <a16:creationId xmlns:a16="http://schemas.microsoft.com/office/drawing/2014/main" id="{00000000-0008-0000-4C00-00001A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7" name="Line 3">
          <a:extLst>
            <a:ext uri="{FF2B5EF4-FFF2-40B4-BE49-F238E27FC236}">
              <a16:creationId xmlns:a16="http://schemas.microsoft.com/office/drawing/2014/main" id="{00000000-0008-0000-4C00-00001B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8" name="Line 4">
          <a:extLst>
            <a:ext uri="{FF2B5EF4-FFF2-40B4-BE49-F238E27FC236}">
              <a16:creationId xmlns:a16="http://schemas.microsoft.com/office/drawing/2014/main" id="{00000000-0008-0000-4C00-00001C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9" name="Line 2">
          <a:extLst>
            <a:ext uri="{FF2B5EF4-FFF2-40B4-BE49-F238E27FC236}">
              <a16:creationId xmlns:a16="http://schemas.microsoft.com/office/drawing/2014/main" id="{00000000-0008-0000-4C00-00001D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0" name="Line 3">
          <a:extLst>
            <a:ext uri="{FF2B5EF4-FFF2-40B4-BE49-F238E27FC236}">
              <a16:creationId xmlns:a16="http://schemas.microsoft.com/office/drawing/2014/main" id="{00000000-0008-0000-4C00-00001E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31" name="Line 4">
          <a:extLst>
            <a:ext uri="{FF2B5EF4-FFF2-40B4-BE49-F238E27FC236}">
              <a16:creationId xmlns:a16="http://schemas.microsoft.com/office/drawing/2014/main" id="{00000000-0008-0000-4C00-00001F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32" name="Line 2">
          <a:extLst>
            <a:ext uri="{FF2B5EF4-FFF2-40B4-BE49-F238E27FC236}">
              <a16:creationId xmlns:a16="http://schemas.microsoft.com/office/drawing/2014/main" id="{00000000-0008-0000-4C00-00002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3" name="Line 3">
          <a:extLst>
            <a:ext uri="{FF2B5EF4-FFF2-40B4-BE49-F238E27FC236}">
              <a16:creationId xmlns:a16="http://schemas.microsoft.com/office/drawing/2014/main" id="{00000000-0008-0000-4C00-000021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34" name="Line 4">
          <a:extLst>
            <a:ext uri="{FF2B5EF4-FFF2-40B4-BE49-F238E27FC236}">
              <a16:creationId xmlns:a16="http://schemas.microsoft.com/office/drawing/2014/main" id="{00000000-0008-0000-4C00-000022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00000000-0008-0000-4C00-000023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00000000-0008-0000-4C00-000024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00000000-0008-0000-4C00-000025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38" name="Line 2">
          <a:extLst>
            <a:ext uri="{FF2B5EF4-FFF2-40B4-BE49-F238E27FC236}">
              <a16:creationId xmlns:a16="http://schemas.microsoft.com/office/drawing/2014/main" id="{00000000-0008-0000-4C00-00002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9" name="Line 3">
          <a:extLst>
            <a:ext uri="{FF2B5EF4-FFF2-40B4-BE49-F238E27FC236}">
              <a16:creationId xmlns:a16="http://schemas.microsoft.com/office/drawing/2014/main" id="{00000000-0008-0000-4C00-000027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0" name="Line 4">
          <a:extLst>
            <a:ext uri="{FF2B5EF4-FFF2-40B4-BE49-F238E27FC236}">
              <a16:creationId xmlns:a16="http://schemas.microsoft.com/office/drawing/2014/main" id="{00000000-0008-0000-4C00-000028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1" name="Line 11">
          <a:extLst>
            <a:ext uri="{FF2B5EF4-FFF2-40B4-BE49-F238E27FC236}">
              <a16:creationId xmlns:a16="http://schemas.microsoft.com/office/drawing/2014/main" id="{00000000-0008-0000-4C00-00002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42" name="Line 10">
          <a:extLst>
            <a:ext uri="{FF2B5EF4-FFF2-40B4-BE49-F238E27FC236}">
              <a16:creationId xmlns:a16="http://schemas.microsoft.com/office/drawing/2014/main" id="{00000000-0008-0000-4C00-00002A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43" name="Line 9">
          <a:extLst>
            <a:ext uri="{FF2B5EF4-FFF2-40B4-BE49-F238E27FC236}">
              <a16:creationId xmlns:a16="http://schemas.microsoft.com/office/drawing/2014/main" id="{00000000-0008-0000-4C00-00002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44" name="Line 2">
          <a:extLst>
            <a:ext uri="{FF2B5EF4-FFF2-40B4-BE49-F238E27FC236}">
              <a16:creationId xmlns:a16="http://schemas.microsoft.com/office/drawing/2014/main" id="{00000000-0008-0000-4C00-00002C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45" name="Line 3">
          <a:extLst>
            <a:ext uri="{FF2B5EF4-FFF2-40B4-BE49-F238E27FC236}">
              <a16:creationId xmlns:a16="http://schemas.microsoft.com/office/drawing/2014/main" id="{00000000-0008-0000-4C00-00002D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6" name="Line 4">
          <a:extLst>
            <a:ext uri="{FF2B5EF4-FFF2-40B4-BE49-F238E27FC236}">
              <a16:creationId xmlns:a16="http://schemas.microsoft.com/office/drawing/2014/main" id="{00000000-0008-0000-4C00-00002E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47" name="Line 2">
          <a:extLst>
            <a:ext uri="{FF2B5EF4-FFF2-40B4-BE49-F238E27FC236}">
              <a16:creationId xmlns:a16="http://schemas.microsoft.com/office/drawing/2014/main" id="{00000000-0008-0000-4C00-00002F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48" name="Line 3">
          <a:extLst>
            <a:ext uri="{FF2B5EF4-FFF2-40B4-BE49-F238E27FC236}">
              <a16:creationId xmlns:a16="http://schemas.microsoft.com/office/drawing/2014/main" id="{00000000-0008-0000-4C00-000030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9" name="Line 4">
          <a:extLst>
            <a:ext uri="{FF2B5EF4-FFF2-40B4-BE49-F238E27FC236}">
              <a16:creationId xmlns:a16="http://schemas.microsoft.com/office/drawing/2014/main" id="{00000000-0008-0000-4C00-000031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0" name="Line 2">
          <a:extLst>
            <a:ext uri="{FF2B5EF4-FFF2-40B4-BE49-F238E27FC236}">
              <a16:creationId xmlns:a16="http://schemas.microsoft.com/office/drawing/2014/main" id="{00000000-0008-0000-4C00-00003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51" name="Line 3">
          <a:extLst>
            <a:ext uri="{FF2B5EF4-FFF2-40B4-BE49-F238E27FC236}">
              <a16:creationId xmlns:a16="http://schemas.microsoft.com/office/drawing/2014/main" id="{00000000-0008-0000-4C00-00003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52" name="Line 4">
          <a:extLst>
            <a:ext uri="{FF2B5EF4-FFF2-40B4-BE49-F238E27FC236}">
              <a16:creationId xmlns:a16="http://schemas.microsoft.com/office/drawing/2014/main" id="{00000000-0008-0000-4C00-00003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3" name="Line 2">
          <a:extLst>
            <a:ext uri="{FF2B5EF4-FFF2-40B4-BE49-F238E27FC236}">
              <a16:creationId xmlns:a16="http://schemas.microsoft.com/office/drawing/2014/main" id="{00000000-0008-0000-4C00-00003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54" name="Line 3">
          <a:extLst>
            <a:ext uri="{FF2B5EF4-FFF2-40B4-BE49-F238E27FC236}">
              <a16:creationId xmlns:a16="http://schemas.microsoft.com/office/drawing/2014/main" id="{00000000-0008-0000-4C00-00003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55" name="Line 4">
          <a:extLst>
            <a:ext uri="{FF2B5EF4-FFF2-40B4-BE49-F238E27FC236}">
              <a16:creationId xmlns:a16="http://schemas.microsoft.com/office/drawing/2014/main" id="{00000000-0008-0000-4C00-00003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6" name="Line 2">
          <a:extLst>
            <a:ext uri="{FF2B5EF4-FFF2-40B4-BE49-F238E27FC236}">
              <a16:creationId xmlns:a16="http://schemas.microsoft.com/office/drawing/2014/main" id="{00000000-0008-0000-4C00-00003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57" name="Line 3">
          <a:extLst>
            <a:ext uri="{FF2B5EF4-FFF2-40B4-BE49-F238E27FC236}">
              <a16:creationId xmlns:a16="http://schemas.microsoft.com/office/drawing/2014/main" id="{00000000-0008-0000-4C00-00003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58" name="Line 4">
          <a:extLst>
            <a:ext uri="{FF2B5EF4-FFF2-40B4-BE49-F238E27FC236}">
              <a16:creationId xmlns:a16="http://schemas.microsoft.com/office/drawing/2014/main" id="{00000000-0008-0000-4C00-00003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9" name="Line 2">
          <a:extLst>
            <a:ext uri="{FF2B5EF4-FFF2-40B4-BE49-F238E27FC236}">
              <a16:creationId xmlns:a16="http://schemas.microsoft.com/office/drawing/2014/main" id="{00000000-0008-0000-4C00-00003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0" name="Line 3">
          <a:extLst>
            <a:ext uri="{FF2B5EF4-FFF2-40B4-BE49-F238E27FC236}">
              <a16:creationId xmlns:a16="http://schemas.microsoft.com/office/drawing/2014/main" id="{00000000-0008-0000-4C00-00003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61" name="Line 4">
          <a:extLst>
            <a:ext uri="{FF2B5EF4-FFF2-40B4-BE49-F238E27FC236}">
              <a16:creationId xmlns:a16="http://schemas.microsoft.com/office/drawing/2014/main" id="{00000000-0008-0000-4C00-00003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62" name="Line 11">
          <a:extLst>
            <a:ext uri="{FF2B5EF4-FFF2-40B4-BE49-F238E27FC236}">
              <a16:creationId xmlns:a16="http://schemas.microsoft.com/office/drawing/2014/main" id="{00000000-0008-0000-4C00-00003E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3" name="Line 10">
          <a:extLst>
            <a:ext uri="{FF2B5EF4-FFF2-40B4-BE49-F238E27FC236}">
              <a16:creationId xmlns:a16="http://schemas.microsoft.com/office/drawing/2014/main" id="{00000000-0008-0000-4C00-00003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64" name="Line 9">
          <a:extLst>
            <a:ext uri="{FF2B5EF4-FFF2-40B4-BE49-F238E27FC236}">
              <a16:creationId xmlns:a16="http://schemas.microsoft.com/office/drawing/2014/main" id="{00000000-0008-0000-4C00-00004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65" name="Line 2">
          <a:extLst>
            <a:ext uri="{FF2B5EF4-FFF2-40B4-BE49-F238E27FC236}">
              <a16:creationId xmlns:a16="http://schemas.microsoft.com/office/drawing/2014/main" id="{00000000-0008-0000-4C00-00004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6" name="Line 3">
          <a:extLst>
            <a:ext uri="{FF2B5EF4-FFF2-40B4-BE49-F238E27FC236}">
              <a16:creationId xmlns:a16="http://schemas.microsoft.com/office/drawing/2014/main" id="{00000000-0008-0000-4C00-00004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67" name="Line 4">
          <a:extLst>
            <a:ext uri="{FF2B5EF4-FFF2-40B4-BE49-F238E27FC236}">
              <a16:creationId xmlns:a16="http://schemas.microsoft.com/office/drawing/2014/main" id="{00000000-0008-0000-4C00-00004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68" name="Line 2">
          <a:extLst>
            <a:ext uri="{FF2B5EF4-FFF2-40B4-BE49-F238E27FC236}">
              <a16:creationId xmlns:a16="http://schemas.microsoft.com/office/drawing/2014/main" id="{00000000-0008-0000-4C00-000044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9" name="Line 3">
          <a:extLst>
            <a:ext uri="{FF2B5EF4-FFF2-40B4-BE49-F238E27FC236}">
              <a16:creationId xmlns:a16="http://schemas.microsoft.com/office/drawing/2014/main" id="{00000000-0008-0000-4C00-00004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0" name="Line 4">
          <a:extLst>
            <a:ext uri="{FF2B5EF4-FFF2-40B4-BE49-F238E27FC236}">
              <a16:creationId xmlns:a16="http://schemas.microsoft.com/office/drawing/2014/main" id="{00000000-0008-0000-4C00-000046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71" name="Line 2">
          <a:extLst>
            <a:ext uri="{FF2B5EF4-FFF2-40B4-BE49-F238E27FC236}">
              <a16:creationId xmlns:a16="http://schemas.microsoft.com/office/drawing/2014/main" id="{00000000-0008-0000-4C00-000047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72" name="Line 3">
          <a:extLst>
            <a:ext uri="{FF2B5EF4-FFF2-40B4-BE49-F238E27FC236}">
              <a16:creationId xmlns:a16="http://schemas.microsoft.com/office/drawing/2014/main" id="{00000000-0008-0000-4C00-000048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3" name="Line 4">
          <a:extLst>
            <a:ext uri="{FF2B5EF4-FFF2-40B4-BE49-F238E27FC236}">
              <a16:creationId xmlns:a16="http://schemas.microsoft.com/office/drawing/2014/main" id="{00000000-0008-0000-4C00-00004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74" name="Line 2">
          <a:extLst>
            <a:ext uri="{FF2B5EF4-FFF2-40B4-BE49-F238E27FC236}">
              <a16:creationId xmlns:a16="http://schemas.microsoft.com/office/drawing/2014/main" id="{00000000-0008-0000-4C00-00004A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75" name="Line 3">
          <a:extLst>
            <a:ext uri="{FF2B5EF4-FFF2-40B4-BE49-F238E27FC236}">
              <a16:creationId xmlns:a16="http://schemas.microsoft.com/office/drawing/2014/main" id="{00000000-0008-0000-4C00-00004B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6" name="Line 4">
          <a:extLst>
            <a:ext uri="{FF2B5EF4-FFF2-40B4-BE49-F238E27FC236}">
              <a16:creationId xmlns:a16="http://schemas.microsoft.com/office/drawing/2014/main" id="{00000000-0008-0000-4C00-00004C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77" name="Line 2">
          <a:extLst>
            <a:ext uri="{FF2B5EF4-FFF2-40B4-BE49-F238E27FC236}">
              <a16:creationId xmlns:a16="http://schemas.microsoft.com/office/drawing/2014/main" id="{00000000-0008-0000-4C00-00004D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78" name="Line 3">
          <a:extLst>
            <a:ext uri="{FF2B5EF4-FFF2-40B4-BE49-F238E27FC236}">
              <a16:creationId xmlns:a16="http://schemas.microsoft.com/office/drawing/2014/main" id="{00000000-0008-0000-4C00-00004E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9" name="Line 4">
          <a:extLst>
            <a:ext uri="{FF2B5EF4-FFF2-40B4-BE49-F238E27FC236}">
              <a16:creationId xmlns:a16="http://schemas.microsoft.com/office/drawing/2014/main" id="{00000000-0008-0000-4C00-00004F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0" name="Line 2">
          <a:extLst>
            <a:ext uri="{FF2B5EF4-FFF2-40B4-BE49-F238E27FC236}">
              <a16:creationId xmlns:a16="http://schemas.microsoft.com/office/drawing/2014/main" id="{00000000-0008-0000-4C00-00005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81" name="Line 3">
          <a:extLst>
            <a:ext uri="{FF2B5EF4-FFF2-40B4-BE49-F238E27FC236}">
              <a16:creationId xmlns:a16="http://schemas.microsoft.com/office/drawing/2014/main" id="{00000000-0008-0000-4C00-000051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82" name="Line 4">
          <a:extLst>
            <a:ext uri="{FF2B5EF4-FFF2-40B4-BE49-F238E27FC236}">
              <a16:creationId xmlns:a16="http://schemas.microsoft.com/office/drawing/2014/main" id="{00000000-0008-0000-4C00-000052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83" name="Line 11">
          <a:extLst>
            <a:ext uri="{FF2B5EF4-FFF2-40B4-BE49-F238E27FC236}">
              <a16:creationId xmlns:a16="http://schemas.microsoft.com/office/drawing/2014/main" id="{00000000-0008-0000-4C00-00005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84" name="Line 10">
          <a:extLst>
            <a:ext uri="{FF2B5EF4-FFF2-40B4-BE49-F238E27FC236}">
              <a16:creationId xmlns:a16="http://schemas.microsoft.com/office/drawing/2014/main" id="{00000000-0008-0000-4C00-000054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5" name="Line 9">
          <a:extLst>
            <a:ext uri="{FF2B5EF4-FFF2-40B4-BE49-F238E27FC236}">
              <a16:creationId xmlns:a16="http://schemas.microsoft.com/office/drawing/2014/main" id="{00000000-0008-0000-4C00-00005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581025</xdr:colOff>
      <xdr:row>8</xdr:row>
      <xdr:rowOff>161925</xdr:rowOff>
    </xdr:from>
    <xdr:to>
      <xdr:col>13</xdr:col>
      <xdr:colOff>599711</xdr:colOff>
      <xdr:row>25</xdr:row>
      <xdr:rowOff>247156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4C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6125" y="2000250"/>
          <a:ext cx="2914286" cy="3952381"/>
        </a:xfrm>
        <a:prstGeom prst="rect">
          <a:avLst/>
        </a:prstGeom>
      </xdr:spPr>
    </xdr:pic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8" name="Line 2">
          <a:extLst>
            <a:ext uri="{FF2B5EF4-FFF2-40B4-BE49-F238E27FC236}">
              <a16:creationId xmlns:a16="http://schemas.microsoft.com/office/drawing/2014/main" id="{00000000-0008-0000-4C00-00005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89" name="Line 3">
          <a:extLst>
            <a:ext uri="{FF2B5EF4-FFF2-40B4-BE49-F238E27FC236}">
              <a16:creationId xmlns:a16="http://schemas.microsoft.com/office/drawing/2014/main" id="{00000000-0008-0000-4C00-00005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0" name="Line 4">
          <a:extLst>
            <a:ext uri="{FF2B5EF4-FFF2-40B4-BE49-F238E27FC236}">
              <a16:creationId xmlns:a16="http://schemas.microsoft.com/office/drawing/2014/main" id="{00000000-0008-0000-4C00-00005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1" name="Line 2">
          <a:extLst>
            <a:ext uri="{FF2B5EF4-FFF2-40B4-BE49-F238E27FC236}">
              <a16:creationId xmlns:a16="http://schemas.microsoft.com/office/drawing/2014/main" id="{00000000-0008-0000-4C00-00005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2" name="Line 3">
          <a:extLst>
            <a:ext uri="{FF2B5EF4-FFF2-40B4-BE49-F238E27FC236}">
              <a16:creationId xmlns:a16="http://schemas.microsoft.com/office/drawing/2014/main" id="{00000000-0008-0000-4C00-00005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3" name="Line 4">
          <a:extLst>
            <a:ext uri="{FF2B5EF4-FFF2-40B4-BE49-F238E27FC236}">
              <a16:creationId xmlns:a16="http://schemas.microsoft.com/office/drawing/2014/main" id="{00000000-0008-0000-4C00-00005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4" name="Line 2">
          <a:extLst>
            <a:ext uri="{FF2B5EF4-FFF2-40B4-BE49-F238E27FC236}">
              <a16:creationId xmlns:a16="http://schemas.microsoft.com/office/drawing/2014/main" id="{00000000-0008-0000-4C00-00005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5" name="Line 3">
          <a:extLst>
            <a:ext uri="{FF2B5EF4-FFF2-40B4-BE49-F238E27FC236}">
              <a16:creationId xmlns:a16="http://schemas.microsoft.com/office/drawing/2014/main" id="{00000000-0008-0000-4C00-00005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6" name="Line 4">
          <a:extLst>
            <a:ext uri="{FF2B5EF4-FFF2-40B4-BE49-F238E27FC236}">
              <a16:creationId xmlns:a16="http://schemas.microsoft.com/office/drawing/2014/main" id="{00000000-0008-0000-4C00-00006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7" name="Line 2">
          <a:extLst>
            <a:ext uri="{FF2B5EF4-FFF2-40B4-BE49-F238E27FC236}">
              <a16:creationId xmlns:a16="http://schemas.microsoft.com/office/drawing/2014/main" id="{00000000-0008-0000-4C00-00006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8" name="Line 3">
          <a:extLst>
            <a:ext uri="{FF2B5EF4-FFF2-40B4-BE49-F238E27FC236}">
              <a16:creationId xmlns:a16="http://schemas.microsoft.com/office/drawing/2014/main" id="{00000000-0008-0000-4C00-00006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9" name="Line 4">
          <a:extLst>
            <a:ext uri="{FF2B5EF4-FFF2-40B4-BE49-F238E27FC236}">
              <a16:creationId xmlns:a16="http://schemas.microsoft.com/office/drawing/2014/main" id="{00000000-0008-0000-4C00-00006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00" name="Line 2">
          <a:extLst>
            <a:ext uri="{FF2B5EF4-FFF2-40B4-BE49-F238E27FC236}">
              <a16:creationId xmlns:a16="http://schemas.microsoft.com/office/drawing/2014/main" id="{00000000-0008-0000-4C00-000064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4C00-00006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4C00-000066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03" name="Line 2">
          <a:extLst>
            <a:ext uri="{FF2B5EF4-FFF2-40B4-BE49-F238E27FC236}">
              <a16:creationId xmlns:a16="http://schemas.microsoft.com/office/drawing/2014/main" id="{00000000-0008-0000-4C00-000067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04" name="Line 3">
          <a:extLst>
            <a:ext uri="{FF2B5EF4-FFF2-40B4-BE49-F238E27FC236}">
              <a16:creationId xmlns:a16="http://schemas.microsoft.com/office/drawing/2014/main" id="{00000000-0008-0000-4C00-000068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5" name="Line 4">
          <a:extLst>
            <a:ext uri="{FF2B5EF4-FFF2-40B4-BE49-F238E27FC236}">
              <a16:creationId xmlns:a16="http://schemas.microsoft.com/office/drawing/2014/main" id="{00000000-0008-0000-4C00-00006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6" name="Line 11">
          <a:extLst>
            <a:ext uri="{FF2B5EF4-FFF2-40B4-BE49-F238E27FC236}">
              <a16:creationId xmlns:a16="http://schemas.microsoft.com/office/drawing/2014/main" id="{00000000-0008-0000-4C00-00006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07" name="Line 10">
          <a:extLst>
            <a:ext uri="{FF2B5EF4-FFF2-40B4-BE49-F238E27FC236}">
              <a16:creationId xmlns:a16="http://schemas.microsoft.com/office/drawing/2014/main" id="{00000000-0008-0000-4C00-00006B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08" name="Line 9">
          <a:extLst>
            <a:ext uri="{FF2B5EF4-FFF2-40B4-BE49-F238E27FC236}">
              <a16:creationId xmlns:a16="http://schemas.microsoft.com/office/drawing/2014/main" id="{00000000-0008-0000-4C00-00006C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D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D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D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D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D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D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D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D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D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D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D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D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D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D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D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D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D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D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D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D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3" name="Line 2">
          <a:extLst>
            <a:ext uri="{FF2B5EF4-FFF2-40B4-BE49-F238E27FC236}">
              <a16:creationId xmlns:a16="http://schemas.microsoft.com/office/drawing/2014/main" id="{00000000-0008-0000-4D00-000017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4" name="Line 3">
          <a:extLst>
            <a:ext uri="{FF2B5EF4-FFF2-40B4-BE49-F238E27FC236}">
              <a16:creationId xmlns:a16="http://schemas.microsoft.com/office/drawing/2014/main" id="{00000000-0008-0000-4D00-000018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5" name="Line 4">
          <a:extLst>
            <a:ext uri="{FF2B5EF4-FFF2-40B4-BE49-F238E27FC236}">
              <a16:creationId xmlns:a16="http://schemas.microsoft.com/office/drawing/2014/main" id="{00000000-0008-0000-4D00-00001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6" name="Line 2">
          <a:extLst>
            <a:ext uri="{FF2B5EF4-FFF2-40B4-BE49-F238E27FC236}">
              <a16:creationId xmlns:a16="http://schemas.microsoft.com/office/drawing/2014/main" id="{00000000-0008-0000-4D00-00001A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7" name="Line 3">
          <a:extLst>
            <a:ext uri="{FF2B5EF4-FFF2-40B4-BE49-F238E27FC236}">
              <a16:creationId xmlns:a16="http://schemas.microsoft.com/office/drawing/2014/main" id="{00000000-0008-0000-4D00-00001B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8" name="Line 4">
          <a:extLst>
            <a:ext uri="{FF2B5EF4-FFF2-40B4-BE49-F238E27FC236}">
              <a16:creationId xmlns:a16="http://schemas.microsoft.com/office/drawing/2014/main" id="{00000000-0008-0000-4D00-00001C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9" name="Line 2">
          <a:extLst>
            <a:ext uri="{FF2B5EF4-FFF2-40B4-BE49-F238E27FC236}">
              <a16:creationId xmlns:a16="http://schemas.microsoft.com/office/drawing/2014/main" id="{00000000-0008-0000-4D00-00001D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0" name="Line 3">
          <a:extLst>
            <a:ext uri="{FF2B5EF4-FFF2-40B4-BE49-F238E27FC236}">
              <a16:creationId xmlns:a16="http://schemas.microsoft.com/office/drawing/2014/main" id="{00000000-0008-0000-4D00-00001E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31" name="Line 4">
          <a:extLst>
            <a:ext uri="{FF2B5EF4-FFF2-40B4-BE49-F238E27FC236}">
              <a16:creationId xmlns:a16="http://schemas.microsoft.com/office/drawing/2014/main" id="{00000000-0008-0000-4D00-00001F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32" name="Line 2">
          <a:extLst>
            <a:ext uri="{FF2B5EF4-FFF2-40B4-BE49-F238E27FC236}">
              <a16:creationId xmlns:a16="http://schemas.microsoft.com/office/drawing/2014/main" id="{00000000-0008-0000-4D00-00002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3" name="Line 3">
          <a:extLst>
            <a:ext uri="{FF2B5EF4-FFF2-40B4-BE49-F238E27FC236}">
              <a16:creationId xmlns:a16="http://schemas.microsoft.com/office/drawing/2014/main" id="{00000000-0008-0000-4D00-000021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34" name="Line 4">
          <a:extLst>
            <a:ext uri="{FF2B5EF4-FFF2-40B4-BE49-F238E27FC236}">
              <a16:creationId xmlns:a16="http://schemas.microsoft.com/office/drawing/2014/main" id="{00000000-0008-0000-4D00-000022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00000000-0008-0000-4D00-000023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6" name="Line 3">
          <a:extLst>
            <a:ext uri="{FF2B5EF4-FFF2-40B4-BE49-F238E27FC236}">
              <a16:creationId xmlns:a16="http://schemas.microsoft.com/office/drawing/2014/main" id="{00000000-0008-0000-4D00-000024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37" name="Line 4">
          <a:extLst>
            <a:ext uri="{FF2B5EF4-FFF2-40B4-BE49-F238E27FC236}">
              <a16:creationId xmlns:a16="http://schemas.microsoft.com/office/drawing/2014/main" id="{00000000-0008-0000-4D00-000025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38" name="Line 2">
          <a:extLst>
            <a:ext uri="{FF2B5EF4-FFF2-40B4-BE49-F238E27FC236}">
              <a16:creationId xmlns:a16="http://schemas.microsoft.com/office/drawing/2014/main" id="{00000000-0008-0000-4D00-00002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9" name="Line 3">
          <a:extLst>
            <a:ext uri="{FF2B5EF4-FFF2-40B4-BE49-F238E27FC236}">
              <a16:creationId xmlns:a16="http://schemas.microsoft.com/office/drawing/2014/main" id="{00000000-0008-0000-4D00-000027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0" name="Line 4">
          <a:extLst>
            <a:ext uri="{FF2B5EF4-FFF2-40B4-BE49-F238E27FC236}">
              <a16:creationId xmlns:a16="http://schemas.microsoft.com/office/drawing/2014/main" id="{00000000-0008-0000-4D00-000028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1" name="Line 11">
          <a:extLst>
            <a:ext uri="{FF2B5EF4-FFF2-40B4-BE49-F238E27FC236}">
              <a16:creationId xmlns:a16="http://schemas.microsoft.com/office/drawing/2014/main" id="{00000000-0008-0000-4D00-00002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42" name="Line 10">
          <a:extLst>
            <a:ext uri="{FF2B5EF4-FFF2-40B4-BE49-F238E27FC236}">
              <a16:creationId xmlns:a16="http://schemas.microsoft.com/office/drawing/2014/main" id="{00000000-0008-0000-4D00-00002A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43" name="Line 9">
          <a:extLst>
            <a:ext uri="{FF2B5EF4-FFF2-40B4-BE49-F238E27FC236}">
              <a16:creationId xmlns:a16="http://schemas.microsoft.com/office/drawing/2014/main" id="{00000000-0008-0000-4D00-00002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44" name="Line 2">
          <a:extLst>
            <a:ext uri="{FF2B5EF4-FFF2-40B4-BE49-F238E27FC236}">
              <a16:creationId xmlns:a16="http://schemas.microsoft.com/office/drawing/2014/main" id="{00000000-0008-0000-4D00-00002C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45" name="Line 3">
          <a:extLst>
            <a:ext uri="{FF2B5EF4-FFF2-40B4-BE49-F238E27FC236}">
              <a16:creationId xmlns:a16="http://schemas.microsoft.com/office/drawing/2014/main" id="{00000000-0008-0000-4D00-00002D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6" name="Line 4">
          <a:extLst>
            <a:ext uri="{FF2B5EF4-FFF2-40B4-BE49-F238E27FC236}">
              <a16:creationId xmlns:a16="http://schemas.microsoft.com/office/drawing/2014/main" id="{00000000-0008-0000-4D00-00002E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47" name="Line 2">
          <a:extLst>
            <a:ext uri="{FF2B5EF4-FFF2-40B4-BE49-F238E27FC236}">
              <a16:creationId xmlns:a16="http://schemas.microsoft.com/office/drawing/2014/main" id="{00000000-0008-0000-4D00-00002F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48" name="Line 3">
          <a:extLst>
            <a:ext uri="{FF2B5EF4-FFF2-40B4-BE49-F238E27FC236}">
              <a16:creationId xmlns:a16="http://schemas.microsoft.com/office/drawing/2014/main" id="{00000000-0008-0000-4D00-000030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9" name="Line 4">
          <a:extLst>
            <a:ext uri="{FF2B5EF4-FFF2-40B4-BE49-F238E27FC236}">
              <a16:creationId xmlns:a16="http://schemas.microsoft.com/office/drawing/2014/main" id="{00000000-0008-0000-4D00-000031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0" name="Line 2">
          <a:extLst>
            <a:ext uri="{FF2B5EF4-FFF2-40B4-BE49-F238E27FC236}">
              <a16:creationId xmlns:a16="http://schemas.microsoft.com/office/drawing/2014/main" id="{00000000-0008-0000-4D00-00003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51" name="Line 3">
          <a:extLst>
            <a:ext uri="{FF2B5EF4-FFF2-40B4-BE49-F238E27FC236}">
              <a16:creationId xmlns:a16="http://schemas.microsoft.com/office/drawing/2014/main" id="{00000000-0008-0000-4D00-00003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52" name="Line 4">
          <a:extLst>
            <a:ext uri="{FF2B5EF4-FFF2-40B4-BE49-F238E27FC236}">
              <a16:creationId xmlns:a16="http://schemas.microsoft.com/office/drawing/2014/main" id="{00000000-0008-0000-4D00-00003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3" name="Line 2">
          <a:extLst>
            <a:ext uri="{FF2B5EF4-FFF2-40B4-BE49-F238E27FC236}">
              <a16:creationId xmlns:a16="http://schemas.microsoft.com/office/drawing/2014/main" id="{00000000-0008-0000-4D00-00003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54" name="Line 3">
          <a:extLst>
            <a:ext uri="{FF2B5EF4-FFF2-40B4-BE49-F238E27FC236}">
              <a16:creationId xmlns:a16="http://schemas.microsoft.com/office/drawing/2014/main" id="{00000000-0008-0000-4D00-00003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55" name="Line 4">
          <a:extLst>
            <a:ext uri="{FF2B5EF4-FFF2-40B4-BE49-F238E27FC236}">
              <a16:creationId xmlns:a16="http://schemas.microsoft.com/office/drawing/2014/main" id="{00000000-0008-0000-4D00-00003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6" name="Line 2">
          <a:extLst>
            <a:ext uri="{FF2B5EF4-FFF2-40B4-BE49-F238E27FC236}">
              <a16:creationId xmlns:a16="http://schemas.microsoft.com/office/drawing/2014/main" id="{00000000-0008-0000-4D00-00003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57" name="Line 3">
          <a:extLst>
            <a:ext uri="{FF2B5EF4-FFF2-40B4-BE49-F238E27FC236}">
              <a16:creationId xmlns:a16="http://schemas.microsoft.com/office/drawing/2014/main" id="{00000000-0008-0000-4D00-00003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58" name="Line 4">
          <a:extLst>
            <a:ext uri="{FF2B5EF4-FFF2-40B4-BE49-F238E27FC236}">
              <a16:creationId xmlns:a16="http://schemas.microsoft.com/office/drawing/2014/main" id="{00000000-0008-0000-4D00-00003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9" name="Line 2">
          <a:extLst>
            <a:ext uri="{FF2B5EF4-FFF2-40B4-BE49-F238E27FC236}">
              <a16:creationId xmlns:a16="http://schemas.microsoft.com/office/drawing/2014/main" id="{00000000-0008-0000-4D00-00003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0" name="Line 3">
          <a:extLst>
            <a:ext uri="{FF2B5EF4-FFF2-40B4-BE49-F238E27FC236}">
              <a16:creationId xmlns:a16="http://schemas.microsoft.com/office/drawing/2014/main" id="{00000000-0008-0000-4D00-00003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61" name="Line 4">
          <a:extLst>
            <a:ext uri="{FF2B5EF4-FFF2-40B4-BE49-F238E27FC236}">
              <a16:creationId xmlns:a16="http://schemas.microsoft.com/office/drawing/2014/main" id="{00000000-0008-0000-4D00-00003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62" name="Line 11">
          <a:extLst>
            <a:ext uri="{FF2B5EF4-FFF2-40B4-BE49-F238E27FC236}">
              <a16:creationId xmlns:a16="http://schemas.microsoft.com/office/drawing/2014/main" id="{00000000-0008-0000-4D00-00003E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3" name="Line 10">
          <a:extLst>
            <a:ext uri="{FF2B5EF4-FFF2-40B4-BE49-F238E27FC236}">
              <a16:creationId xmlns:a16="http://schemas.microsoft.com/office/drawing/2014/main" id="{00000000-0008-0000-4D00-00003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64" name="Line 9">
          <a:extLst>
            <a:ext uri="{FF2B5EF4-FFF2-40B4-BE49-F238E27FC236}">
              <a16:creationId xmlns:a16="http://schemas.microsoft.com/office/drawing/2014/main" id="{00000000-0008-0000-4D00-00004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65" name="Line 2">
          <a:extLst>
            <a:ext uri="{FF2B5EF4-FFF2-40B4-BE49-F238E27FC236}">
              <a16:creationId xmlns:a16="http://schemas.microsoft.com/office/drawing/2014/main" id="{00000000-0008-0000-4D00-00004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6" name="Line 3">
          <a:extLst>
            <a:ext uri="{FF2B5EF4-FFF2-40B4-BE49-F238E27FC236}">
              <a16:creationId xmlns:a16="http://schemas.microsoft.com/office/drawing/2014/main" id="{00000000-0008-0000-4D00-00004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67" name="Line 4">
          <a:extLst>
            <a:ext uri="{FF2B5EF4-FFF2-40B4-BE49-F238E27FC236}">
              <a16:creationId xmlns:a16="http://schemas.microsoft.com/office/drawing/2014/main" id="{00000000-0008-0000-4D00-00004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68" name="Line 2">
          <a:extLst>
            <a:ext uri="{FF2B5EF4-FFF2-40B4-BE49-F238E27FC236}">
              <a16:creationId xmlns:a16="http://schemas.microsoft.com/office/drawing/2014/main" id="{00000000-0008-0000-4D00-000044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9" name="Line 3">
          <a:extLst>
            <a:ext uri="{FF2B5EF4-FFF2-40B4-BE49-F238E27FC236}">
              <a16:creationId xmlns:a16="http://schemas.microsoft.com/office/drawing/2014/main" id="{00000000-0008-0000-4D00-00004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0" name="Line 4">
          <a:extLst>
            <a:ext uri="{FF2B5EF4-FFF2-40B4-BE49-F238E27FC236}">
              <a16:creationId xmlns:a16="http://schemas.microsoft.com/office/drawing/2014/main" id="{00000000-0008-0000-4D00-000046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71" name="Line 2">
          <a:extLst>
            <a:ext uri="{FF2B5EF4-FFF2-40B4-BE49-F238E27FC236}">
              <a16:creationId xmlns:a16="http://schemas.microsoft.com/office/drawing/2014/main" id="{00000000-0008-0000-4D00-000047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72" name="Line 3">
          <a:extLst>
            <a:ext uri="{FF2B5EF4-FFF2-40B4-BE49-F238E27FC236}">
              <a16:creationId xmlns:a16="http://schemas.microsoft.com/office/drawing/2014/main" id="{00000000-0008-0000-4D00-000048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3" name="Line 4">
          <a:extLst>
            <a:ext uri="{FF2B5EF4-FFF2-40B4-BE49-F238E27FC236}">
              <a16:creationId xmlns:a16="http://schemas.microsoft.com/office/drawing/2014/main" id="{00000000-0008-0000-4D00-00004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74" name="Line 2">
          <a:extLst>
            <a:ext uri="{FF2B5EF4-FFF2-40B4-BE49-F238E27FC236}">
              <a16:creationId xmlns:a16="http://schemas.microsoft.com/office/drawing/2014/main" id="{00000000-0008-0000-4D00-00004A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75" name="Line 3">
          <a:extLst>
            <a:ext uri="{FF2B5EF4-FFF2-40B4-BE49-F238E27FC236}">
              <a16:creationId xmlns:a16="http://schemas.microsoft.com/office/drawing/2014/main" id="{00000000-0008-0000-4D00-00004B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6" name="Line 4">
          <a:extLst>
            <a:ext uri="{FF2B5EF4-FFF2-40B4-BE49-F238E27FC236}">
              <a16:creationId xmlns:a16="http://schemas.microsoft.com/office/drawing/2014/main" id="{00000000-0008-0000-4D00-00004C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77" name="Line 2">
          <a:extLst>
            <a:ext uri="{FF2B5EF4-FFF2-40B4-BE49-F238E27FC236}">
              <a16:creationId xmlns:a16="http://schemas.microsoft.com/office/drawing/2014/main" id="{00000000-0008-0000-4D00-00004D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78" name="Line 3">
          <a:extLst>
            <a:ext uri="{FF2B5EF4-FFF2-40B4-BE49-F238E27FC236}">
              <a16:creationId xmlns:a16="http://schemas.microsoft.com/office/drawing/2014/main" id="{00000000-0008-0000-4D00-00004E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9" name="Line 4">
          <a:extLst>
            <a:ext uri="{FF2B5EF4-FFF2-40B4-BE49-F238E27FC236}">
              <a16:creationId xmlns:a16="http://schemas.microsoft.com/office/drawing/2014/main" id="{00000000-0008-0000-4D00-00004F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0" name="Line 2">
          <a:extLst>
            <a:ext uri="{FF2B5EF4-FFF2-40B4-BE49-F238E27FC236}">
              <a16:creationId xmlns:a16="http://schemas.microsoft.com/office/drawing/2014/main" id="{00000000-0008-0000-4D00-00005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81" name="Line 3">
          <a:extLst>
            <a:ext uri="{FF2B5EF4-FFF2-40B4-BE49-F238E27FC236}">
              <a16:creationId xmlns:a16="http://schemas.microsoft.com/office/drawing/2014/main" id="{00000000-0008-0000-4D00-000051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82" name="Line 4">
          <a:extLst>
            <a:ext uri="{FF2B5EF4-FFF2-40B4-BE49-F238E27FC236}">
              <a16:creationId xmlns:a16="http://schemas.microsoft.com/office/drawing/2014/main" id="{00000000-0008-0000-4D00-000052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83" name="Line 11">
          <a:extLst>
            <a:ext uri="{FF2B5EF4-FFF2-40B4-BE49-F238E27FC236}">
              <a16:creationId xmlns:a16="http://schemas.microsoft.com/office/drawing/2014/main" id="{00000000-0008-0000-4D00-00005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84" name="Line 10">
          <a:extLst>
            <a:ext uri="{FF2B5EF4-FFF2-40B4-BE49-F238E27FC236}">
              <a16:creationId xmlns:a16="http://schemas.microsoft.com/office/drawing/2014/main" id="{00000000-0008-0000-4D00-000054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5" name="Line 9">
          <a:extLst>
            <a:ext uri="{FF2B5EF4-FFF2-40B4-BE49-F238E27FC236}">
              <a16:creationId xmlns:a16="http://schemas.microsoft.com/office/drawing/2014/main" id="{00000000-0008-0000-4D00-00005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7" name="Line 2">
          <a:extLst>
            <a:ext uri="{FF2B5EF4-FFF2-40B4-BE49-F238E27FC236}">
              <a16:creationId xmlns:a16="http://schemas.microsoft.com/office/drawing/2014/main" id="{00000000-0008-0000-4D00-000057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88" name="Line 3">
          <a:extLst>
            <a:ext uri="{FF2B5EF4-FFF2-40B4-BE49-F238E27FC236}">
              <a16:creationId xmlns:a16="http://schemas.microsoft.com/office/drawing/2014/main" id="{00000000-0008-0000-4D00-000058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89" name="Line 4">
          <a:extLst>
            <a:ext uri="{FF2B5EF4-FFF2-40B4-BE49-F238E27FC236}">
              <a16:creationId xmlns:a16="http://schemas.microsoft.com/office/drawing/2014/main" id="{00000000-0008-0000-4D00-00005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0" name="Line 2">
          <a:extLst>
            <a:ext uri="{FF2B5EF4-FFF2-40B4-BE49-F238E27FC236}">
              <a16:creationId xmlns:a16="http://schemas.microsoft.com/office/drawing/2014/main" id="{00000000-0008-0000-4D00-00005A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1" name="Line 3">
          <a:extLst>
            <a:ext uri="{FF2B5EF4-FFF2-40B4-BE49-F238E27FC236}">
              <a16:creationId xmlns:a16="http://schemas.microsoft.com/office/drawing/2014/main" id="{00000000-0008-0000-4D00-00005B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2" name="Line 4">
          <a:extLst>
            <a:ext uri="{FF2B5EF4-FFF2-40B4-BE49-F238E27FC236}">
              <a16:creationId xmlns:a16="http://schemas.microsoft.com/office/drawing/2014/main" id="{00000000-0008-0000-4D00-00005C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4D00-00005D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4D00-00005E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4D00-00005F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6" name="Line 2">
          <a:extLst>
            <a:ext uri="{FF2B5EF4-FFF2-40B4-BE49-F238E27FC236}">
              <a16:creationId xmlns:a16="http://schemas.microsoft.com/office/drawing/2014/main" id="{00000000-0008-0000-4D00-000060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7" name="Line 3">
          <a:extLst>
            <a:ext uri="{FF2B5EF4-FFF2-40B4-BE49-F238E27FC236}">
              <a16:creationId xmlns:a16="http://schemas.microsoft.com/office/drawing/2014/main" id="{00000000-0008-0000-4D00-000061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98" name="Line 4">
          <a:extLst>
            <a:ext uri="{FF2B5EF4-FFF2-40B4-BE49-F238E27FC236}">
              <a16:creationId xmlns:a16="http://schemas.microsoft.com/office/drawing/2014/main" id="{00000000-0008-0000-4D00-000062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99" name="Line 2">
          <a:extLst>
            <a:ext uri="{FF2B5EF4-FFF2-40B4-BE49-F238E27FC236}">
              <a16:creationId xmlns:a16="http://schemas.microsoft.com/office/drawing/2014/main" id="{00000000-0008-0000-4D00-000063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00" name="Line 3">
          <a:extLst>
            <a:ext uri="{FF2B5EF4-FFF2-40B4-BE49-F238E27FC236}">
              <a16:creationId xmlns:a16="http://schemas.microsoft.com/office/drawing/2014/main" id="{00000000-0008-0000-4D00-000064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1" name="Line 4">
          <a:extLst>
            <a:ext uri="{FF2B5EF4-FFF2-40B4-BE49-F238E27FC236}">
              <a16:creationId xmlns:a16="http://schemas.microsoft.com/office/drawing/2014/main" id="{00000000-0008-0000-4D00-000065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02" name="Line 2">
          <a:extLst>
            <a:ext uri="{FF2B5EF4-FFF2-40B4-BE49-F238E27FC236}">
              <a16:creationId xmlns:a16="http://schemas.microsoft.com/office/drawing/2014/main" id="{00000000-0008-0000-4D00-00006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03" name="Line 3">
          <a:extLst>
            <a:ext uri="{FF2B5EF4-FFF2-40B4-BE49-F238E27FC236}">
              <a16:creationId xmlns:a16="http://schemas.microsoft.com/office/drawing/2014/main" id="{00000000-0008-0000-4D00-000067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4" name="Line 4">
          <a:extLst>
            <a:ext uri="{FF2B5EF4-FFF2-40B4-BE49-F238E27FC236}">
              <a16:creationId xmlns:a16="http://schemas.microsoft.com/office/drawing/2014/main" id="{00000000-0008-0000-4D00-000068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5" name="Line 11">
          <a:extLst>
            <a:ext uri="{FF2B5EF4-FFF2-40B4-BE49-F238E27FC236}">
              <a16:creationId xmlns:a16="http://schemas.microsoft.com/office/drawing/2014/main" id="{00000000-0008-0000-4D00-000069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06" name="Line 10">
          <a:extLst>
            <a:ext uri="{FF2B5EF4-FFF2-40B4-BE49-F238E27FC236}">
              <a16:creationId xmlns:a16="http://schemas.microsoft.com/office/drawing/2014/main" id="{00000000-0008-0000-4D00-00006A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4D00-00006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323578</xdr:colOff>
      <xdr:row>8</xdr:row>
      <xdr:rowOff>276225</xdr:rowOff>
    </xdr:from>
    <xdr:to>
      <xdr:col>14</xdr:col>
      <xdr:colOff>323182</xdr:colOff>
      <xdr:row>20</xdr:row>
      <xdr:rowOff>132850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4D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8678" y="2114550"/>
          <a:ext cx="3714354" cy="27808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E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E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E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E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E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E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E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E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E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E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E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E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E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E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E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E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E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E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E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E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685800</xdr:colOff>
      <xdr:row>8</xdr:row>
      <xdr:rowOff>180975</xdr:rowOff>
    </xdr:from>
    <xdr:to>
      <xdr:col>14</xdr:col>
      <xdr:colOff>28193</xdr:colOff>
      <xdr:row>26</xdr:row>
      <xdr:rowOff>18552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4E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0900" y="2019300"/>
          <a:ext cx="3057143" cy="3980952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4F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4F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4F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4F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4F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4F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4F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4F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4F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4F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4F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4F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4F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4F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4F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4F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4F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4F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4F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4F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568735</xdr:colOff>
      <xdr:row>8</xdr:row>
      <xdr:rowOff>285750</xdr:rowOff>
    </xdr:from>
    <xdr:to>
      <xdr:col>14</xdr:col>
      <xdr:colOff>57150</xdr:colOff>
      <xdr:row>23</xdr:row>
      <xdr:rowOff>28575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4F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3835" y="2124075"/>
          <a:ext cx="3203165" cy="3152775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0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0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0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0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0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0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0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0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0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0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0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0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0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0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0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0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0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0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0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0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419100</xdr:colOff>
      <xdr:row>8</xdr:row>
      <xdr:rowOff>161925</xdr:rowOff>
    </xdr:from>
    <xdr:to>
      <xdr:col>14</xdr:col>
      <xdr:colOff>66675</xdr:colOff>
      <xdr:row>26</xdr:row>
      <xdr:rowOff>152400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0" y="2000250"/>
          <a:ext cx="3362325" cy="413385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100-000003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100-000004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100-000005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100-000006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100-000007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100-000008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100-000009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100-00000A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100-00000B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100-00000C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100-00000D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100-00000E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100-00000F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100-000010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100-000011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100-000012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100-000013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27</xdr:row>
      <xdr:rowOff>403860</xdr:rowOff>
    </xdr:from>
    <xdr:to>
      <xdr:col>8</xdr:col>
      <xdr:colOff>716280</xdr:colOff>
      <xdr:row>27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100-000014000000}"/>
            </a:ext>
          </a:extLst>
        </xdr:cNvPr>
        <xdr:cNvSpPr>
          <a:spLocks noChangeShapeType="1"/>
        </xdr:cNvSpPr>
      </xdr:nvSpPr>
      <xdr:spPr bwMode="auto">
        <a:xfrm>
          <a:off x="5288280" y="56426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27</xdr:row>
      <xdr:rowOff>381000</xdr:rowOff>
    </xdr:from>
    <xdr:to>
      <xdr:col>6</xdr:col>
      <xdr:colOff>594360</xdr:colOff>
      <xdr:row>27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100-000015000000}"/>
            </a:ext>
          </a:extLst>
        </xdr:cNvPr>
        <xdr:cNvSpPr>
          <a:spLocks noChangeShapeType="1"/>
        </xdr:cNvSpPr>
      </xdr:nvSpPr>
      <xdr:spPr bwMode="auto">
        <a:xfrm>
          <a:off x="3088005" y="56197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27</xdr:row>
      <xdr:rowOff>373380</xdr:rowOff>
    </xdr:from>
    <xdr:to>
      <xdr:col>2</xdr:col>
      <xdr:colOff>1051560</xdr:colOff>
      <xdr:row>27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100-000016000000}"/>
            </a:ext>
          </a:extLst>
        </xdr:cNvPr>
        <xdr:cNvSpPr>
          <a:spLocks noChangeShapeType="1"/>
        </xdr:cNvSpPr>
      </xdr:nvSpPr>
      <xdr:spPr bwMode="auto">
        <a:xfrm>
          <a:off x="754380" y="56121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634571</xdr:colOff>
      <xdr:row>11</xdr:row>
      <xdr:rowOff>19050</xdr:rowOff>
    </xdr:from>
    <xdr:to>
      <xdr:col>14</xdr:col>
      <xdr:colOff>123242</xdr:colOff>
      <xdr:row>20</xdr:row>
      <xdr:rowOff>228159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5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9671" y="2524125"/>
          <a:ext cx="3203421" cy="2418909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200-000003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200-000004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200-000005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200-000006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200-000007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200-000008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200-000009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200-00000A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200-00000B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200-00000C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200-00000D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200-00000E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200-00000F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200-000010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200-000011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200-000012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200-000013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200-000014000000}"/>
            </a:ext>
          </a:extLst>
        </xdr:cNvPr>
        <xdr:cNvSpPr>
          <a:spLocks noChangeShapeType="1"/>
        </xdr:cNvSpPr>
      </xdr:nvSpPr>
      <xdr:spPr bwMode="auto">
        <a:xfrm>
          <a:off x="5288280" y="130721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200-000015000000}"/>
            </a:ext>
          </a:extLst>
        </xdr:cNvPr>
        <xdr:cNvSpPr>
          <a:spLocks noChangeShapeType="1"/>
        </xdr:cNvSpPr>
      </xdr:nvSpPr>
      <xdr:spPr bwMode="auto">
        <a:xfrm>
          <a:off x="3088005" y="130492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200-000016000000}"/>
            </a:ext>
          </a:extLst>
        </xdr:cNvPr>
        <xdr:cNvSpPr>
          <a:spLocks noChangeShapeType="1"/>
        </xdr:cNvSpPr>
      </xdr:nvSpPr>
      <xdr:spPr bwMode="auto">
        <a:xfrm>
          <a:off x="754380" y="130416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95250</xdr:colOff>
      <xdr:row>9</xdr:row>
      <xdr:rowOff>276225</xdr:rowOff>
    </xdr:from>
    <xdr:to>
      <xdr:col>13</xdr:col>
      <xdr:colOff>542602</xdr:colOff>
      <xdr:row>24</xdr:row>
      <xdr:rowOff>151963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2350" y="2295525"/>
          <a:ext cx="2580952" cy="3495238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300-000003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300-000004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300-000005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300-000006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300-000007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300-000008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300-000009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300-00000A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300-00000B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300-00000C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300-00000D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300-00000E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300-00000F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300-000010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300-000011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300-000012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300-000013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300-000014000000}"/>
            </a:ext>
          </a:extLst>
        </xdr:cNvPr>
        <xdr:cNvSpPr>
          <a:spLocks noChangeShapeType="1"/>
        </xdr:cNvSpPr>
      </xdr:nvSpPr>
      <xdr:spPr bwMode="auto">
        <a:xfrm>
          <a:off x="5288280" y="7871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300-000015000000}"/>
            </a:ext>
          </a:extLst>
        </xdr:cNvPr>
        <xdr:cNvSpPr>
          <a:spLocks noChangeShapeType="1"/>
        </xdr:cNvSpPr>
      </xdr:nvSpPr>
      <xdr:spPr bwMode="auto">
        <a:xfrm>
          <a:off x="3088005" y="7848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300-000016000000}"/>
            </a:ext>
          </a:extLst>
        </xdr:cNvPr>
        <xdr:cNvSpPr>
          <a:spLocks noChangeShapeType="1"/>
        </xdr:cNvSpPr>
      </xdr:nvSpPr>
      <xdr:spPr bwMode="auto">
        <a:xfrm>
          <a:off x="754380" y="7840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342900</xdr:colOff>
      <xdr:row>10</xdr:row>
      <xdr:rowOff>0</xdr:rowOff>
    </xdr:from>
    <xdr:to>
      <xdr:col>14</xdr:col>
      <xdr:colOff>189897</xdr:colOff>
      <xdr:row>22</xdr:row>
      <xdr:rowOff>238125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5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2171700"/>
          <a:ext cx="3561747" cy="3114675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400-000003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400-000004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400-000005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400-000006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400-000007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400-000008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400-000009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400-00000A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400-00000B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400-00000C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400-00000D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400-00000E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400-00000F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400-000010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400-000011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400-000012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400-000013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400-000014000000}"/>
            </a:ext>
          </a:extLst>
        </xdr:cNvPr>
        <xdr:cNvSpPr>
          <a:spLocks noChangeShapeType="1"/>
        </xdr:cNvSpPr>
      </xdr:nvSpPr>
      <xdr:spPr bwMode="auto">
        <a:xfrm>
          <a:off x="5288280" y="103003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400-000015000000}"/>
            </a:ext>
          </a:extLst>
        </xdr:cNvPr>
        <xdr:cNvSpPr>
          <a:spLocks noChangeShapeType="1"/>
        </xdr:cNvSpPr>
      </xdr:nvSpPr>
      <xdr:spPr bwMode="auto">
        <a:xfrm>
          <a:off x="3088005" y="102774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400-000016000000}"/>
            </a:ext>
          </a:extLst>
        </xdr:cNvPr>
        <xdr:cNvSpPr>
          <a:spLocks noChangeShapeType="1"/>
        </xdr:cNvSpPr>
      </xdr:nvSpPr>
      <xdr:spPr bwMode="auto">
        <a:xfrm>
          <a:off x="754380" y="102698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190500</xdr:colOff>
      <xdr:row>10</xdr:row>
      <xdr:rowOff>0</xdr:rowOff>
    </xdr:from>
    <xdr:to>
      <xdr:col>13</xdr:col>
      <xdr:colOff>637852</xdr:colOff>
      <xdr:row>24</xdr:row>
      <xdr:rowOff>161488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67600" y="2352675"/>
          <a:ext cx="2580952" cy="3495238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5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5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5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5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5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5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5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5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5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5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5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5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5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5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5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5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5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5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28</xdr:row>
      <xdr:rowOff>403860</xdr:rowOff>
    </xdr:from>
    <xdr:to>
      <xdr:col>8</xdr:col>
      <xdr:colOff>716280</xdr:colOff>
      <xdr:row>28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5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28</xdr:row>
      <xdr:rowOff>381000</xdr:rowOff>
    </xdr:from>
    <xdr:to>
      <xdr:col>6</xdr:col>
      <xdr:colOff>594360</xdr:colOff>
      <xdr:row>28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5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28</xdr:row>
      <xdr:rowOff>373380</xdr:rowOff>
    </xdr:from>
    <xdr:to>
      <xdr:col>2</xdr:col>
      <xdr:colOff>1051560</xdr:colOff>
      <xdr:row>28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5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361950</xdr:colOff>
      <xdr:row>11</xdr:row>
      <xdr:rowOff>58219</xdr:rowOff>
    </xdr:from>
    <xdr:to>
      <xdr:col>14</xdr:col>
      <xdr:colOff>247650</xdr:colOff>
      <xdr:row>23</xdr:row>
      <xdr:rowOff>152400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5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77050" y="2591869"/>
          <a:ext cx="3600450" cy="2846906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600-000003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600-000004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600-000005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600-000006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600-000007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600-000008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600-000009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600-00000A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600-00000B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600-00000C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600-00000D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600-00000E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600-00000F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600-000010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600-000011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600-000012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600-000013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600-000014000000}"/>
            </a:ext>
          </a:extLst>
        </xdr:cNvPr>
        <xdr:cNvSpPr>
          <a:spLocks noChangeShapeType="1"/>
        </xdr:cNvSpPr>
      </xdr:nvSpPr>
      <xdr:spPr bwMode="auto">
        <a:xfrm>
          <a:off x="5288280" y="69380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600-000015000000}"/>
            </a:ext>
          </a:extLst>
        </xdr:cNvPr>
        <xdr:cNvSpPr>
          <a:spLocks noChangeShapeType="1"/>
        </xdr:cNvSpPr>
      </xdr:nvSpPr>
      <xdr:spPr bwMode="auto">
        <a:xfrm>
          <a:off x="3088005" y="69151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600-000016000000}"/>
            </a:ext>
          </a:extLst>
        </xdr:cNvPr>
        <xdr:cNvSpPr>
          <a:spLocks noChangeShapeType="1"/>
        </xdr:cNvSpPr>
      </xdr:nvSpPr>
      <xdr:spPr bwMode="auto">
        <a:xfrm>
          <a:off x="754380" y="69075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619125</xdr:colOff>
      <xdr:row>10</xdr:row>
      <xdr:rowOff>266700</xdr:rowOff>
    </xdr:from>
    <xdr:to>
      <xdr:col>13</xdr:col>
      <xdr:colOff>714001</xdr:colOff>
      <xdr:row>27</xdr:row>
      <xdr:rowOff>9024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56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2466975"/>
          <a:ext cx="2990476" cy="4009524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700-000002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700-000003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700-000004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700-000005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700-000006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700-000007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700-000008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700-000009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700-00000A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700-00000B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700-00000C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700-00000D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700-00000E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700-00000F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700-000010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700-000011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700-000012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700-000013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700-000014000000}"/>
            </a:ext>
          </a:extLst>
        </xdr:cNvPr>
        <xdr:cNvSpPr>
          <a:spLocks noChangeShapeType="1"/>
        </xdr:cNvSpPr>
      </xdr:nvSpPr>
      <xdr:spPr bwMode="auto">
        <a:xfrm>
          <a:off x="5288280" y="81095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700-000015000000}"/>
            </a:ext>
          </a:extLst>
        </xdr:cNvPr>
        <xdr:cNvSpPr>
          <a:spLocks noChangeShapeType="1"/>
        </xdr:cNvSpPr>
      </xdr:nvSpPr>
      <xdr:spPr bwMode="auto">
        <a:xfrm>
          <a:off x="3088005" y="80867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700-000016000000}"/>
            </a:ext>
          </a:extLst>
        </xdr:cNvPr>
        <xdr:cNvSpPr>
          <a:spLocks noChangeShapeType="1"/>
        </xdr:cNvSpPr>
      </xdr:nvSpPr>
      <xdr:spPr bwMode="auto">
        <a:xfrm>
          <a:off x="754380" y="80791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752475</xdr:colOff>
      <xdr:row>11</xdr:row>
      <xdr:rowOff>0</xdr:rowOff>
    </xdr:from>
    <xdr:to>
      <xdr:col>13</xdr:col>
      <xdr:colOff>742589</xdr:colOff>
      <xdr:row>27</xdr:row>
      <xdr:rowOff>142365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7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5" y="2533650"/>
          <a:ext cx="2885714" cy="407619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800-000002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800-000003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800-000004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800-000005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800-000006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800-000007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800-000008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800-000009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800-00000A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800-00000B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800-00000C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800-00000D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800-00000E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800-00000F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800-000010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800-000011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800-000012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800-000013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37</xdr:row>
      <xdr:rowOff>403860</xdr:rowOff>
    </xdr:from>
    <xdr:to>
      <xdr:col>8</xdr:col>
      <xdr:colOff>716280</xdr:colOff>
      <xdr:row>37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800-000014000000}"/>
            </a:ext>
          </a:extLst>
        </xdr:cNvPr>
        <xdr:cNvSpPr>
          <a:spLocks noChangeShapeType="1"/>
        </xdr:cNvSpPr>
      </xdr:nvSpPr>
      <xdr:spPr bwMode="auto">
        <a:xfrm>
          <a:off x="5288280" y="86334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37</xdr:row>
      <xdr:rowOff>381000</xdr:rowOff>
    </xdr:from>
    <xdr:to>
      <xdr:col>6</xdr:col>
      <xdr:colOff>594360</xdr:colOff>
      <xdr:row>37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800-000015000000}"/>
            </a:ext>
          </a:extLst>
        </xdr:cNvPr>
        <xdr:cNvSpPr>
          <a:spLocks noChangeShapeType="1"/>
        </xdr:cNvSpPr>
      </xdr:nvSpPr>
      <xdr:spPr bwMode="auto">
        <a:xfrm>
          <a:off x="3088005" y="86106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37</xdr:row>
      <xdr:rowOff>373380</xdr:rowOff>
    </xdr:from>
    <xdr:to>
      <xdr:col>2</xdr:col>
      <xdr:colOff>1051560</xdr:colOff>
      <xdr:row>37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800-000016000000}"/>
            </a:ext>
          </a:extLst>
        </xdr:cNvPr>
        <xdr:cNvSpPr>
          <a:spLocks noChangeShapeType="1"/>
        </xdr:cNvSpPr>
      </xdr:nvSpPr>
      <xdr:spPr bwMode="auto">
        <a:xfrm>
          <a:off x="754380" y="86029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723900</xdr:colOff>
      <xdr:row>12</xdr:row>
      <xdr:rowOff>9525</xdr:rowOff>
    </xdr:from>
    <xdr:to>
      <xdr:col>13</xdr:col>
      <xdr:colOff>714014</xdr:colOff>
      <xdr:row>28</xdr:row>
      <xdr:rowOff>123315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58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0" y="2695575"/>
          <a:ext cx="2885714" cy="407619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900-000002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900-000003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900-000004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900-000005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900-000006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900-000007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900-000008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900-000009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900-00000A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900-00000B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900-00000C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900-00000D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900-00000E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900-00000F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900-000010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900-000011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900-000012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900-000013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32</xdr:row>
      <xdr:rowOff>403860</xdr:rowOff>
    </xdr:from>
    <xdr:to>
      <xdr:col>8</xdr:col>
      <xdr:colOff>716280</xdr:colOff>
      <xdr:row>32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900-000014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32</xdr:row>
      <xdr:rowOff>381000</xdr:rowOff>
    </xdr:from>
    <xdr:to>
      <xdr:col>6</xdr:col>
      <xdr:colOff>594360</xdr:colOff>
      <xdr:row>32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900-000015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32</xdr:row>
      <xdr:rowOff>373380</xdr:rowOff>
    </xdr:from>
    <xdr:to>
      <xdr:col>2</xdr:col>
      <xdr:colOff>1051560</xdr:colOff>
      <xdr:row>32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900-000016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123825</xdr:colOff>
      <xdr:row>12</xdr:row>
      <xdr:rowOff>19050</xdr:rowOff>
    </xdr:from>
    <xdr:to>
      <xdr:col>14</xdr:col>
      <xdr:colOff>56789</xdr:colOff>
      <xdr:row>30</xdr:row>
      <xdr:rowOff>75690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9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0925" y="2371725"/>
          <a:ext cx="2885714" cy="407619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A00-000002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A00-000003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A00-000004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A00-000005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A00-000006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A00-000007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A00-000008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A00-000009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A00-00000A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A00-00000B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A00-00000C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A00-00000D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A00-00000E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A00-00000F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A00-000010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A00-000011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A00-000012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A00-000013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A00-000014000000}"/>
            </a:ext>
          </a:extLst>
        </xdr:cNvPr>
        <xdr:cNvSpPr>
          <a:spLocks noChangeShapeType="1"/>
        </xdr:cNvSpPr>
      </xdr:nvSpPr>
      <xdr:spPr bwMode="auto">
        <a:xfrm>
          <a:off x="5288280" y="73285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A00-000015000000}"/>
            </a:ext>
          </a:extLst>
        </xdr:cNvPr>
        <xdr:cNvSpPr>
          <a:spLocks noChangeShapeType="1"/>
        </xdr:cNvSpPr>
      </xdr:nvSpPr>
      <xdr:spPr bwMode="auto">
        <a:xfrm>
          <a:off x="3088005" y="73056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A00-000016000000}"/>
            </a:ext>
          </a:extLst>
        </xdr:cNvPr>
        <xdr:cNvSpPr>
          <a:spLocks noChangeShapeType="1"/>
        </xdr:cNvSpPr>
      </xdr:nvSpPr>
      <xdr:spPr bwMode="auto">
        <a:xfrm>
          <a:off x="754380" y="72980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367707</xdr:colOff>
      <xdr:row>10</xdr:row>
      <xdr:rowOff>123824</xdr:rowOff>
    </xdr:from>
    <xdr:to>
      <xdr:col>14</xdr:col>
      <xdr:colOff>294704</xdr:colOff>
      <xdr:row>21</xdr:row>
      <xdr:rowOff>218647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A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2807" y="2476499"/>
          <a:ext cx="3641747" cy="27237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B00-000002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B00-000003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B00-000004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B00-000005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B00-000006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B00-000007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B00-000008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B00-000009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B00-00000A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B00-00000B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B00-00000C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B00-00000D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B00-00000E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B00-00000F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B00-000010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B00-000011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B00-000012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B00-000013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B00-000014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B00-000015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B00-000016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219143</xdr:colOff>
      <xdr:row>11</xdr:row>
      <xdr:rowOff>47625</xdr:rowOff>
    </xdr:from>
    <xdr:to>
      <xdr:col>14</xdr:col>
      <xdr:colOff>418421</xdr:colOff>
      <xdr:row>22</xdr:row>
      <xdr:rowOff>228096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B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34243" y="2400300"/>
          <a:ext cx="3914028" cy="2904621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C00-000002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C00-000003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C00-000004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C00-000005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C00-000006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C00-000007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C00-000008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C00-000009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C00-00000A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C00-00000B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C00-00000C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C00-00000D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C00-00000E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C00-00000F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C00-000010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C00-000011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C00-000012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C00-000013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C00-000014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C00-000015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C00-000016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389112</xdr:colOff>
      <xdr:row>11</xdr:row>
      <xdr:rowOff>142875</xdr:rowOff>
    </xdr:from>
    <xdr:to>
      <xdr:col>14</xdr:col>
      <xdr:colOff>285081</xdr:colOff>
      <xdr:row>23</xdr:row>
      <xdr:rowOff>142875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C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4212" y="2495550"/>
          <a:ext cx="3610719" cy="295275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D00-000002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D00-000003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D00-000004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D00-000005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D00-000006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D00-000007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D00-000008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D00-000009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D00-00000A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D00-00000B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D00-00000C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D00-00000D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D00-00000E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D00-00000F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D00-000010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D00-000011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D00-000012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D00-000013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30</xdr:row>
      <xdr:rowOff>403860</xdr:rowOff>
    </xdr:from>
    <xdr:to>
      <xdr:col>8</xdr:col>
      <xdr:colOff>716280</xdr:colOff>
      <xdr:row>30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D00-000014000000}"/>
            </a:ext>
          </a:extLst>
        </xdr:cNvPr>
        <xdr:cNvSpPr>
          <a:spLocks noChangeShapeType="1"/>
        </xdr:cNvSpPr>
      </xdr:nvSpPr>
      <xdr:spPr bwMode="auto">
        <a:xfrm>
          <a:off x="5288280" y="717613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30</xdr:row>
      <xdr:rowOff>381000</xdr:rowOff>
    </xdr:from>
    <xdr:to>
      <xdr:col>6</xdr:col>
      <xdr:colOff>594360</xdr:colOff>
      <xdr:row>30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D00-000015000000}"/>
            </a:ext>
          </a:extLst>
        </xdr:cNvPr>
        <xdr:cNvSpPr>
          <a:spLocks noChangeShapeType="1"/>
        </xdr:cNvSpPr>
      </xdr:nvSpPr>
      <xdr:spPr bwMode="auto">
        <a:xfrm>
          <a:off x="3088005" y="715327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30</xdr:row>
      <xdr:rowOff>373380</xdr:rowOff>
    </xdr:from>
    <xdr:to>
      <xdr:col>2</xdr:col>
      <xdr:colOff>1051560</xdr:colOff>
      <xdr:row>30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D00-000016000000}"/>
            </a:ext>
          </a:extLst>
        </xdr:cNvPr>
        <xdr:cNvSpPr>
          <a:spLocks noChangeShapeType="1"/>
        </xdr:cNvSpPr>
      </xdr:nvSpPr>
      <xdr:spPr bwMode="auto">
        <a:xfrm>
          <a:off x="754380" y="714565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332720</xdr:colOff>
      <xdr:row>11</xdr:row>
      <xdr:rowOff>123824</xdr:rowOff>
    </xdr:from>
    <xdr:to>
      <xdr:col>14</xdr:col>
      <xdr:colOff>260654</xdr:colOff>
      <xdr:row>23</xdr:row>
      <xdr:rowOff>171450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D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7820" y="2476499"/>
          <a:ext cx="3642684" cy="3000376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E00-000002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E00-000003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E00-000004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E00-000005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E00-000006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E00-000007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E00-000008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E00-000009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E00-00000A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E00-00000B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E00-00000C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E00-00000D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E00-00000E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E00-00000F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E00-000010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E00-000011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E00-000012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E00-000013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33</xdr:row>
      <xdr:rowOff>403860</xdr:rowOff>
    </xdr:from>
    <xdr:to>
      <xdr:col>8</xdr:col>
      <xdr:colOff>716280</xdr:colOff>
      <xdr:row>33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E00-000014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33</xdr:row>
      <xdr:rowOff>381000</xdr:rowOff>
    </xdr:from>
    <xdr:to>
      <xdr:col>6</xdr:col>
      <xdr:colOff>594360</xdr:colOff>
      <xdr:row>33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E00-000015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33</xdr:row>
      <xdr:rowOff>373380</xdr:rowOff>
    </xdr:from>
    <xdr:to>
      <xdr:col>2</xdr:col>
      <xdr:colOff>1051560</xdr:colOff>
      <xdr:row>33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E00-000016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10</xdr:col>
      <xdr:colOff>190500</xdr:colOff>
      <xdr:row>11</xdr:row>
      <xdr:rowOff>142875</xdr:rowOff>
    </xdr:from>
    <xdr:to>
      <xdr:col>13</xdr:col>
      <xdr:colOff>599757</xdr:colOff>
      <xdr:row>25</xdr:row>
      <xdr:rowOff>180537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5E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67600" y="2495550"/>
          <a:ext cx="2542857" cy="350476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5F00-000002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5F00-000003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5F00-000004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5F00-000005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5F00-000006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5F00-000007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5F00-000008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5F00-000009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5F00-00000A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5F00-00000B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5F00-00000C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5F00-00000D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5F00-00000E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5F00-00000F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5F00-000010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5F00-000011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5F00-000012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5F00-000013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5F00-000014000000}"/>
            </a:ext>
          </a:extLst>
        </xdr:cNvPr>
        <xdr:cNvSpPr>
          <a:spLocks noChangeShapeType="1"/>
        </xdr:cNvSpPr>
      </xdr:nvSpPr>
      <xdr:spPr bwMode="auto">
        <a:xfrm>
          <a:off x="5288280" y="79190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5F00-000015000000}"/>
            </a:ext>
          </a:extLst>
        </xdr:cNvPr>
        <xdr:cNvSpPr>
          <a:spLocks noChangeShapeType="1"/>
        </xdr:cNvSpPr>
      </xdr:nvSpPr>
      <xdr:spPr bwMode="auto">
        <a:xfrm>
          <a:off x="3088005" y="78962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5F00-000016000000}"/>
            </a:ext>
          </a:extLst>
        </xdr:cNvPr>
        <xdr:cNvSpPr>
          <a:spLocks noChangeShapeType="1"/>
        </xdr:cNvSpPr>
      </xdr:nvSpPr>
      <xdr:spPr bwMode="auto">
        <a:xfrm>
          <a:off x="754380" y="78886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695325</xdr:colOff>
      <xdr:row>11</xdr:row>
      <xdr:rowOff>95250</xdr:rowOff>
    </xdr:from>
    <xdr:to>
      <xdr:col>13</xdr:col>
      <xdr:colOff>790201</xdr:colOff>
      <xdr:row>26</xdr:row>
      <xdr:rowOff>66675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5F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10425" y="2447925"/>
          <a:ext cx="2990476" cy="3400425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000-000002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000-000003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000-000004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6000-000005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6000-000006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6000-000007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6000-000008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6000-000009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6000-00000A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6000-00000B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6000-00000C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6000-00000D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6000-00000E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6000-00000F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6000-000010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6000-000011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6000-000012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6000-000013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35</xdr:row>
      <xdr:rowOff>403860</xdr:rowOff>
    </xdr:from>
    <xdr:to>
      <xdr:col>8</xdr:col>
      <xdr:colOff>716280</xdr:colOff>
      <xdr:row>35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6000-000014000000}"/>
            </a:ext>
          </a:extLst>
        </xdr:cNvPr>
        <xdr:cNvSpPr>
          <a:spLocks noChangeShapeType="1"/>
        </xdr:cNvSpPr>
      </xdr:nvSpPr>
      <xdr:spPr bwMode="auto">
        <a:xfrm>
          <a:off x="5288280" y="1680591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35</xdr:row>
      <xdr:rowOff>381000</xdr:rowOff>
    </xdr:from>
    <xdr:to>
      <xdr:col>6</xdr:col>
      <xdr:colOff>594360</xdr:colOff>
      <xdr:row>35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6000-000015000000}"/>
            </a:ext>
          </a:extLst>
        </xdr:cNvPr>
        <xdr:cNvSpPr>
          <a:spLocks noChangeShapeType="1"/>
        </xdr:cNvSpPr>
      </xdr:nvSpPr>
      <xdr:spPr bwMode="auto">
        <a:xfrm>
          <a:off x="3088005" y="1678305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35</xdr:row>
      <xdr:rowOff>373380</xdr:rowOff>
    </xdr:from>
    <xdr:to>
      <xdr:col>2</xdr:col>
      <xdr:colOff>1051560</xdr:colOff>
      <xdr:row>35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6000-000016000000}"/>
            </a:ext>
          </a:extLst>
        </xdr:cNvPr>
        <xdr:cNvSpPr>
          <a:spLocks noChangeShapeType="1"/>
        </xdr:cNvSpPr>
      </xdr:nvSpPr>
      <xdr:spPr bwMode="auto">
        <a:xfrm>
          <a:off x="754380" y="1677543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100-000002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100-000003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100-00000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6100-000005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0000000-0008-0000-6100-000006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00000000-0008-0000-6100-000007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6100-000008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6100-000009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0000000-0008-0000-6100-00000A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00000000-0008-0000-6100-00000B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0000000-0008-0000-6100-00000C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3" name="Line 4">
          <a:extLst>
            <a:ext uri="{FF2B5EF4-FFF2-40B4-BE49-F238E27FC236}">
              <a16:creationId xmlns:a16="http://schemas.microsoft.com/office/drawing/2014/main" id="{00000000-0008-0000-6100-00000D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00000000-0008-0000-6100-00000E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6100-00000F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00000000-0008-0000-6100-000010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17" name="Line 2">
          <a:extLst>
            <a:ext uri="{FF2B5EF4-FFF2-40B4-BE49-F238E27FC236}">
              <a16:creationId xmlns:a16="http://schemas.microsoft.com/office/drawing/2014/main" id="{00000000-0008-0000-6100-000011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18" name="Line 3">
          <a:extLst>
            <a:ext uri="{FF2B5EF4-FFF2-40B4-BE49-F238E27FC236}">
              <a16:creationId xmlns:a16="http://schemas.microsoft.com/office/drawing/2014/main" id="{00000000-0008-0000-6100-000012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19" name="Line 4">
          <a:extLst>
            <a:ext uri="{FF2B5EF4-FFF2-40B4-BE49-F238E27FC236}">
              <a16:creationId xmlns:a16="http://schemas.microsoft.com/office/drawing/2014/main" id="{00000000-0008-0000-6100-000013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26</xdr:row>
      <xdr:rowOff>403860</xdr:rowOff>
    </xdr:from>
    <xdr:to>
      <xdr:col>8</xdr:col>
      <xdr:colOff>716280</xdr:colOff>
      <xdr:row>26</xdr:row>
      <xdr:rowOff>403860</xdr:rowOff>
    </xdr:to>
    <xdr:sp macro="" textlink="">
      <xdr:nvSpPr>
        <xdr:cNvPr id="20" name="Line 11">
          <a:extLst>
            <a:ext uri="{FF2B5EF4-FFF2-40B4-BE49-F238E27FC236}">
              <a16:creationId xmlns:a16="http://schemas.microsoft.com/office/drawing/2014/main" id="{00000000-0008-0000-6100-000014000000}"/>
            </a:ext>
          </a:extLst>
        </xdr:cNvPr>
        <xdr:cNvSpPr>
          <a:spLocks noChangeShapeType="1"/>
        </xdr:cNvSpPr>
      </xdr:nvSpPr>
      <xdr:spPr bwMode="auto">
        <a:xfrm>
          <a:off x="5288280" y="63855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26</xdr:row>
      <xdr:rowOff>381000</xdr:rowOff>
    </xdr:from>
    <xdr:to>
      <xdr:col>6</xdr:col>
      <xdr:colOff>594360</xdr:colOff>
      <xdr:row>26</xdr:row>
      <xdr:rowOff>381000</xdr:rowOff>
    </xdr:to>
    <xdr:sp macro="" textlink="">
      <xdr:nvSpPr>
        <xdr:cNvPr id="21" name="Line 10">
          <a:extLst>
            <a:ext uri="{FF2B5EF4-FFF2-40B4-BE49-F238E27FC236}">
              <a16:creationId xmlns:a16="http://schemas.microsoft.com/office/drawing/2014/main" id="{00000000-0008-0000-6100-000015000000}"/>
            </a:ext>
          </a:extLst>
        </xdr:cNvPr>
        <xdr:cNvSpPr>
          <a:spLocks noChangeShapeType="1"/>
        </xdr:cNvSpPr>
      </xdr:nvSpPr>
      <xdr:spPr bwMode="auto">
        <a:xfrm>
          <a:off x="3088005" y="63627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26</xdr:row>
      <xdr:rowOff>373380</xdr:rowOff>
    </xdr:from>
    <xdr:to>
      <xdr:col>2</xdr:col>
      <xdr:colOff>1051560</xdr:colOff>
      <xdr:row>26</xdr:row>
      <xdr:rowOff>373380</xdr:rowOff>
    </xdr:to>
    <xdr:sp macro="" textlink="">
      <xdr:nvSpPr>
        <xdr:cNvPr id="22" name="Line 9">
          <a:extLst>
            <a:ext uri="{FF2B5EF4-FFF2-40B4-BE49-F238E27FC236}">
              <a16:creationId xmlns:a16="http://schemas.microsoft.com/office/drawing/2014/main" id="{00000000-0008-0000-6100-000016000000}"/>
            </a:ext>
          </a:extLst>
        </xdr:cNvPr>
        <xdr:cNvSpPr>
          <a:spLocks noChangeShapeType="1"/>
        </xdr:cNvSpPr>
      </xdr:nvSpPr>
      <xdr:spPr bwMode="auto">
        <a:xfrm>
          <a:off x="754380" y="63550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9</xdr:col>
      <xdr:colOff>733425</xdr:colOff>
      <xdr:row>8</xdr:row>
      <xdr:rowOff>142875</xdr:rowOff>
    </xdr:from>
    <xdr:to>
      <xdr:col>13</xdr:col>
      <xdr:colOff>656873</xdr:colOff>
      <xdr:row>24</xdr:row>
      <xdr:rowOff>237664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6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48525" y="1981200"/>
          <a:ext cx="2819048" cy="3685714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200-000003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200-00000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373380</xdr:colOff>
      <xdr:row>0</xdr:row>
      <xdr:rowOff>7620</xdr:rowOff>
    </xdr:from>
    <xdr:to>
      <xdr:col>1</xdr:col>
      <xdr:colOff>419100</xdr:colOff>
      <xdr:row>1</xdr:row>
      <xdr:rowOff>480060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6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7620"/>
          <a:ext cx="731520" cy="83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6200-00000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6200-00000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6200-00000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6200-00000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00000000-0008-0000-6200-00000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00000000-0008-0000-6200-00000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6200-00000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6200-00000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00000000-0008-0000-6200-00000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6200-00000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00000000-0008-0000-6200-00001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7" name="Line 4">
          <a:extLst>
            <a:ext uri="{FF2B5EF4-FFF2-40B4-BE49-F238E27FC236}">
              <a16:creationId xmlns:a16="http://schemas.microsoft.com/office/drawing/2014/main" id="{00000000-0008-0000-6200-00001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00000000-0008-0000-6200-00001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00000000-0008-0000-6200-00001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00000000-0008-0000-6200-00001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00000000-0008-0000-6200-00001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00000000-0008-0000-6200-00001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00000000-0008-0000-6200-00001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6200-00001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6200-00001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6200-00001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7" name="Line 2">
          <a:extLst>
            <a:ext uri="{FF2B5EF4-FFF2-40B4-BE49-F238E27FC236}">
              <a16:creationId xmlns:a16="http://schemas.microsoft.com/office/drawing/2014/main" id="{00000000-0008-0000-6200-00001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8" name="Line 3">
          <a:extLst>
            <a:ext uri="{FF2B5EF4-FFF2-40B4-BE49-F238E27FC236}">
              <a16:creationId xmlns:a16="http://schemas.microsoft.com/office/drawing/2014/main" id="{00000000-0008-0000-6200-00001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9" name="Line 4">
          <a:extLst>
            <a:ext uri="{FF2B5EF4-FFF2-40B4-BE49-F238E27FC236}">
              <a16:creationId xmlns:a16="http://schemas.microsoft.com/office/drawing/2014/main" id="{00000000-0008-0000-6200-00001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00000000-0008-0000-6200-00001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00000000-0008-0000-6200-00001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00000000-0008-0000-6200-00002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3" name="Line 2">
          <a:extLst>
            <a:ext uri="{FF2B5EF4-FFF2-40B4-BE49-F238E27FC236}">
              <a16:creationId xmlns:a16="http://schemas.microsoft.com/office/drawing/2014/main" id="{00000000-0008-0000-6200-00002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4" name="Line 3">
          <a:extLst>
            <a:ext uri="{FF2B5EF4-FFF2-40B4-BE49-F238E27FC236}">
              <a16:creationId xmlns:a16="http://schemas.microsoft.com/office/drawing/2014/main" id="{00000000-0008-0000-6200-00002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5" name="Line 4">
          <a:extLst>
            <a:ext uri="{FF2B5EF4-FFF2-40B4-BE49-F238E27FC236}">
              <a16:creationId xmlns:a16="http://schemas.microsoft.com/office/drawing/2014/main" id="{00000000-0008-0000-6200-00002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6" name="Line 2">
          <a:extLst>
            <a:ext uri="{FF2B5EF4-FFF2-40B4-BE49-F238E27FC236}">
              <a16:creationId xmlns:a16="http://schemas.microsoft.com/office/drawing/2014/main" id="{00000000-0008-0000-6200-00002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7" name="Line 3">
          <a:extLst>
            <a:ext uri="{FF2B5EF4-FFF2-40B4-BE49-F238E27FC236}">
              <a16:creationId xmlns:a16="http://schemas.microsoft.com/office/drawing/2014/main" id="{00000000-0008-0000-6200-00002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8" name="Line 4">
          <a:extLst>
            <a:ext uri="{FF2B5EF4-FFF2-40B4-BE49-F238E27FC236}">
              <a16:creationId xmlns:a16="http://schemas.microsoft.com/office/drawing/2014/main" id="{00000000-0008-0000-6200-00002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9" name="Line 2">
          <a:extLst>
            <a:ext uri="{FF2B5EF4-FFF2-40B4-BE49-F238E27FC236}">
              <a16:creationId xmlns:a16="http://schemas.microsoft.com/office/drawing/2014/main" id="{00000000-0008-0000-6200-00002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00000000-0008-0000-6200-00002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1" name="Line 4">
          <a:extLst>
            <a:ext uri="{FF2B5EF4-FFF2-40B4-BE49-F238E27FC236}">
              <a16:creationId xmlns:a16="http://schemas.microsoft.com/office/drawing/2014/main" id="{00000000-0008-0000-6200-00002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2" name="Line 2">
          <a:extLst>
            <a:ext uri="{FF2B5EF4-FFF2-40B4-BE49-F238E27FC236}">
              <a16:creationId xmlns:a16="http://schemas.microsoft.com/office/drawing/2014/main" id="{00000000-0008-0000-6200-00002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3" name="Line 3">
          <a:extLst>
            <a:ext uri="{FF2B5EF4-FFF2-40B4-BE49-F238E27FC236}">
              <a16:creationId xmlns:a16="http://schemas.microsoft.com/office/drawing/2014/main" id="{00000000-0008-0000-6200-00002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4" name="Line 4">
          <a:extLst>
            <a:ext uri="{FF2B5EF4-FFF2-40B4-BE49-F238E27FC236}">
              <a16:creationId xmlns:a16="http://schemas.microsoft.com/office/drawing/2014/main" id="{00000000-0008-0000-6200-00002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6200-00002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6200-00002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6200-00002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8" name="Line 2">
          <a:extLst>
            <a:ext uri="{FF2B5EF4-FFF2-40B4-BE49-F238E27FC236}">
              <a16:creationId xmlns:a16="http://schemas.microsoft.com/office/drawing/2014/main" id="{00000000-0008-0000-6200-00003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9" name="Line 3">
          <a:extLst>
            <a:ext uri="{FF2B5EF4-FFF2-40B4-BE49-F238E27FC236}">
              <a16:creationId xmlns:a16="http://schemas.microsoft.com/office/drawing/2014/main" id="{00000000-0008-0000-6200-00003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0" name="Line 4">
          <a:extLst>
            <a:ext uri="{FF2B5EF4-FFF2-40B4-BE49-F238E27FC236}">
              <a16:creationId xmlns:a16="http://schemas.microsoft.com/office/drawing/2014/main" id="{00000000-0008-0000-6200-00003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1" name="Line 2">
          <a:extLst>
            <a:ext uri="{FF2B5EF4-FFF2-40B4-BE49-F238E27FC236}">
              <a16:creationId xmlns:a16="http://schemas.microsoft.com/office/drawing/2014/main" id="{00000000-0008-0000-6200-00003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2" name="Line 3">
          <a:extLst>
            <a:ext uri="{FF2B5EF4-FFF2-40B4-BE49-F238E27FC236}">
              <a16:creationId xmlns:a16="http://schemas.microsoft.com/office/drawing/2014/main" id="{00000000-0008-0000-6200-00003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3" name="Line 4">
          <a:extLst>
            <a:ext uri="{FF2B5EF4-FFF2-40B4-BE49-F238E27FC236}">
              <a16:creationId xmlns:a16="http://schemas.microsoft.com/office/drawing/2014/main" id="{00000000-0008-0000-6200-00003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4" name="Line 2">
          <a:extLst>
            <a:ext uri="{FF2B5EF4-FFF2-40B4-BE49-F238E27FC236}">
              <a16:creationId xmlns:a16="http://schemas.microsoft.com/office/drawing/2014/main" id="{00000000-0008-0000-6200-00003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5" name="Line 3">
          <a:extLst>
            <a:ext uri="{FF2B5EF4-FFF2-40B4-BE49-F238E27FC236}">
              <a16:creationId xmlns:a16="http://schemas.microsoft.com/office/drawing/2014/main" id="{00000000-0008-0000-6200-00003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6" name="Line 4">
          <a:extLst>
            <a:ext uri="{FF2B5EF4-FFF2-40B4-BE49-F238E27FC236}">
              <a16:creationId xmlns:a16="http://schemas.microsoft.com/office/drawing/2014/main" id="{00000000-0008-0000-6200-00003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7" name="Line 2">
          <a:extLst>
            <a:ext uri="{FF2B5EF4-FFF2-40B4-BE49-F238E27FC236}">
              <a16:creationId xmlns:a16="http://schemas.microsoft.com/office/drawing/2014/main" id="{00000000-0008-0000-6200-00003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00000000-0008-0000-6200-00003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9" name="Line 4">
          <a:extLst>
            <a:ext uri="{FF2B5EF4-FFF2-40B4-BE49-F238E27FC236}">
              <a16:creationId xmlns:a16="http://schemas.microsoft.com/office/drawing/2014/main" id="{00000000-0008-0000-6200-00003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0" name="Line 2">
          <a:extLst>
            <a:ext uri="{FF2B5EF4-FFF2-40B4-BE49-F238E27FC236}">
              <a16:creationId xmlns:a16="http://schemas.microsoft.com/office/drawing/2014/main" id="{00000000-0008-0000-6200-00003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1" name="Line 3">
          <a:extLst>
            <a:ext uri="{FF2B5EF4-FFF2-40B4-BE49-F238E27FC236}">
              <a16:creationId xmlns:a16="http://schemas.microsoft.com/office/drawing/2014/main" id="{00000000-0008-0000-6200-00003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2" name="Line 4">
          <a:extLst>
            <a:ext uri="{FF2B5EF4-FFF2-40B4-BE49-F238E27FC236}">
              <a16:creationId xmlns:a16="http://schemas.microsoft.com/office/drawing/2014/main" id="{00000000-0008-0000-6200-00003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3" name="Line 2">
          <a:extLst>
            <a:ext uri="{FF2B5EF4-FFF2-40B4-BE49-F238E27FC236}">
              <a16:creationId xmlns:a16="http://schemas.microsoft.com/office/drawing/2014/main" id="{00000000-0008-0000-6200-00003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00000000-0008-0000-6200-00004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5" name="Line 4">
          <a:extLst>
            <a:ext uri="{FF2B5EF4-FFF2-40B4-BE49-F238E27FC236}">
              <a16:creationId xmlns:a16="http://schemas.microsoft.com/office/drawing/2014/main" id="{00000000-0008-0000-6200-00004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6" name="Line 2">
          <a:extLst>
            <a:ext uri="{FF2B5EF4-FFF2-40B4-BE49-F238E27FC236}">
              <a16:creationId xmlns:a16="http://schemas.microsoft.com/office/drawing/2014/main" id="{00000000-0008-0000-6200-00004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7" name="Line 3">
          <a:extLst>
            <a:ext uri="{FF2B5EF4-FFF2-40B4-BE49-F238E27FC236}">
              <a16:creationId xmlns:a16="http://schemas.microsoft.com/office/drawing/2014/main" id="{00000000-0008-0000-6200-00004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8" name="Line 4">
          <a:extLst>
            <a:ext uri="{FF2B5EF4-FFF2-40B4-BE49-F238E27FC236}">
              <a16:creationId xmlns:a16="http://schemas.microsoft.com/office/drawing/2014/main" id="{00000000-0008-0000-6200-00004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9" name="Line 2">
          <a:extLst>
            <a:ext uri="{FF2B5EF4-FFF2-40B4-BE49-F238E27FC236}">
              <a16:creationId xmlns:a16="http://schemas.microsoft.com/office/drawing/2014/main" id="{00000000-0008-0000-6200-00004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0" name="Line 3">
          <a:extLst>
            <a:ext uri="{FF2B5EF4-FFF2-40B4-BE49-F238E27FC236}">
              <a16:creationId xmlns:a16="http://schemas.microsoft.com/office/drawing/2014/main" id="{00000000-0008-0000-6200-00004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1" name="Line 4">
          <a:extLst>
            <a:ext uri="{FF2B5EF4-FFF2-40B4-BE49-F238E27FC236}">
              <a16:creationId xmlns:a16="http://schemas.microsoft.com/office/drawing/2014/main" id="{00000000-0008-0000-6200-00004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2" name="Line 2">
          <a:extLst>
            <a:ext uri="{FF2B5EF4-FFF2-40B4-BE49-F238E27FC236}">
              <a16:creationId xmlns:a16="http://schemas.microsoft.com/office/drawing/2014/main" id="{00000000-0008-0000-6200-00004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3" name="Line 3">
          <a:extLst>
            <a:ext uri="{FF2B5EF4-FFF2-40B4-BE49-F238E27FC236}">
              <a16:creationId xmlns:a16="http://schemas.microsoft.com/office/drawing/2014/main" id="{00000000-0008-0000-6200-00004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4" name="Line 4">
          <a:extLst>
            <a:ext uri="{FF2B5EF4-FFF2-40B4-BE49-F238E27FC236}">
              <a16:creationId xmlns:a16="http://schemas.microsoft.com/office/drawing/2014/main" id="{00000000-0008-0000-6200-00004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5" name="Line 2">
          <a:extLst>
            <a:ext uri="{FF2B5EF4-FFF2-40B4-BE49-F238E27FC236}">
              <a16:creationId xmlns:a16="http://schemas.microsoft.com/office/drawing/2014/main" id="{00000000-0008-0000-6200-00004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6" name="Line 3">
          <a:extLst>
            <a:ext uri="{FF2B5EF4-FFF2-40B4-BE49-F238E27FC236}">
              <a16:creationId xmlns:a16="http://schemas.microsoft.com/office/drawing/2014/main" id="{00000000-0008-0000-6200-00004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7" name="Line 4">
          <a:extLst>
            <a:ext uri="{FF2B5EF4-FFF2-40B4-BE49-F238E27FC236}">
              <a16:creationId xmlns:a16="http://schemas.microsoft.com/office/drawing/2014/main" id="{00000000-0008-0000-6200-00004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8" name="Line 2">
          <a:extLst>
            <a:ext uri="{FF2B5EF4-FFF2-40B4-BE49-F238E27FC236}">
              <a16:creationId xmlns:a16="http://schemas.microsoft.com/office/drawing/2014/main" id="{00000000-0008-0000-6200-00004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9" name="Line 3">
          <a:extLst>
            <a:ext uri="{FF2B5EF4-FFF2-40B4-BE49-F238E27FC236}">
              <a16:creationId xmlns:a16="http://schemas.microsoft.com/office/drawing/2014/main" id="{00000000-0008-0000-6200-00004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0" name="Line 4">
          <a:extLst>
            <a:ext uri="{FF2B5EF4-FFF2-40B4-BE49-F238E27FC236}">
              <a16:creationId xmlns:a16="http://schemas.microsoft.com/office/drawing/2014/main" id="{00000000-0008-0000-6200-00005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1" name="Line 11">
          <a:extLst>
            <a:ext uri="{FF2B5EF4-FFF2-40B4-BE49-F238E27FC236}">
              <a16:creationId xmlns:a16="http://schemas.microsoft.com/office/drawing/2014/main" id="{00000000-0008-0000-6200-00005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2" name="Line 10">
          <a:extLst>
            <a:ext uri="{FF2B5EF4-FFF2-40B4-BE49-F238E27FC236}">
              <a16:creationId xmlns:a16="http://schemas.microsoft.com/office/drawing/2014/main" id="{00000000-0008-0000-6200-00005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3" name="Line 9">
          <a:extLst>
            <a:ext uri="{FF2B5EF4-FFF2-40B4-BE49-F238E27FC236}">
              <a16:creationId xmlns:a16="http://schemas.microsoft.com/office/drawing/2014/main" id="{00000000-0008-0000-6200-00005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4" name="Line 2">
          <a:extLst>
            <a:ext uri="{FF2B5EF4-FFF2-40B4-BE49-F238E27FC236}">
              <a16:creationId xmlns:a16="http://schemas.microsoft.com/office/drawing/2014/main" id="{00000000-0008-0000-6200-00005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5" name="Line 3">
          <a:extLst>
            <a:ext uri="{FF2B5EF4-FFF2-40B4-BE49-F238E27FC236}">
              <a16:creationId xmlns:a16="http://schemas.microsoft.com/office/drawing/2014/main" id="{00000000-0008-0000-6200-00005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6" name="Line 4">
          <a:extLst>
            <a:ext uri="{FF2B5EF4-FFF2-40B4-BE49-F238E27FC236}">
              <a16:creationId xmlns:a16="http://schemas.microsoft.com/office/drawing/2014/main" id="{00000000-0008-0000-6200-00005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7" name="Line 2">
          <a:extLst>
            <a:ext uri="{FF2B5EF4-FFF2-40B4-BE49-F238E27FC236}">
              <a16:creationId xmlns:a16="http://schemas.microsoft.com/office/drawing/2014/main" id="{00000000-0008-0000-6200-00005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8" name="Line 3">
          <a:extLst>
            <a:ext uri="{FF2B5EF4-FFF2-40B4-BE49-F238E27FC236}">
              <a16:creationId xmlns:a16="http://schemas.microsoft.com/office/drawing/2014/main" id="{00000000-0008-0000-6200-00005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9" name="Line 4">
          <a:extLst>
            <a:ext uri="{FF2B5EF4-FFF2-40B4-BE49-F238E27FC236}">
              <a16:creationId xmlns:a16="http://schemas.microsoft.com/office/drawing/2014/main" id="{00000000-0008-0000-6200-00005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0" name="Line 2">
          <a:extLst>
            <a:ext uri="{FF2B5EF4-FFF2-40B4-BE49-F238E27FC236}">
              <a16:creationId xmlns:a16="http://schemas.microsoft.com/office/drawing/2014/main" id="{00000000-0008-0000-6200-00005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1" name="Line 3">
          <a:extLst>
            <a:ext uri="{FF2B5EF4-FFF2-40B4-BE49-F238E27FC236}">
              <a16:creationId xmlns:a16="http://schemas.microsoft.com/office/drawing/2014/main" id="{00000000-0008-0000-6200-00005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2" name="Line 4">
          <a:extLst>
            <a:ext uri="{FF2B5EF4-FFF2-40B4-BE49-F238E27FC236}">
              <a16:creationId xmlns:a16="http://schemas.microsoft.com/office/drawing/2014/main" id="{00000000-0008-0000-6200-00005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6200-00005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6200-00005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6200-00005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6" name="Line 2">
          <a:extLst>
            <a:ext uri="{FF2B5EF4-FFF2-40B4-BE49-F238E27FC236}">
              <a16:creationId xmlns:a16="http://schemas.microsoft.com/office/drawing/2014/main" id="{00000000-0008-0000-6200-00006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7" name="Line 3">
          <a:extLst>
            <a:ext uri="{FF2B5EF4-FFF2-40B4-BE49-F238E27FC236}">
              <a16:creationId xmlns:a16="http://schemas.microsoft.com/office/drawing/2014/main" id="{00000000-0008-0000-6200-00006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8" name="Line 4">
          <a:extLst>
            <a:ext uri="{FF2B5EF4-FFF2-40B4-BE49-F238E27FC236}">
              <a16:creationId xmlns:a16="http://schemas.microsoft.com/office/drawing/2014/main" id="{00000000-0008-0000-6200-00006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9" name="Line 2">
          <a:extLst>
            <a:ext uri="{FF2B5EF4-FFF2-40B4-BE49-F238E27FC236}">
              <a16:creationId xmlns:a16="http://schemas.microsoft.com/office/drawing/2014/main" id="{00000000-0008-0000-6200-00006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0" name="Line 3">
          <a:extLst>
            <a:ext uri="{FF2B5EF4-FFF2-40B4-BE49-F238E27FC236}">
              <a16:creationId xmlns:a16="http://schemas.microsoft.com/office/drawing/2014/main" id="{00000000-0008-0000-6200-00006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1" name="Line 4">
          <a:extLst>
            <a:ext uri="{FF2B5EF4-FFF2-40B4-BE49-F238E27FC236}">
              <a16:creationId xmlns:a16="http://schemas.microsoft.com/office/drawing/2014/main" id="{00000000-0008-0000-6200-00006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2" name="Line 2">
          <a:extLst>
            <a:ext uri="{FF2B5EF4-FFF2-40B4-BE49-F238E27FC236}">
              <a16:creationId xmlns:a16="http://schemas.microsoft.com/office/drawing/2014/main" id="{00000000-0008-0000-6200-00006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3" name="Line 3">
          <a:extLst>
            <a:ext uri="{FF2B5EF4-FFF2-40B4-BE49-F238E27FC236}">
              <a16:creationId xmlns:a16="http://schemas.microsoft.com/office/drawing/2014/main" id="{00000000-0008-0000-6200-00006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4" name="Line 4">
          <a:extLst>
            <a:ext uri="{FF2B5EF4-FFF2-40B4-BE49-F238E27FC236}">
              <a16:creationId xmlns:a16="http://schemas.microsoft.com/office/drawing/2014/main" id="{00000000-0008-0000-6200-00006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5" name="Line 2">
          <a:extLst>
            <a:ext uri="{FF2B5EF4-FFF2-40B4-BE49-F238E27FC236}">
              <a16:creationId xmlns:a16="http://schemas.microsoft.com/office/drawing/2014/main" id="{00000000-0008-0000-6200-00006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6" name="Line 3">
          <a:extLst>
            <a:ext uri="{FF2B5EF4-FFF2-40B4-BE49-F238E27FC236}">
              <a16:creationId xmlns:a16="http://schemas.microsoft.com/office/drawing/2014/main" id="{00000000-0008-0000-6200-00006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7" name="Line 4">
          <a:extLst>
            <a:ext uri="{FF2B5EF4-FFF2-40B4-BE49-F238E27FC236}">
              <a16:creationId xmlns:a16="http://schemas.microsoft.com/office/drawing/2014/main" id="{00000000-0008-0000-6200-00006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8" name="Line 2">
          <a:extLst>
            <a:ext uri="{FF2B5EF4-FFF2-40B4-BE49-F238E27FC236}">
              <a16:creationId xmlns:a16="http://schemas.microsoft.com/office/drawing/2014/main" id="{00000000-0008-0000-6200-00006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9" name="Line 3">
          <a:extLst>
            <a:ext uri="{FF2B5EF4-FFF2-40B4-BE49-F238E27FC236}">
              <a16:creationId xmlns:a16="http://schemas.microsoft.com/office/drawing/2014/main" id="{00000000-0008-0000-6200-00006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0" name="Line 4">
          <a:extLst>
            <a:ext uri="{FF2B5EF4-FFF2-40B4-BE49-F238E27FC236}">
              <a16:creationId xmlns:a16="http://schemas.microsoft.com/office/drawing/2014/main" id="{00000000-0008-0000-6200-00006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1" name="Line 2">
          <a:extLst>
            <a:ext uri="{FF2B5EF4-FFF2-40B4-BE49-F238E27FC236}">
              <a16:creationId xmlns:a16="http://schemas.microsoft.com/office/drawing/2014/main" id="{00000000-0008-0000-6200-00006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2" name="Line 3">
          <a:extLst>
            <a:ext uri="{FF2B5EF4-FFF2-40B4-BE49-F238E27FC236}">
              <a16:creationId xmlns:a16="http://schemas.microsoft.com/office/drawing/2014/main" id="{00000000-0008-0000-6200-00007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3" name="Line 4">
          <a:extLst>
            <a:ext uri="{FF2B5EF4-FFF2-40B4-BE49-F238E27FC236}">
              <a16:creationId xmlns:a16="http://schemas.microsoft.com/office/drawing/2014/main" id="{00000000-0008-0000-6200-00007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4" name="Line 2">
          <a:extLst>
            <a:ext uri="{FF2B5EF4-FFF2-40B4-BE49-F238E27FC236}">
              <a16:creationId xmlns:a16="http://schemas.microsoft.com/office/drawing/2014/main" id="{00000000-0008-0000-6200-00007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5" name="Line 3">
          <a:extLst>
            <a:ext uri="{FF2B5EF4-FFF2-40B4-BE49-F238E27FC236}">
              <a16:creationId xmlns:a16="http://schemas.microsoft.com/office/drawing/2014/main" id="{00000000-0008-0000-6200-00007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6" name="Line 4">
          <a:extLst>
            <a:ext uri="{FF2B5EF4-FFF2-40B4-BE49-F238E27FC236}">
              <a16:creationId xmlns:a16="http://schemas.microsoft.com/office/drawing/2014/main" id="{00000000-0008-0000-6200-00007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7" name="Line 2">
          <a:extLst>
            <a:ext uri="{FF2B5EF4-FFF2-40B4-BE49-F238E27FC236}">
              <a16:creationId xmlns:a16="http://schemas.microsoft.com/office/drawing/2014/main" id="{00000000-0008-0000-6200-00007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8" name="Line 3">
          <a:extLst>
            <a:ext uri="{FF2B5EF4-FFF2-40B4-BE49-F238E27FC236}">
              <a16:creationId xmlns:a16="http://schemas.microsoft.com/office/drawing/2014/main" id="{00000000-0008-0000-6200-00007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9" name="Line 4">
          <a:extLst>
            <a:ext uri="{FF2B5EF4-FFF2-40B4-BE49-F238E27FC236}">
              <a16:creationId xmlns:a16="http://schemas.microsoft.com/office/drawing/2014/main" id="{00000000-0008-0000-6200-00007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0" name="Line 2">
          <a:extLst>
            <a:ext uri="{FF2B5EF4-FFF2-40B4-BE49-F238E27FC236}">
              <a16:creationId xmlns:a16="http://schemas.microsoft.com/office/drawing/2014/main" id="{00000000-0008-0000-6200-00007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1" name="Line 3">
          <a:extLst>
            <a:ext uri="{FF2B5EF4-FFF2-40B4-BE49-F238E27FC236}">
              <a16:creationId xmlns:a16="http://schemas.microsoft.com/office/drawing/2014/main" id="{00000000-0008-0000-6200-00007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2" name="Line 4">
          <a:extLst>
            <a:ext uri="{FF2B5EF4-FFF2-40B4-BE49-F238E27FC236}">
              <a16:creationId xmlns:a16="http://schemas.microsoft.com/office/drawing/2014/main" id="{00000000-0008-0000-6200-00007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3" name="Line 2">
          <a:extLst>
            <a:ext uri="{FF2B5EF4-FFF2-40B4-BE49-F238E27FC236}">
              <a16:creationId xmlns:a16="http://schemas.microsoft.com/office/drawing/2014/main" id="{00000000-0008-0000-6200-00007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4" name="Line 3">
          <a:extLst>
            <a:ext uri="{FF2B5EF4-FFF2-40B4-BE49-F238E27FC236}">
              <a16:creationId xmlns:a16="http://schemas.microsoft.com/office/drawing/2014/main" id="{00000000-0008-0000-6200-00007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5" name="Line 4">
          <a:extLst>
            <a:ext uri="{FF2B5EF4-FFF2-40B4-BE49-F238E27FC236}">
              <a16:creationId xmlns:a16="http://schemas.microsoft.com/office/drawing/2014/main" id="{00000000-0008-0000-6200-00007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6" name="Line 2">
          <a:extLst>
            <a:ext uri="{FF2B5EF4-FFF2-40B4-BE49-F238E27FC236}">
              <a16:creationId xmlns:a16="http://schemas.microsoft.com/office/drawing/2014/main" id="{00000000-0008-0000-6200-00007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7" name="Line 3">
          <a:extLst>
            <a:ext uri="{FF2B5EF4-FFF2-40B4-BE49-F238E27FC236}">
              <a16:creationId xmlns:a16="http://schemas.microsoft.com/office/drawing/2014/main" id="{00000000-0008-0000-6200-00007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8" name="Line 4">
          <a:extLst>
            <a:ext uri="{FF2B5EF4-FFF2-40B4-BE49-F238E27FC236}">
              <a16:creationId xmlns:a16="http://schemas.microsoft.com/office/drawing/2014/main" id="{00000000-0008-0000-6200-00008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9" name="Line 2">
          <a:extLst>
            <a:ext uri="{FF2B5EF4-FFF2-40B4-BE49-F238E27FC236}">
              <a16:creationId xmlns:a16="http://schemas.microsoft.com/office/drawing/2014/main" id="{00000000-0008-0000-6200-00008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0" name="Line 3">
          <a:extLst>
            <a:ext uri="{FF2B5EF4-FFF2-40B4-BE49-F238E27FC236}">
              <a16:creationId xmlns:a16="http://schemas.microsoft.com/office/drawing/2014/main" id="{00000000-0008-0000-6200-00008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1" name="Line 4">
          <a:extLst>
            <a:ext uri="{FF2B5EF4-FFF2-40B4-BE49-F238E27FC236}">
              <a16:creationId xmlns:a16="http://schemas.microsoft.com/office/drawing/2014/main" id="{00000000-0008-0000-6200-00008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2" name="Line 2">
          <a:extLst>
            <a:ext uri="{FF2B5EF4-FFF2-40B4-BE49-F238E27FC236}">
              <a16:creationId xmlns:a16="http://schemas.microsoft.com/office/drawing/2014/main" id="{00000000-0008-0000-6200-00008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3" name="Line 3">
          <a:extLst>
            <a:ext uri="{FF2B5EF4-FFF2-40B4-BE49-F238E27FC236}">
              <a16:creationId xmlns:a16="http://schemas.microsoft.com/office/drawing/2014/main" id="{00000000-0008-0000-6200-00008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4" name="Line 4">
          <a:extLst>
            <a:ext uri="{FF2B5EF4-FFF2-40B4-BE49-F238E27FC236}">
              <a16:creationId xmlns:a16="http://schemas.microsoft.com/office/drawing/2014/main" id="{00000000-0008-0000-6200-00008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5" name="Line 11">
          <a:extLst>
            <a:ext uri="{FF2B5EF4-FFF2-40B4-BE49-F238E27FC236}">
              <a16:creationId xmlns:a16="http://schemas.microsoft.com/office/drawing/2014/main" id="{00000000-0008-0000-6200-00008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6" name="Line 10">
          <a:extLst>
            <a:ext uri="{FF2B5EF4-FFF2-40B4-BE49-F238E27FC236}">
              <a16:creationId xmlns:a16="http://schemas.microsoft.com/office/drawing/2014/main" id="{00000000-0008-0000-6200-00008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7" name="Line 9">
          <a:extLst>
            <a:ext uri="{FF2B5EF4-FFF2-40B4-BE49-F238E27FC236}">
              <a16:creationId xmlns:a16="http://schemas.microsoft.com/office/drawing/2014/main" id="{00000000-0008-0000-6200-00008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300-000002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300-000003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300-00000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373380</xdr:colOff>
      <xdr:row>0</xdr:row>
      <xdr:rowOff>7620</xdr:rowOff>
    </xdr:from>
    <xdr:to>
      <xdr:col>1</xdr:col>
      <xdr:colOff>419100</xdr:colOff>
      <xdr:row>1</xdr:row>
      <xdr:rowOff>480060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6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7620"/>
          <a:ext cx="731520" cy="83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6300-00000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6300-00000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6300-00000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6300-00000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00000000-0008-0000-6300-00000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00000000-0008-0000-6300-00000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6300-00000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6300-00000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00000000-0008-0000-6300-00000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6300-00000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00000000-0008-0000-6300-00001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7" name="Line 4">
          <a:extLst>
            <a:ext uri="{FF2B5EF4-FFF2-40B4-BE49-F238E27FC236}">
              <a16:creationId xmlns:a16="http://schemas.microsoft.com/office/drawing/2014/main" id="{00000000-0008-0000-6300-00001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00000000-0008-0000-6300-00001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00000000-0008-0000-6300-00001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00000000-0008-0000-6300-00001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00000000-0008-0000-6300-00001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00000000-0008-0000-6300-00001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00000000-0008-0000-6300-00001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6300-00001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6300-00001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6300-00001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7" name="Line 2">
          <a:extLst>
            <a:ext uri="{FF2B5EF4-FFF2-40B4-BE49-F238E27FC236}">
              <a16:creationId xmlns:a16="http://schemas.microsoft.com/office/drawing/2014/main" id="{00000000-0008-0000-6300-00001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8" name="Line 3">
          <a:extLst>
            <a:ext uri="{FF2B5EF4-FFF2-40B4-BE49-F238E27FC236}">
              <a16:creationId xmlns:a16="http://schemas.microsoft.com/office/drawing/2014/main" id="{00000000-0008-0000-6300-00001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9" name="Line 4">
          <a:extLst>
            <a:ext uri="{FF2B5EF4-FFF2-40B4-BE49-F238E27FC236}">
              <a16:creationId xmlns:a16="http://schemas.microsoft.com/office/drawing/2014/main" id="{00000000-0008-0000-6300-00001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00000000-0008-0000-6300-00001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00000000-0008-0000-6300-00001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00000000-0008-0000-6300-00002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3" name="Line 2">
          <a:extLst>
            <a:ext uri="{FF2B5EF4-FFF2-40B4-BE49-F238E27FC236}">
              <a16:creationId xmlns:a16="http://schemas.microsoft.com/office/drawing/2014/main" id="{00000000-0008-0000-6300-00002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4" name="Line 3">
          <a:extLst>
            <a:ext uri="{FF2B5EF4-FFF2-40B4-BE49-F238E27FC236}">
              <a16:creationId xmlns:a16="http://schemas.microsoft.com/office/drawing/2014/main" id="{00000000-0008-0000-6300-00002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5" name="Line 4">
          <a:extLst>
            <a:ext uri="{FF2B5EF4-FFF2-40B4-BE49-F238E27FC236}">
              <a16:creationId xmlns:a16="http://schemas.microsoft.com/office/drawing/2014/main" id="{00000000-0008-0000-6300-00002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6" name="Line 2">
          <a:extLst>
            <a:ext uri="{FF2B5EF4-FFF2-40B4-BE49-F238E27FC236}">
              <a16:creationId xmlns:a16="http://schemas.microsoft.com/office/drawing/2014/main" id="{00000000-0008-0000-6300-00002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7" name="Line 3">
          <a:extLst>
            <a:ext uri="{FF2B5EF4-FFF2-40B4-BE49-F238E27FC236}">
              <a16:creationId xmlns:a16="http://schemas.microsoft.com/office/drawing/2014/main" id="{00000000-0008-0000-6300-00002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8" name="Line 4">
          <a:extLst>
            <a:ext uri="{FF2B5EF4-FFF2-40B4-BE49-F238E27FC236}">
              <a16:creationId xmlns:a16="http://schemas.microsoft.com/office/drawing/2014/main" id="{00000000-0008-0000-6300-00002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9" name="Line 2">
          <a:extLst>
            <a:ext uri="{FF2B5EF4-FFF2-40B4-BE49-F238E27FC236}">
              <a16:creationId xmlns:a16="http://schemas.microsoft.com/office/drawing/2014/main" id="{00000000-0008-0000-6300-00002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00000000-0008-0000-6300-00002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1" name="Line 4">
          <a:extLst>
            <a:ext uri="{FF2B5EF4-FFF2-40B4-BE49-F238E27FC236}">
              <a16:creationId xmlns:a16="http://schemas.microsoft.com/office/drawing/2014/main" id="{00000000-0008-0000-6300-00002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2" name="Line 2">
          <a:extLst>
            <a:ext uri="{FF2B5EF4-FFF2-40B4-BE49-F238E27FC236}">
              <a16:creationId xmlns:a16="http://schemas.microsoft.com/office/drawing/2014/main" id="{00000000-0008-0000-6300-00002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3" name="Line 3">
          <a:extLst>
            <a:ext uri="{FF2B5EF4-FFF2-40B4-BE49-F238E27FC236}">
              <a16:creationId xmlns:a16="http://schemas.microsoft.com/office/drawing/2014/main" id="{00000000-0008-0000-6300-00002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4" name="Line 4">
          <a:extLst>
            <a:ext uri="{FF2B5EF4-FFF2-40B4-BE49-F238E27FC236}">
              <a16:creationId xmlns:a16="http://schemas.microsoft.com/office/drawing/2014/main" id="{00000000-0008-0000-6300-00002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6300-00002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6300-00002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6300-00002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8" name="Line 2">
          <a:extLst>
            <a:ext uri="{FF2B5EF4-FFF2-40B4-BE49-F238E27FC236}">
              <a16:creationId xmlns:a16="http://schemas.microsoft.com/office/drawing/2014/main" id="{00000000-0008-0000-6300-00003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9" name="Line 3">
          <a:extLst>
            <a:ext uri="{FF2B5EF4-FFF2-40B4-BE49-F238E27FC236}">
              <a16:creationId xmlns:a16="http://schemas.microsoft.com/office/drawing/2014/main" id="{00000000-0008-0000-6300-00003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0" name="Line 4">
          <a:extLst>
            <a:ext uri="{FF2B5EF4-FFF2-40B4-BE49-F238E27FC236}">
              <a16:creationId xmlns:a16="http://schemas.microsoft.com/office/drawing/2014/main" id="{00000000-0008-0000-6300-00003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1" name="Line 2">
          <a:extLst>
            <a:ext uri="{FF2B5EF4-FFF2-40B4-BE49-F238E27FC236}">
              <a16:creationId xmlns:a16="http://schemas.microsoft.com/office/drawing/2014/main" id="{00000000-0008-0000-6300-00003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2" name="Line 3">
          <a:extLst>
            <a:ext uri="{FF2B5EF4-FFF2-40B4-BE49-F238E27FC236}">
              <a16:creationId xmlns:a16="http://schemas.microsoft.com/office/drawing/2014/main" id="{00000000-0008-0000-6300-00003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3" name="Line 4">
          <a:extLst>
            <a:ext uri="{FF2B5EF4-FFF2-40B4-BE49-F238E27FC236}">
              <a16:creationId xmlns:a16="http://schemas.microsoft.com/office/drawing/2014/main" id="{00000000-0008-0000-6300-00003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4" name="Line 2">
          <a:extLst>
            <a:ext uri="{FF2B5EF4-FFF2-40B4-BE49-F238E27FC236}">
              <a16:creationId xmlns:a16="http://schemas.microsoft.com/office/drawing/2014/main" id="{00000000-0008-0000-6300-00003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5" name="Line 3">
          <a:extLst>
            <a:ext uri="{FF2B5EF4-FFF2-40B4-BE49-F238E27FC236}">
              <a16:creationId xmlns:a16="http://schemas.microsoft.com/office/drawing/2014/main" id="{00000000-0008-0000-6300-00003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6" name="Line 4">
          <a:extLst>
            <a:ext uri="{FF2B5EF4-FFF2-40B4-BE49-F238E27FC236}">
              <a16:creationId xmlns:a16="http://schemas.microsoft.com/office/drawing/2014/main" id="{00000000-0008-0000-6300-00003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7" name="Line 2">
          <a:extLst>
            <a:ext uri="{FF2B5EF4-FFF2-40B4-BE49-F238E27FC236}">
              <a16:creationId xmlns:a16="http://schemas.microsoft.com/office/drawing/2014/main" id="{00000000-0008-0000-6300-00003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00000000-0008-0000-6300-00003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9" name="Line 4">
          <a:extLst>
            <a:ext uri="{FF2B5EF4-FFF2-40B4-BE49-F238E27FC236}">
              <a16:creationId xmlns:a16="http://schemas.microsoft.com/office/drawing/2014/main" id="{00000000-0008-0000-6300-00003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0" name="Line 2">
          <a:extLst>
            <a:ext uri="{FF2B5EF4-FFF2-40B4-BE49-F238E27FC236}">
              <a16:creationId xmlns:a16="http://schemas.microsoft.com/office/drawing/2014/main" id="{00000000-0008-0000-6300-00003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1" name="Line 3">
          <a:extLst>
            <a:ext uri="{FF2B5EF4-FFF2-40B4-BE49-F238E27FC236}">
              <a16:creationId xmlns:a16="http://schemas.microsoft.com/office/drawing/2014/main" id="{00000000-0008-0000-6300-00003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2" name="Line 4">
          <a:extLst>
            <a:ext uri="{FF2B5EF4-FFF2-40B4-BE49-F238E27FC236}">
              <a16:creationId xmlns:a16="http://schemas.microsoft.com/office/drawing/2014/main" id="{00000000-0008-0000-6300-00003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3" name="Line 2">
          <a:extLst>
            <a:ext uri="{FF2B5EF4-FFF2-40B4-BE49-F238E27FC236}">
              <a16:creationId xmlns:a16="http://schemas.microsoft.com/office/drawing/2014/main" id="{00000000-0008-0000-6300-00003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00000000-0008-0000-6300-00004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5" name="Line 4">
          <a:extLst>
            <a:ext uri="{FF2B5EF4-FFF2-40B4-BE49-F238E27FC236}">
              <a16:creationId xmlns:a16="http://schemas.microsoft.com/office/drawing/2014/main" id="{00000000-0008-0000-6300-00004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6" name="Line 2">
          <a:extLst>
            <a:ext uri="{FF2B5EF4-FFF2-40B4-BE49-F238E27FC236}">
              <a16:creationId xmlns:a16="http://schemas.microsoft.com/office/drawing/2014/main" id="{00000000-0008-0000-6300-00004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7" name="Line 3">
          <a:extLst>
            <a:ext uri="{FF2B5EF4-FFF2-40B4-BE49-F238E27FC236}">
              <a16:creationId xmlns:a16="http://schemas.microsoft.com/office/drawing/2014/main" id="{00000000-0008-0000-6300-00004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8" name="Line 4">
          <a:extLst>
            <a:ext uri="{FF2B5EF4-FFF2-40B4-BE49-F238E27FC236}">
              <a16:creationId xmlns:a16="http://schemas.microsoft.com/office/drawing/2014/main" id="{00000000-0008-0000-6300-00004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9" name="Line 2">
          <a:extLst>
            <a:ext uri="{FF2B5EF4-FFF2-40B4-BE49-F238E27FC236}">
              <a16:creationId xmlns:a16="http://schemas.microsoft.com/office/drawing/2014/main" id="{00000000-0008-0000-6300-00004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0" name="Line 3">
          <a:extLst>
            <a:ext uri="{FF2B5EF4-FFF2-40B4-BE49-F238E27FC236}">
              <a16:creationId xmlns:a16="http://schemas.microsoft.com/office/drawing/2014/main" id="{00000000-0008-0000-6300-00004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1" name="Line 4">
          <a:extLst>
            <a:ext uri="{FF2B5EF4-FFF2-40B4-BE49-F238E27FC236}">
              <a16:creationId xmlns:a16="http://schemas.microsoft.com/office/drawing/2014/main" id="{00000000-0008-0000-6300-00004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2" name="Line 2">
          <a:extLst>
            <a:ext uri="{FF2B5EF4-FFF2-40B4-BE49-F238E27FC236}">
              <a16:creationId xmlns:a16="http://schemas.microsoft.com/office/drawing/2014/main" id="{00000000-0008-0000-6300-00004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3" name="Line 3">
          <a:extLst>
            <a:ext uri="{FF2B5EF4-FFF2-40B4-BE49-F238E27FC236}">
              <a16:creationId xmlns:a16="http://schemas.microsoft.com/office/drawing/2014/main" id="{00000000-0008-0000-6300-00004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4" name="Line 4">
          <a:extLst>
            <a:ext uri="{FF2B5EF4-FFF2-40B4-BE49-F238E27FC236}">
              <a16:creationId xmlns:a16="http://schemas.microsoft.com/office/drawing/2014/main" id="{00000000-0008-0000-6300-00004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5" name="Line 2">
          <a:extLst>
            <a:ext uri="{FF2B5EF4-FFF2-40B4-BE49-F238E27FC236}">
              <a16:creationId xmlns:a16="http://schemas.microsoft.com/office/drawing/2014/main" id="{00000000-0008-0000-6300-00004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6" name="Line 3">
          <a:extLst>
            <a:ext uri="{FF2B5EF4-FFF2-40B4-BE49-F238E27FC236}">
              <a16:creationId xmlns:a16="http://schemas.microsoft.com/office/drawing/2014/main" id="{00000000-0008-0000-6300-00004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7" name="Line 4">
          <a:extLst>
            <a:ext uri="{FF2B5EF4-FFF2-40B4-BE49-F238E27FC236}">
              <a16:creationId xmlns:a16="http://schemas.microsoft.com/office/drawing/2014/main" id="{00000000-0008-0000-6300-00004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8" name="Line 2">
          <a:extLst>
            <a:ext uri="{FF2B5EF4-FFF2-40B4-BE49-F238E27FC236}">
              <a16:creationId xmlns:a16="http://schemas.microsoft.com/office/drawing/2014/main" id="{00000000-0008-0000-6300-00004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9" name="Line 3">
          <a:extLst>
            <a:ext uri="{FF2B5EF4-FFF2-40B4-BE49-F238E27FC236}">
              <a16:creationId xmlns:a16="http://schemas.microsoft.com/office/drawing/2014/main" id="{00000000-0008-0000-6300-00004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0" name="Line 4">
          <a:extLst>
            <a:ext uri="{FF2B5EF4-FFF2-40B4-BE49-F238E27FC236}">
              <a16:creationId xmlns:a16="http://schemas.microsoft.com/office/drawing/2014/main" id="{00000000-0008-0000-6300-00005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1" name="Line 11">
          <a:extLst>
            <a:ext uri="{FF2B5EF4-FFF2-40B4-BE49-F238E27FC236}">
              <a16:creationId xmlns:a16="http://schemas.microsoft.com/office/drawing/2014/main" id="{00000000-0008-0000-6300-00005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2" name="Line 10">
          <a:extLst>
            <a:ext uri="{FF2B5EF4-FFF2-40B4-BE49-F238E27FC236}">
              <a16:creationId xmlns:a16="http://schemas.microsoft.com/office/drawing/2014/main" id="{00000000-0008-0000-6300-00005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3" name="Line 9">
          <a:extLst>
            <a:ext uri="{FF2B5EF4-FFF2-40B4-BE49-F238E27FC236}">
              <a16:creationId xmlns:a16="http://schemas.microsoft.com/office/drawing/2014/main" id="{00000000-0008-0000-6300-00005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4" name="Line 2">
          <a:extLst>
            <a:ext uri="{FF2B5EF4-FFF2-40B4-BE49-F238E27FC236}">
              <a16:creationId xmlns:a16="http://schemas.microsoft.com/office/drawing/2014/main" id="{00000000-0008-0000-6300-00005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5" name="Line 3">
          <a:extLst>
            <a:ext uri="{FF2B5EF4-FFF2-40B4-BE49-F238E27FC236}">
              <a16:creationId xmlns:a16="http://schemas.microsoft.com/office/drawing/2014/main" id="{00000000-0008-0000-6300-00005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6" name="Line 4">
          <a:extLst>
            <a:ext uri="{FF2B5EF4-FFF2-40B4-BE49-F238E27FC236}">
              <a16:creationId xmlns:a16="http://schemas.microsoft.com/office/drawing/2014/main" id="{00000000-0008-0000-6300-00005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7" name="Line 2">
          <a:extLst>
            <a:ext uri="{FF2B5EF4-FFF2-40B4-BE49-F238E27FC236}">
              <a16:creationId xmlns:a16="http://schemas.microsoft.com/office/drawing/2014/main" id="{00000000-0008-0000-6300-00005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8" name="Line 3">
          <a:extLst>
            <a:ext uri="{FF2B5EF4-FFF2-40B4-BE49-F238E27FC236}">
              <a16:creationId xmlns:a16="http://schemas.microsoft.com/office/drawing/2014/main" id="{00000000-0008-0000-6300-00005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9" name="Line 4">
          <a:extLst>
            <a:ext uri="{FF2B5EF4-FFF2-40B4-BE49-F238E27FC236}">
              <a16:creationId xmlns:a16="http://schemas.microsoft.com/office/drawing/2014/main" id="{00000000-0008-0000-6300-00005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0" name="Line 2">
          <a:extLst>
            <a:ext uri="{FF2B5EF4-FFF2-40B4-BE49-F238E27FC236}">
              <a16:creationId xmlns:a16="http://schemas.microsoft.com/office/drawing/2014/main" id="{00000000-0008-0000-6300-00005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1" name="Line 3">
          <a:extLst>
            <a:ext uri="{FF2B5EF4-FFF2-40B4-BE49-F238E27FC236}">
              <a16:creationId xmlns:a16="http://schemas.microsoft.com/office/drawing/2014/main" id="{00000000-0008-0000-6300-00005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2" name="Line 4">
          <a:extLst>
            <a:ext uri="{FF2B5EF4-FFF2-40B4-BE49-F238E27FC236}">
              <a16:creationId xmlns:a16="http://schemas.microsoft.com/office/drawing/2014/main" id="{00000000-0008-0000-6300-00005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6300-00005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6300-00005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6300-00005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6" name="Line 2">
          <a:extLst>
            <a:ext uri="{FF2B5EF4-FFF2-40B4-BE49-F238E27FC236}">
              <a16:creationId xmlns:a16="http://schemas.microsoft.com/office/drawing/2014/main" id="{00000000-0008-0000-6300-00006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7" name="Line 3">
          <a:extLst>
            <a:ext uri="{FF2B5EF4-FFF2-40B4-BE49-F238E27FC236}">
              <a16:creationId xmlns:a16="http://schemas.microsoft.com/office/drawing/2014/main" id="{00000000-0008-0000-6300-00006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8" name="Line 4">
          <a:extLst>
            <a:ext uri="{FF2B5EF4-FFF2-40B4-BE49-F238E27FC236}">
              <a16:creationId xmlns:a16="http://schemas.microsoft.com/office/drawing/2014/main" id="{00000000-0008-0000-6300-00006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9" name="Line 2">
          <a:extLst>
            <a:ext uri="{FF2B5EF4-FFF2-40B4-BE49-F238E27FC236}">
              <a16:creationId xmlns:a16="http://schemas.microsoft.com/office/drawing/2014/main" id="{00000000-0008-0000-6300-00006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0" name="Line 3">
          <a:extLst>
            <a:ext uri="{FF2B5EF4-FFF2-40B4-BE49-F238E27FC236}">
              <a16:creationId xmlns:a16="http://schemas.microsoft.com/office/drawing/2014/main" id="{00000000-0008-0000-6300-00006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1" name="Line 4">
          <a:extLst>
            <a:ext uri="{FF2B5EF4-FFF2-40B4-BE49-F238E27FC236}">
              <a16:creationId xmlns:a16="http://schemas.microsoft.com/office/drawing/2014/main" id="{00000000-0008-0000-6300-00006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2" name="Line 2">
          <a:extLst>
            <a:ext uri="{FF2B5EF4-FFF2-40B4-BE49-F238E27FC236}">
              <a16:creationId xmlns:a16="http://schemas.microsoft.com/office/drawing/2014/main" id="{00000000-0008-0000-6300-00006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3" name="Line 3">
          <a:extLst>
            <a:ext uri="{FF2B5EF4-FFF2-40B4-BE49-F238E27FC236}">
              <a16:creationId xmlns:a16="http://schemas.microsoft.com/office/drawing/2014/main" id="{00000000-0008-0000-6300-00006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4" name="Line 4">
          <a:extLst>
            <a:ext uri="{FF2B5EF4-FFF2-40B4-BE49-F238E27FC236}">
              <a16:creationId xmlns:a16="http://schemas.microsoft.com/office/drawing/2014/main" id="{00000000-0008-0000-6300-00006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5" name="Line 2">
          <a:extLst>
            <a:ext uri="{FF2B5EF4-FFF2-40B4-BE49-F238E27FC236}">
              <a16:creationId xmlns:a16="http://schemas.microsoft.com/office/drawing/2014/main" id="{00000000-0008-0000-6300-00006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6" name="Line 3">
          <a:extLst>
            <a:ext uri="{FF2B5EF4-FFF2-40B4-BE49-F238E27FC236}">
              <a16:creationId xmlns:a16="http://schemas.microsoft.com/office/drawing/2014/main" id="{00000000-0008-0000-6300-00006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7" name="Line 4">
          <a:extLst>
            <a:ext uri="{FF2B5EF4-FFF2-40B4-BE49-F238E27FC236}">
              <a16:creationId xmlns:a16="http://schemas.microsoft.com/office/drawing/2014/main" id="{00000000-0008-0000-6300-00006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8" name="Line 2">
          <a:extLst>
            <a:ext uri="{FF2B5EF4-FFF2-40B4-BE49-F238E27FC236}">
              <a16:creationId xmlns:a16="http://schemas.microsoft.com/office/drawing/2014/main" id="{00000000-0008-0000-6300-00006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9" name="Line 3">
          <a:extLst>
            <a:ext uri="{FF2B5EF4-FFF2-40B4-BE49-F238E27FC236}">
              <a16:creationId xmlns:a16="http://schemas.microsoft.com/office/drawing/2014/main" id="{00000000-0008-0000-6300-00006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0" name="Line 4">
          <a:extLst>
            <a:ext uri="{FF2B5EF4-FFF2-40B4-BE49-F238E27FC236}">
              <a16:creationId xmlns:a16="http://schemas.microsoft.com/office/drawing/2014/main" id="{00000000-0008-0000-6300-00006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1" name="Line 2">
          <a:extLst>
            <a:ext uri="{FF2B5EF4-FFF2-40B4-BE49-F238E27FC236}">
              <a16:creationId xmlns:a16="http://schemas.microsoft.com/office/drawing/2014/main" id="{00000000-0008-0000-6300-00006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2" name="Line 3">
          <a:extLst>
            <a:ext uri="{FF2B5EF4-FFF2-40B4-BE49-F238E27FC236}">
              <a16:creationId xmlns:a16="http://schemas.microsoft.com/office/drawing/2014/main" id="{00000000-0008-0000-6300-00007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3" name="Line 4">
          <a:extLst>
            <a:ext uri="{FF2B5EF4-FFF2-40B4-BE49-F238E27FC236}">
              <a16:creationId xmlns:a16="http://schemas.microsoft.com/office/drawing/2014/main" id="{00000000-0008-0000-6300-00007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4" name="Line 2">
          <a:extLst>
            <a:ext uri="{FF2B5EF4-FFF2-40B4-BE49-F238E27FC236}">
              <a16:creationId xmlns:a16="http://schemas.microsoft.com/office/drawing/2014/main" id="{00000000-0008-0000-6300-00007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5" name="Line 3">
          <a:extLst>
            <a:ext uri="{FF2B5EF4-FFF2-40B4-BE49-F238E27FC236}">
              <a16:creationId xmlns:a16="http://schemas.microsoft.com/office/drawing/2014/main" id="{00000000-0008-0000-6300-00007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6" name="Line 4">
          <a:extLst>
            <a:ext uri="{FF2B5EF4-FFF2-40B4-BE49-F238E27FC236}">
              <a16:creationId xmlns:a16="http://schemas.microsoft.com/office/drawing/2014/main" id="{00000000-0008-0000-6300-00007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7" name="Line 2">
          <a:extLst>
            <a:ext uri="{FF2B5EF4-FFF2-40B4-BE49-F238E27FC236}">
              <a16:creationId xmlns:a16="http://schemas.microsoft.com/office/drawing/2014/main" id="{00000000-0008-0000-6300-00007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8" name="Line 3">
          <a:extLst>
            <a:ext uri="{FF2B5EF4-FFF2-40B4-BE49-F238E27FC236}">
              <a16:creationId xmlns:a16="http://schemas.microsoft.com/office/drawing/2014/main" id="{00000000-0008-0000-6300-00007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9" name="Line 4">
          <a:extLst>
            <a:ext uri="{FF2B5EF4-FFF2-40B4-BE49-F238E27FC236}">
              <a16:creationId xmlns:a16="http://schemas.microsoft.com/office/drawing/2014/main" id="{00000000-0008-0000-6300-00007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0" name="Line 2">
          <a:extLst>
            <a:ext uri="{FF2B5EF4-FFF2-40B4-BE49-F238E27FC236}">
              <a16:creationId xmlns:a16="http://schemas.microsoft.com/office/drawing/2014/main" id="{00000000-0008-0000-6300-00007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1" name="Line 3">
          <a:extLst>
            <a:ext uri="{FF2B5EF4-FFF2-40B4-BE49-F238E27FC236}">
              <a16:creationId xmlns:a16="http://schemas.microsoft.com/office/drawing/2014/main" id="{00000000-0008-0000-6300-00007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2" name="Line 4">
          <a:extLst>
            <a:ext uri="{FF2B5EF4-FFF2-40B4-BE49-F238E27FC236}">
              <a16:creationId xmlns:a16="http://schemas.microsoft.com/office/drawing/2014/main" id="{00000000-0008-0000-6300-00007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3" name="Line 2">
          <a:extLst>
            <a:ext uri="{FF2B5EF4-FFF2-40B4-BE49-F238E27FC236}">
              <a16:creationId xmlns:a16="http://schemas.microsoft.com/office/drawing/2014/main" id="{00000000-0008-0000-6300-00007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4" name="Line 3">
          <a:extLst>
            <a:ext uri="{FF2B5EF4-FFF2-40B4-BE49-F238E27FC236}">
              <a16:creationId xmlns:a16="http://schemas.microsoft.com/office/drawing/2014/main" id="{00000000-0008-0000-6300-00007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5" name="Line 4">
          <a:extLst>
            <a:ext uri="{FF2B5EF4-FFF2-40B4-BE49-F238E27FC236}">
              <a16:creationId xmlns:a16="http://schemas.microsoft.com/office/drawing/2014/main" id="{00000000-0008-0000-6300-00007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6" name="Line 2">
          <a:extLst>
            <a:ext uri="{FF2B5EF4-FFF2-40B4-BE49-F238E27FC236}">
              <a16:creationId xmlns:a16="http://schemas.microsoft.com/office/drawing/2014/main" id="{00000000-0008-0000-6300-00007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7" name="Line 3">
          <a:extLst>
            <a:ext uri="{FF2B5EF4-FFF2-40B4-BE49-F238E27FC236}">
              <a16:creationId xmlns:a16="http://schemas.microsoft.com/office/drawing/2014/main" id="{00000000-0008-0000-6300-00007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8" name="Line 4">
          <a:extLst>
            <a:ext uri="{FF2B5EF4-FFF2-40B4-BE49-F238E27FC236}">
              <a16:creationId xmlns:a16="http://schemas.microsoft.com/office/drawing/2014/main" id="{00000000-0008-0000-6300-00008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9" name="Line 2">
          <a:extLst>
            <a:ext uri="{FF2B5EF4-FFF2-40B4-BE49-F238E27FC236}">
              <a16:creationId xmlns:a16="http://schemas.microsoft.com/office/drawing/2014/main" id="{00000000-0008-0000-6300-00008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0" name="Line 3">
          <a:extLst>
            <a:ext uri="{FF2B5EF4-FFF2-40B4-BE49-F238E27FC236}">
              <a16:creationId xmlns:a16="http://schemas.microsoft.com/office/drawing/2014/main" id="{00000000-0008-0000-6300-00008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1" name="Line 4">
          <a:extLst>
            <a:ext uri="{FF2B5EF4-FFF2-40B4-BE49-F238E27FC236}">
              <a16:creationId xmlns:a16="http://schemas.microsoft.com/office/drawing/2014/main" id="{00000000-0008-0000-6300-00008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2" name="Line 2">
          <a:extLst>
            <a:ext uri="{FF2B5EF4-FFF2-40B4-BE49-F238E27FC236}">
              <a16:creationId xmlns:a16="http://schemas.microsoft.com/office/drawing/2014/main" id="{00000000-0008-0000-6300-00008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3" name="Line 3">
          <a:extLst>
            <a:ext uri="{FF2B5EF4-FFF2-40B4-BE49-F238E27FC236}">
              <a16:creationId xmlns:a16="http://schemas.microsoft.com/office/drawing/2014/main" id="{00000000-0008-0000-6300-00008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4" name="Line 4">
          <a:extLst>
            <a:ext uri="{FF2B5EF4-FFF2-40B4-BE49-F238E27FC236}">
              <a16:creationId xmlns:a16="http://schemas.microsoft.com/office/drawing/2014/main" id="{00000000-0008-0000-6300-00008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5" name="Line 11">
          <a:extLst>
            <a:ext uri="{FF2B5EF4-FFF2-40B4-BE49-F238E27FC236}">
              <a16:creationId xmlns:a16="http://schemas.microsoft.com/office/drawing/2014/main" id="{00000000-0008-0000-6300-00008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6" name="Line 10">
          <a:extLst>
            <a:ext uri="{FF2B5EF4-FFF2-40B4-BE49-F238E27FC236}">
              <a16:creationId xmlns:a16="http://schemas.microsoft.com/office/drawing/2014/main" id="{00000000-0008-0000-6300-00008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7" name="Line 9">
          <a:extLst>
            <a:ext uri="{FF2B5EF4-FFF2-40B4-BE49-F238E27FC236}">
              <a16:creationId xmlns:a16="http://schemas.microsoft.com/office/drawing/2014/main" id="{00000000-0008-0000-6300-00008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400-000002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400-000003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400-00000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373380</xdr:colOff>
      <xdr:row>0</xdr:row>
      <xdr:rowOff>7620</xdr:rowOff>
    </xdr:from>
    <xdr:to>
      <xdr:col>1</xdr:col>
      <xdr:colOff>419100</xdr:colOff>
      <xdr:row>1</xdr:row>
      <xdr:rowOff>480060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6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7620"/>
          <a:ext cx="731520" cy="83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6400-00000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6400-00000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6400-00000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6400-00000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00000000-0008-0000-6400-00000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00000000-0008-0000-6400-00000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6400-00000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6400-00000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00000000-0008-0000-6400-00000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6400-00000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00000000-0008-0000-6400-00001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7" name="Line 4">
          <a:extLst>
            <a:ext uri="{FF2B5EF4-FFF2-40B4-BE49-F238E27FC236}">
              <a16:creationId xmlns:a16="http://schemas.microsoft.com/office/drawing/2014/main" id="{00000000-0008-0000-6400-00001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00000000-0008-0000-6400-00001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00000000-0008-0000-6400-00001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00000000-0008-0000-6400-00001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00000000-0008-0000-6400-00001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00000000-0008-0000-6400-00001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00000000-0008-0000-6400-00001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6400-00001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6400-00001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6400-00001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7" name="Line 2">
          <a:extLst>
            <a:ext uri="{FF2B5EF4-FFF2-40B4-BE49-F238E27FC236}">
              <a16:creationId xmlns:a16="http://schemas.microsoft.com/office/drawing/2014/main" id="{00000000-0008-0000-6400-00001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8" name="Line 3">
          <a:extLst>
            <a:ext uri="{FF2B5EF4-FFF2-40B4-BE49-F238E27FC236}">
              <a16:creationId xmlns:a16="http://schemas.microsoft.com/office/drawing/2014/main" id="{00000000-0008-0000-6400-00001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9" name="Line 4">
          <a:extLst>
            <a:ext uri="{FF2B5EF4-FFF2-40B4-BE49-F238E27FC236}">
              <a16:creationId xmlns:a16="http://schemas.microsoft.com/office/drawing/2014/main" id="{00000000-0008-0000-6400-00001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00000000-0008-0000-6400-00001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00000000-0008-0000-6400-00001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00000000-0008-0000-6400-00002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3" name="Line 2">
          <a:extLst>
            <a:ext uri="{FF2B5EF4-FFF2-40B4-BE49-F238E27FC236}">
              <a16:creationId xmlns:a16="http://schemas.microsoft.com/office/drawing/2014/main" id="{00000000-0008-0000-6400-00002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4" name="Line 3">
          <a:extLst>
            <a:ext uri="{FF2B5EF4-FFF2-40B4-BE49-F238E27FC236}">
              <a16:creationId xmlns:a16="http://schemas.microsoft.com/office/drawing/2014/main" id="{00000000-0008-0000-6400-00002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5" name="Line 4">
          <a:extLst>
            <a:ext uri="{FF2B5EF4-FFF2-40B4-BE49-F238E27FC236}">
              <a16:creationId xmlns:a16="http://schemas.microsoft.com/office/drawing/2014/main" id="{00000000-0008-0000-6400-00002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6" name="Line 2">
          <a:extLst>
            <a:ext uri="{FF2B5EF4-FFF2-40B4-BE49-F238E27FC236}">
              <a16:creationId xmlns:a16="http://schemas.microsoft.com/office/drawing/2014/main" id="{00000000-0008-0000-6400-00002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7" name="Line 3">
          <a:extLst>
            <a:ext uri="{FF2B5EF4-FFF2-40B4-BE49-F238E27FC236}">
              <a16:creationId xmlns:a16="http://schemas.microsoft.com/office/drawing/2014/main" id="{00000000-0008-0000-6400-00002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8" name="Line 4">
          <a:extLst>
            <a:ext uri="{FF2B5EF4-FFF2-40B4-BE49-F238E27FC236}">
              <a16:creationId xmlns:a16="http://schemas.microsoft.com/office/drawing/2014/main" id="{00000000-0008-0000-6400-00002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9" name="Line 2">
          <a:extLst>
            <a:ext uri="{FF2B5EF4-FFF2-40B4-BE49-F238E27FC236}">
              <a16:creationId xmlns:a16="http://schemas.microsoft.com/office/drawing/2014/main" id="{00000000-0008-0000-6400-00002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00000000-0008-0000-6400-00002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1" name="Line 4">
          <a:extLst>
            <a:ext uri="{FF2B5EF4-FFF2-40B4-BE49-F238E27FC236}">
              <a16:creationId xmlns:a16="http://schemas.microsoft.com/office/drawing/2014/main" id="{00000000-0008-0000-6400-00002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2" name="Line 2">
          <a:extLst>
            <a:ext uri="{FF2B5EF4-FFF2-40B4-BE49-F238E27FC236}">
              <a16:creationId xmlns:a16="http://schemas.microsoft.com/office/drawing/2014/main" id="{00000000-0008-0000-6400-00002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3" name="Line 3">
          <a:extLst>
            <a:ext uri="{FF2B5EF4-FFF2-40B4-BE49-F238E27FC236}">
              <a16:creationId xmlns:a16="http://schemas.microsoft.com/office/drawing/2014/main" id="{00000000-0008-0000-6400-00002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4" name="Line 4">
          <a:extLst>
            <a:ext uri="{FF2B5EF4-FFF2-40B4-BE49-F238E27FC236}">
              <a16:creationId xmlns:a16="http://schemas.microsoft.com/office/drawing/2014/main" id="{00000000-0008-0000-6400-00002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6400-00002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6400-00002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6400-00002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8" name="Line 2">
          <a:extLst>
            <a:ext uri="{FF2B5EF4-FFF2-40B4-BE49-F238E27FC236}">
              <a16:creationId xmlns:a16="http://schemas.microsoft.com/office/drawing/2014/main" id="{00000000-0008-0000-6400-00003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9" name="Line 3">
          <a:extLst>
            <a:ext uri="{FF2B5EF4-FFF2-40B4-BE49-F238E27FC236}">
              <a16:creationId xmlns:a16="http://schemas.microsoft.com/office/drawing/2014/main" id="{00000000-0008-0000-6400-00003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0" name="Line 4">
          <a:extLst>
            <a:ext uri="{FF2B5EF4-FFF2-40B4-BE49-F238E27FC236}">
              <a16:creationId xmlns:a16="http://schemas.microsoft.com/office/drawing/2014/main" id="{00000000-0008-0000-6400-00003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1" name="Line 2">
          <a:extLst>
            <a:ext uri="{FF2B5EF4-FFF2-40B4-BE49-F238E27FC236}">
              <a16:creationId xmlns:a16="http://schemas.microsoft.com/office/drawing/2014/main" id="{00000000-0008-0000-6400-00003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2" name="Line 3">
          <a:extLst>
            <a:ext uri="{FF2B5EF4-FFF2-40B4-BE49-F238E27FC236}">
              <a16:creationId xmlns:a16="http://schemas.microsoft.com/office/drawing/2014/main" id="{00000000-0008-0000-6400-00003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3" name="Line 4">
          <a:extLst>
            <a:ext uri="{FF2B5EF4-FFF2-40B4-BE49-F238E27FC236}">
              <a16:creationId xmlns:a16="http://schemas.microsoft.com/office/drawing/2014/main" id="{00000000-0008-0000-6400-00003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4" name="Line 2">
          <a:extLst>
            <a:ext uri="{FF2B5EF4-FFF2-40B4-BE49-F238E27FC236}">
              <a16:creationId xmlns:a16="http://schemas.microsoft.com/office/drawing/2014/main" id="{00000000-0008-0000-6400-00003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5" name="Line 3">
          <a:extLst>
            <a:ext uri="{FF2B5EF4-FFF2-40B4-BE49-F238E27FC236}">
              <a16:creationId xmlns:a16="http://schemas.microsoft.com/office/drawing/2014/main" id="{00000000-0008-0000-6400-00003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6" name="Line 4">
          <a:extLst>
            <a:ext uri="{FF2B5EF4-FFF2-40B4-BE49-F238E27FC236}">
              <a16:creationId xmlns:a16="http://schemas.microsoft.com/office/drawing/2014/main" id="{00000000-0008-0000-6400-00003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7" name="Line 2">
          <a:extLst>
            <a:ext uri="{FF2B5EF4-FFF2-40B4-BE49-F238E27FC236}">
              <a16:creationId xmlns:a16="http://schemas.microsoft.com/office/drawing/2014/main" id="{00000000-0008-0000-6400-00003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00000000-0008-0000-6400-00003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9" name="Line 4">
          <a:extLst>
            <a:ext uri="{FF2B5EF4-FFF2-40B4-BE49-F238E27FC236}">
              <a16:creationId xmlns:a16="http://schemas.microsoft.com/office/drawing/2014/main" id="{00000000-0008-0000-6400-00003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0" name="Line 2">
          <a:extLst>
            <a:ext uri="{FF2B5EF4-FFF2-40B4-BE49-F238E27FC236}">
              <a16:creationId xmlns:a16="http://schemas.microsoft.com/office/drawing/2014/main" id="{00000000-0008-0000-6400-00003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1" name="Line 3">
          <a:extLst>
            <a:ext uri="{FF2B5EF4-FFF2-40B4-BE49-F238E27FC236}">
              <a16:creationId xmlns:a16="http://schemas.microsoft.com/office/drawing/2014/main" id="{00000000-0008-0000-6400-00003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2" name="Line 4">
          <a:extLst>
            <a:ext uri="{FF2B5EF4-FFF2-40B4-BE49-F238E27FC236}">
              <a16:creationId xmlns:a16="http://schemas.microsoft.com/office/drawing/2014/main" id="{00000000-0008-0000-6400-00003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3" name="Line 2">
          <a:extLst>
            <a:ext uri="{FF2B5EF4-FFF2-40B4-BE49-F238E27FC236}">
              <a16:creationId xmlns:a16="http://schemas.microsoft.com/office/drawing/2014/main" id="{00000000-0008-0000-6400-00003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00000000-0008-0000-6400-00004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5" name="Line 4">
          <a:extLst>
            <a:ext uri="{FF2B5EF4-FFF2-40B4-BE49-F238E27FC236}">
              <a16:creationId xmlns:a16="http://schemas.microsoft.com/office/drawing/2014/main" id="{00000000-0008-0000-6400-00004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6" name="Line 2">
          <a:extLst>
            <a:ext uri="{FF2B5EF4-FFF2-40B4-BE49-F238E27FC236}">
              <a16:creationId xmlns:a16="http://schemas.microsoft.com/office/drawing/2014/main" id="{00000000-0008-0000-6400-00004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7" name="Line 3">
          <a:extLst>
            <a:ext uri="{FF2B5EF4-FFF2-40B4-BE49-F238E27FC236}">
              <a16:creationId xmlns:a16="http://schemas.microsoft.com/office/drawing/2014/main" id="{00000000-0008-0000-6400-00004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8" name="Line 4">
          <a:extLst>
            <a:ext uri="{FF2B5EF4-FFF2-40B4-BE49-F238E27FC236}">
              <a16:creationId xmlns:a16="http://schemas.microsoft.com/office/drawing/2014/main" id="{00000000-0008-0000-6400-00004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9" name="Line 2">
          <a:extLst>
            <a:ext uri="{FF2B5EF4-FFF2-40B4-BE49-F238E27FC236}">
              <a16:creationId xmlns:a16="http://schemas.microsoft.com/office/drawing/2014/main" id="{00000000-0008-0000-6400-00004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0" name="Line 3">
          <a:extLst>
            <a:ext uri="{FF2B5EF4-FFF2-40B4-BE49-F238E27FC236}">
              <a16:creationId xmlns:a16="http://schemas.microsoft.com/office/drawing/2014/main" id="{00000000-0008-0000-6400-00004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1" name="Line 4">
          <a:extLst>
            <a:ext uri="{FF2B5EF4-FFF2-40B4-BE49-F238E27FC236}">
              <a16:creationId xmlns:a16="http://schemas.microsoft.com/office/drawing/2014/main" id="{00000000-0008-0000-6400-00004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2" name="Line 2">
          <a:extLst>
            <a:ext uri="{FF2B5EF4-FFF2-40B4-BE49-F238E27FC236}">
              <a16:creationId xmlns:a16="http://schemas.microsoft.com/office/drawing/2014/main" id="{00000000-0008-0000-6400-00004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3" name="Line 3">
          <a:extLst>
            <a:ext uri="{FF2B5EF4-FFF2-40B4-BE49-F238E27FC236}">
              <a16:creationId xmlns:a16="http://schemas.microsoft.com/office/drawing/2014/main" id="{00000000-0008-0000-6400-00004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4" name="Line 4">
          <a:extLst>
            <a:ext uri="{FF2B5EF4-FFF2-40B4-BE49-F238E27FC236}">
              <a16:creationId xmlns:a16="http://schemas.microsoft.com/office/drawing/2014/main" id="{00000000-0008-0000-6400-00004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5" name="Line 2">
          <a:extLst>
            <a:ext uri="{FF2B5EF4-FFF2-40B4-BE49-F238E27FC236}">
              <a16:creationId xmlns:a16="http://schemas.microsoft.com/office/drawing/2014/main" id="{00000000-0008-0000-6400-00004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6" name="Line 3">
          <a:extLst>
            <a:ext uri="{FF2B5EF4-FFF2-40B4-BE49-F238E27FC236}">
              <a16:creationId xmlns:a16="http://schemas.microsoft.com/office/drawing/2014/main" id="{00000000-0008-0000-6400-00004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7" name="Line 4">
          <a:extLst>
            <a:ext uri="{FF2B5EF4-FFF2-40B4-BE49-F238E27FC236}">
              <a16:creationId xmlns:a16="http://schemas.microsoft.com/office/drawing/2014/main" id="{00000000-0008-0000-6400-00004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8" name="Line 2">
          <a:extLst>
            <a:ext uri="{FF2B5EF4-FFF2-40B4-BE49-F238E27FC236}">
              <a16:creationId xmlns:a16="http://schemas.microsoft.com/office/drawing/2014/main" id="{00000000-0008-0000-6400-00004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9" name="Line 3">
          <a:extLst>
            <a:ext uri="{FF2B5EF4-FFF2-40B4-BE49-F238E27FC236}">
              <a16:creationId xmlns:a16="http://schemas.microsoft.com/office/drawing/2014/main" id="{00000000-0008-0000-6400-00004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0" name="Line 4">
          <a:extLst>
            <a:ext uri="{FF2B5EF4-FFF2-40B4-BE49-F238E27FC236}">
              <a16:creationId xmlns:a16="http://schemas.microsoft.com/office/drawing/2014/main" id="{00000000-0008-0000-6400-00005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1" name="Line 11">
          <a:extLst>
            <a:ext uri="{FF2B5EF4-FFF2-40B4-BE49-F238E27FC236}">
              <a16:creationId xmlns:a16="http://schemas.microsoft.com/office/drawing/2014/main" id="{00000000-0008-0000-6400-00005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2" name="Line 10">
          <a:extLst>
            <a:ext uri="{FF2B5EF4-FFF2-40B4-BE49-F238E27FC236}">
              <a16:creationId xmlns:a16="http://schemas.microsoft.com/office/drawing/2014/main" id="{00000000-0008-0000-6400-00005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3" name="Line 9">
          <a:extLst>
            <a:ext uri="{FF2B5EF4-FFF2-40B4-BE49-F238E27FC236}">
              <a16:creationId xmlns:a16="http://schemas.microsoft.com/office/drawing/2014/main" id="{00000000-0008-0000-6400-00005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4" name="Line 2">
          <a:extLst>
            <a:ext uri="{FF2B5EF4-FFF2-40B4-BE49-F238E27FC236}">
              <a16:creationId xmlns:a16="http://schemas.microsoft.com/office/drawing/2014/main" id="{00000000-0008-0000-6400-00005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5" name="Line 3">
          <a:extLst>
            <a:ext uri="{FF2B5EF4-FFF2-40B4-BE49-F238E27FC236}">
              <a16:creationId xmlns:a16="http://schemas.microsoft.com/office/drawing/2014/main" id="{00000000-0008-0000-6400-00005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6" name="Line 4">
          <a:extLst>
            <a:ext uri="{FF2B5EF4-FFF2-40B4-BE49-F238E27FC236}">
              <a16:creationId xmlns:a16="http://schemas.microsoft.com/office/drawing/2014/main" id="{00000000-0008-0000-6400-00005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7" name="Line 2">
          <a:extLst>
            <a:ext uri="{FF2B5EF4-FFF2-40B4-BE49-F238E27FC236}">
              <a16:creationId xmlns:a16="http://schemas.microsoft.com/office/drawing/2014/main" id="{00000000-0008-0000-6400-00005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8" name="Line 3">
          <a:extLst>
            <a:ext uri="{FF2B5EF4-FFF2-40B4-BE49-F238E27FC236}">
              <a16:creationId xmlns:a16="http://schemas.microsoft.com/office/drawing/2014/main" id="{00000000-0008-0000-6400-00005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9" name="Line 4">
          <a:extLst>
            <a:ext uri="{FF2B5EF4-FFF2-40B4-BE49-F238E27FC236}">
              <a16:creationId xmlns:a16="http://schemas.microsoft.com/office/drawing/2014/main" id="{00000000-0008-0000-6400-00005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0" name="Line 2">
          <a:extLst>
            <a:ext uri="{FF2B5EF4-FFF2-40B4-BE49-F238E27FC236}">
              <a16:creationId xmlns:a16="http://schemas.microsoft.com/office/drawing/2014/main" id="{00000000-0008-0000-6400-00005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1" name="Line 3">
          <a:extLst>
            <a:ext uri="{FF2B5EF4-FFF2-40B4-BE49-F238E27FC236}">
              <a16:creationId xmlns:a16="http://schemas.microsoft.com/office/drawing/2014/main" id="{00000000-0008-0000-6400-00005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2" name="Line 4">
          <a:extLst>
            <a:ext uri="{FF2B5EF4-FFF2-40B4-BE49-F238E27FC236}">
              <a16:creationId xmlns:a16="http://schemas.microsoft.com/office/drawing/2014/main" id="{00000000-0008-0000-6400-00005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6400-00005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6400-00005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6400-00005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6" name="Line 2">
          <a:extLst>
            <a:ext uri="{FF2B5EF4-FFF2-40B4-BE49-F238E27FC236}">
              <a16:creationId xmlns:a16="http://schemas.microsoft.com/office/drawing/2014/main" id="{00000000-0008-0000-6400-00006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7" name="Line 3">
          <a:extLst>
            <a:ext uri="{FF2B5EF4-FFF2-40B4-BE49-F238E27FC236}">
              <a16:creationId xmlns:a16="http://schemas.microsoft.com/office/drawing/2014/main" id="{00000000-0008-0000-6400-00006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8" name="Line 4">
          <a:extLst>
            <a:ext uri="{FF2B5EF4-FFF2-40B4-BE49-F238E27FC236}">
              <a16:creationId xmlns:a16="http://schemas.microsoft.com/office/drawing/2014/main" id="{00000000-0008-0000-6400-00006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9" name="Line 2">
          <a:extLst>
            <a:ext uri="{FF2B5EF4-FFF2-40B4-BE49-F238E27FC236}">
              <a16:creationId xmlns:a16="http://schemas.microsoft.com/office/drawing/2014/main" id="{00000000-0008-0000-6400-00006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0" name="Line 3">
          <a:extLst>
            <a:ext uri="{FF2B5EF4-FFF2-40B4-BE49-F238E27FC236}">
              <a16:creationId xmlns:a16="http://schemas.microsoft.com/office/drawing/2014/main" id="{00000000-0008-0000-6400-00006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1" name="Line 4">
          <a:extLst>
            <a:ext uri="{FF2B5EF4-FFF2-40B4-BE49-F238E27FC236}">
              <a16:creationId xmlns:a16="http://schemas.microsoft.com/office/drawing/2014/main" id="{00000000-0008-0000-6400-00006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2" name="Line 2">
          <a:extLst>
            <a:ext uri="{FF2B5EF4-FFF2-40B4-BE49-F238E27FC236}">
              <a16:creationId xmlns:a16="http://schemas.microsoft.com/office/drawing/2014/main" id="{00000000-0008-0000-6400-00006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3" name="Line 3">
          <a:extLst>
            <a:ext uri="{FF2B5EF4-FFF2-40B4-BE49-F238E27FC236}">
              <a16:creationId xmlns:a16="http://schemas.microsoft.com/office/drawing/2014/main" id="{00000000-0008-0000-6400-00006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4" name="Line 4">
          <a:extLst>
            <a:ext uri="{FF2B5EF4-FFF2-40B4-BE49-F238E27FC236}">
              <a16:creationId xmlns:a16="http://schemas.microsoft.com/office/drawing/2014/main" id="{00000000-0008-0000-6400-00006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5" name="Line 2">
          <a:extLst>
            <a:ext uri="{FF2B5EF4-FFF2-40B4-BE49-F238E27FC236}">
              <a16:creationId xmlns:a16="http://schemas.microsoft.com/office/drawing/2014/main" id="{00000000-0008-0000-6400-00006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6" name="Line 3">
          <a:extLst>
            <a:ext uri="{FF2B5EF4-FFF2-40B4-BE49-F238E27FC236}">
              <a16:creationId xmlns:a16="http://schemas.microsoft.com/office/drawing/2014/main" id="{00000000-0008-0000-6400-00006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7" name="Line 4">
          <a:extLst>
            <a:ext uri="{FF2B5EF4-FFF2-40B4-BE49-F238E27FC236}">
              <a16:creationId xmlns:a16="http://schemas.microsoft.com/office/drawing/2014/main" id="{00000000-0008-0000-6400-00006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8" name="Line 2">
          <a:extLst>
            <a:ext uri="{FF2B5EF4-FFF2-40B4-BE49-F238E27FC236}">
              <a16:creationId xmlns:a16="http://schemas.microsoft.com/office/drawing/2014/main" id="{00000000-0008-0000-6400-00006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9" name="Line 3">
          <a:extLst>
            <a:ext uri="{FF2B5EF4-FFF2-40B4-BE49-F238E27FC236}">
              <a16:creationId xmlns:a16="http://schemas.microsoft.com/office/drawing/2014/main" id="{00000000-0008-0000-6400-00006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0" name="Line 4">
          <a:extLst>
            <a:ext uri="{FF2B5EF4-FFF2-40B4-BE49-F238E27FC236}">
              <a16:creationId xmlns:a16="http://schemas.microsoft.com/office/drawing/2014/main" id="{00000000-0008-0000-6400-00006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1" name="Line 2">
          <a:extLst>
            <a:ext uri="{FF2B5EF4-FFF2-40B4-BE49-F238E27FC236}">
              <a16:creationId xmlns:a16="http://schemas.microsoft.com/office/drawing/2014/main" id="{00000000-0008-0000-6400-00006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2" name="Line 3">
          <a:extLst>
            <a:ext uri="{FF2B5EF4-FFF2-40B4-BE49-F238E27FC236}">
              <a16:creationId xmlns:a16="http://schemas.microsoft.com/office/drawing/2014/main" id="{00000000-0008-0000-6400-00007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3" name="Line 4">
          <a:extLst>
            <a:ext uri="{FF2B5EF4-FFF2-40B4-BE49-F238E27FC236}">
              <a16:creationId xmlns:a16="http://schemas.microsoft.com/office/drawing/2014/main" id="{00000000-0008-0000-6400-00007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4" name="Line 2">
          <a:extLst>
            <a:ext uri="{FF2B5EF4-FFF2-40B4-BE49-F238E27FC236}">
              <a16:creationId xmlns:a16="http://schemas.microsoft.com/office/drawing/2014/main" id="{00000000-0008-0000-6400-00007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5" name="Line 3">
          <a:extLst>
            <a:ext uri="{FF2B5EF4-FFF2-40B4-BE49-F238E27FC236}">
              <a16:creationId xmlns:a16="http://schemas.microsoft.com/office/drawing/2014/main" id="{00000000-0008-0000-6400-00007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6" name="Line 4">
          <a:extLst>
            <a:ext uri="{FF2B5EF4-FFF2-40B4-BE49-F238E27FC236}">
              <a16:creationId xmlns:a16="http://schemas.microsoft.com/office/drawing/2014/main" id="{00000000-0008-0000-6400-00007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7" name="Line 2">
          <a:extLst>
            <a:ext uri="{FF2B5EF4-FFF2-40B4-BE49-F238E27FC236}">
              <a16:creationId xmlns:a16="http://schemas.microsoft.com/office/drawing/2014/main" id="{00000000-0008-0000-6400-00007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8" name="Line 3">
          <a:extLst>
            <a:ext uri="{FF2B5EF4-FFF2-40B4-BE49-F238E27FC236}">
              <a16:creationId xmlns:a16="http://schemas.microsoft.com/office/drawing/2014/main" id="{00000000-0008-0000-6400-00007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9" name="Line 4">
          <a:extLst>
            <a:ext uri="{FF2B5EF4-FFF2-40B4-BE49-F238E27FC236}">
              <a16:creationId xmlns:a16="http://schemas.microsoft.com/office/drawing/2014/main" id="{00000000-0008-0000-6400-00007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0" name="Line 2">
          <a:extLst>
            <a:ext uri="{FF2B5EF4-FFF2-40B4-BE49-F238E27FC236}">
              <a16:creationId xmlns:a16="http://schemas.microsoft.com/office/drawing/2014/main" id="{00000000-0008-0000-6400-00007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1" name="Line 3">
          <a:extLst>
            <a:ext uri="{FF2B5EF4-FFF2-40B4-BE49-F238E27FC236}">
              <a16:creationId xmlns:a16="http://schemas.microsoft.com/office/drawing/2014/main" id="{00000000-0008-0000-6400-00007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2" name="Line 4">
          <a:extLst>
            <a:ext uri="{FF2B5EF4-FFF2-40B4-BE49-F238E27FC236}">
              <a16:creationId xmlns:a16="http://schemas.microsoft.com/office/drawing/2014/main" id="{00000000-0008-0000-6400-00007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3" name="Line 2">
          <a:extLst>
            <a:ext uri="{FF2B5EF4-FFF2-40B4-BE49-F238E27FC236}">
              <a16:creationId xmlns:a16="http://schemas.microsoft.com/office/drawing/2014/main" id="{00000000-0008-0000-6400-00007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4" name="Line 3">
          <a:extLst>
            <a:ext uri="{FF2B5EF4-FFF2-40B4-BE49-F238E27FC236}">
              <a16:creationId xmlns:a16="http://schemas.microsoft.com/office/drawing/2014/main" id="{00000000-0008-0000-6400-00007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5" name="Line 4">
          <a:extLst>
            <a:ext uri="{FF2B5EF4-FFF2-40B4-BE49-F238E27FC236}">
              <a16:creationId xmlns:a16="http://schemas.microsoft.com/office/drawing/2014/main" id="{00000000-0008-0000-6400-00007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6" name="Line 2">
          <a:extLst>
            <a:ext uri="{FF2B5EF4-FFF2-40B4-BE49-F238E27FC236}">
              <a16:creationId xmlns:a16="http://schemas.microsoft.com/office/drawing/2014/main" id="{00000000-0008-0000-6400-00007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7" name="Line 3">
          <a:extLst>
            <a:ext uri="{FF2B5EF4-FFF2-40B4-BE49-F238E27FC236}">
              <a16:creationId xmlns:a16="http://schemas.microsoft.com/office/drawing/2014/main" id="{00000000-0008-0000-6400-00007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8" name="Line 4">
          <a:extLst>
            <a:ext uri="{FF2B5EF4-FFF2-40B4-BE49-F238E27FC236}">
              <a16:creationId xmlns:a16="http://schemas.microsoft.com/office/drawing/2014/main" id="{00000000-0008-0000-6400-00008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9" name="Line 2">
          <a:extLst>
            <a:ext uri="{FF2B5EF4-FFF2-40B4-BE49-F238E27FC236}">
              <a16:creationId xmlns:a16="http://schemas.microsoft.com/office/drawing/2014/main" id="{00000000-0008-0000-6400-00008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0" name="Line 3">
          <a:extLst>
            <a:ext uri="{FF2B5EF4-FFF2-40B4-BE49-F238E27FC236}">
              <a16:creationId xmlns:a16="http://schemas.microsoft.com/office/drawing/2014/main" id="{00000000-0008-0000-6400-00008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1" name="Line 4">
          <a:extLst>
            <a:ext uri="{FF2B5EF4-FFF2-40B4-BE49-F238E27FC236}">
              <a16:creationId xmlns:a16="http://schemas.microsoft.com/office/drawing/2014/main" id="{00000000-0008-0000-6400-00008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2" name="Line 2">
          <a:extLst>
            <a:ext uri="{FF2B5EF4-FFF2-40B4-BE49-F238E27FC236}">
              <a16:creationId xmlns:a16="http://schemas.microsoft.com/office/drawing/2014/main" id="{00000000-0008-0000-6400-00008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3" name="Line 3">
          <a:extLst>
            <a:ext uri="{FF2B5EF4-FFF2-40B4-BE49-F238E27FC236}">
              <a16:creationId xmlns:a16="http://schemas.microsoft.com/office/drawing/2014/main" id="{00000000-0008-0000-6400-00008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4" name="Line 4">
          <a:extLst>
            <a:ext uri="{FF2B5EF4-FFF2-40B4-BE49-F238E27FC236}">
              <a16:creationId xmlns:a16="http://schemas.microsoft.com/office/drawing/2014/main" id="{00000000-0008-0000-6400-00008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5" name="Line 11">
          <a:extLst>
            <a:ext uri="{FF2B5EF4-FFF2-40B4-BE49-F238E27FC236}">
              <a16:creationId xmlns:a16="http://schemas.microsoft.com/office/drawing/2014/main" id="{00000000-0008-0000-6400-00008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6" name="Line 10">
          <a:extLst>
            <a:ext uri="{FF2B5EF4-FFF2-40B4-BE49-F238E27FC236}">
              <a16:creationId xmlns:a16="http://schemas.microsoft.com/office/drawing/2014/main" id="{00000000-0008-0000-6400-00008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7" name="Line 9">
          <a:extLst>
            <a:ext uri="{FF2B5EF4-FFF2-40B4-BE49-F238E27FC236}">
              <a16:creationId xmlns:a16="http://schemas.microsoft.com/office/drawing/2014/main" id="{00000000-0008-0000-6400-00008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500-000002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500-000003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500-00000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373380</xdr:colOff>
      <xdr:row>0</xdr:row>
      <xdr:rowOff>7620</xdr:rowOff>
    </xdr:from>
    <xdr:to>
      <xdr:col>1</xdr:col>
      <xdr:colOff>419100</xdr:colOff>
      <xdr:row>1</xdr:row>
      <xdr:rowOff>480060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6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7620"/>
          <a:ext cx="731520" cy="83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6500-00000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6500-00000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6500-00000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6500-00000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00000000-0008-0000-6500-00000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00000000-0008-0000-6500-00000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6500-00000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6500-00000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00000000-0008-0000-6500-00000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6500-00000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00000000-0008-0000-6500-00001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7" name="Line 4">
          <a:extLst>
            <a:ext uri="{FF2B5EF4-FFF2-40B4-BE49-F238E27FC236}">
              <a16:creationId xmlns:a16="http://schemas.microsoft.com/office/drawing/2014/main" id="{00000000-0008-0000-6500-00001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00000000-0008-0000-6500-00001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00000000-0008-0000-6500-00001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00000000-0008-0000-6500-00001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00000000-0008-0000-6500-00001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00000000-0008-0000-6500-00001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00000000-0008-0000-6500-00001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6500-00001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6500-00001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6500-00001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7" name="Line 2">
          <a:extLst>
            <a:ext uri="{FF2B5EF4-FFF2-40B4-BE49-F238E27FC236}">
              <a16:creationId xmlns:a16="http://schemas.microsoft.com/office/drawing/2014/main" id="{00000000-0008-0000-6500-00001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8" name="Line 3">
          <a:extLst>
            <a:ext uri="{FF2B5EF4-FFF2-40B4-BE49-F238E27FC236}">
              <a16:creationId xmlns:a16="http://schemas.microsoft.com/office/drawing/2014/main" id="{00000000-0008-0000-6500-00001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9" name="Line 4">
          <a:extLst>
            <a:ext uri="{FF2B5EF4-FFF2-40B4-BE49-F238E27FC236}">
              <a16:creationId xmlns:a16="http://schemas.microsoft.com/office/drawing/2014/main" id="{00000000-0008-0000-6500-00001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00000000-0008-0000-6500-00001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00000000-0008-0000-6500-00001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00000000-0008-0000-6500-00002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3" name="Line 2">
          <a:extLst>
            <a:ext uri="{FF2B5EF4-FFF2-40B4-BE49-F238E27FC236}">
              <a16:creationId xmlns:a16="http://schemas.microsoft.com/office/drawing/2014/main" id="{00000000-0008-0000-6500-00002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4" name="Line 3">
          <a:extLst>
            <a:ext uri="{FF2B5EF4-FFF2-40B4-BE49-F238E27FC236}">
              <a16:creationId xmlns:a16="http://schemas.microsoft.com/office/drawing/2014/main" id="{00000000-0008-0000-6500-00002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5" name="Line 4">
          <a:extLst>
            <a:ext uri="{FF2B5EF4-FFF2-40B4-BE49-F238E27FC236}">
              <a16:creationId xmlns:a16="http://schemas.microsoft.com/office/drawing/2014/main" id="{00000000-0008-0000-6500-00002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6" name="Line 2">
          <a:extLst>
            <a:ext uri="{FF2B5EF4-FFF2-40B4-BE49-F238E27FC236}">
              <a16:creationId xmlns:a16="http://schemas.microsoft.com/office/drawing/2014/main" id="{00000000-0008-0000-6500-00002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7" name="Line 3">
          <a:extLst>
            <a:ext uri="{FF2B5EF4-FFF2-40B4-BE49-F238E27FC236}">
              <a16:creationId xmlns:a16="http://schemas.microsoft.com/office/drawing/2014/main" id="{00000000-0008-0000-6500-00002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8" name="Line 4">
          <a:extLst>
            <a:ext uri="{FF2B5EF4-FFF2-40B4-BE49-F238E27FC236}">
              <a16:creationId xmlns:a16="http://schemas.microsoft.com/office/drawing/2014/main" id="{00000000-0008-0000-6500-00002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9" name="Line 2">
          <a:extLst>
            <a:ext uri="{FF2B5EF4-FFF2-40B4-BE49-F238E27FC236}">
              <a16:creationId xmlns:a16="http://schemas.microsoft.com/office/drawing/2014/main" id="{00000000-0008-0000-6500-00002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00000000-0008-0000-6500-00002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1" name="Line 4">
          <a:extLst>
            <a:ext uri="{FF2B5EF4-FFF2-40B4-BE49-F238E27FC236}">
              <a16:creationId xmlns:a16="http://schemas.microsoft.com/office/drawing/2014/main" id="{00000000-0008-0000-6500-00002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2" name="Line 2">
          <a:extLst>
            <a:ext uri="{FF2B5EF4-FFF2-40B4-BE49-F238E27FC236}">
              <a16:creationId xmlns:a16="http://schemas.microsoft.com/office/drawing/2014/main" id="{00000000-0008-0000-6500-00002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3" name="Line 3">
          <a:extLst>
            <a:ext uri="{FF2B5EF4-FFF2-40B4-BE49-F238E27FC236}">
              <a16:creationId xmlns:a16="http://schemas.microsoft.com/office/drawing/2014/main" id="{00000000-0008-0000-6500-00002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4" name="Line 4">
          <a:extLst>
            <a:ext uri="{FF2B5EF4-FFF2-40B4-BE49-F238E27FC236}">
              <a16:creationId xmlns:a16="http://schemas.microsoft.com/office/drawing/2014/main" id="{00000000-0008-0000-6500-00002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6500-00002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6500-00002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6500-00002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8" name="Line 2">
          <a:extLst>
            <a:ext uri="{FF2B5EF4-FFF2-40B4-BE49-F238E27FC236}">
              <a16:creationId xmlns:a16="http://schemas.microsoft.com/office/drawing/2014/main" id="{00000000-0008-0000-6500-00003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9" name="Line 3">
          <a:extLst>
            <a:ext uri="{FF2B5EF4-FFF2-40B4-BE49-F238E27FC236}">
              <a16:creationId xmlns:a16="http://schemas.microsoft.com/office/drawing/2014/main" id="{00000000-0008-0000-6500-00003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0" name="Line 4">
          <a:extLst>
            <a:ext uri="{FF2B5EF4-FFF2-40B4-BE49-F238E27FC236}">
              <a16:creationId xmlns:a16="http://schemas.microsoft.com/office/drawing/2014/main" id="{00000000-0008-0000-6500-00003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1" name="Line 2">
          <a:extLst>
            <a:ext uri="{FF2B5EF4-FFF2-40B4-BE49-F238E27FC236}">
              <a16:creationId xmlns:a16="http://schemas.microsoft.com/office/drawing/2014/main" id="{00000000-0008-0000-6500-00003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2" name="Line 3">
          <a:extLst>
            <a:ext uri="{FF2B5EF4-FFF2-40B4-BE49-F238E27FC236}">
              <a16:creationId xmlns:a16="http://schemas.microsoft.com/office/drawing/2014/main" id="{00000000-0008-0000-6500-00003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3" name="Line 4">
          <a:extLst>
            <a:ext uri="{FF2B5EF4-FFF2-40B4-BE49-F238E27FC236}">
              <a16:creationId xmlns:a16="http://schemas.microsoft.com/office/drawing/2014/main" id="{00000000-0008-0000-6500-00003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4" name="Line 2">
          <a:extLst>
            <a:ext uri="{FF2B5EF4-FFF2-40B4-BE49-F238E27FC236}">
              <a16:creationId xmlns:a16="http://schemas.microsoft.com/office/drawing/2014/main" id="{00000000-0008-0000-6500-00003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5" name="Line 3">
          <a:extLst>
            <a:ext uri="{FF2B5EF4-FFF2-40B4-BE49-F238E27FC236}">
              <a16:creationId xmlns:a16="http://schemas.microsoft.com/office/drawing/2014/main" id="{00000000-0008-0000-6500-00003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6" name="Line 4">
          <a:extLst>
            <a:ext uri="{FF2B5EF4-FFF2-40B4-BE49-F238E27FC236}">
              <a16:creationId xmlns:a16="http://schemas.microsoft.com/office/drawing/2014/main" id="{00000000-0008-0000-6500-00003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7" name="Line 2">
          <a:extLst>
            <a:ext uri="{FF2B5EF4-FFF2-40B4-BE49-F238E27FC236}">
              <a16:creationId xmlns:a16="http://schemas.microsoft.com/office/drawing/2014/main" id="{00000000-0008-0000-6500-00003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00000000-0008-0000-6500-00003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9" name="Line 4">
          <a:extLst>
            <a:ext uri="{FF2B5EF4-FFF2-40B4-BE49-F238E27FC236}">
              <a16:creationId xmlns:a16="http://schemas.microsoft.com/office/drawing/2014/main" id="{00000000-0008-0000-6500-00003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0" name="Line 2">
          <a:extLst>
            <a:ext uri="{FF2B5EF4-FFF2-40B4-BE49-F238E27FC236}">
              <a16:creationId xmlns:a16="http://schemas.microsoft.com/office/drawing/2014/main" id="{00000000-0008-0000-6500-00003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1" name="Line 3">
          <a:extLst>
            <a:ext uri="{FF2B5EF4-FFF2-40B4-BE49-F238E27FC236}">
              <a16:creationId xmlns:a16="http://schemas.microsoft.com/office/drawing/2014/main" id="{00000000-0008-0000-6500-00003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2" name="Line 4">
          <a:extLst>
            <a:ext uri="{FF2B5EF4-FFF2-40B4-BE49-F238E27FC236}">
              <a16:creationId xmlns:a16="http://schemas.microsoft.com/office/drawing/2014/main" id="{00000000-0008-0000-6500-00003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3" name="Line 2">
          <a:extLst>
            <a:ext uri="{FF2B5EF4-FFF2-40B4-BE49-F238E27FC236}">
              <a16:creationId xmlns:a16="http://schemas.microsoft.com/office/drawing/2014/main" id="{00000000-0008-0000-6500-00003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00000000-0008-0000-6500-00004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5" name="Line 4">
          <a:extLst>
            <a:ext uri="{FF2B5EF4-FFF2-40B4-BE49-F238E27FC236}">
              <a16:creationId xmlns:a16="http://schemas.microsoft.com/office/drawing/2014/main" id="{00000000-0008-0000-6500-00004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6" name="Line 2">
          <a:extLst>
            <a:ext uri="{FF2B5EF4-FFF2-40B4-BE49-F238E27FC236}">
              <a16:creationId xmlns:a16="http://schemas.microsoft.com/office/drawing/2014/main" id="{00000000-0008-0000-6500-00004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7" name="Line 3">
          <a:extLst>
            <a:ext uri="{FF2B5EF4-FFF2-40B4-BE49-F238E27FC236}">
              <a16:creationId xmlns:a16="http://schemas.microsoft.com/office/drawing/2014/main" id="{00000000-0008-0000-6500-00004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8" name="Line 4">
          <a:extLst>
            <a:ext uri="{FF2B5EF4-FFF2-40B4-BE49-F238E27FC236}">
              <a16:creationId xmlns:a16="http://schemas.microsoft.com/office/drawing/2014/main" id="{00000000-0008-0000-6500-00004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9" name="Line 2">
          <a:extLst>
            <a:ext uri="{FF2B5EF4-FFF2-40B4-BE49-F238E27FC236}">
              <a16:creationId xmlns:a16="http://schemas.microsoft.com/office/drawing/2014/main" id="{00000000-0008-0000-6500-00004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0" name="Line 3">
          <a:extLst>
            <a:ext uri="{FF2B5EF4-FFF2-40B4-BE49-F238E27FC236}">
              <a16:creationId xmlns:a16="http://schemas.microsoft.com/office/drawing/2014/main" id="{00000000-0008-0000-6500-00004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1" name="Line 4">
          <a:extLst>
            <a:ext uri="{FF2B5EF4-FFF2-40B4-BE49-F238E27FC236}">
              <a16:creationId xmlns:a16="http://schemas.microsoft.com/office/drawing/2014/main" id="{00000000-0008-0000-6500-00004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2" name="Line 2">
          <a:extLst>
            <a:ext uri="{FF2B5EF4-FFF2-40B4-BE49-F238E27FC236}">
              <a16:creationId xmlns:a16="http://schemas.microsoft.com/office/drawing/2014/main" id="{00000000-0008-0000-6500-00004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3" name="Line 3">
          <a:extLst>
            <a:ext uri="{FF2B5EF4-FFF2-40B4-BE49-F238E27FC236}">
              <a16:creationId xmlns:a16="http://schemas.microsoft.com/office/drawing/2014/main" id="{00000000-0008-0000-6500-00004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4" name="Line 4">
          <a:extLst>
            <a:ext uri="{FF2B5EF4-FFF2-40B4-BE49-F238E27FC236}">
              <a16:creationId xmlns:a16="http://schemas.microsoft.com/office/drawing/2014/main" id="{00000000-0008-0000-6500-00004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5" name="Line 2">
          <a:extLst>
            <a:ext uri="{FF2B5EF4-FFF2-40B4-BE49-F238E27FC236}">
              <a16:creationId xmlns:a16="http://schemas.microsoft.com/office/drawing/2014/main" id="{00000000-0008-0000-6500-00004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6" name="Line 3">
          <a:extLst>
            <a:ext uri="{FF2B5EF4-FFF2-40B4-BE49-F238E27FC236}">
              <a16:creationId xmlns:a16="http://schemas.microsoft.com/office/drawing/2014/main" id="{00000000-0008-0000-6500-00004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7" name="Line 4">
          <a:extLst>
            <a:ext uri="{FF2B5EF4-FFF2-40B4-BE49-F238E27FC236}">
              <a16:creationId xmlns:a16="http://schemas.microsoft.com/office/drawing/2014/main" id="{00000000-0008-0000-6500-00004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8" name="Line 2">
          <a:extLst>
            <a:ext uri="{FF2B5EF4-FFF2-40B4-BE49-F238E27FC236}">
              <a16:creationId xmlns:a16="http://schemas.microsoft.com/office/drawing/2014/main" id="{00000000-0008-0000-6500-00004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9" name="Line 3">
          <a:extLst>
            <a:ext uri="{FF2B5EF4-FFF2-40B4-BE49-F238E27FC236}">
              <a16:creationId xmlns:a16="http://schemas.microsoft.com/office/drawing/2014/main" id="{00000000-0008-0000-6500-00004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0" name="Line 4">
          <a:extLst>
            <a:ext uri="{FF2B5EF4-FFF2-40B4-BE49-F238E27FC236}">
              <a16:creationId xmlns:a16="http://schemas.microsoft.com/office/drawing/2014/main" id="{00000000-0008-0000-6500-00005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1" name="Line 11">
          <a:extLst>
            <a:ext uri="{FF2B5EF4-FFF2-40B4-BE49-F238E27FC236}">
              <a16:creationId xmlns:a16="http://schemas.microsoft.com/office/drawing/2014/main" id="{00000000-0008-0000-6500-00005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2" name="Line 10">
          <a:extLst>
            <a:ext uri="{FF2B5EF4-FFF2-40B4-BE49-F238E27FC236}">
              <a16:creationId xmlns:a16="http://schemas.microsoft.com/office/drawing/2014/main" id="{00000000-0008-0000-6500-00005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3" name="Line 9">
          <a:extLst>
            <a:ext uri="{FF2B5EF4-FFF2-40B4-BE49-F238E27FC236}">
              <a16:creationId xmlns:a16="http://schemas.microsoft.com/office/drawing/2014/main" id="{00000000-0008-0000-6500-00005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4" name="Line 2">
          <a:extLst>
            <a:ext uri="{FF2B5EF4-FFF2-40B4-BE49-F238E27FC236}">
              <a16:creationId xmlns:a16="http://schemas.microsoft.com/office/drawing/2014/main" id="{00000000-0008-0000-6500-00005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5" name="Line 3">
          <a:extLst>
            <a:ext uri="{FF2B5EF4-FFF2-40B4-BE49-F238E27FC236}">
              <a16:creationId xmlns:a16="http://schemas.microsoft.com/office/drawing/2014/main" id="{00000000-0008-0000-6500-00005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6" name="Line 4">
          <a:extLst>
            <a:ext uri="{FF2B5EF4-FFF2-40B4-BE49-F238E27FC236}">
              <a16:creationId xmlns:a16="http://schemas.microsoft.com/office/drawing/2014/main" id="{00000000-0008-0000-6500-00005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7" name="Line 2">
          <a:extLst>
            <a:ext uri="{FF2B5EF4-FFF2-40B4-BE49-F238E27FC236}">
              <a16:creationId xmlns:a16="http://schemas.microsoft.com/office/drawing/2014/main" id="{00000000-0008-0000-6500-00005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8" name="Line 3">
          <a:extLst>
            <a:ext uri="{FF2B5EF4-FFF2-40B4-BE49-F238E27FC236}">
              <a16:creationId xmlns:a16="http://schemas.microsoft.com/office/drawing/2014/main" id="{00000000-0008-0000-6500-00005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9" name="Line 4">
          <a:extLst>
            <a:ext uri="{FF2B5EF4-FFF2-40B4-BE49-F238E27FC236}">
              <a16:creationId xmlns:a16="http://schemas.microsoft.com/office/drawing/2014/main" id="{00000000-0008-0000-6500-00005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0" name="Line 2">
          <a:extLst>
            <a:ext uri="{FF2B5EF4-FFF2-40B4-BE49-F238E27FC236}">
              <a16:creationId xmlns:a16="http://schemas.microsoft.com/office/drawing/2014/main" id="{00000000-0008-0000-6500-00005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1" name="Line 3">
          <a:extLst>
            <a:ext uri="{FF2B5EF4-FFF2-40B4-BE49-F238E27FC236}">
              <a16:creationId xmlns:a16="http://schemas.microsoft.com/office/drawing/2014/main" id="{00000000-0008-0000-6500-00005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2" name="Line 4">
          <a:extLst>
            <a:ext uri="{FF2B5EF4-FFF2-40B4-BE49-F238E27FC236}">
              <a16:creationId xmlns:a16="http://schemas.microsoft.com/office/drawing/2014/main" id="{00000000-0008-0000-6500-00005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6500-00005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6500-00005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6500-00005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6" name="Line 2">
          <a:extLst>
            <a:ext uri="{FF2B5EF4-FFF2-40B4-BE49-F238E27FC236}">
              <a16:creationId xmlns:a16="http://schemas.microsoft.com/office/drawing/2014/main" id="{00000000-0008-0000-6500-00006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7" name="Line 3">
          <a:extLst>
            <a:ext uri="{FF2B5EF4-FFF2-40B4-BE49-F238E27FC236}">
              <a16:creationId xmlns:a16="http://schemas.microsoft.com/office/drawing/2014/main" id="{00000000-0008-0000-6500-00006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8" name="Line 4">
          <a:extLst>
            <a:ext uri="{FF2B5EF4-FFF2-40B4-BE49-F238E27FC236}">
              <a16:creationId xmlns:a16="http://schemas.microsoft.com/office/drawing/2014/main" id="{00000000-0008-0000-6500-00006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9" name="Line 2">
          <a:extLst>
            <a:ext uri="{FF2B5EF4-FFF2-40B4-BE49-F238E27FC236}">
              <a16:creationId xmlns:a16="http://schemas.microsoft.com/office/drawing/2014/main" id="{00000000-0008-0000-6500-00006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0" name="Line 3">
          <a:extLst>
            <a:ext uri="{FF2B5EF4-FFF2-40B4-BE49-F238E27FC236}">
              <a16:creationId xmlns:a16="http://schemas.microsoft.com/office/drawing/2014/main" id="{00000000-0008-0000-6500-00006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1" name="Line 4">
          <a:extLst>
            <a:ext uri="{FF2B5EF4-FFF2-40B4-BE49-F238E27FC236}">
              <a16:creationId xmlns:a16="http://schemas.microsoft.com/office/drawing/2014/main" id="{00000000-0008-0000-6500-00006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2" name="Line 2">
          <a:extLst>
            <a:ext uri="{FF2B5EF4-FFF2-40B4-BE49-F238E27FC236}">
              <a16:creationId xmlns:a16="http://schemas.microsoft.com/office/drawing/2014/main" id="{00000000-0008-0000-6500-00006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3" name="Line 3">
          <a:extLst>
            <a:ext uri="{FF2B5EF4-FFF2-40B4-BE49-F238E27FC236}">
              <a16:creationId xmlns:a16="http://schemas.microsoft.com/office/drawing/2014/main" id="{00000000-0008-0000-6500-00006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4" name="Line 4">
          <a:extLst>
            <a:ext uri="{FF2B5EF4-FFF2-40B4-BE49-F238E27FC236}">
              <a16:creationId xmlns:a16="http://schemas.microsoft.com/office/drawing/2014/main" id="{00000000-0008-0000-6500-00006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5" name="Line 2">
          <a:extLst>
            <a:ext uri="{FF2B5EF4-FFF2-40B4-BE49-F238E27FC236}">
              <a16:creationId xmlns:a16="http://schemas.microsoft.com/office/drawing/2014/main" id="{00000000-0008-0000-6500-00006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6" name="Line 3">
          <a:extLst>
            <a:ext uri="{FF2B5EF4-FFF2-40B4-BE49-F238E27FC236}">
              <a16:creationId xmlns:a16="http://schemas.microsoft.com/office/drawing/2014/main" id="{00000000-0008-0000-6500-00006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7" name="Line 4">
          <a:extLst>
            <a:ext uri="{FF2B5EF4-FFF2-40B4-BE49-F238E27FC236}">
              <a16:creationId xmlns:a16="http://schemas.microsoft.com/office/drawing/2014/main" id="{00000000-0008-0000-6500-00006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8" name="Line 2">
          <a:extLst>
            <a:ext uri="{FF2B5EF4-FFF2-40B4-BE49-F238E27FC236}">
              <a16:creationId xmlns:a16="http://schemas.microsoft.com/office/drawing/2014/main" id="{00000000-0008-0000-6500-00006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9" name="Line 3">
          <a:extLst>
            <a:ext uri="{FF2B5EF4-FFF2-40B4-BE49-F238E27FC236}">
              <a16:creationId xmlns:a16="http://schemas.microsoft.com/office/drawing/2014/main" id="{00000000-0008-0000-6500-00006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0" name="Line 4">
          <a:extLst>
            <a:ext uri="{FF2B5EF4-FFF2-40B4-BE49-F238E27FC236}">
              <a16:creationId xmlns:a16="http://schemas.microsoft.com/office/drawing/2014/main" id="{00000000-0008-0000-6500-00006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1" name="Line 2">
          <a:extLst>
            <a:ext uri="{FF2B5EF4-FFF2-40B4-BE49-F238E27FC236}">
              <a16:creationId xmlns:a16="http://schemas.microsoft.com/office/drawing/2014/main" id="{00000000-0008-0000-6500-00006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2" name="Line 3">
          <a:extLst>
            <a:ext uri="{FF2B5EF4-FFF2-40B4-BE49-F238E27FC236}">
              <a16:creationId xmlns:a16="http://schemas.microsoft.com/office/drawing/2014/main" id="{00000000-0008-0000-6500-00007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3" name="Line 4">
          <a:extLst>
            <a:ext uri="{FF2B5EF4-FFF2-40B4-BE49-F238E27FC236}">
              <a16:creationId xmlns:a16="http://schemas.microsoft.com/office/drawing/2014/main" id="{00000000-0008-0000-6500-00007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4" name="Line 2">
          <a:extLst>
            <a:ext uri="{FF2B5EF4-FFF2-40B4-BE49-F238E27FC236}">
              <a16:creationId xmlns:a16="http://schemas.microsoft.com/office/drawing/2014/main" id="{00000000-0008-0000-6500-00007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5" name="Line 3">
          <a:extLst>
            <a:ext uri="{FF2B5EF4-FFF2-40B4-BE49-F238E27FC236}">
              <a16:creationId xmlns:a16="http://schemas.microsoft.com/office/drawing/2014/main" id="{00000000-0008-0000-6500-00007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6" name="Line 4">
          <a:extLst>
            <a:ext uri="{FF2B5EF4-FFF2-40B4-BE49-F238E27FC236}">
              <a16:creationId xmlns:a16="http://schemas.microsoft.com/office/drawing/2014/main" id="{00000000-0008-0000-6500-00007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7" name="Line 2">
          <a:extLst>
            <a:ext uri="{FF2B5EF4-FFF2-40B4-BE49-F238E27FC236}">
              <a16:creationId xmlns:a16="http://schemas.microsoft.com/office/drawing/2014/main" id="{00000000-0008-0000-6500-00007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8" name="Line 3">
          <a:extLst>
            <a:ext uri="{FF2B5EF4-FFF2-40B4-BE49-F238E27FC236}">
              <a16:creationId xmlns:a16="http://schemas.microsoft.com/office/drawing/2014/main" id="{00000000-0008-0000-6500-00007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9" name="Line 4">
          <a:extLst>
            <a:ext uri="{FF2B5EF4-FFF2-40B4-BE49-F238E27FC236}">
              <a16:creationId xmlns:a16="http://schemas.microsoft.com/office/drawing/2014/main" id="{00000000-0008-0000-6500-00007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0" name="Line 2">
          <a:extLst>
            <a:ext uri="{FF2B5EF4-FFF2-40B4-BE49-F238E27FC236}">
              <a16:creationId xmlns:a16="http://schemas.microsoft.com/office/drawing/2014/main" id="{00000000-0008-0000-6500-00007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1" name="Line 3">
          <a:extLst>
            <a:ext uri="{FF2B5EF4-FFF2-40B4-BE49-F238E27FC236}">
              <a16:creationId xmlns:a16="http://schemas.microsoft.com/office/drawing/2014/main" id="{00000000-0008-0000-6500-00007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2" name="Line 4">
          <a:extLst>
            <a:ext uri="{FF2B5EF4-FFF2-40B4-BE49-F238E27FC236}">
              <a16:creationId xmlns:a16="http://schemas.microsoft.com/office/drawing/2014/main" id="{00000000-0008-0000-6500-00007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3" name="Line 2">
          <a:extLst>
            <a:ext uri="{FF2B5EF4-FFF2-40B4-BE49-F238E27FC236}">
              <a16:creationId xmlns:a16="http://schemas.microsoft.com/office/drawing/2014/main" id="{00000000-0008-0000-6500-00007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4" name="Line 3">
          <a:extLst>
            <a:ext uri="{FF2B5EF4-FFF2-40B4-BE49-F238E27FC236}">
              <a16:creationId xmlns:a16="http://schemas.microsoft.com/office/drawing/2014/main" id="{00000000-0008-0000-6500-00007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5" name="Line 4">
          <a:extLst>
            <a:ext uri="{FF2B5EF4-FFF2-40B4-BE49-F238E27FC236}">
              <a16:creationId xmlns:a16="http://schemas.microsoft.com/office/drawing/2014/main" id="{00000000-0008-0000-6500-00007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6" name="Line 2">
          <a:extLst>
            <a:ext uri="{FF2B5EF4-FFF2-40B4-BE49-F238E27FC236}">
              <a16:creationId xmlns:a16="http://schemas.microsoft.com/office/drawing/2014/main" id="{00000000-0008-0000-6500-00007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7" name="Line 3">
          <a:extLst>
            <a:ext uri="{FF2B5EF4-FFF2-40B4-BE49-F238E27FC236}">
              <a16:creationId xmlns:a16="http://schemas.microsoft.com/office/drawing/2014/main" id="{00000000-0008-0000-6500-00007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8" name="Line 4">
          <a:extLst>
            <a:ext uri="{FF2B5EF4-FFF2-40B4-BE49-F238E27FC236}">
              <a16:creationId xmlns:a16="http://schemas.microsoft.com/office/drawing/2014/main" id="{00000000-0008-0000-6500-00008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9" name="Line 2">
          <a:extLst>
            <a:ext uri="{FF2B5EF4-FFF2-40B4-BE49-F238E27FC236}">
              <a16:creationId xmlns:a16="http://schemas.microsoft.com/office/drawing/2014/main" id="{00000000-0008-0000-6500-00008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0" name="Line 3">
          <a:extLst>
            <a:ext uri="{FF2B5EF4-FFF2-40B4-BE49-F238E27FC236}">
              <a16:creationId xmlns:a16="http://schemas.microsoft.com/office/drawing/2014/main" id="{00000000-0008-0000-6500-00008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1" name="Line 4">
          <a:extLst>
            <a:ext uri="{FF2B5EF4-FFF2-40B4-BE49-F238E27FC236}">
              <a16:creationId xmlns:a16="http://schemas.microsoft.com/office/drawing/2014/main" id="{00000000-0008-0000-6500-00008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2" name="Line 2">
          <a:extLst>
            <a:ext uri="{FF2B5EF4-FFF2-40B4-BE49-F238E27FC236}">
              <a16:creationId xmlns:a16="http://schemas.microsoft.com/office/drawing/2014/main" id="{00000000-0008-0000-6500-00008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3" name="Line 3">
          <a:extLst>
            <a:ext uri="{FF2B5EF4-FFF2-40B4-BE49-F238E27FC236}">
              <a16:creationId xmlns:a16="http://schemas.microsoft.com/office/drawing/2014/main" id="{00000000-0008-0000-6500-00008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4" name="Line 4">
          <a:extLst>
            <a:ext uri="{FF2B5EF4-FFF2-40B4-BE49-F238E27FC236}">
              <a16:creationId xmlns:a16="http://schemas.microsoft.com/office/drawing/2014/main" id="{00000000-0008-0000-6500-00008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5" name="Line 11">
          <a:extLst>
            <a:ext uri="{FF2B5EF4-FFF2-40B4-BE49-F238E27FC236}">
              <a16:creationId xmlns:a16="http://schemas.microsoft.com/office/drawing/2014/main" id="{00000000-0008-0000-6500-00008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6" name="Line 10">
          <a:extLst>
            <a:ext uri="{FF2B5EF4-FFF2-40B4-BE49-F238E27FC236}">
              <a16:creationId xmlns:a16="http://schemas.microsoft.com/office/drawing/2014/main" id="{00000000-0008-0000-6500-00008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7" name="Line 9">
          <a:extLst>
            <a:ext uri="{FF2B5EF4-FFF2-40B4-BE49-F238E27FC236}">
              <a16:creationId xmlns:a16="http://schemas.microsoft.com/office/drawing/2014/main" id="{00000000-0008-0000-6500-00008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6600-000002000000}"/>
            </a:ext>
          </a:extLst>
        </xdr:cNvPr>
        <xdr:cNvSpPr>
          <a:spLocks noChangeShapeType="1"/>
        </xdr:cNvSpPr>
      </xdr:nvSpPr>
      <xdr:spPr bwMode="auto">
        <a:xfrm>
          <a:off x="754380" y="8336280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6600-000003000000}"/>
            </a:ext>
          </a:extLst>
        </xdr:cNvPr>
        <xdr:cNvSpPr>
          <a:spLocks noChangeShapeType="1"/>
        </xdr:cNvSpPr>
      </xdr:nvSpPr>
      <xdr:spPr bwMode="auto">
        <a:xfrm>
          <a:off x="3088005" y="8343900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6600-000004000000}"/>
            </a:ext>
          </a:extLst>
        </xdr:cNvPr>
        <xdr:cNvSpPr>
          <a:spLocks noChangeShapeType="1"/>
        </xdr:cNvSpPr>
      </xdr:nvSpPr>
      <xdr:spPr bwMode="auto">
        <a:xfrm>
          <a:off x="5288280" y="836676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373380</xdr:colOff>
      <xdr:row>0</xdr:row>
      <xdr:rowOff>7620</xdr:rowOff>
    </xdr:from>
    <xdr:to>
      <xdr:col>1</xdr:col>
      <xdr:colOff>419100</xdr:colOff>
      <xdr:row>1</xdr:row>
      <xdr:rowOff>480060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00000000-0008-0000-6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7620"/>
          <a:ext cx="731520" cy="83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6600-00000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6600-00000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6600-00000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6600-00000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00000000-0008-0000-6600-00000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" name="Line 4">
          <a:extLst>
            <a:ext uri="{FF2B5EF4-FFF2-40B4-BE49-F238E27FC236}">
              <a16:creationId xmlns:a16="http://schemas.microsoft.com/office/drawing/2014/main" id="{00000000-0008-0000-6600-00000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0000000-0008-0000-6600-00000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6600-00000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00000000-0008-0000-6600-00000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5" name="Line 2">
          <a:extLst>
            <a:ext uri="{FF2B5EF4-FFF2-40B4-BE49-F238E27FC236}">
              <a16:creationId xmlns:a16="http://schemas.microsoft.com/office/drawing/2014/main" id="{00000000-0008-0000-6600-00000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6" name="Line 3">
          <a:extLst>
            <a:ext uri="{FF2B5EF4-FFF2-40B4-BE49-F238E27FC236}">
              <a16:creationId xmlns:a16="http://schemas.microsoft.com/office/drawing/2014/main" id="{00000000-0008-0000-6600-00001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7" name="Line 4">
          <a:extLst>
            <a:ext uri="{FF2B5EF4-FFF2-40B4-BE49-F238E27FC236}">
              <a16:creationId xmlns:a16="http://schemas.microsoft.com/office/drawing/2014/main" id="{00000000-0008-0000-6600-00001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8" name="Line 2">
          <a:extLst>
            <a:ext uri="{FF2B5EF4-FFF2-40B4-BE49-F238E27FC236}">
              <a16:creationId xmlns:a16="http://schemas.microsoft.com/office/drawing/2014/main" id="{00000000-0008-0000-6600-00001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9" name="Line 3">
          <a:extLst>
            <a:ext uri="{FF2B5EF4-FFF2-40B4-BE49-F238E27FC236}">
              <a16:creationId xmlns:a16="http://schemas.microsoft.com/office/drawing/2014/main" id="{00000000-0008-0000-6600-00001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0" name="Line 4">
          <a:extLst>
            <a:ext uri="{FF2B5EF4-FFF2-40B4-BE49-F238E27FC236}">
              <a16:creationId xmlns:a16="http://schemas.microsoft.com/office/drawing/2014/main" id="{00000000-0008-0000-6600-00001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00000000-0008-0000-6600-00001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00000000-0008-0000-6600-00001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00000000-0008-0000-6600-00001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6600-00001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6600-00001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6600-00001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27" name="Line 2">
          <a:extLst>
            <a:ext uri="{FF2B5EF4-FFF2-40B4-BE49-F238E27FC236}">
              <a16:creationId xmlns:a16="http://schemas.microsoft.com/office/drawing/2014/main" id="{00000000-0008-0000-6600-00001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28" name="Line 3">
          <a:extLst>
            <a:ext uri="{FF2B5EF4-FFF2-40B4-BE49-F238E27FC236}">
              <a16:creationId xmlns:a16="http://schemas.microsoft.com/office/drawing/2014/main" id="{00000000-0008-0000-6600-00001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29" name="Line 4">
          <a:extLst>
            <a:ext uri="{FF2B5EF4-FFF2-40B4-BE49-F238E27FC236}">
              <a16:creationId xmlns:a16="http://schemas.microsoft.com/office/drawing/2014/main" id="{00000000-0008-0000-6600-00001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00000000-0008-0000-6600-00001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00000000-0008-0000-6600-00001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00000000-0008-0000-6600-00002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3" name="Line 2">
          <a:extLst>
            <a:ext uri="{FF2B5EF4-FFF2-40B4-BE49-F238E27FC236}">
              <a16:creationId xmlns:a16="http://schemas.microsoft.com/office/drawing/2014/main" id="{00000000-0008-0000-6600-00002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4" name="Line 3">
          <a:extLst>
            <a:ext uri="{FF2B5EF4-FFF2-40B4-BE49-F238E27FC236}">
              <a16:creationId xmlns:a16="http://schemas.microsoft.com/office/drawing/2014/main" id="{00000000-0008-0000-6600-00002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5" name="Line 4">
          <a:extLst>
            <a:ext uri="{FF2B5EF4-FFF2-40B4-BE49-F238E27FC236}">
              <a16:creationId xmlns:a16="http://schemas.microsoft.com/office/drawing/2014/main" id="{00000000-0008-0000-6600-00002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6" name="Line 2">
          <a:extLst>
            <a:ext uri="{FF2B5EF4-FFF2-40B4-BE49-F238E27FC236}">
              <a16:creationId xmlns:a16="http://schemas.microsoft.com/office/drawing/2014/main" id="{00000000-0008-0000-6600-00002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37" name="Line 3">
          <a:extLst>
            <a:ext uri="{FF2B5EF4-FFF2-40B4-BE49-F238E27FC236}">
              <a16:creationId xmlns:a16="http://schemas.microsoft.com/office/drawing/2014/main" id="{00000000-0008-0000-6600-00002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38" name="Line 4">
          <a:extLst>
            <a:ext uri="{FF2B5EF4-FFF2-40B4-BE49-F238E27FC236}">
              <a16:creationId xmlns:a16="http://schemas.microsoft.com/office/drawing/2014/main" id="{00000000-0008-0000-6600-00002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39" name="Line 2">
          <a:extLst>
            <a:ext uri="{FF2B5EF4-FFF2-40B4-BE49-F238E27FC236}">
              <a16:creationId xmlns:a16="http://schemas.microsoft.com/office/drawing/2014/main" id="{00000000-0008-0000-6600-00002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00000000-0008-0000-6600-00002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1" name="Line 4">
          <a:extLst>
            <a:ext uri="{FF2B5EF4-FFF2-40B4-BE49-F238E27FC236}">
              <a16:creationId xmlns:a16="http://schemas.microsoft.com/office/drawing/2014/main" id="{00000000-0008-0000-6600-00002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2" name="Line 2">
          <a:extLst>
            <a:ext uri="{FF2B5EF4-FFF2-40B4-BE49-F238E27FC236}">
              <a16:creationId xmlns:a16="http://schemas.microsoft.com/office/drawing/2014/main" id="{00000000-0008-0000-6600-00002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3" name="Line 3">
          <a:extLst>
            <a:ext uri="{FF2B5EF4-FFF2-40B4-BE49-F238E27FC236}">
              <a16:creationId xmlns:a16="http://schemas.microsoft.com/office/drawing/2014/main" id="{00000000-0008-0000-6600-00002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4" name="Line 4">
          <a:extLst>
            <a:ext uri="{FF2B5EF4-FFF2-40B4-BE49-F238E27FC236}">
              <a16:creationId xmlns:a16="http://schemas.microsoft.com/office/drawing/2014/main" id="{00000000-0008-0000-6600-00002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6600-00002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6600-00002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6600-00002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48" name="Line 2">
          <a:extLst>
            <a:ext uri="{FF2B5EF4-FFF2-40B4-BE49-F238E27FC236}">
              <a16:creationId xmlns:a16="http://schemas.microsoft.com/office/drawing/2014/main" id="{00000000-0008-0000-6600-00003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49" name="Line 3">
          <a:extLst>
            <a:ext uri="{FF2B5EF4-FFF2-40B4-BE49-F238E27FC236}">
              <a16:creationId xmlns:a16="http://schemas.microsoft.com/office/drawing/2014/main" id="{00000000-0008-0000-6600-00003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0" name="Line 4">
          <a:extLst>
            <a:ext uri="{FF2B5EF4-FFF2-40B4-BE49-F238E27FC236}">
              <a16:creationId xmlns:a16="http://schemas.microsoft.com/office/drawing/2014/main" id="{00000000-0008-0000-6600-00003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1" name="Line 2">
          <a:extLst>
            <a:ext uri="{FF2B5EF4-FFF2-40B4-BE49-F238E27FC236}">
              <a16:creationId xmlns:a16="http://schemas.microsoft.com/office/drawing/2014/main" id="{00000000-0008-0000-6600-00003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2" name="Line 3">
          <a:extLst>
            <a:ext uri="{FF2B5EF4-FFF2-40B4-BE49-F238E27FC236}">
              <a16:creationId xmlns:a16="http://schemas.microsoft.com/office/drawing/2014/main" id="{00000000-0008-0000-6600-00003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3" name="Line 4">
          <a:extLst>
            <a:ext uri="{FF2B5EF4-FFF2-40B4-BE49-F238E27FC236}">
              <a16:creationId xmlns:a16="http://schemas.microsoft.com/office/drawing/2014/main" id="{00000000-0008-0000-6600-00003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4" name="Line 2">
          <a:extLst>
            <a:ext uri="{FF2B5EF4-FFF2-40B4-BE49-F238E27FC236}">
              <a16:creationId xmlns:a16="http://schemas.microsoft.com/office/drawing/2014/main" id="{00000000-0008-0000-6600-00003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5" name="Line 3">
          <a:extLst>
            <a:ext uri="{FF2B5EF4-FFF2-40B4-BE49-F238E27FC236}">
              <a16:creationId xmlns:a16="http://schemas.microsoft.com/office/drawing/2014/main" id="{00000000-0008-0000-6600-00003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6" name="Line 4">
          <a:extLst>
            <a:ext uri="{FF2B5EF4-FFF2-40B4-BE49-F238E27FC236}">
              <a16:creationId xmlns:a16="http://schemas.microsoft.com/office/drawing/2014/main" id="{00000000-0008-0000-6600-00003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57" name="Line 2">
          <a:extLst>
            <a:ext uri="{FF2B5EF4-FFF2-40B4-BE49-F238E27FC236}">
              <a16:creationId xmlns:a16="http://schemas.microsoft.com/office/drawing/2014/main" id="{00000000-0008-0000-6600-00003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00000000-0008-0000-6600-00003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59" name="Line 4">
          <a:extLst>
            <a:ext uri="{FF2B5EF4-FFF2-40B4-BE49-F238E27FC236}">
              <a16:creationId xmlns:a16="http://schemas.microsoft.com/office/drawing/2014/main" id="{00000000-0008-0000-6600-00003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0" name="Line 2">
          <a:extLst>
            <a:ext uri="{FF2B5EF4-FFF2-40B4-BE49-F238E27FC236}">
              <a16:creationId xmlns:a16="http://schemas.microsoft.com/office/drawing/2014/main" id="{00000000-0008-0000-6600-00003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1" name="Line 3">
          <a:extLst>
            <a:ext uri="{FF2B5EF4-FFF2-40B4-BE49-F238E27FC236}">
              <a16:creationId xmlns:a16="http://schemas.microsoft.com/office/drawing/2014/main" id="{00000000-0008-0000-6600-00003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2" name="Line 4">
          <a:extLst>
            <a:ext uri="{FF2B5EF4-FFF2-40B4-BE49-F238E27FC236}">
              <a16:creationId xmlns:a16="http://schemas.microsoft.com/office/drawing/2014/main" id="{00000000-0008-0000-6600-00003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3" name="Line 2">
          <a:extLst>
            <a:ext uri="{FF2B5EF4-FFF2-40B4-BE49-F238E27FC236}">
              <a16:creationId xmlns:a16="http://schemas.microsoft.com/office/drawing/2014/main" id="{00000000-0008-0000-6600-00003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00000000-0008-0000-6600-00004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5" name="Line 4">
          <a:extLst>
            <a:ext uri="{FF2B5EF4-FFF2-40B4-BE49-F238E27FC236}">
              <a16:creationId xmlns:a16="http://schemas.microsoft.com/office/drawing/2014/main" id="{00000000-0008-0000-6600-00004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6" name="Line 2">
          <a:extLst>
            <a:ext uri="{FF2B5EF4-FFF2-40B4-BE49-F238E27FC236}">
              <a16:creationId xmlns:a16="http://schemas.microsoft.com/office/drawing/2014/main" id="{00000000-0008-0000-6600-00004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67" name="Line 3">
          <a:extLst>
            <a:ext uri="{FF2B5EF4-FFF2-40B4-BE49-F238E27FC236}">
              <a16:creationId xmlns:a16="http://schemas.microsoft.com/office/drawing/2014/main" id="{00000000-0008-0000-6600-00004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68" name="Line 4">
          <a:extLst>
            <a:ext uri="{FF2B5EF4-FFF2-40B4-BE49-F238E27FC236}">
              <a16:creationId xmlns:a16="http://schemas.microsoft.com/office/drawing/2014/main" id="{00000000-0008-0000-6600-00004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69" name="Line 2">
          <a:extLst>
            <a:ext uri="{FF2B5EF4-FFF2-40B4-BE49-F238E27FC236}">
              <a16:creationId xmlns:a16="http://schemas.microsoft.com/office/drawing/2014/main" id="{00000000-0008-0000-6600-00004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0" name="Line 3">
          <a:extLst>
            <a:ext uri="{FF2B5EF4-FFF2-40B4-BE49-F238E27FC236}">
              <a16:creationId xmlns:a16="http://schemas.microsoft.com/office/drawing/2014/main" id="{00000000-0008-0000-6600-00004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1" name="Line 4">
          <a:extLst>
            <a:ext uri="{FF2B5EF4-FFF2-40B4-BE49-F238E27FC236}">
              <a16:creationId xmlns:a16="http://schemas.microsoft.com/office/drawing/2014/main" id="{00000000-0008-0000-6600-00004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2" name="Line 2">
          <a:extLst>
            <a:ext uri="{FF2B5EF4-FFF2-40B4-BE49-F238E27FC236}">
              <a16:creationId xmlns:a16="http://schemas.microsoft.com/office/drawing/2014/main" id="{00000000-0008-0000-6600-00004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3" name="Line 3">
          <a:extLst>
            <a:ext uri="{FF2B5EF4-FFF2-40B4-BE49-F238E27FC236}">
              <a16:creationId xmlns:a16="http://schemas.microsoft.com/office/drawing/2014/main" id="{00000000-0008-0000-6600-00004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4" name="Line 4">
          <a:extLst>
            <a:ext uri="{FF2B5EF4-FFF2-40B4-BE49-F238E27FC236}">
              <a16:creationId xmlns:a16="http://schemas.microsoft.com/office/drawing/2014/main" id="{00000000-0008-0000-6600-00004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5" name="Line 2">
          <a:extLst>
            <a:ext uri="{FF2B5EF4-FFF2-40B4-BE49-F238E27FC236}">
              <a16:creationId xmlns:a16="http://schemas.microsoft.com/office/drawing/2014/main" id="{00000000-0008-0000-6600-00004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6" name="Line 3">
          <a:extLst>
            <a:ext uri="{FF2B5EF4-FFF2-40B4-BE49-F238E27FC236}">
              <a16:creationId xmlns:a16="http://schemas.microsoft.com/office/drawing/2014/main" id="{00000000-0008-0000-6600-00004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77" name="Line 4">
          <a:extLst>
            <a:ext uri="{FF2B5EF4-FFF2-40B4-BE49-F238E27FC236}">
              <a16:creationId xmlns:a16="http://schemas.microsoft.com/office/drawing/2014/main" id="{00000000-0008-0000-6600-00004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78" name="Line 2">
          <a:extLst>
            <a:ext uri="{FF2B5EF4-FFF2-40B4-BE49-F238E27FC236}">
              <a16:creationId xmlns:a16="http://schemas.microsoft.com/office/drawing/2014/main" id="{00000000-0008-0000-6600-00004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79" name="Line 3">
          <a:extLst>
            <a:ext uri="{FF2B5EF4-FFF2-40B4-BE49-F238E27FC236}">
              <a16:creationId xmlns:a16="http://schemas.microsoft.com/office/drawing/2014/main" id="{00000000-0008-0000-6600-00004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0" name="Line 4">
          <a:extLst>
            <a:ext uri="{FF2B5EF4-FFF2-40B4-BE49-F238E27FC236}">
              <a16:creationId xmlns:a16="http://schemas.microsoft.com/office/drawing/2014/main" id="{00000000-0008-0000-6600-00005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1" name="Line 11">
          <a:extLst>
            <a:ext uri="{FF2B5EF4-FFF2-40B4-BE49-F238E27FC236}">
              <a16:creationId xmlns:a16="http://schemas.microsoft.com/office/drawing/2014/main" id="{00000000-0008-0000-6600-00005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2" name="Line 10">
          <a:extLst>
            <a:ext uri="{FF2B5EF4-FFF2-40B4-BE49-F238E27FC236}">
              <a16:creationId xmlns:a16="http://schemas.microsoft.com/office/drawing/2014/main" id="{00000000-0008-0000-6600-00005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3" name="Line 9">
          <a:extLst>
            <a:ext uri="{FF2B5EF4-FFF2-40B4-BE49-F238E27FC236}">
              <a16:creationId xmlns:a16="http://schemas.microsoft.com/office/drawing/2014/main" id="{00000000-0008-0000-6600-00005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4" name="Line 2">
          <a:extLst>
            <a:ext uri="{FF2B5EF4-FFF2-40B4-BE49-F238E27FC236}">
              <a16:creationId xmlns:a16="http://schemas.microsoft.com/office/drawing/2014/main" id="{00000000-0008-0000-6600-00005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5" name="Line 3">
          <a:extLst>
            <a:ext uri="{FF2B5EF4-FFF2-40B4-BE49-F238E27FC236}">
              <a16:creationId xmlns:a16="http://schemas.microsoft.com/office/drawing/2014/main" id="{00000000-0008-0000-6600-00005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6" name="Line 4">
          <a:extLst>
            <a:ext uri="{FF2B5EF4-FFF2-40B4-BE49-F238E27FC236}">
              <a16:creationId xmlns:a16="http://schemas.microsoft.com/office/drawing/2014/main" id="{00000000-0008-0000-6600-00005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87" name="Line 2">
          <a:extLst>
            <a:ext uri="{FF2B5EF4-FFF2-40B4-BE49-F238E27FC236}">
              <a16:creationId xmlns:a16="http://schemas.microsoft.com/office/drawing/2014/main" id="{00000000-0008-0000-6600-000057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88" name="Line 3">
          <a:extLst>
            <a:ext uri="{FF2B5EF4-FFF2-40B4-BE49-F238E27FC236}">
              <a16:creationId xmlns:a16="http://schemas.microsoft.com/office/drawing/2014/main" id="{00000000-0008-0000-6600-00005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89" name="Line 4">
          <a:extLst>
            <a:ext uri="{FF2B5EF4-FFF2-40B4-BE49-F238E27FC236}">
              <a16:creationId xmlns:a16="http://schemas.microsoft.com/office/drawing/2014/main" id="{00000000-0008-0000-6600-000059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0" name="Line 2">
          <a:extLst>
            <a:ext uri="{FF2B5EF4-FFF2-40B4-BE49-F238E27FC236}">
              <a16:creationId xmlns:a16="http://schemas.microsoft.com/office/drawing/2014/main" id="{00000000-0008-0000-6600-00005A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1" name="Line 3">
          <a:extLst>
            <a:ext uri="{FF2B5EF4-FFF2-40B4-BE49-F238E27FC236}">
              <a16:creationId xmlns:a16="http://schemas.microsoft.com/office/drawing/2014/main" id="{00000000-0008-0000-6600-00005B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2" name="Line 4">
          <a:extLst>
            <a:ext uri="{FF2B5EF4-FFF2-40B4-BE49-F238E27FC236}">
              <a16:creationId xmlns:a16="http://schemas.microsoft.com/office/drawing/2014/main" id="{00000000-0008-0000-6600-00005C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3" name="Line 2">
          <a:extLst>
            <a:ext uri="{FF2B5EF4-FFF2-40B4-BE49-F238E27FC236}">
              <a16:creationId xmlns:a16="http://schemas.microsoft.com/office/drawing/2014/main" id="{00000000-0008-0000-6600-00005D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4" name="Line 3">
          <a:extLst>
            <a:ext uri="{FF2B5EF4-FFF2-40B4-BE49-F238E27FC236}">
              <a16:creationId xmlns:a16="http://schemas.microsoft.com/office/drawing/2014/main" id="{00000000-0008-0000-6600-00005E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5" name="Line 4">
          <a:extLst>
            <a:ext uri="{FF2B5EF4-FFF2-40B4-BE49-F238E27FC236}">
              <a16:creationId xmlns:a16="http://schemas.microsoft.com/office/drawing/2014/main" id="{00000000-0008-0000-6600-00005F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6" name="Line 2">
          <a:extLst>
            <a:ext uri="{FF2B5EF4-FFF2-40B4-BE49-F238E27FC236}">
              <a16:creationId xmlns:a16="http://schemas.microsoft.com/office/drawing/2014/main" id="{00000000-0008-0000-6600-000060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97" name="Line 3">
          <a:extLst>
            <a:ext uri="{FF2B5EF4-FFF2-40B4-BE49-F238E27FC236}">
              <a16:creationId xmlns:a16="http://schemas.microsoft.com/office/drawing/2014/main" id="{00000000-0008-0000-6600-000061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98" name="Line 4">
          <a:extLst>
            <a:ext uri="{FF2B5EF4-FFF2-40B4-BE49-F238E27FC236}">
              <a16:creationId xmlns:a16="http://schemas.microsoft.com/office/drawing/2014/main" id="{00000000-0008-0000-6600-000062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99" name="Line 2">
          <a:extLst>
            <a:ext uri="{FF2B5EF4-FFF2-40B4-BE49-F238E27FC236}">
              <a16:creationId xmlns:a16="http://schemas.microsoft.com/office/drawing/2014/main" id="{00000000-0008-0000-6600-000063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0" name="Line 3">
          <a:extLst>
            <a:ext uri="{FF2B5EF4-FFF2-40B4-BE49-F238E27FC236}">
              <a16:creationId xmlns:a16="http://schemas.microsoft.com/office/drawing/2014/main" id="{00000000-0008-0000-6600-000064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1" name="Line 4">
          <a:extLst>
            <a:ext uri="{FF2B5EF4-FFF2-40B4-BE49-F238E27FC236}">
              <a16:creationId xmlns:a16="http://schemas.microsoft.com/office/drawing/2014/main" id="{00000000-0008-0000-6600-000065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2" name="Line 2">
          <a:extLst>
            <a:ext uri="{FF2B5EF4-FFF2-40B4-BE49-F238E27FC236}">
              <a16:creationId xmlns:a16="http://schemas.microsoft.com/office/drawing/2014/main" id="{00000000-0008-0000-6600-000066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3" name="Line 3">
          <a:extLst>
            <a:ext uri="{FF2B5EF4-FFF2-40B4-BE49-F238E27FC236}">
              <a16:creationId xmlns:a16="http://schemas.microsoft.com/office/drawing/2014/main" id="{00000000-0008-0000-6600-000067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4" name="Line 4">
          <a:extLst>
            <a:ext uri="{FF2B5EF4-FFF2-40B4-BE49-F238E27FC236}">
              <a16:creationId xmlns:a16="http://schemas.microsoft.com/office/drawing/2014/main" id="{00000000-0008-0000-6600-000068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5" name="Line 2">
          <a:extLst>
            <a:ext uri="{FF2B5EF4-FFF2-40B4-BE49-F238E27FC236}">
              <a16:creationId xmlns:a16="http://schemas.microsoft.com/office/drawing/2014/main" id="{00000000-0008-0000-6600-00006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6" name="Line 3">
          <a:extLst>
            <a:ext uri="{FF2B5EF4-FFF2-40B4-BE49-F238E27FC236}">
              <a16:creationId xmlns:a16="http://schemas.microsoft.com/office/drawing/2014/main" id="{00000000-0008-0000-6600-00006A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07" name="Line 4">
          <a:extLst>
            <a:ext uri="{FF2B5EF4-FFF2-40B4-BE49-F238E27FC236}">
              <a16:creationId xmlns:a16="http://schemas.microsoft.com/office/drawing/2014/main" id="{00000000-0008-0000-6600-00006B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08" name="Line 2">
          <a:extLst>
            <a:ext uri="{FF2B5EF4-FFF2-40B4-BE49-F238E27FC236}">
              <a16:creationId xmlns:a16="http://schemas.microsoft.com/office/drawing/2014/main" id="{00000000-0008-0000-6600-00006C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09" name="Line 3">
          <a:extLst>
            <a:ext uri="{FF2B5EF4-FFF2-40B4-BE49-F238E27FC236}">
              <a16:creationId xmlns:a16="http://schemas.microsoft.com/office/drawing/2014/main" id="{00000000-0008-0000-6600-00006D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0" name="Line 4">
          <a:extLst>
            <a:ext uri="{FF2B5EF4-FFF2-40B4-BE49-F238E27FC236}">
              <a16:creationId xmlns:a16="http://schemas.microsoft.com/office/drawing/2014/main" id="{00000000-0008-0000-6600-00006E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1" name="Line 2">
          <a:extLst>
            <a:ext uri="{FF2B5EF4-FFF2-40B4-BE49-F238E27FC236}">
              <a16:creationId xmlns:a16="http://schemas.microsoft.com/office/drawing/2014/main" id="{00000000-0008-0000-6600-00006F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2" name="Line 3">
          <a:extLst>
            <a:ext uri="{FF2B5EF4-FFF2-40B4-BE49-F238E27FC236}">
              <a16:creationId xmlns:a16="http://schemas.microsoft.com/office/drawing/2014/main" id="{00000000-0008-0000-6600-000070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3" name="Line 4">
          <a:extLst>
            <a:ext uri="{FF2B5EF4-FFF2-40B4-BE49-F238E27FC236}">
              <a16:creationId xmlns:a16="http://schemas.microsoft.com/office/drawing/2014/main" id="{00000000-0008-0000-6600-000071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4" name="Line 2">
          <a:extLst>
            <a:ext uri="{FF2B5EF4-FFF2-40B4-BE49-F238E27FC236}">
              <a16:creationId xmlns:a16="http://schemas.microsoft.com/office/drawing/2014/main" id="{00000000-0008-0000-6600-000072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5" name="Line 3">
          <a:extLst>
            <a:ext uri="{FF2B5EF4-FFF2-40B4-BE49-F238E27FC236}">
              <a16:creationId xmlns:a16="http://schemas.microsoft.com/office/drawing/2014/main" id="{00000000-0008-0000-6600-000073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6" name="Line 4">
          <a:extLst>
            <a:ext uri="{FF2B5EF4-FFF2-40B4-BE49-F238E27FC236}">
              <a16:creationId xmlns:a16="http://schemas.microsoft.com/office/drawing/2014/main" id="{00000000-0008-0000-6600-000074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17" name="Line 2">
          <a:extLst>
            <a:ext uri="{FF2B5EF4-FFF2-40B4-BE49-F238E27FC236}">
              <a16:creationId xmlns:a16="http://schemas.microsoft.com/office/drawing/2014/main" id="{00000000-0008-0000-6600-000075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18" name="Line 3">
          <a:extLst>
            <a:ext uri="{FF2B5EF4-FFF2-40B4-BE49-F238E27FC236}">
              <a16:creationId xmlns:a16="http://schemas.microsoft.com/office/drawing/2014/main" id="{00000000-0008-0000-6600-000076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19" name="Line 4">
          <a:extLst>
            <a:ext uri="{FF2B5EF4-FFF2-40B4-BE49-F238E27FC236}">
              <a16:creationId xmlns:a16="http://schemas.microsoft.com/office/drawing/2014/main" id="{00000000-0008-0000-6600-00007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0" name="Line 2">
          <a:extLst>
            <a:ext uri="{FF2B5EF4-FFF2-40B4-BE49-F238E27FC236}">
              <a16:creationId xmlns:a16="http://schemas.microsoft.com/office/drawing/2014/main" id="{00000000-0008-0000-6600-000078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1" name="Line 3">
          <a:extLst>
            <a:ext uri="{FF2B5EF4-FFF2-40B4-BE49-F238E27FC236}">
              <a16:creationId xmlns:a16="http://schemas.microsoft.com/office/drawing/2014/main" id="{00000000-0008-0000-6600-000079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2" name="Line 4">
          <a:extLst>
            <a:ext uri="{FF2B5EF4-FFF2-40B4-BE49-F238E27FC236}">
              <a16:creationId xmlns:a16="http://schemas.microsoft.com/office/drawing/2014/main" id="{00000000-0008-0000-6600-00007A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3" name="Line 2">
          <a:extLst>
            <a:ext uri="{FF2B5EF4-FFF2-40B4-BE49-F238E27FC236}">
              <a16:creationId xmlns:a16="http://schemas.microsoft.com/office/drawing/2014/main" id="{00000000-0008-0000-6600-00007B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4" name="Line 3">
          <a:extLst>
            <a:ext uri="{FF2B5EF4-FFF2-40B4-BE49-F238E27FC236}">
              <a16:creationId xmlns:a16="http://schemas.microsoft.com/office/drawing/2014/main" id="{00000000-0008-0000-6600-00007C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5" name="Line 4">
          <a:extLst>
            <a:ext uri="{FF2B5EF4-FFF2-40B4-BE49-F238E27FC236}">
              <a16:creationId xmlns:a16="http://schemas.microsoft.com/office/drawing/2014/main" id="{00000000-0008-0000-6600-00007D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6" name="Line 2">
          <a:extLst>
            <a:ext uri="{FF2B5EF4-FFF2-40B4-BE49-F238E27FC236}">
              <a16:creationId xmlns:a16="http://schemas.microsoft.com/office/drawing/2014/main" id="{00000000-0008-0000-6600-00007E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27" name="Line 3">
          <a:extLst>
            <a:ext uri="{FF2B5EF4-FFF2-40B4-BE49-F238E27FC236}">
              <a16:creationId xmlns:a16="http://schemas.microsoft.com/office/drawing/2014/main" id="{00000000-0008-0000-6600-00007F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28" name="Line 4">
          <a:extLst>
            <a:ext uri="{FF2B5EF4-FFF2-40B4-BE49-F238E27FC236}">
              <a16:creationId xmlns:a16="http://schemas.microsoft.com/office/drawing/2014/main" id="{00000000-0008-0000-6600-000080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29" name="Line 2">
          <a:extLst>
            <a:ext uri="{FF2B5EF4-FFF2-40B4-BE49-F238E27FC236}">
              <a16:creationId xmlns:a16="http://schemas.microsoft.com/office/drawing/2014/main" id="{00000000-0008-0000-6600-000081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0" name="Line 3">
          <a:extLst>
            <a:ext uri="{FF2B5EF4-FFF2-40B4-BE49-F238E27FC236}">
              <a16:creationId xmlns:a16="http://schemas.microsoft.com/office/drawing/2014/main" id="{00000000-0008-0000-6600-000082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1" name="Line 4">
          <a:extLst>
            <a:ext uri="{FF2B5EF4-FFF2-40B4-BE49-F238E27FC236}">
              <a16:creationId xmlns:a16="http://schemas.microsoft.com/office/drawing/2014/main" id="{00000000-0008-0000-6600-000083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2" name="Line 2">
          <a:extLst>
            <a:ext uri="{FF2B5EF4-FFF2-40B4-BE49-F238E27FC236}">
              <a16:creationId xmlns:a16="http://schemas.microsoft.com/office/drawing/2014/main" id="{00000000-0008-0000-6600-000084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3" name="Line 3">
          <a:extLst>
            <a:ext uri="{FF2B5EF4-FFF2-40B4-BE49-F238E27FC236}">
              <a16:creationId xmlns:a16="http://schemas.microsoft.com/office/drawing/2014/main" id="{00000000-0008-0000-6600-000085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4" name="Line 4">
          <a:extLst>
            <a:ext uri="{FF2B5EF4-FFF2-40B4-BE49-F238E27FC236}">
              <a16:creationId xmlns:a16="http://schemas.microsoft.com/office/drawing/2014/main" id="{00000000-0008-0000-6600-000086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335280</xdr:colOff>
      <xdr:row>31</xdr:row>
      <xdr:rowOff>403860</xdr:rowOff>
    </xdr:from>
    <xdr:to>
      <xdr:col>8</xdr:col>
      <xdr:colOff>716280</xdr:colOff>
      <xdr:row>31</xdr:row>
      <xdr:rowOff>403860</xdr:rowOff>
    </xdr:to>
    <xdr:sp macro="" textlink="">
      <xdr:nvSpPr>
        <xdr:cNvPr id="135" name="Line 11">
          <a:extLst>
            <a:ext uri="{FF2B5EF4-FFF2-40B4-BE49-F238E27FC236}">
              <a16:creationId xmlns:a16="http://schemas.microsoft.com/office/drawing/2014/main" id="{00000000-0008-0000-6600-000087000000}"/>
            </a:ext>
          </a:extLst>
        </xdr:cNvPr>
        <xdr:cNvSpPr>
          <a:spLocks noChangeShapeType="1"/>
        </xdr:cNvSpPr>
      </xdr:nvSpPr>
      <xdr:spPr bwMode="auto">
        <a:xfrm>
          <a:off x="5288280" y="8338185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68580</xdr:colOff>
      <xdr:row>31</xdr:row>
      <xdr:rowOff>381000</xdr:rowOff>
    </xdr:from>
    <xdr:to>
      <xdr:col>6</xdr:col>
      <xdr:colOff>594360</xdr:colOff>
      <xdr:row>31</xdr:row>
      <xdr:rowOff>381000</xdr:rowOff>
    </xdr:to>
    <xdr:sp macro="" textlink="">
      <xdr:nvSpPr>
        <xdr:cNvPr id="136" name="Line 10">
          <a:extLst>
            <a:ext uri="{FF2B5EF4-FFF2-40B4-BE49-F238E27FC236}">
              <a16:creationId xmlns:a16="http://schemas.microsoft.com/office/drawing/2014/main" id="{00000000-0008-0000-6600-000088000000}"/>
            </a:ext>
          </a:extLst>
        </xdr:cNvPr>
        <xdr:cNvSpPr>
          <a:spLocks noChangeShapeType="1"/>
        </xdr:cNvSpPr>
      </xdr:nvSpPr>
      <xdr:spPr bwMode="auto">
        <a:xfrm>
          <a:off x="3088005" y="8315325"/>
          <a:ext cx="1811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</xdr:colOff>
      <xdr:row>31</xdr:row>
      <xdr:rowOff>373380</xdr:rowOff>
    </xdr:from>
    <xdr:to>
      <xdr:col>2</xdr:col>
      <xdr:colOff>1051560</xdr:colOff>
      <xdr:row>31</xdr:row>
      <xdr:rowOff>373380</xdr:rowOff>
    </xdr:to>
    <xdr:sp macro="" textlink="">
      <xdr:nvSpPr>
        <xdr:cNvPr id="137" name="Line 9">
          <a:extLst>
            <a:ext uri="{FF2B5EF4-FFF2-40B4-BE49-F238E27FC236}">
              <a16:creationId xmlns:a16="http://schemas.microsoft.com/office/drawing/2014/main" id="{00000000-0008-0000-6600-000089000000}"/>
            </a:ext>
          </a:extLst>
        </xdr:cNvPr>
        <xdr:cNvSpPr>
          <a:spLocks noChangeShapeType="1"/>
        </xdr:cNvSpPr>
      </xdr:nvSpPr>
      <xdr:spPr bwMode="auto">
        <a:xfrm>
          <a:off x="754380" y="8307705"/>
          <a:ext cx="17164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2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2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2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2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2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1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2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3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3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3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3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3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3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4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4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4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4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44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45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46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47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48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49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50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51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52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53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54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55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56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view="pageBreakPreview" topLeftCell="A7" zoomScaleNormal="85" workbookViewId="0">
      <selection activeCell="J9" sqref="J9:O27"/>
    </sheetView>
  </sheetViews>
  <sheetFormatPr baseColWidth="10" defaultColWidth="11.44140625" defaultRowHeight="10.199999999999999" x14ac:dyDescent="0.2"/>
  <cols>
    <col min="1" max="1" width="10.21875" style="79" customWidth="1"/>
    <col min="2" max="2" width="11" style="79" customWidth="1"/>
    <col min="3" max="3" width="16.88671875" style="79" customWidth="1"/>
    <col min="4" max="4" width="7.109375" style="79" customWidth="1"/>
    <col min="5" max="5" width="9.77734375" style="79" customWidth="1"/>
    <col min="6" max="6" width="9.5546875" style="79" customWidth="1"/>
    <col min="7" max="7" width="9.77734375" style="79" customWidth="1"/>
    <col min="8" max="8" width="12" style="79" customWidth="1"/>
    <col min="9" max="10" width="11.44140625" style="79"/>
    <col min="11" max="11" width="15.88671875" style="79" customWidth="1"/>
    <col min="12" max="12" width="4" style="79" customWidth="1"/>
    <col min="13" max="13" width="12.109375" style="79" customWidth="1"/>
    <col min="14" max="14" width="12.21875" style="79" customWidth="1"/>
    <col min="15" max="15" width="8.88671875" style="79" customWidth="1"/>
    <col min="16" max="16384" width="11.44140625" style="79"/>
  </cols>
  <sheetData>
    <row r="1" spans="1:16" s="77" customFormat="1" ht="28.5" customHeight="1" x14ac:dyDescent="0.3">
      <c r="A1" s="263"/>
      <c r="B1" s="263"/>
      <c r="C1" s="260" t="s">
        <v>12</v>
      </c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4"/>
      <c r="O1" s="264"/>
      <c r="P1" s="76"/>
    </row>
    <row r="2" spans="1:16" s="77" customFormat="1" ht="22.5" customHeight="1" x14ac:dyDescent="0.3">
      <c r="A2" s="263"/>
      <c r="B2" s="263"/>
      <c r="C2" s="265" t="s">
        <v>13</v>
      </c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4"/>
      <c r="O2" s="266"/>
      <c r="P2" s="78"/>
    </row>
    <row r="3" spans="1:16" ht="12.9" customHeight="1" thickBot="1" x14ac:dyDescent="0.25">
      <c r="A3" s="267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</row>
    <row r="4" spans="1:16" s="80" customFormat="1" ht="11.25" customHeight="1" x14ac:dyDescent="0.25">
      <c r="A4" s="268" t="s">
        <v>22</v>
      </c>
      <c r="B4" s="269"/>
      <c r="C4" s="272" t="s">
        <v>59</v>
      </c>
      <c r="D4" s="273"/>
      <c r="E4" s="273"/>
      <c r="F4" s="273"/>
      <c r="G4" s="273"/>
      <c r="H4" s="273"/>
      <c r="I4" s="274"/>
      <c r="J4" s="278" t="s">
        <v>14</v>
      </c>
      <c r="K4" s="278"/>
      <c r="L4" s="278"/>
      <c r="M4" s="278"/>
      <c r="N4" s="278"/>
      <c r="O4" s="279"/>
    </row>
    <row r="5" spans="1:16" s="80" customFormat="1" ht="16.5" customHeight="1" x14ac:dyDescent="0.25">
      <c r="A5" s="270"/>
      <c r="B5" s="271"/>
      <c r="C5" s="275"/>
      <c r="D5" s="276"/>
      <c r="E5" s="276"/>
      <c r="F5" s="276"/>
      <c r="G5" s="276"/>
      <c r="H5" s="276"/>
      <c r="I5" s="277"/>
      <c r="J5" s="81" t="s">
        <v>15</v>
      </c>
      <c r="K5" s="261">
        <v>115.9</v>
      </c>
      <c r="L5" s="260"/>
      <c r="M5" s="81" t="s">
        <v>18</v>
      </c>
      <c r="N5" s="260"/>
      <c r="O5" s="262"/>
    </row>
    <row r="6" spans="1:16" ht="15" customHeight="1" x14ac:dyDescent="0.3">
      <c r="A6" s="255" t="s">
        <v>21</v>
      </c>
      <c r="B6" s="256"/>
      <c r="C6" s="257" t="s">
        <v>62</v>
      </c>
      <c r="D6" s="258"/>
      <c r="E6" s="258"/>
      <c r="F6" s="258"/>
      <c r="G6" s="258"/>
      <c r="H6" s="258"/>
      <c r="I6" s="259"/>
      <c r="J6" s="81" t="s">
        <v>16</v>
      </c>
      <c r="K6" s="260"/>
      <c r="L6" s="260"/>
      <c r="M6" s="81" t="s">
        <v>19</v>
      </c>
      <c r="N6" s="261">
        <v>319.029</v>
      </c>
      <c r="O6" s="262"/>
    </row>
    <row r="7" spans="1:16" ht="14.25" customHeight="1" x14ac:dyDescent="0.2">
      <c r="A7" s="270" t="s">
        <v>23</v>
      </c>
      <c r="B7" s="271"/>
      <c r="C7" s="280" t="s">
        <v>61</v>
      </c>
      <c r="D7" s="281"/>
      <c r="E7" s="281"/>
      <c r="F7" s="281"/>
      <c r="G7" s="281"/>
      <c r="H7" s="281"/>
      <c r="I7" s="281"/>
      <c r="J7" s="81" t="s">
        <v>17</v>
      </c>
      <c r="K7" s="260"/>
      <c r="L7" s="260"/>
      <c r="M7" s="81" t="s">
        <v>20</v>
      </c>
      <c r="N7" s="261">
        <f>+I20</f>
        <v>100.30000000000001</v>
      </c>
      <c r="O7" s="262"/>
    </row>
    <row r="8" spans="1:16" s="82" customFormat="1" ht="24" customHeight="1" x14ac:dyDescent="0.3">
      <c r="A8" s="282"/>
      <c r="B8" s="283"/>
      <c r="C8" s="283"/>
      <c r="D8" s="283"/>
      <c r="E8" s="283"/>
      <c r="F8" s="284" t="s">
        <v>34</v>
      </c>
      <c r="G8" s="284"/>
      <c r="H8" s="284"/>
      <c r="I8" s="284"/>
      <c r="J8" s="285" t="s">
        <v>5</v>
      </c>
      <c r="K8" s="286"/>
      <c r="L8" s="286"/>
      <c r="M8" s="286"/>
      <c r="N8" s="286"/>
      <c r="O8" s="287"/>
    </row>
    <row r="9" spans="1:16" s="83" customFormat="1" ht="26.25" customHeight="1" thickBot="1" x14ac:dyDescent="0.3">
      <c r="A9" s="290" t="s">
        <v>147</v>
      </c>
      <c r="B9" s="291"/>
      <c r="C9" s="291"/>
      <c r="D9" s="291"/>
      <c r="E9" s="291"/>
      <c r="F9" s="291"/>
      <c r="G9" s="291"/>
      <c r="H9" s="291"/>
      <c r="I9" s="291"/>
      <c r="J9" s="292"/>
      <c r="K9" s="293"/>
      <c r="L9" s="293"/>
      <c r="M9" s="293"/>
      <c r="N9" s="293"/>
      <c r="O9" s="294"/>
    </row>
    <row r="10" spans="1:16" ht="12" customHeight="1" x14ac:dyDescent="0.2">
      <c r="A10" s="84" t="s">
        <v>7</v>
      </c>
      <c r="B10" s="301" t="s">
        <v>8</v>
      </c>
      <c r="C10" s="302"/>
      <c r="D10" s="303"/>
      <c r="E10" s="85" t="s">
        <v>0</v>
      </c>
      <c r="F10" s="85" t="s">
        <v>1</v>
      </c>
      <c r="G10" s="85" t="s">
        <v>2</v>
      </c>
      <c r="H10" s="85" t="s">
        <v>3</v>
      </c>
      <c r="I10" s="86" t="s">
        <v>4</v>
      </c>
      <c r="J10" s="295"/>
      <c r="K10" s="296"/>
      <c r="L10" s="296"/>
      <c r="M10" s="296"/>
      <c r="N10" s="296"/>
      <c r="O10" s="297"/>
    </row>
    <row r="11" spans="1:16" ht="20.100000000000001" customHeight="1" x14ac:dyDescent="0.2">
      <c r="A11" s="87">
        <v>44687</v>
      </c>
      <c r="B11" s="304" t="s">
        <v>178</v>
      </c>
      <c r="C11" s="305"/>
      <c r="D11" s="306"/>
      <c r="E11" s="48">
        <v>17</v>
      </c>
      <c r="F11" s="48">
        <v>5.9</v>
      </c>
      <c r="G11" s="100"/>
      <c r="H11" s="101"/>
      <c r="I11" s="47">
        <f>+E11*F11</f>
        <v>100.30000000000001</v>
      </c>
      <c r="J11" s="295"/>
      <c r="K11" s="296"/>
      <c r="L11" s="296"/>
      <c r="M11" s="296"/>
      <c r="N11" s="296"/>
      <c r="O11" s="297"/>
    </row>
    <row r="12" spans="1:16" ht="20.100000000000001" customHeight="1" x14ac:dyDescent="0.2">
      <c r="A12" s="87"/>
      <c r="B12" s="304"/>
      <c r="C12" s="305"/>
      <c r="D12" s="306"/>
      <c r="E12" s="48"/>
      <c r="F12" s="48"/>
      <c r="G12" s="50"/>
      <c r="H12" s="92"/>
      <c r="I12" s="47"/>
      <c r="J12" s="295"/>
      <c r="K12" s="296"/>
      <c r="L12" s="296"/>
      <c r="M12" s="296"/>
      <c r="N12" s="296"/>
      <c r="O12" s="297"/>
    </row>
    <row r="13" spans="1:16" ht="20.100000000000001" customHeight="1" x14ac:dyDescent="0.2">
      <c r="A13" s="87"/>
      <c r="B13" s="304"/>
      <c r="C13" s="305"/>
      <c r="D13" s="306"/>
      <c r="E13" s="48"/>
      <c r="F13" s="48"/>
      <c r="G13" s="49"/>
      <c r="H13" s="92"/>
      <c r="I13" s="47"/>
      <c r="J13" s="295"/>
      <c r="K13" s="296"/>
      <c r="L13" s="296"/>
      <c r="M13" s="296"/>
      <c r="N13" s="296"/>
      <c r="O13" s="297"/>
    </row>
    <row r="14" spans="1:16" ht="20.100000000000001" customHeight="1" x14ac:dyDescent="0.2">
      <c r="A14" s="87"/>
      <c r="B14" s="304"/>
      <c r="C14" s="305"/>
      <c r="D14" s="306"/>
      <c r="E14" s="48"/>
      <c r="F14" s="48"/>
      <c r="G14" s="49"/>
      <c r="H14" s="92"/>
      <c r="I14" s="47"/>
      <c r="J14" s="295"/>
      <c r="K14" s="296"/>
      <c r="L14" s="296"/>
      <c r="M14" s="296"/>
      <c r="N14" s="296"/>
      <c r="O14" s="297"/>
    </row>
    <row r="15" spans="1:16" ht="20.100000000000001" customHeight="1" x14ac:dyDescent="0.2">
      <c r="A15" s="87"/>
      <c r="B15" s="304"/>
      <c r="C15" s="305"/>
      <c r="D15" s="306"/>
      <c r="E15" s="48"/>
      <c r="F15" s="48"/>
      <c r="G15" s="49"/>
      <c r="H15" s="92"/>
      <c r="I15" s="47"/>
      <c r="J15" s="295"/>
      <c r="K15" s="296"/>
      <c r="L15" s="296"/>
      <c r="M15" s="296"/>
      <c r="N15" s="296"/>
      <c r="O15" s="297"/>
    </row>
    <row r="16" spans="1:16" ht="20.100000000000001" customHeight="1" x14ac:dyDescent="0.2">
      <c r="A16" s="87"/>
      <c r="B16" s="304"/>
      <c r="C16" s="305"/>
      <c r="D16" s="306"/>
      <c r="E16" s="48"/>
      <c r="F16" s="48"/>
      <c r="G16" s="50"/>
      <c r="H16" s="92"/>
      <c r="I16" s="47"/>
      <c r="J16" s="295"/>
      <c r="K16" s="296"/>
      <c r="L16" s="296"/>
      <c r="M16" s="296"/>
      <c r="N16" s="296"/>
      <c r="O16" s="297"/>
    </row>
    <row r="17" spans="1:15" ht="20.100000000000001" customHeight="1" x14ac:dyDescent="0.2">
      <c r="A17" s="90"/>
      <c r="B17" s="307"/>
      <c r="C17" s="308"/>
      <c r="D17" s="309"/>
      <c r="E17" s="48"/>
      <c r="F17" s="48"/>
      <c r="G17" s="54"/>
      <c r="H17" s="91"/>
      <c r="I17" s="56"/>
      <c r="J17" s="295"/>
      <c r="K17" s="296"/>
      <c r="L17" s="296"/>
      <c r="M17" s="296"/>
      <c r="N17" s="296"/>
      <c r="O17" s="297"/>
    </row>
    <row r="18" spans="1:15" ht="20.100000000000001" customHeight="1" x14ac:dyDescent="0.2">
      <c r="A18" s="90"/>
      <c r="B18" s="307"/>
      <c r="C18" s="308"/>
      <c r="D18" s="309"/>
      <c r="E18" s="48"/>
      <c r="F18" s="48"/>
      <c r="G18" s="49"/>
      <c r="H18" s="92"/>
      <c r="I18" s="56"/>
      <c r="J18" s="295"/>
      <c r="K18" s="296"/>
      <c r="L18" s="296"/>
      <c r="M18" s="296"/>
      <c r="N18" s="296"/>
      <c r="O18" s="297"/>
    </row>
    <row r="19" spans="1:15" ht="18" customHeight="1" x14ac:dyDescent="0.3">
      <c r="A19" s="310" t="s">
        <v>10</v>
      </c>
      <c r="B19" s="311"/>
      <c r="C19" s="311"/>
      <c r="D19" s="311"/>
      <c r="E19" s="311"/>
      <c r="F19" s="311"/>
      <c r="G19" s="311"/>
      <c r="H19" s="311"/>
      <c r="I19" s="57"/>
      <c r="J19" s="295"/>
      <c r="K19" s="296"/>
      <c r="L19" s="296"/>
      <c r="M19" s="296"/>
      <c r="N19" s="296"/>
      <c r="O19" s="297"/>
    </row>
    <row r="20" spans="1:15" ht="18" customHeight="1" x14ac:dyDescent="0.2">
      <c r="A20" s="312" t="s">
        <v>11</v>
      </c>
      <c r="B20" s="313"/>
      <c r="C20" s="313"/>
      <c r="D20" s="313"/>
      <c r="E20" s="313"/>
      <c r="F20" s="313"/>
      <c r="G20" s="313"/>
      <c r="H20" s="313"/>
      <c r="I20" s="93">
        <f>+I11+I12+I13+I14+I15+I16</f>
        <v>100.30000000000001</v>
      </c>
      <c r="J20" s="295"/>
      <c r="K20" s="296"/>
      <c r="L20" s="296"/>
      <c r="M20" s="296"/>
      <c r="N20" s="296"/>
      <c r="O20" s="297"/>
    </row>
    <row r="21" spans="1:15" ht="12.9" customHeight="1" x14ac:dyDescent="0.2">
      <c r="A21" s="314" t="s">
        <v>9</v>
      </c>
      <c r="B21" s="315"/>
      <c r="C21" s="315"/>
      <c r="D21" s="315"/>
      <c r="E21" s="315"/>
      <c r="F21" s="315"/>
      <c r="G21" s="315"/>
      <c r="H21" s="315"/>
      <c r="I21" s="315"/>
      <c r="J21" s="295"/>
      <c r="K21" s="296"/>
      <c r="L21" s="296"/>
      <c r="M21" s="296"/>
      <c r="N21" s="296"/>
      <c r="O21" s="297"/>
    </row>
    <row r="22" spans="1:15" ht="12.9" customHeight="1" x14ac:dyDescent="0.2">
      <c r="A22" s="316"/>
      <c r="B22" s="317"/>
      <c r="C22" s="317"/>
      <c r="D22" s="317"/>
      <c r="E22" s="317"/>
      <c r="F22" s="317"/>
      <c r="G22" s="317"/>
      <c r="H22" s="317"/>
      <c r="I22" s="317"/>
      <c r="J22" s="295"/>
      <c r="K22" s="296"/>
      <c r="L22" s="296"/>
      <c r="M22" s="296"/>
      <c r="N22" s="296"/>
      <c r="O22" s="297"/>
    </row>
    <row r="23" spans="1:15" ht="12.9" customHeight="1" thickBot="1" x14ac:dyDescent="0.25">
      <c r="A23" s="288"/>
      <c r="B23" s="289"/>
      <c r="C23" s="289"/>
      <c r="D23" s="289"/>
      <c r="E23" s="289"/>
      <c r="F23" s="289"/>
      <c r="G23" s="289"/>
      <c r="H23" s="289"/>
      <c r="I23" s="289"/>
      <c r="J23" s="295"/>
      <c r="K23" s="296"/>
      <c r="L23" s="296"/>
      <c r="M23" s="296"/>
      <c r="N23" s="296"/>
      <c r="O23" s="297"/>
    </row>
    <row r="24" spans="1:15" s="94" customFormat="1" ht="14.25" customHeight="1" thickBot="1" x14ac:dyDescent="0.3">
      <c r="A24" s="321" t="s">
        <v>6</v>
      </c>
      <c r="B24" s="322"/>
      <c r="C24" s="322"/>
      <c r="D24" s="322"/>
      <c r="E24" s="322"/>
      <c r="F24" s="322"/>
      <c r="G24" s="322"/>
      <c r="H24" s="322"/>
      <c r="I24" s="322"/>
      <c r="J24" s="295"/>
      <c r="K24" s="296"/>
      <c r="L24" s="296"/>
      <c r="M24" s="296"/>
      <c r="N24" s="296"/>
      <c r="O24" s="297"/>
    </row>
    <row r="25" spans="1:15" s="80" customFormat="1" ht="21.9" customHeight="1" x14ac:dyDescent="0.25">
      <c r="A25" s="95" t="s">
        <v>24</v>
      </c>
      <c r="B25" s="323" t="s">
        <v>51</v>
      </c>
      <c r="C25" s="324"/>
      <c r="D25" s="96" t="s">
        <v>56</v>
      </c>
      <c r="E25" s="325"/>
      <c r="F25" s="326"/>
      <c r="G25" s="327"/>
      <c r="H25" s="328" t="s">
        <v>53</v>
      </c>
      <c r="I25" s="328"/>
      <c r="J25" s="295"/>
      <c r="K25" s="296"/>
      <c r="L25" s="296"/>
      <c r="M25" s="296"/>
      <c r="N25" s="296"/>
      <c r="O25" s="297"/>
    </row>
    <row r="26" spans="1:15" s="80" customFormat="1" ht="21.9" customHeight="1" x14ac:dyDescent="0.25">
      <c r="A26" s="95" t="s">
        <v>25</v>
      </c>
      <c r="B26" s="329" t="s">
        <v>27</v>
      </c>
      <c r="C26" s="330"/>
      <c r="D26" s="96" t="s">
        <v>25</v>
      </c>
      <c r="E26" s="329"/>
      <c r="F26" s="329"/>
      <c r="G26" s="330"/>
      <c r="H26" s="331" t="s">
        <v>60</v>
      </c>
      <c r="I26" s="331"/>
      <c r="J26" s="295"/>
      <c r="K26" s="296"/>
      <c r="L26" s="296"/>
      <c r="M26" s="296"/>
      <c r="N26" s="296"/>
      <c r="O26" s="297"/>
    </row>
    <row r="27" spans="1:15" s="80" customFormat="1" ht="35.25" customHeight="1" thickBot="1" x14ac:dyDescent="0.3">
      <c r="A27" s="97" t="s">
        <v>26</v>
      </c>
      <c r="B27" s="318"/>
      <c r="C27" s="319"/>
      <c r="D27" s="98" t="s">
        <v>26</v>
      </c>
      <c r="E27" s="318"/>
      <c r="F27" s="318"/>
      <c r="G27" s="319"/>
      <c r="H27" s="320" t="s">
        <v>28</v>
      </c>
      <c r="I27" s="320"/>
      <c r="J27" s="298"/>
      <c r="K27" s="299"/>
      <c r="L27" s="299"/>
      <c r="M27" s="299"/>
      <c r="N27" s="299"/>
      <c r="O27" s="300"/>
    </row>
    <row r="30" spans="1:15" x14ac:dyDescent="0.2">
      <c r="A30" s="99"/>
      <c r="B30" s="99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9"/>
  <sheetViews>
    <sheetView view="pageBreakPreview" topLeftCell="A7" zoomScaleNormal="85" workbookViewId="0">
      <selection activeCell="N9" sqref="N9:O9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v>9.8399999999999981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21.978000000000002</v>
      </c>
      <c r="L6" s="338"/>
      <c r="M6" s="39" t="s">
        <v>19</v>
      </c>
      <c r="N6" s="337">
        <v>7.5600000000000005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+I19</f>
        <v>4.8</v>
      </c>
      <c r="L9" s="338"/>
      <c r="M9" s="39" t="s">
        <v>205</v>
      </c>
      <c r="N9" s="337"/>
      <c r="O9" s="339"/>
    </row>
    <row r="10" spans="1:16" s="40" customFormat="1" ht="24" customHeight="1" x14ac:dyDescent="0.3">
      <c r="A10" s="359"/>
      <c r="B10" s="360"/>
      <c r="C10" s="360"/>
      <c r="D10" s="360"/>
      <c r="E10" s="360"/>
      <c r="F10" s="361" t="s">
        <v>33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s="41" customFormat="1" ht="26.25" customHeight="1" thickBot="1" x14ac:dyDescent="0.3">
      <c r="A11" s="365" t="s">
        <v>72</v>
      </c>
      <c r="B11" s="366"/>
      <c r="C11" s="366"/>
      <c r="D11" s="366"/>
      <c r="E11" s="366"/>
      <c r="F11" s="366"/>
      <c r="G11" s="366"/>
      <c r="H11" s="366"/>
      <c r="I11" s="366"/>
      <c r="J11" s="367"/>
      <c r="K11" s="368"/>
      <c r="L11" s="368"/>
      <c r="M11" s="368"/>
      <c r="N11" s="368"/>
      <c r="O11" s="369"/>
    </row>
    <row r="12" spans="1:16" ht="12" customHeight="1" x14ac:dyDescent="0.2">
      <c r="A12" s="42" t="s">
        <v>7</v>
      </c>
      <c r="B12" s="376" t="s">
        <v>8</v>
      </c>
      <c r="C12" s="377"/>
      <c r="D12" s="378"/>
      <c r="E12" s="43" t="s">
        <v>0</v>
      </c>
      <c r="F12" s="43" t="s">
        <v>1</v>
      </c>
      <c r="G12" s="43" t="s">
        <v>2</v>
      </c>
      <c r="H12" s="43" t="s">
        <v>3</v>
      </c>
      <c r="I12" s="44" t="s"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44757</v>
      </c>
      <c r="B13" s="379" t="s">
        <v>210</v>
      </c>
      <c r="C13" s="380"/>
      <c r="D13" s="381"/>
      <c r="E13" s="46">
        <v>20</v>
      </c>
      <c r="F13" s="46">
        <v>0.4</v>
      </c>
      <c r="G13" s="65">
        <v>0.6</v>
      </c>
      <c r="H13" s="66">
        <v>1</v>
      </c>
      <c r="I13" s="47">
        <f>+E13*F13*G13*H13</f>
        <v>4.8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65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/>
      <c r="C15" s="380"/>
      <c r="D15" s="381"/>
      <c r="E15" s="48"/>
      <c r="F15" s="46"/>
      <c r="G15" s="65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379"/>
      <c r="C16" s="380"/>
      <c r="D16" s="381"/>
      <c r="E16" s="48"/>
      <c r="F16" s="46"/>
      <c r="G16" s="65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379"/>
      <c r="C17" s="380"/>
      <c r="D17" s="381"/>
      <c r="E17" s="48"/>
      <c r="F17" s="71"/>
      <c r="G17" s="72"/>
      <c r="H17" s="67"/>
      <c r="I17" s="47"/>
      <c r="J17" s="370"/>
      <c r="K17" s="371"/>
      <c r="L17" s="371"/>
      <c r="M17" s="371"/>
      <c r="N17" s="371"/>
      <c r="O17" s="372"/>
    </row>
    <row r="18" spans="1:15" ht="18" customHeight="1" x14ac:dyDescent="0.3">
      <c r="A18" s="383" t="s">
        <v>10</v>
      </c>
      <c r="B18" s="384"/>
      <c r="C18" s="384"/>
      <c r="D18" s="384"/>
      <c r="E18" s="384"/>
      <c r="F18" s="384"/>
      <c r="G18" s="384"/>
      <c r="H18" s="384"/>
      <c r="I18" s="57"/>
      <c r="J18" s="370"/>
      <c r="K18" s="371"/>
      <c r="L18" s="371"/>
      <c r="M18" s="371"/>
      <c r="N18" s="371"/>
      <c r="O18" s="372"/>
    </row>
    <row r="19" spans="1:15" ht="18" customHeight="1" x14ac:dyDescent="0.2">
      <c r="A19" s="385" t="s">
        <v>11</v>
      </c>
      <c r="B19" s="386"/>
      <c r="C19" s="386"/>
      <c r="D19" s="386"/>
      <c r="E19" s="386"/>
      <c r="F19" s="386"/>
      <c r="G19" s="386"/>
      <c r="H19" s="386"/>
      <c r="I19" s="58">
        <f>+SUM(I13:I17)</f>
        <v>4.8</v>
      </c>
      <c r="J19" s="370"/>
      <c r="K19" s="371"/>
      <c r="L19" s="371"/>
      <c r="M19" s="371"/>
      <c r="N19" s="371"/>
      <c r="O19" s="372"/>
    </row>
    <row r="20" spans="1:15" ht="12.9" customHeight="1" x14ac:dyDescent="0.2">
      <c r="A20" s="387" t="s">
        <v>9</v>
      </c>
      <c r="B20" s="388"/>
      <c r="C20" s="388"/>
      <c r="D20" s="388"/>
      <c r="E20" s="388"/>
      <c r="F20" s="388"/>
      <c r="G20" s="388"/>
      <c r="H20" s="388"/>
      <c r="I20" s="388"/>
      <c r="J20" s="370"/>
      <c r="K20" s="371"/>
      <c r="L20" s="371"/>
      <c r="M20" s="371"/>
      <c r="N20" s="371"/>
      <c r="O20" s="372"/>
    </row>
    <row r="21" spans="1:15" ht="12.9" customHeight="1" x14ac:dyDescent="0.2">
      <c r="A21" s="389"/>
      <c r="B21" s="390"/>
      <c r="C21" s="390"/>
      <c r="D21" s="390"/>
      <c r="E21" s="390"/>
      <c r="F21" s="390"/>
      <c r="G21" s="390"/>
      <c r="H21" s="390"/>
      <c r="I21" s="390"/>
      <c r="J21" s="370"/>
      <c r="K21" s="371"/>
      <c r="L21" s="371"/>
      <c r="M21" s="371"/>
      <c r="N21" s="371"/>
      <c r="O21" s="372"/>
    </row>
    <row r="22" spans="1:15" ht="12.9" customHeight="1" thickBot="1" x14ac:dyDescent="0.25">
      <c r="A22" s="391"/>
      <c r="B22" s="392"/>
      <c r="C22" s="392"/>
      <c r="D22" s="392"/>
      <c r="E22" s="392"/>
      <c r="F22" s="392"/>
      <c r="G22" s="392"/>
      <c r="H22" s="392"/>
      <c r="I22" s="392"/>
      <c r="J22" s="370"/>
      <c r="K22" s="371"/>
      <c r="L22" s="371"/>
      <c r="M22" s="371"/>
      <c r="N22" s="371"/>
      <c r="O22" s="372"/>
    </row>
    <row r="23" spans="1:15" s="59" customFormat="1" ht="14.25" customHeight="1" thickBot="1" x14ac:dyDescent="0.3">
      <c r="A23" s="396" t="s">
        <v>6</v>
      </c>
      <c r="B23" s="397"/>
      <c r="C23" s="397"/>
      <c r="D23" s="397"/>
      <c r="E23" s="397"/>
      <c r="F23" s="397"/>
      <c r="G23" s="397"/>
      <c r="H23" s="397"/>
      <c r="I23" s="397"/>
      <c r="J23" s="370"/>
      <c r="K23" s="371"/>
      <c r="L23" s="371"/>
      <c r="M23" s="371"/>
      <c r="N23" s="371"/>
      <c r="O23" s="372"/>
    </row>
    <row r="24" spans="1:15" s="38" customFormat="1" ht="21.9" customHeight="1" x14ac:dyDescent="0.25">
      <c r="A24" s="60" t="s">
        <v>24</v>
      </c>
      <c r="B24" s="398" t="s">
        <v>51</v>
      </c>
      <c r="C24" s="399"/>
      <c r="D24" s="61" t="s">
        <v>56</v>
      </c>
      <c r="E24" s="400" t="s">
        <v>84</v>
      </c>
      <c r="F24" s="401"/>
      <c r="G24" s="402"/>
      <c r="H24" s="403" t="s">
        <v>86</v>
      </c>
      <c r="I24" s="403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25</v>
      </c>
      <c r="B25" s="404" t="s">
        <v>27</v>
      </c>
      <c r="C25" s="405"/>
      <c r="D25" s="61" t="s">
        <v>25</v>
      </c>
      <c r="E25" s="404" t="s">
        <v>85</v>
      </c>
      <c r="F25" s="404"/>
      <c r="G25" s="405"/>
      <c r="H25" s="382" t="s">
        <v>60</v>
      </c>
      <c r="I25" s="382"/>
      <c r="J25" s="370"/>
      <c r="K25" s="371"/>
      <c r="L25" s="371"/>
      <c r="M25" s="371"/>
      <c r="N25" s="371"/>
      <c r="O25" s="372"/>
    </row>
    <row r="26" spans="1:15" s="38" customFormat="1" ht="35.25" customHeight="1" thickBot="1" x14ac:dyDescent="0.3">
      <c r="A26" s="62" t="s">
        <v>26</v>
      </c>
      <c r="B26" s="393"/>
      <c r="C26" s="394"/>
      <c r="D26" s="63" t="s">
        <v>26</v>
      </c>
      <c r="E26" s="393"/>
      <c r="F26" s="393"/>
      <c r="G26" s="394"/>
      <c r="H26" s="395" t="s">
        <v>28</v>
      </c>
      <c r="I26" s="395"/>
      <c r="J26" s="373"/>
      <c r="K26" s="374"/>
      <c r="L26" s="374"/>
      <c r="M26" s="374"/>
      <c r="N26" s="374"/>
      <c r="O26" s="375"/>
    </row>
    <row r="29" spans="1:15" x14ac:dyDescent="0.2">
      <c r="A29" s="64"/>
      <c r="B29" s="64"/>
    </row>
  </sheetData>
  <mergeCells count="50">
    <mergeCell ref="H26:I26"/>
    <mergeCell ref="A23:I23"/>
    <mergeCell ref="B24:C24"/>
    <mergeCell ref="E24:G24"/>
    <mergeCell ref="H24:I24"/>
    <mergeCell ref="B25:C25"/>
    <mergeCell ref="E25:G25"/>
    <mergeCell ref="A11:I11"/>
    <mergeCell ref="J11:O26"/>
    <mergeCell ref="B12:D12"/>
    <mergeCell ref="B13:D13"/>
    <mergeCell ref="B14:D14"/>
    <mergeCell ref="B15:D15"/>
    <mergeCell ref="B16:D16"/>
    <mergeCell ref="H25:I25"/>
    <mergeCell ref="A18:H18"/>
    <mergeCell ref="A19:H19"/>
    <mergeCell ref="A20:I20"/>
    <mergeCell ref="A21:I21"/>
    <mergeCell ref="A22:I22"/>
    <mergeCell ref="B17:D17"/>
    <mergeCell ref="B26:C26"/>
    <mergeCell ref="E26:G26"/>
    <mergeCell ref="A7:B7"/>
    <mergeCell ref="C7:I7"/>
    <mergeCell ref="K7:L7"/>
    <mergeCell ref="N7:O7"/>
    <mergeCell ref="A10:E10"/>
    <mergeCell ref="F10:G10"/>
    <mergeCell ref="H10:I10"/>
    <mergeCell ref="J10:O10"/>
    <mergeCell ref="K8:L8"/>
    <mergeCell ref="N8:O8"/>
    <mergeCell ref="K9:L9"/>
    <mergeCell ref="N9:O9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0"/>
  <sheetViews>
    <sheetView view="pageBreakPreview" topLeftCell="A7" zoomScaleNormal="85" workbookViewId="0">
      <selection activeCell="I20" sqref="I2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>
        <v>18.432000000000002</v>
      </c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21.305999999999997</v>
      </c>
      <c r="L6" s="338"/>
      <c r="M6" s="39" t="s">
        <v>19</v>
      </c>
      <c r="N6" s="337">
        <f>+I20</f>
        <v>1.5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63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44659</v>
      </c>
      <c r="B11" s="379" t="s">
        <v>138</v>
      </c>
      <c r="C11" s="380"/>
      <c r="D11" s="381"/>
      <c r="E11" s="46">
        <v>1</v>
      </c>
      <c r="F11" s="46">
        <v>1</v>
      </c>
      <c r="G11" s="65">
        <v>1.5</v>
      </c>
      <c r="H11" s="66">
        <v>1</v>
      </c>
      <c r="I11" s="47">
        <f>+E11*F11*G11*H11</f>
        <v>1.5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1.5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75"/>
  <sheetViews>
    <sheetView showGridLines="0" tabSelected="1" topLeftCell="A8" zoomScale="75" zoomScaleNormal="100" zoomScaleSheetLayoutView="100" workbookViewId="0">
      <selection activeCell="J43" sqref="J43"/>
    </sheetView>
  </sheetViews>
  <sheetFormatPr baseColWidth="10" defaultColWidth="11.44140625" defaultRowHeight="14.4" x14ac:dyDescent="0.25"/>
  <cols>
    <col min="1" max="1" width="2.77734375" style="119" bestFit="1" customWidth="1"/>
    <col min="2" max="2" width="7.5546875" style="119" bestFit="1" customWidth="1"/>
    <col min="3" max="3" width="90" style="120" bestFit="1" customWidth="1"/>
    <col min="4" max="4" width="5.109375" style="119" bestFit="1" customWidth="1"/>
    <col min="5" max="5" width="13.44140625" style="119" bestFit="1" customWidth="1"/>
    <col min="6" max="6" width="24.109375" style="121" bestFit="1" customWidth="1"/>
    <col min="7" max="7" width="50.5546875" style="121" bestFit="1" customWidth="1"/>
    <col min="8" max="8" width="19.6640625" style="121" bestFit="1" customWidth="1"/>
    <col min="9" max="9" width="6.77734375" style="121" bestFit="1" customWidth="1"/>
    <col min="10" max="10" width="9" style="121" bestFit="1" customWidth="1"/>
    <col min="11" max="11" width="10.21875" style="121" bestFit="1" customWidth="1"/>
    <col min="12" max="12" width="23.44140625" style="121" bestFit="1" customWidth="1"/>
    <col min="13" max="14" width="24.77734375" style="119" customWidth="1"/>
    <col min="15" max="15" width="15" style="119" bestFit="1" customWidth="1"/>
    <col min="16" max="16384" width="11.44140625" style="119"/>
  </cols>
  <sheetData>
    <row r="1" spans="1:26" ht="5.25" customHeight="1" thickBot="1" x14ac:dyDescent="0.3"/>
    <row r="2" spans="1:26" ht="85.5" customHeight="1" x14ac:dyDescent="0.25">
      <c r="B2" s="196"/>
      <c r="C2" s="439" t="s">
        <v>293</v>
      </c>
      <c r="D2" s="439"/>
      <c r="E2" s="439"/>
      <c r="F2" s="439"/>
      <c r="G2" s="439"/>
      <c r="H2" s="439"/>
      <c r="I2" s="439"/>
      <c r="J2" s="439"/>
      <c r="K2" s="439"/>
      <c r="L2" s="440"/>
      <c r="M2" s="185"/>
      <c r="N2" s="185"/>
    </row>
    <row r="3" spans="1:26" s="122" customFormat="1" ht="30.75" customHeight="1" x14ac:dyDescent="0.25">
      <c r="A3" s="125"/>
      <c r="B3" s="442" t="s">
        <v>295</v>
      </c>
      <c r="C3" s="443"/>
      <c r="D3" s="443"/>
      <c r="E3" s="443"/>
      <c r="F3" s="443"/>
      <c r="G3" s="443"/>
      <c r="H3" s="443"/>
      <c r="I3" s="443"/>
      <c r="J3" s="443"/>
      <c r="K3" s="443"/>
      <c r="L3" s="444"/>
      <c r="M3" s="186"/>
      <c r="N3" s="186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</row>
    <row r="4" spans="1:26" s="122" customFormat="1" ht="25.5" customHeight="1" x14ac:dyDescent="0.25">
      <c r="A4" s="125"/>
      <c r="B4" s="414" t="s">
        <v>261</v>
      </c>
      <c r="C4" s="415"/>
      <c r="D4" s="415"/>
      <c r="E4" s="433" t="s">
        <v>296</v>
      </c>
      <c r="F4" s="433"/>
      <c r="G4" s="433"/>
      <c r="H4" s="433"/>
      <c r="I4" s="433"/>
      <c r="J4" s="433"/>
      <c r="K4" s="433"/>
      <c r="L4" s="441"/>
      <c r="M4" s="185"/>
      <c r="N4" s="185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</row>
    <row r="5" spans="1:26" s="122" customFormat="1" ht="25.5" customHeight="1" x14ac:dyDescent="0.25">
      <c r="A5" s="125"/>
      <c r="B5" s="414" t="s">
        <v>7</v>
      </c>
      <c r="C5" s="415"/>
      <c r="D5" s="415"/>
      <c r="E5" s="422">
        <v>45250</v>
      </c>
      <c r="F5" s="423"/>
      <c r="G5" s="423"/>
      <c r="H5" s="423"/>
      <c r="I5" s="423"/>
      <c r="J5" s="423"/>
      <c r="K5" s="423"/>
      <c r="L5" s="424"/>
      <c r="M5" s="185"/>
      <c r="N5" s="185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</row>
    <row r="6" spans="1:26" s="122" customFormat="1" ht="25.5" customHeight="1" x14ac:dyDescent="0.25">
      <c r="A6" s="125"/>
      <c r="B6" s="414" t="s">
        <v>262</v>
      </c>
      <c r="C6" s="415"/>
      <c r="D6" s="415"/>
      <c r="E6" s="445" t="s">
        <v>289</v>
      </c>
      <c r="F6" s="446"/>
      <c r="G6" s="446"/>
      <c r="H6" s="446"/>
      <c r="I6" s="446"/>
      <c r="J6" s="446"/>
      <c r="K6" s="446"/>
      <c r="L6" s="447"/>
      <c r="M6" s="185"/>
      <c r="N6" s="185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</row>
    <row r="7" spans="1:26" s="122" customFormat="1" ht="25.5" customHeight="1" x14ac:dyDescent="0.25">
      <c r="A7" s="125"/>
      <c r="B7" s="414" t="s">
        <v>263</v>
      </c>
      <c r="C7" s="415"/>
      <c r="D7" s="415"/>
      <c r="E7" s="445" t="s">
        <v>289</v>
      </c>
      <c r="F7" s="446"/>
      <c r="G7" s="446"/>
      <c r="H7" s="446"/>
      <c r="I7" s="446"/>
      <c r="J7" s="446"/>
      <c r="K7" s="446"/>
      <c r="L7" s="447"/>
      <c r="M7" s="185"/>
      <c r="N7" s="185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</row>
    <row r="8" spans="1:26" s="122" customFormat="1" ht="25.5" customHeight="1" x14ac:dyDescent="0.25">
      <c r="A8" s="125"/>
      <c r="B8" s="414" t="s">
        <v>264</v>
      </c>
      <c r="C8" s="415"/>
      <c r="D8" s="415"/>
      <c r="E8" s="422">
        <v>45210</v>
      </c>
      <c r="F8" s="423"/>
      <c r="G8" s="423"/>
      <c r="H8" s="423"/>
      <c r="I8" s="423"/>
      <c r="J8" s="423"/>
      <c r="K8" s="423"/>
      <c r="L8" s="424"/>
      <c r="M8" s="185"/>
      <c r="N8" s="185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</row>
    <row r="9" spans="1:26" s="122" customFormat="1" ht="25.5" customHeight="1" x14ac:dyDescent="0.25">
      <c r="A9" s="125"/>
      <c r="B9" s="414" t="s">
        <v>265</v>
      </c>
      <c r="C9" s="415"/>
      <c r="D9" s="415"/>
      <c r="E9" s="422">
        <v>45240</v>
      </c>
      <c r="F9" s="423"/>
      <c r="G9" s="423"/>
      <c r="H9" s="423"/>
      <c r="I9" s="423"/>
      <c r="J9" s="423"/>
      <c r="K9" s="423"/>
      <c r="L9" s="424"/>
      <c r="M9" s="185"/>
      <c r="N9" s="185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</row>
    <row r="10" spans="1:26" s="122" customFormat="1" ht="25.5" customHeight="1" x14ac:dyDescent="0.25">
      <c r="A10" s="125"/>
      <c r="B10" s="414" t="s">
        <v>266</v>
      </c>
      <c r="C10" s="415"/>
      <c r="D10" s="415"/>
      <c r="E10" s="422">
        <v>45270</v>
      </c>
      <c r="F10" s="423"/>
      <c r="G10" s="423"/>
      <c r="H10" s="423"/>
      <c r="I10" s="423"/>
      <c r="J10" s="423"/>
      <c r="K10" s="423"/>
      <c r="L10" s="424"/>
      <c r="M10" s="185"/>
      <c r="N10" s="185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</row>
    <row r="11" spans="1:26" s="122" customFormat="1" ht="25.5" customHeight="1" x14ac:dyDescent="0.25">
      <c r="A11" s="125"/>
      <c r="B11" s="414" t="s">
        <v>267</v>
      </c>
      <c r="C11" s="415"/>
      <c r="D11" s="415"/>
      <c r="E11" s="416">
        <f>G34</f>
        <v>41511788.350500003</v>
      </c>
      <c r="F11" s="417"/>
      <c r="G11" s="417"/>
      <c r="H11" s="417"/>
      <c r="I11" s="417"/>
      <c r="J11" s="417"/>
      <c r="K11" s="417"/>
      <c r="L11" s="418"/>
      <c r="M11" s="187"/>
      <c r="N11" s="187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</row>
    <row r="12" spans="1:26" s="122" customFormat="1" ht="25.5" customHeight="1" x14ac:dyDescent="0.25">
      <c r="A12" s="125"/>
      <c r="B12" s="414" t="s">
        <v>268</v>
      </c>
      <c r="C12" s="415"/>
      <c r="D12" s="415"/>
      <c r="E12" s="416">
        <f>L34-G34</f>
        <v>20365322.445</v>
      </c>
      <c r="F12" s="417"/>
      <c r="G12" s="417"/>
      <c r="H12" s="417"/>
      <c r="I12" s="417"/>
      <c r="J12" s="417"/>
      <c r="K12" s="417"/>
      <c r="L12" s="418"/>
      <c r="M12" s="187"/>
      <c r="N12" s="187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</row>
    <row r="13" spans="1:26" s="122" customFormat="1" ht="25.5" customHeight="1" x14ac:dyDescent="0.25">
      <c r="A13" s="125"/>
      <c r="B13" s="414" t="s">
        <v>269</v>
      </c>
      <c r="C13" s="415"/>
      <c r="D13" s="415"/>
      <c r="E13" s="419">
        <f>+E11+E12</f>
        <v>61877110.795500003</v>
      </c>
      <c r="F13" s="420"/>
      <c r="G13" s="420"/>
      <c r="H13" s="420"/>
      <c r="I13" s="420"/>
      <c r="J13" s="420"/>
      <c r="K13" s="420"/>
      <c r="L13" s="421"/>
      <c r="M13" s="187"/>
      <c r="N13" s="187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</row>
    <row r="14" spans="1:26" ht="47.25" customHeight="1" thickBot="1" x14ac:dyDescent="0.3">
      <c r="B14" s="171"/>
      <c r="C14" s="436" t="s">
        <v>275</v>
      </c>
      <c r="D14" s="436"/>
      <c r="E14" s="436"/>
      <c r="F14" s="436"/>
      <c r="G14" s="436"/>
      <c r="H14" s="172" t="s">
        <v>276</v>
      </c>
      <c r="I14" s="429" t="s">
        <v>277</v>
      </c>
      <c r="J14" s="430"/>
      <c r="K14" s="429" t="s">
        <v>280</v>
      </c>
      <c r="L14" s="431"/>
      <c r="M14" s="185"/>
      <c r="N14" s="185"/>
    </row>
    <row r="15" spans="1:26" ht="47.25" customHeight="1" x14ac:dyDescent="0.25">
      <c r="B15" s="173" t="s">
        <v>250</v>
      </c>
      <c r="C15" s="174" t="s">
        <v>251</v>
      </c>
      <c r="D15" s="174" t="s">
        <v>252</v>
      </c>
      <c r="E15" s="174" t="s">
        <v>253</v>
      </c>
      <c r="F15" s="175" t="s">
        <v>254</v>
      </c>
      <c r="G15" s="175" t="s">
        <v>255</v>
      </c>
      <c r="H15" s="176" t="s">
        <v>253</v>
      </c>
      <c r="I15" s="176" t="s">
        <v>278</v>
      </c>
      <c r="J15" s="176" t="s">
        <v>279</v>
      </c>
      <c r="K15" s="176" t="s">
        <v>253</v>
      </c>
      <c r="L15" s="177" t="s">
        <v>281</v>
      </c>
      <c r="M15" s="191"/>
      <c r="N15" s="191"/>
    </row>
    <row r="16" spans="1:26" ht="43.2" x14ac:dyDescent="0.25">
      <c r="B16" s="192">
        <v>1</v>
      </c>
      <c r="C16" s="194" t="s">
        <v>297</v>
      </c>
      <c r="D16" s="193" t="s">
        <v>298</v>
      </c>
      <c r="E16" s="210">
        <v>62</v>
      </c>
      <c r="F16" s="195">
        <v>70000</v>
      </c>
      <c r="G16" s="205">
        <f>E16*F16</f>
        <v>4340000</v>
      </c>
      <c r="H16" s="203">
        <f>E16</f>
        <v>62</v>
      </c>
      <c r="I16" s="199" t="str">
        <f>IF(K16&gt;E16,(K16-H16),"")</f>
        <v/>
      </c>
      <c r="J16" s="199">
        <f>IF(K16&lt;E16,(H16-K16),"")</f>
        <v>62</v>
      </c>
      <c r="K16" s="203">
        <v>0</v>
      </c>
      <c r="L16" s="219">
        <f>F16*K16</f>
        <v>0</v>
      </c>
    </row>
    <row r="17" spans="1:16" ht="86.4" x14ac:dyDescent="0.25">
      <c r="B17" s="192">
        <v>2</v>
      </c>
      <c r="C17" s="194" t="s">
        <v>299</v>
      </c>
      <c r="D17" s="193" t="s">
        <v>298</v>
      </c>
      <c r="E17" s="210">
        <v>28</v>
      </c>
      <c r="F17" s="207">
        <v>378000</v>
      </c>
      <c r="G17" s="205">
        <f t="shared" ref="G17:G24" si="0">E17*F17</f>
        <v>10584000</v>
      </c>
      <c r="H17" s="203">
        <f t="shared" ref="H17:H24" si="1">E17</f>
        <v>28</v>
      </c>
      <c r="I17" s="199">
        <f t="shared" ref="I17:I24" si="2">IF(K17&gt;E17,(K17-H17),"")</f>
        <v>17.72</v>
      </c>
      <c r="J17" s="199" t="str">
        <f t="shared" ref="J17:J24" si="3">IF(K17&lt;E17,(H17-K17),"")</f>
        <v/>
      </c>
      <c r="K17" s="200">
        <v>45.72</v>
      </c>
      <c r="L17" s="219">
        <f t="shared" ref="L17:L24" si="4">F17*K17</f>
        <v>17282160</v>
      </c>
      <c r="M17" s="188"/>
      <c r="N17" s="188"/>
    </row>
    <row r="18" spans="1:16" x14ac:dyDescent="0.25">
      <c r="B18" s="192">
        <v>3</v>
      </c>
      <c r="C18" s="194" t="s">
        <v>300</v>
      </c>
      <c r="D18" s="193" t="s">
        <v>298</v>
      </c>
      <c r="E18" s="210">
        <v>178</v>
      </c>
      <c r="F18" s="208">
        <v>52000</v>
      </c>
      <c r="G18" s="205">
        <f t="shared" si="0"/>
        <v>9256000</v>
      </c>
      <c r="H18" s="203">
        <f t="shared" si="1"/>
        <v>178</v>
      </c>
      <c r="I18" s="199" t="str">
        <f t="shared" si="2"/>
        <v/>
      </c>
      <c r="J18" s="199">
        <f t="shared" si="3"/>
        <v>178</v>
      </c>
      <c r="K18" s="200">
        <v>0</v>
      </c>
      <c r="L18" s="219">
        <f t="shared" si="4"/>
        <v>0</v>
      </c>
      <c r="M18" s="188"/>
      <c r="N18" s="188"/>
    </row>
    <row r="19" spans="1:16" ht="28.8" x14ac:dyDescent="0.25">
      <c r="B19" s="192">
        <v>4</v>
      </c>
      <c r="C19" s="194" t="s">
        <v>301</v>
      </c>
      <c r="D19" s="193" t="s">
        <v>298</v>
      </c>
      <c r="E19" s="210">
        <v>90</v>
      </c>
      <c r="F19" s="207">
        <v>50000</v>
      </c>
      <c r="G19" s="205">
        <f t="shared" si="0"/>
        <v>4500000</v>
      </c>
      <c r="H19" s="203">
        <f t="shared" si="1"/>
        <v>90</v>
      </c>
      <c r="I19" s="199" t="str">
        <f t="shared" si="2"/>
        <v/>
      </c>
      <c r="J19" s="199" t="str">
        <f t="shared" si="3"/>
        <v/>
      </c>
      <c r="K19" s="204">
        <v>90</v>
      </c>
      <c r="L19" s="219">
        <f t="shared" si="4"/>
        <v>4500000</v>
      </c>
      <c r="M19" s="188"/>
      <c r="N19" s="188"/>
    </row>
    <row r="20" spans="1:16" ht="43.2" x14ac:dyDescent="0.25">
      <c r="B20" s="192">
        <v>5</v>
      </c>
      <c r="C20" s="194" t="s">
        <v>302</v>
      </c>
      <c r="D20" s="193" t="s">
        <v>303</v>
      </c>
      <c r="E20" s="210">
        <v>42</v>
      </c>
      <c r="F20" s="207">
        <v>37000</v>
      </c>
      <c r="G20" s="205">
        <f t="shared" si="0"/>
        <v>1554000</v>
      </c>
      <c r="H20" s="203">
        <f t="shared" si="1"/>
        <v>42</v>
      </c>
      <c r="I20" s="199" t="str">
        <f t="shared" si="2"/>
        <v/>
      </c>
      <c r="J20" s="199" t="str">
        <f t="shared" si="3"/>
        <v/>
      </c>
      <c r="K20" s="204">
        <v>42</v>
      </c>
      <c r="L20" s="219">
        <f t="shared" si="4"/>
        <v>1554000</v>
      </c>
      <c r="M20" s="188"/>
      <c r="N20" s="188"/>
    </row>
    <row r="21" spans="1:16" ht="28.8" x14ac:dyDescent="0.25">
      <c r="B21" s="192">
        <v>6</v>
      </c>
      <c r="C21" s="194" t="s">
        <v>304</v>
      </c>
      <c r="D21" s="193" t="s">
        <v>303</v>
      </c>
      <c r="E21" s="210">
        <v>42</v>
      </c>
      <c r="F21" s="207">
        <v>54000</v>
      </c>
      <c r="G21" s="205">
        <f t="shared" si="0"/>
        <v>2268000</v>
      </c>
      <c r="H21" s="203">
        <f t="shared" si="1"/>
        <v>42</v>
      </c>
      <c r="I21" s="199" t="str">
        <f t="shared" si="2"/>
        <v/>
      </c>
      <c r="J21" s="199" t="str">
        <f t="shared" si="3"/>
        <v/>
      </c>
      <c r="K21" s="204">
        <v>42</v>
      </c>
      <c r="L21" s="219">
        <f t="shared" si="4"/>
        <v>2268000</v>
      </c>
      <c r="M21" s="188"/>
      <c r="N21" s="188"/>
    </row>
    <row r="22" spans="1:16" ht="43.2" x14ac:dyDescent="0.25">
      <c r="B22" s="192">
        <v>7</v>
      </c>
      <c r="C22" s="194" t="s">
        <v>305</v>
      </c>
      <c r="D22" s="193" t="s">
        <v>252</v>
      </c>
      <c r="E22" s="210">
        <v>12</v>
      </c>
      <c r="F22" s="207">
        <v>150000</v>
      </c>
      <c r="G22" s="205">
        <f t="shared" si="0"/>
        <v>1800000</v>
      </c>
      <c r="H22" s="203">
        <f t="shared" si="1"/>
        <v>12</v>
      </c>
      <c r="I22" s="199" t="str">
        <f t="shared" si="2"/>
        <v/>
      </c>
      <c r="J22" s="199">
        <f t="shared" si="3"/>
        <v>8</v>
      </c>
      <c r="K22" s="204">
        <v>4</v>
      </c>
      <c r="L22" s="219">
        <f t="shared" si="4"/>
        <v>600000</v>
      </c>
      <c r="M22" s="188"/>
      <c r="N22" s="188"/>
    </row>
    <row r="23" spans="1:16" x14ac:dyDescent="0.25">
      <c r="A23" s="181"/>
      <c r="B23" s="192">
        <v>8</v>
      </c>
      <c r="C23" s="194" t="s">
        <v>306</v>
      </c>
      <c r="D23" s="193" t="s">
        <v>307</v>
      </c>
      <c r="E23" s="210">
        <v>1</v>
      </c>
      <c r="F23" s="207">
        <v>316519</v>
      </c>
      <c r="G23" s="205">
        <f t="shared" si="0"/>
        <v>316519</v>
      </c>
      <c r="H23" s="203">
        <f t="shared" si="1"/>
        <v>1</v>
      </c>
      <c r="I23" s="199" t="str">
        <f t="shared" si="2"/>
        <v/>
      </c>
      <c r="J23" s="199" t="str">
        <f t="shared" si="3"/>
        <v/>
      </c>
      <c r="K23" s="204">
        <v>1</v>
      </c>
      <c r="L23" s="219">
        <f t="shared" si="4"/>
        <v>316519</v>
      </c>
      <c r="M23" s="188"/>
      <c r="N23" s="188"/>
    </row>
    <row r="24" spans="1:16" ht="28.8" x14ac:dyDescent="0.25">
      <c r="B24" s="192">
        <v>9</v>
      </c>
      <c r="C24" s="194" t="s">
        <v>308</v>
      </c>
      <c r="D24" s="193" t="s">
        <v>252</v>
      </c>
      <c r="E24" s="210">
        <v>2</v>
      </c>
      <c r="F24" s="209">
        <v>140000</v>
      </c>
      <c r="G24" s="205">
        <f t="shared" si="0"/>
        <v>280000</v>
      </c>
      <c r="H24" s="203">
        <f t="shared" si="1"/>
        <v>2</v>
      </c>
      <c r="I24" s="199">
        <f t="shared" si="2"/>
        <v>2</v>
      </c>
      <c r="J24" s="199" t="str">
        <f t="shared" si="3"/>
        <v/>
      </c>
      <c r="K24" s="204">
        <v>4</v>
      </c>
      <c r="L24" s="219">
        <f t="shared" si="4"/>
        <v>560000</v>
      </c>
      <c r="M24" s="190"/>
      <c r="N24" s="190"/>
    </row>
    <row r="25" spans="1:16" x14ac:dyDescent="0.25">
      <c r="B25" s="211"/>
      <c r="C25" s="212" t="s">
        <v>309</v>
      </c>
      <c r="D25" s="213"/>
      <c r="E25" s="213"/>
      <c r="F25" s="214"/>
      <c r="G25" s="215"/>
      <c r="H25" s="216"/>
      <c r="I25" s="217" t="str">
        <f t="shared" ref="I25" si="5">IF(K25&gt;H25,(K25-H25),"")</f>
        <v/>
      </c>
      <c r="J25" s="217" t="str">
        <f t="shared" ref="J25" si="6">IF(K25&lt;H25,(H25-K25),"")</f>
        <v/>
      </c>
      <c r="K25" s="218"/>
      <c r="L25" s="220"/>
      <c r="M25" s="190"/>
      <c r="N25" s="190"/>
    </row>
    <row r="26" spans="1:16" ht="115.2" x14ac:dyDescent="0.25">
      <c r="B26" s="192" t="s">
        <v>271</v>
      </c>
      <c r="C26" s="239" t="s">
        <v>310</v>
      </c>
      <c r="D26" s="193" t="s">
        <v>298</v>
      </c>
      <c r="E26" s="210"/>
      <c r="F26" s="209">
        <v>730000</v>
      </c>
      <c r="G26" s="205"/>
      <c r="H26" s="203">
        <v>14</v>
      </c>
      <c r="I26" s="199"/>
      <c r="J26" s="199"/>
      <c r="K26" s="204">
        <v>14</v>
      </c>
      <c r="L26" s="219">
        <f>F26*K26</f>
        <v>10220000</v>
      </c>
      <c r="M26" s="190"/>
      <c r="N26" s="190"/>
    </row>
    <row r="27" spans="1:16" ht="57.6" x14ac:dyDescent="0.25">
      <c r="B27" s="192" t="s">
        <v>272</v>
      </c>
      <c r="C27" s="239" t="s">
        <v>311</v>
      </c>
      <c r="D27" s="193" t="s">
        <v>298</v>
      </c>
      <c r="E27" s="206"/>
      <c r="F27" s="209">
        <v>15500</v>
      </c>
      <c r="G27" s="205"/>
      <c r="H27" s="201">
        <v>198.5</v>
      </c>
      <c r="I27" s="199"/>
      <c r="J27" s="199"/>
      <c r="K27" s="202">
        <v>198.5</v>
      </c>
      <c r="L27" s="219">
        <f t="shared" ref="L27:L29" si="7">F27*K27</f>
        <v>3076750</v>
      </c>
      <c r="M27" s="190"/>
      <c r="N27" s="190"/>
    </row>
    <row r="28" spans="1:16" ht="28.8" x14ac:dyDescent="0.25">
      <c r="B28" s="192" t="s">
        <v>273</v>
      </c>
      <c r="C28" s="239" t="s">
        <v>312</v>
      </c>
      <c r="D28" s="193" t="s">
        <v>252</v>
      </c>
      <c r="E28" s="210"/>
      <c r="F28" s="209">
        <v>120000</v>
      </c>
      <c r="G28" s="205"/>
      <c r="H28" s="203">
        <v>11</v>
      </c>
      <c r="I28" s="199"/>
      <c r="J28" s="199"/>
      <c r="K28" s="204">
        <v>11</v>
      </c>
      <c r="L28" s="219">
        <f t="shared" si="7"/>
        <v>1320000</v>
      </c>
      <c r="M28" s="190"/>
      <c r="N28" s="190"/>
    </row>
    <row r="29" spans="1:16" ht="15" thickBot="1" x14ac:dyDescent="0.3">
      <c r="B29" s="240" t="s">
        <v>345</v>
      </c>
      <c r="C29" s="254" t="s">
        <v>344</v>
      </c>
      <c r="D29" s="241" t="s">
        <v>298</v>
      </c>
      <c r="E29" s="242"/>
      <c r="F29" s="243">
        <v>52000</v>
      </c>
      <c r="G29" s="244"/>
      <c r="H29" s="245">
        <v>198.5</v>
      </c>
      <c r="I29" s="245"/>
      <c r="J29" s="245"/>
      <c r="K29" s="246">
        <v>198.5</v>
      </c>
      <c r="L29" s="247">
        <f t="shared" si="7"/>
        <v>10322000</v>
      </c>
      <c r="M29" s="190"/>
      <c r="N29" s="190"/>
    </row>
    <row r="30" spans="1:16" ht="17.399999999999999" x14ac:dyDescent="0.25">
      <c r="B30" s="437" t="s">
        <v>256</v>
      </c>
      <c r="C30" s="438"/>
      <c r="D30" s="438"/>
      <c r="E30" s="438"/>
      <c r="F30" s="438"/>
      <c r="G30" s="248">
        <f>+SUM(G16:G24)</f>
        <v>34898519</v>
      </c>
      <c r="H30" s="249"/>
      <c r="I30" s="249"/>
      <c r="J30" s="249"/>
      <c r="K30" s="249"/>
      <c r="L30" s="250">
        <f>+SUM(L16:L29)</f>
        <v>52019429</v>
      </c>
      <c r="M30" s="189"/>
      <c r="N30" s="189"/>
      <c r="O30" s="183"/>
      <c r="P30" s="183"/>
    </row>
    <row r="31" spans="1:16" x14ac:dyDescent="0.25">
      <c r="B31" s="432" t="s">
        <v>257</v>
      </c>
      <c r="C31" s="433"/>
      <c r="D31" s="433"/>
      <c r="E31" s="433"/>
      <c r="F31" s="124">
        <v>0.13</v>
      </c>
      <c r="G31" s="198">
        <f>+$G$30*F31</f>
        <v>4536807.47</v>
      </c>
      <c r="H31" s="123"/>
      <c r="I31" s="123"/>
      <c r="J31" s="123"/>
      <c r="K31" s="123"/>
      <c r="L31" s="197">
        <f>+L30*F31</f>
        <v>6762525.7700000005</v>
      </c>
      <c r="M31" s="121"/>
      <c r="N31" s="121"/>
    </row>
    <row r="32" spans="1:16" x14ac:dyDescent="0.25">
      <c r="B32" s="432" t="s">
        <v>258</v>
      </c>
      <c r="C32" s="433"/>
      <c r="D32" s="433"/>
      <c r="E32" s="433"/>
      <c r="F32" s="124">
        <v>0.05</v>
      </c>
      <c r="G32" s="198">
        <f t="shared" ref="G32" si="8">+$G$30*F32</f>
        <v>1744925.9500000002</v>
      </c>
      <c r="H32" s="123"/>
      <c r="I32" s="123"/>
      <c r="J32" s="123"/>
      <c r="K32" s="123"/>
      <c r="L32" s="197">
        <f>+L30*F32</f>
        <v>2600971.4500000002</v>
      </c>
      <c r="M32" s="121"/>
      <c r="N32" s="121"/>
    </row>
    <row r="33" spans="2:15" x14ac:dyDescent="0.25">
      <c r="B33" s="432" t="s">
        <v>259</v>
      </c>
      <c r="C33" s="433"/>
      <c r="D33" s="433"/>
      <c r="E33" s="433"/>
      <c r="F33" s="124">
        <v>0.19</v>
      </c>
      <c r="G33" s="198">
        <f>+G32*F33</f>
        <v>331535.93050000002</v>
      </c>
      <c r="H33" s="123"/>
      <c r="I33" s="123"/>
      <c r="J33" s="123"/>
      <c r="K33" s="123"/>
      <c r="L33" s="197">
        <f>+L32*F33</f>
        <v>494184.57550000004</v>
      </c>
      <c r="M33" s="121"/>
      <c r="N33" s="121"/>
    </row>
    <row r="34" spans="2:15" ht="18.600000000000001" thickBot="1" x14ac:dyDescent="0.3">
      <c r="B34" s="434" t="s">
        <v>260</v>
      </c>
      <c r="C34" s="435"/>
      <c r="D34" s="435"/>
      <c r="E34" s="435"/>
      <c r="F34" s="435"/>
      <c r="G34" s="251">
        <f>+SUM(G30:G33)</f>
        <v>41511788.350500003</v>
      </c>
      <c r="H34" s="252"/>
      <c r="I34" s="252"/>
      <c r="J34" s="252"/>
      <c r="K34" s="252"/>
      <c r="L34" s="253">
        <f>+SUM(L30:L33)</f>
        <v>61877110.795500003</v>
      </c>
      <c r="M34" s="189"/>
      <c r="N34" s="189"/>
      <c r="O34" s="184"/>
    </row>
    <row r="35" spans="2:15" x14ac:dyDescent="0.25">
      <c r="B35" s="221" t="s">
        <v>270</v>
      </c>
      <c r="C35" s="222"/>
      <c r="D35" s="223"/>
      <c r="E35" s="223"/>
      <c r="F35" s="224"/>
      <c r="G35" s="224"/>
      <c r="H35" s="224"/>
      <c r="I35" s="224"/>
      <c r="J35" s="224"/>
      <c r="K35" s="224"/>
      <c r="L35" s="225"/>
    </row>
    <row r="36" spans="2:15" x14ac:dyDescent="0.25">
      <c r="B36" s="165"/>
      <c r="L36" s="226"/>
    </row>
    <row r="37" spans="2:15" x14ac:dyDescent="0.25">
      <c r="B37" s="165"/>
      <c r="L37" s="226"/>
    </row>
    <row r="38" spans="2:15" x14ac:dyDescent="0.25">
      <c r="B38" s="432" t="s">
        <v>282</v>
      </c>
      <c r="C38" s="433"/>
      <c r="D38" s="433"/>
      <c r="E38" s="433"/>
      <c r="L38" s="226"/>
    </row>
    <row r="39" spans="2:15" x14ac:dyDescent="0.25">
      <c r="B39" s="414" t="s">
        <v>283</v>
      </c>
      <c r="C39" s="415"/>
      <c r="D39" s="413">
        <f>G34</f>
        <v>41511788.350500003</v>
      </c>
      <c r="E39" s="413"/>
      <c r="L39" s="226"/>
    </row>
    <row r="40" spans="2:15" hidden="1" x14ac:dyDescent="0.25">
      <c r="B40" s="414" t="s">
        <v>284</v>
      </c>
      <c r="C40" s="415"/>
      <c r="D40" s="413">
        <v>0</v>
      </c>
      <c r="E40" s="413"/>
      <c r="L40" s="226"/>
    </row>
    <row r="41" spans="2:15" hidden="1" x14ac:dyDescent="0.25">
      <c r="B41" s="414" t="s">
        <v>285</v>
      </c>
      <c r="C41" s="415"/>
      <c r="D41" s="413">
        <f>L34</f>
        <v>61877110.795500003</v>
      </c>
      <c r="E41" s="413"/>
      <c r="L41" s="226"/>
      <c r="O41" s="182"/>
    </row>
    <row r="42" spans="2:15" x14ac:dyDescent="0.25">
      <c r="B42" s="414" t="s">
        <v>343</v>
      </c>
      <c r="C42" s="415" t="s">
        <v>294</v>
      </c>
      <c r="D42" s="413">
        <f>+D40+D41</f>
        <v>61877110.795500003</v>
      </c>
      <c r="E42" s="413"/>
      <c r="L42" s="226"/>
      <c r="O42" s="182"/>
    </row>
    <row r="43" spans="2:15" x14ac:dyDescent="0.25">
      <c r="B43" s="414" t="s">
        <v>286</v>
      </c>
      <c r="C43" s="415"/>
      <c r="D43" s="413">
        <f>L34-G34</f>
        <v>20365322.445</v>
      </c>
      <c r="E43" s="413"/>
      <c r="L43" s="226"/>
    </row>
    <row r="44" spans="2:15" x14ac:dyDescent="0.25">
      <c r="B44" s="409" t="s">
        <v>342</v>
      </c>
      <c r="C44" s="410"/>
      <c r="D44" s="411">
        <f>D43/G34</f>
        <v>0.49059130560812619</v>
      </c>
      <c r="E44" s="412"/>
      <c r="L44" s="226"/>
    </row>
    <row r="45" spans="2:15" hidden="1" x14ac:dyDescent="0.25">
      <c r="B45" s="414" t="s">
        <v>287</v>
      </c>
      <c r="C45" s="415"/>
      <c r="D45" s="413">
        <f>+D39+D43</f>
        <v>61877110.795500003</v>
      </c>
      <c r="E45" s="413"/>
      <c r="L45" s="226"/>
    </row>
    <row r="46" spans="2:15" hidden="1" x14ac:dyDescent="0.25">
      <c r="B46" s="414" t="s">
        <v>288</v>
      </c>
      <c r="C46" s="415"/>
      <c r="D46" s="413">
        <f>+D41</f>
        <v>61877110.795500003</v>
      </c>
      <c r="E46" s="413"/>
      <c r="L46" s="226"/>
    </row>
    <row r="47" spans="2:15" x14ac:dyDescent="0.25">
      <c r="B47" s="165"/>
      <c r="L47" s="226"/>
    </row>
    <row r="48" spans="2:15" x14ac:dyDescent="0.25">
      <c r="B48" s="165"/>
      <c r="L48" s="226"/>
    </row>
    <row r="49" spans="2:12" x14ac:dyDescent="0.25">
      <c r="B49" s="425" t="s">
        <v>313</v>
      </c>
      <c r="C49" s="426"/>
      <c r="D49" s="426"/>
      <c r="E49" s="426"/>
      <c r="F49" s="426"/>
      <c r="G49" s="426"/>
      <c r="H49" s="426"/>
      <c r="I49" s="426"/>
      <c r="J49" s="426"/>
      <c r="K49" s="426"/>
      <c r="L49" s="427"/>
    </row>
    <row r="50" spans="2:12" x14ac:dyDescent="0.25">
      <c r="B50" s="428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2:12" x14ac:dyDescent="0.25">
      <c r="B51" s="428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2:12" x14ac:dyDescent="0.25">
      <c r="B52" s="165"/>
      <c r="L52" s="226"/>
    </row>
    <row r="53" spans="2:12" x14ac:dyDescent="0.25">
      <c r="B53" s="165"/>
      <c r="L53" s="226"/>
    </row>
    <row r="54" spans="2:12" ht="35.25" customHeight="1" x14ac:dyDescent="0.25">
      <c r="B54" s="165"/>
      <c r="C54" s="151"/>
      <c r="G54" s="152"/>
      <c r="H54" s="152"/>
      <c r="I54" s="152"/>
      <c r="J54" s="152"/>
      <c r="L54" s="226"/>
    </row>
    <row r="55" spans="2:12" x14ac:dyDescent="0.25">
      <c r="B55" s="165"/>
      <c r="C55" s="120" t="s">
        <v>274</v>
      </c>
      <c r="G55" s="120" t="s">
        <v>274</v>
      </c>
      <c r="H55" s="120"/>
      <c r="I55" s="120"/>
      <c r="J55" s="120"/>
      <c r="L55" s="226"/>
    </row>
    <row r="56" spans="2:12" x14ac:dyDescent="0.25">
      <c r="B56" s="165"/>
      <c r="C56" s="227" t="s">
        <v>314</v>
      </c>
      <c r="G56" s="227" t="s">
        <v>318</v>
      </c>
      <c r="H56" s="228"/>
      <c r="I56" s="228"/>
      <c r="J56" s="228"/>
      <c r="K56" s="120"/>
      <c r="L56" s="229"/>
    </row>
    <row r="57" spans="2:12" x14ac:dyDescent="0.25">
      <c r="B57" s="165"/>
      <c r="C57" s="227" t="s">
        <v>315</v>
      </c>
      <c r="G57" s="227" t="s">
        <v>319</v>
      </c>
      <c r="H57" s="228"/>
      <c r="I57" s="228"/>
      <c r="J57" s="228"/>
      <c r="K57" s="228"/>
      <c r="L57" s="230"/>
    </row>
    <row r="58" spans="2:12" x14ac:dyDescent="0.25">
      <c r="B58" s="165"/>
      <c r="C58" s="227" t="s">
        <v>316</v>
      </c>
      <c r="G58" s="227" t="s">
        <v>320</v>
      </c>
      <c r="H58" s="228"/>
      <c r="I58" s="228"/>
      <c r="J58" s="228"/>
      <c r="K58" s="228"/>
      <c r="L58" s="230"/>
    </row>
    <row r="59" spans="2:12" x14ac:dyDescent="0.25">
      <c r="B59" s="165"/>
      <c r="C59" s="119"/>
      <c r="G59" s="228"/>
      <c r="H59" s="228"/>
      <c r="I59" s="228"/>
      <c r="J59" s="228"/>
      <c r="K59" s="228"/>
      <c r="L59" s="230"/>
    </row>
    <row r="60" spans="2:12" x14ac:dyDescent="0.25">
      <c r="B60" s="165"/>
      <c r="C60" s="119"/>
      <c r="G60" s="228"/>
      <c r="H60" s="228"/>
      <c r="I60" s="228"/>
      <c r="J60" s="228"/>
      <c r="K60" s="228"/>
      <c r="L60" s="230"/>
    </row>
    <row r="61" spans="2:12" x14ac:dyDescent="0.25">
      <c r="B61" s="165"/>
      <c r="G61" s="228"/>
      <c r="H61" s="228"/>
      <c r="I61" s="228"/>
      <c r="J61" s="228"/>
      <c r="K61" s="228"/>
      <c r="L61" s="230"/>
    </row>
    <row r="62" spans="2:12" x14ac:dyDescent="0.25">
      <c r="B62" s="165"/>
      <c r="G62" s="228"/>
      <c r="H62" s="228"/>
      <c r="I62" s="228"/>
      <c r="J62" s="228"/>
      <c r="K62" s="228"/>
      <c r="L62" s="230"/>
    </row>
    <row r="63" spans="2:12" x14ac:dyDescent="0.25">
      <c r="B63" s="165"/>
      <c r="G63" s="228"/>
      <c r="H63" s="228"/>
      <c r="I63" s="228"/>
      <c r="J63" s="228"/>
      <c r="K63" s="228"/>
      <c r="L63" s="230"/>
    </row>
    <row r="64" spans="2:12" x14ac:dyDescent="0.25">
      <c r="B64" s="165"/>
      <c r="G64" s="228"/>
      <c r="H64" s="228"/>
      <c r="I64" s="228"/>
      <c r="J64" s="228"/>
      <c r="K64" s="228"/>
      <c r="L64" s="230"/>
    </row>
    <row r="65" spans="2:12" x14ac:dyDescent="0.25">
      <c r="B65" s="165"/>
      <c r="G65" s="228"/>
      <c r="H65" s="228"/>
      <c r="I65" s="228"/>
      <c r="J65" s="228"/>
      <c r="K65" s="228"/>
      <c r="L65" s="230"/>
    </row>
    <row r="66" spans="2:12" x14ac:dyDescent="0.25">
      <c r="B66" s="165"/>
      <c r="C66" s="151"/>
      <c r="G66" s="228"/>
      <c r="H66" s="228"/>
      <c r="I66" s="228"/>
      <c r="J66" s="228"/>
      <c r="K66" s="228"/>
      <c r="L66" s="230"/>
    </row>
    <row r="67" spans="2:12" x14ac:dyDescent="0.25">
      <c r="B67" s="165"/>
      <c r="C67" s="120" t="s">
        <v>274</v>
      </c>
      <c r="G67" s="228"/>
      <c r="H67" s="228"/>
      <c r="I67" s="228"/>
      <c r="J67" s="228"/>
      <c r="K67" s="228"/>
      <c r="L67" s="230"/>
    </row>
    <row r="68" spans="2:12" x14ac:dyDescent="0.25">
      <c r="B68" s="165"/>
      <c r="C68" s="231" t="s">
        <v>291</v>
      </c>
      <c r="G68" s="228"/>
      <c r="H68" s="228"/>
      <c r="I68" s="228"/>
      <c r="J68" s="228"/>
      <c r="K68" s="228"/>
      <c r="L68" s="230"/>
    </row>
    <row r="69" spans="2:12" x14ac:dyDescent="0.25">
      <c r="B69" s="165"/>
      <c r="C69" s="227" t="s">
        <v>317</v>
      </c>
      <c r="G69" s="228"/>
      <c r="H69" s="228"/>
      <c r="I69" s="228"/>
      <c r="J69" s="228"/>
      <c r="K69" s="228"/>
      <c r="L69" s="230"/>
    </row>
    <row r="70" spans="2:12" ht="15" thickBot="1" x14ac:dyDescent="0.3">
      <c r="B70" s="166"/>
      <c r="C70" s="167"/>
      <c r="D70" s="168"/>
      <c r="E70" s="168"/>
      <c r="F70" s="169"/>
      <c r="G70" s="169"/>
      <c r="H70" s="169"/>
      <c r="I70" s="169"/>
      <c r="J70" s="169"/>
      <c r="K70" s="170"/>
      <c r="L70" s="232"/>
    </row>
    <row r="75" spans="2:12" x14ac:dyDescent="0.25">
      <c r="C75" s="180"/>
    </row>
  </sheetData>
  <mergeCells count="48">
    <mergeCell ref="B7:D7"/>
    <mergeCell ref="B5:D5"/>
    <mergeCell ref="B8:D8"/>
    <mergeCell ref="E8:L8"/>
    <mergeCell ref="E7:L7"/>
    <mergeCell ref="C2:L2"/>
    <mergeCell ref="E4:L4"/>
    <mergeCell ref="B3:L3"/>
    <mergeCell ref="E5:L5"/>
    <mergeCell ref="E6:L6"/>
    <mergeCell ref="B4:D4"/>
    <mergeCell ref="B6:D6"/>
    <mergeCell ref="B49:L51"/>
    <mergeCell ref="I14:J14"/>
    <mergeCell ref="K14:L14"/>
    <mergeCell ref="B32:E32"/>
    <mergeCell ref="B33:E33"/>
    <mergeCell ref="B34:F34"/>
    <mergeCell ref="C14:G14"/>
    <mergeCell ref="B30:F30"/>
    <mergeCell ref="B31:E31"/>
    <mergeCell ref="D45:E45"/>
    <mergeCell ref="D46:E46"/>
    <mergeCell ref="B38:E38"/>
    <mergeCell ref="B45:C45"/>
    <mergeCell ref="B46:C46"/>
    <mergeCell ref="B39:C39"/>
    <mergeCell ref="B40:C40"/>
    <mergeCell ref="D39:E39"/>
    <mergeCell ref="D40:E40"/>
    <mergeCell ref="B9:D9"/>
    <mergeCell ref="B10:D10"/>
    <mergeCell ref="B11:D11"/>
    <mergeCell ref="E12:L12"/>
    <mergeCell ref="E13:L13"/>
    <mergeCell ref="B12:D12"/>
    <mergeCell ref="B13:D13"/>
    <mergeCell ref="E9:L9"/>
    <mergeCell ref="E10:L10"/>
    <mergeCell ref="E11:L11"/>
    <mergeCell ref="B44:C44"/>
    <mergeCell ref="D44:E44"/>
    <mergeCell ref="D41:E41"/>
    <mergeCell ref="D43:E43"/>
    <mergeCell ref="B41:C41"/>
    <mergeCell ref="B43:C43"/>
    <mergeCell ref="B42:C42"/>
    <mergeCell ref="D42:E42"/>
  </mergeCells>
  <phoneticPr fontId="13" type="noConversion"/>
  <conditionalFormatting sqref="L34">
    <cfRule type="cellIs" dxfId="0" priority="1" operator="greaterThan">
      <formula>$G$34</formula>
    </cfRule>
  </conditionalFormatting>
  <pageMargins left="0.70866141732283472" right="0.70866141732283472" top="0.74803149606299213" bottom="0.74803149606299213" header="0.31496062992125984" footer="0.31496062992125984"/>
  <pageSetup scale="28" orientation="landscape" r:id="rId1"/>
  <ignoredErrors>
    <ignoredError sqref="L32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1:P37"/>
  <sheetViews>
    <sheetView zoomScale="85" zoomScaleNormal="85" zoomScaleSheetLayoutView="90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'!D16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43.5" customHeight="1" thickBot="1" x14ac:dyDescent="0.3">
      <c r="A12" s="153" t="s">
        <v>243</v>
      </c>
      <c r="B12" s="112">
        <f>'Acta final Cantidades '!B16</f>
        <v>1</v>
      </c>
      <c r="C12" s="473" t="str">
        <f>'Acta final Cantidades '!C16</f>
        <v>Recorrido, revisión, desmonte y Retiro de cubierta existente averiada Incluye retiro de escombro a botadero certificado y Suministro e instalación de tejas de fibrocemento No 7 Eternit, Incluye revisión, ajuste y corrección de atraques y estructura existente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137"/>
      <c r="B14" s="475"/>
      <c r="C14" s="475"/>
      <c r="D14" s="475"/>
      <c r="E14" s="138"/>
      <c r="F14" s="138"/>
      <c r="G14" s="139"/>
      <c r="H14" s="140"/>
      <c r="I14" s="141">
        <f>+H14</f>
        <v>0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142"/>
      <c r="B15" s="472"/>
      <c r="C15" s="472"/>
      <c r="D15" s="472"/>
      <c r="E15" s="134"/>
      <c r="F15" s="134"/>
      <c r="G15" s="135"/>
      <c r="H15" s="136"/>
      <c r="I15" s="143">
        <f>+I14+H15</f>
        <v>0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142"/>
      <c r="B16" s="472"/>
      <c r="C16" s="472"/>
      <c r="D16" s="472"/>
      <c r="E16" s="134"/>
      <c r="F16" s="134"/>
      <c r="G16" s="135"/>
      <c r="H16" s="136"/>
      <c r="I16" s="143">
        <f t="shared" ref="I16:I29" si="0">+I15+H16</f>
        <v>0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142"/>
      <c r="B17" s="472"/>
      <c r="C17" s="472"/>
      <c r="D17" s="472"/>
      <c r="E17" s="134"/>
      <c r="F17" s="134"/>
      <c r="G17" s="135"/>
      <c r="H17" s="144"/>
      <c r="I17" s="143">
        <f t="shared" si="0"/>
        <v>0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142"/>
      <c r="B18" s="472"/>
      <c r="C18" s="472"/>
      <c r="D18" s="472"/>
      <c r="E18" s="134"/>
      <c r="F18" s="134"/>
      <c r="G18" s="135"/>
      <c r="H18" s="144"/>
      <c r="I18" s="143">
        <f t="shared" si="0"/>
        <v>0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142"/>
      <c r="B19" s="472"/>
      <c r="C19" s="472"/>
      <c r="D19" s="472"/>
      <c r="E19" s="134"/>
      <c r="F19" s="134"/>
      <c r="G19" s="135"/>
      <c r="H19" s="144"/>
      <c r="I19" s="143">
        <f t="shared" si="0"/>
        <v>0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142"/>
      <c r="B20" s="472"/>
      <c r="C20" s="472"/>
      <c r="D20" s="472"/>
      <c r="E20" s="134"/>
      <c r="F20" s="134"/>
      <c r="G20" s="135"/>
      <c r="H20" s="136"/>
      <c r="I20" s="143">
        <f t="shared" si="0"/>
        <v>0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142"/>
      <c r="B21" s="472"/>
      <c r="C21" s="472"/>
      <c r="D21" s="472"/>
      <c r="E21" s="134"/>
      <c r="F21" s="134"/>
      <c r="G21" s="135"/>
      <c r="H21" s="136"/>
      <c r="I21" s="143">
        <f t="shared" si="0"/>
        <v>0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142"/>
      <c r="B22" s="472"/>
      <c r="C22" s="472"/>
      <c r="D22" s="472"/>
      <c r="E22" s="134"/>
      <c r="F22" s="134"/>
      <c r="G22" s="135"/>
      <c r="H22" s="136"/>
      <c r="I22" s="143">
        <f t="shared" si="0"/>
        <v>0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142"/>
      <c r="B23" s="472"/>
      <c r="C23" s="472"/>
      <c r="D23" s="472"/>
      <c r="E23" s="134"/>
      <c r="F23" s="134"/>
      <c r="G23" s="135"/>
      <c r="H23" s="144"/>
      <c r="I23" s="143">
        <f t="shared" si="0"/>
        <v>0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142"/>
      <c r="B24" s="472"/>
      <c r="C24" s="472"/>
      <c r="D24" s="472"/>
      <c r="E24" s="134"/>
      <c r="F24" s="134"/>
      <c r="G24" s="135"/>
      <c r="H24" s="144"/>
      <c r="I24" s="143">
        <f t="shared" si="0"/>
        <v>0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142"/>
      <c r="B25" s="472"/>
      <c r="C25" s="472"/>
      <c r="D25" s="472"/>
      <c r="E25" s="134"/>
      <c r="F25" s="134"/>
      <c r="G25" s="135"/>
      <c r="H25" s="144"/>
      <c r="I25" s="143">
        <f t="shared" si="0"/>
        <v>0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142"/>
      <c r="B26" s="472"/>
      <c r="C26" s="472"/>
      <c r="D26" s="472"/>
      <c r="E26" s="134"/>
      <c r="F26" s="134"/>
      <c r="G26" s="135"/>
      <c r="H26" s="144"/>
      <c r="I26" s="143">
        <f t="shared" si="0"/>
        <v>0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131"/>
      <c r="B27" s="485"/>
      <c r="C27" s="485"/>
      <c r="D27" s="485"/>
      <c r="E27" s="132"/>
      <c r="F27" s="132"/>
      <c r="G27" s="133"/>
      <c r="H27" s="145"/>
      <c r="I27" s="143">
        <f t="shared" si="0"/>
        <v>0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6"/>
      <c r="I28" s="143">
        <f t="shared" si="0"/>
        <v>0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 t="shared" si="0"/>
        <v>0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326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B33:C33"/>
    <mergeCell ref="H33:I33"/>
    <mergeCell ref="B18:D18"/>
    <mergeCell ref="B19:D19"/>
    <mergeCell ref="A29:B29"/>
    <mergeCell ref="A31:I31"/>
    <mergeCell ref="B32:D32"/>
    <mergeCell ref="H32:I32"/>
    <mergeCell ref="B27:D27"/>
    <mergeCell ref="B20:D20"/>
    <mergeCell ref="B21:D21"/>
    <mergeCell ref="B22:D22"/>
    <mergeCell ref="B23:D23"/>
    <mergeCell ref="B24:D24"/>
    <mergeCell ref="B25:D25"/>
    <mergeCell ref="B26:D26"/>
    <mergeCell ref="B15:D15"/>
    <mergeCell ref="C12:I12"/>
    <mergeCell ref="B14:D14"/>
    <mergeCell ref="B16:D16"/>
    <mergeCell ref="B17:D17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A4:B5"/>
    <mergeCell ref="C4:I5"/>
    <mergeCell ref="J4:O4"/>
    <mergeCell ref="K5:O5"/>
    <mergeCell ref="A1:B2"/>
    <mergeCell ref="C1:M1"/>
    <mergeCell ref="N1:O2"/>
    <mergeCell ref="C2:M2"/>
    <mergeCell ref="A3:O3"/>
  </mergeCells>
  <pageMargins left="0" right="0.39370078740157499" top="0.34" bottom="0.4" header="0" footer="0"/>
  <pageSetup scale="61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/>
  </sheetPr>
  <dimension ref="A1:P37"/>
  <sheetViews>
    <sheetView topLeftCell="A10" zoomScale="99" zoomScaleNormal="85" zoomScaleSheetLayoutView="85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'!D17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'!B17</f>
        <v>2</v>
      </c>
      <c r="C12" s="473" t="str">
        <f>'Acta final Cantidades '!C17</f>
        <v>Suministro e instalación de ventanería con carpintería en aluminio natural Perfil U78 ventanería fija, Pisavidrio al centro en perfil U74 y Pisavidrio de álamo interior ventanería royectante con Pisavidrio de álamo Doble vidrio de 6mm largo, incluye cerrajería para elementos batientes, empaques de caucho, manijas, marcos, sellos, y empaques. Incluye Desmonte y disposición de ventanería metálica existente, incluye retiro, cargue y transporte del material vidrio y carpintería metálica, en un botadero certificado proporcionado por el contratista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45210</v>
      </c>
      <c r="B14" s="488" t="s">
        <v>327</v>
      </c>
      <c r="C14" s="488"/>
      <c r="D14" s="488"/>
      <c r="E14" s="138"/>
      <c r="F14" s="138"/>
      <c r="G14" s="139"/>
      <c r="H14" s="236">
        <f>'Acta final Cantidades '!K17</f>
        <v>45.72</v>
      </c>
      <c r="I14" s="141">
        <f>+H14</f>
        <v>45.72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>
        <v>45212</v>
      </c>
      <c r="B15" s="486" t="s">
        <v>328</v>
      </c>
      <c r="C15" s="486"/>
      <c r="D15" s="486"/>
      <c r="E15" s="134"/>
      <c r="F15" s="134"/>
      <c r="G15" s="135"/>
      <c r="H15" s="150">
        <f>'Acta final Cantidades '!K17</f>
        <v>45.72</v>
      </c>
      <c r="I15" s="143">
        <f>+H15</f>
        <v>45.72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45.72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45.72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45.72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45.72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45.72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45.72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45.72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45.72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45.72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45.72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45.72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45.72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45.72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45.72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B23:D23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18:D18"/>
    <mergeCell ref="B19:D19"/>
    <mergeCell ref="B20:D20"/>
    <mergeCell ref="B21:D21"/>
    <mergeCell ref="B22:D22"/>
    <mergeCell ref="C12:I12"/>
    <mergeCell ref="B14:D14"/>
    <mergeCell ref="B15:D15"/>
    <mergeCell ref="B16:D16"/>
    <mergeCell ref="B17:D17"/>
    <mergeCell ref="B25:D25"/>
    <mergeCell ref="B26:D26"/>
    <mergeCell ref="B27:D27"/>
    <mergeCell ref="A29:B29"/>
    <mergeCell ref="B24:D24"/>
    <mergeCell ref="A31:I31"/>
    <mergeCell ref="B32:D32"/>
    <mergeCell ref="H32:I32"/>
    <mergeCell ref="B33:C33"/>
    <mergeCell ref="H33:I33"/>
  </mergeCells>
  <pageMargins left="0" right="0.39370078740157499" top="0.34" bottom="0.4" header="0" footer="0"/>
  <pageSetup scale="6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10B99-26E6-409A-B96D-CCD211892807}">
  <sheetPr>
    <tabColor theme="4"/>
  </sheetPr>
  <dimension ref="A1:P37"/>
  <sheetViews>
    <sheetView zoomScale="88" workbookViewId="0">
      <selection activeCell="B14" sqref="B14:D1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'!D18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'!B18</f>
        <v>3</v>
      </c>
      <c r="C12" s="473" t="str">
        <f>'Acta final Cantidades '!C18</f>
        <v>Suministro e instalación de cielo raso en Gyplac de 1/2" incluye acabado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45218</v>
      </c>
      <c r="B14" s="488" t="s">
        <v>329</v>
      </c>
      <c r="C14" s="488"/>
      <c r="D14" s="488"/>
      <c r="E14" s="138"/>
      <c r="F14" s="138"/>
      <c r="G14" s="139"/>
      <c r="H14" s="236">
        <f>'Acta final Cantidades '!K18</f>
        <v>0</v>
      </c>
      <c r="I14" s="141">
        <f>+H14</f>
        <v>0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0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0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0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0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0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0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0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0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0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0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0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0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0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0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0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D4943-F2B0-4A12-87CF-7E354ABB1358}">
  <sheetPr>
    <tabColor theme="4"/>
  </sheetPr>
  <dimension ref="A1:P37"/>
  <sheetViews>
    <sheetView topLeftCell="A5" zoomScale="77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'!D19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'!B19</f>
        <v>4</v>
      </c>
      <c r="C12" s="473" t="str">
        <f>'Acta final Cantidades '!C19</f>
        <v>Resane, impermeabilización estucado y pintura en vinilo tipo 1 color blanco a 2 manos incluye material y mano de obra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45225</v>
      </c>
      <c r="B14" s="488" t="s">
        <v>330</v>
      </c>
      <c r="C14" s="488"/>
      <c r="D14" s="488"/>
      <c r="E14" s="138"/>
      <c r="F14" s="138"/>
      <c r="G14" s="139"/>
      <c r="H14" s="236">
        <f>'Acta final Cantidades '!K19</f>
        <v>90</v>
      </c>
      <c r="I14" s="141">
        <f>+H14</f>
        <v>90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90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90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90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90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90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90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90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90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90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90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90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90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90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90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90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93875-ED8E-4968-9512-834282A36517}">
  <sheetPr>
    <tabColor theme="4"/>
  </sheetPr>
  <dimension ref="A1:P37"/>
  <sheetViews>
    <sheetView topLeftCell="A8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'!D20</f>
        <v>ML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'!B20</f>
        <v>5</v>
      </c>
      <c r="C12" s="473" t="str">
        <f>'Acta final Cantidades '!C20</f>
        <v>Mantenimientos de canales de aguas lluvia . Incluye anticorrosivo, resane y pintura. Se debe incluir suministro de equipos para trabajos a mas de 4.0 mts de altura y EPP, personal calificado y debidamente acreditado.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45231</v>
      </c>
      <c r="B14" s="488" t="s">
        <v>331</v>
      </c>
      <c r="C14" s="488"/>
      <c r="D14" s="488"/>
      <c r="E14" s="138"/>
      <c r="F14" s="138"/>
      <c r="G14" s="139"/>
      <c r="H14" s="236">
        <f>'Acta final Cantidades '!K20</f>
        <v>42</v>
      </c>
      <c r="I14" s="141">
        <f>+H14</f>
        <v>42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42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42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42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42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42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42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42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42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42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42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42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42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42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42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42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A11E0-CC2F-4566-978A-C97664D422E9}">
  <sheetPr>
    <tabColor theme="4"/>
  </sheetPr>
  <dimension ref="A1:P37"/>
  <sheetViews>
    <sheetView topLeftCell="A5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'!D21</f>
        <v>ML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'!B21</f>
        <v>6</v>
      </c>
      <c r="C12" s="473" t="str">
        <f>'Acta final Cantidades '!C21</f>
        <v>Suministro e instalación de flanche metálico. Incluye equipo y personal certificado e idóneo para trabajo en alturas.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45236</v>
      </c>
      <c r="B14" s="488" t="s">
        <v>332</v>
      </c>
      <c r="C14" s="488"/>
      <c r="D14" s="488"/>
      <c r="E14" s="138"/>
      <c r="F14" s="138"/>
      <c r="G14" s="139"/>
      <c r="H14" s="236">
        <f>'Acta final Cantidades '!K21</f>
        <v>42</v>
      </c>
      <c r="I14" s="141">
        <f>+H14</f>
        <v>42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42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42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42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42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42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42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42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42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42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42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42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42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42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42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42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5F860-CF17-4AB3-9C40-01F8BB999CAB}">
  <sheetPr>
    <tabColor theme="4"/>
  </sheetPr>
  <dimension ref="A1:P37"/>
  <sheetViews>
    <sheetView topLeftCell="A10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'!D22</f>
        <v>UN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'!B22</f>
        <v>7</v>
      </c>
      <c r="C12" s="473" t="str">
        <f>'Acta final Cantidades '!C22</f>
        <v>Suministro e instalación de lámparas panel led de 30X120 incluye cable y empalme con conector terminal de tornillo con inserción de resorte tuerca giratorias, que estén en mal estado y 1,5 Mts de cable # 12 Awg, para fase y neutro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45240</v>
      </c>
      <c r="B14" s="488" t="s">
        <v>333</v>
      </c>
      <c r="C14" s="488"/>
      <c r="D14" s="488"/>
      <c r="E14" s="138"/>
      <c r="F14" s="138"/>
      <c r="G14" s="139"/>
      <c r="H14" s="236">
        <f>'Acta final Cantidades '!K22</f>
        <v>4</v>
      </c>
      <c r="I14" s="141">
        <f>+H14</f>
        <v>4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4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4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4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4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4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4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4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4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4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4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4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4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4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4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4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AEB4-CF6D-4DF9-97FE-E7BFE74E2D58}">
  <sheetPr>
    <tabColor theme="4"/>
  </sheetPr>
  <dimension ref="A1:P37"/>
  <sheetViews>
    <sheetView topLeftCell="A3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'!D23</f>
        <v>GL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'!B23</f>
        <v>8</v>
      </c>
      <c r="C12" s="473" t="str">
        <f>'Acta final Cantidades '!C23</f>
        <v>Limpieza diaria, recolección de material sobrante y disposición final de escombros.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thickBot="1" x14ac:dyDescent="0.25">
      <c r="A14" s="233">
        <v>45243</v>
      </c>
      <c r="B14" s="488" t="s">
        <v>334</v>
      </c>
      <c r="C14" s="488"/>
      <c r="D14" s="488"/>
      <c r="E14" s="138"/>
      <c r="F14" s="138"/>
      <c r="G14" s="139"/>
      <c r="H14" s="236">
        <f>'Acta final Cantidades '!K23/2</f>
        <v>0.5</v>
      </c>
      <c r="I14" s="141">
        <f>+H14</f>
        <v>0.5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>
        <v>45244</v>
      </c>
      <c r="B15" s="486" t="s">
        <v>335</v>
      </c>
      <c r="C15" s="486"/>
      <c r="D15" s="486"/>
      <c r="E15" s="134"/>
      <c r="F15" s="134"/>
      <c r="G15" s="135"/>
      <c r="H15" s="236">
        <f>'Acta final Cantidades '!K23/2</f>
        <v>0.5</v>
      </c>
      <c r="I15" s="143">
        <f>+H15+I14</f>
        <v>1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1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1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1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1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1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1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1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1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1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1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1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1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1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1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A4586-7753-482F-8495-18EA94A256C1}">
  <sheetPr>
    <tabColor theme="4"/>
  </sheetPr>
  <dimension ref="A1:P37"/>
  <sheetViews>
    <sheetView topLeftCell="A8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'!D24</f>
        <v>UN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74.400000000000006" customHeight="1" thickBot="1" x14ac:dyDescent="0.3">
      <c r="A12" s="153" t="s">
        <v>243</v>
      </c>
      <c r="B12" s="112">
        <f>'Acta final Cantidades '!B24</f>
        <v>9</v>
      </c>
      <c r="C12" s="473" t="str">
        <f>'Acta final Cantidades '!C24</f>
        <v>Limpieza de tanques de reserva de agua. Se debe incluir suministro de equipos para trabajos a mas de 4.0 mts de altura y EPP, personal calificado y debidamente acreditado. Incluye elementos y productos de aseo.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45245</v>
      </c>
      <c r="B14" s="488" t="s">
        <v>336</v>
      </c>
      <c r="C14" s="488"/>
      <c r="D14" s="488"/>
      <c r="E14" s="138"/>
      <c r="F14" s="138"/>
      <c r="G14" s="139"/>
      <c r="H14" s="236">
        <f>'Acta final Cantidades '!K24</f>
        <v>4</v>
      </c>
      <c r="I14" s="141">
        <f>+H14</f>
        <v>4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4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4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4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4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4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4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4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4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4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4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4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4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4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4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4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AE741-91A1-4805-9784-2103B9569072}">
  <sheetPr>
    <tabColor theme="4"/>
  </sheetPr>
  <dimension ref="A1:P37"/>
  <sheetViews>
    <sheetView topLeftCell="A9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'!D26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106.8" customHeight="1" thickBot="1" x14ac:dyDescent="0.3">
      <c r="A12" s="153" t="s">
        <v>243</v>
      </c>
      <c r="B12" s="112" t="str">
        <f>'Acta final Cantidades '!B26</f>
        <v>NP-01</v>
      </c>
      <c r="C12" s="473" t="str">
        <f>'Acta final Cantidades '!C26</f>
        <v>PUERTAS BATIENTES con luceta MARCO U78 ENCHAPE aluminio natural F006 NAVE PERFIL DE 11/2 X 11/2  CHAPA DE SEGURIDAD. ENCHAPADA INCLUYE 1. DESMONTE DE PUERTA EXISTENTE  2. desmonte puertas metalicas disposición final de las puertas desmontadas con cargue y transporte del material vidrio y carpintería metálica, en un botadero certificado proporcionado por el contratista. 3. Suministro e instalación de puertas con carpintería en aluminio natural Perfil U78  con luceta  vidrio  fijo y marco en aluminio, incluye cerrajería para elementos batientes, empaques de caucho, manijas, marcos, sellos y revoque y carteras, filos. Este item incluye material y mano de obra. 4.vidrio de seguridad de 6mm. papel opaca vidrio. transporte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45247</v>
      </c>
      <c r="B14" s="488" t="s">
        <v>337</v>
      </c>
      <c r="C14" s="488"/>
      <c r="D14" s="488"/>
      <c r="E14" s="138"/>
      <c r="F14" s="138"/>
      <c r="G14" s="139"/>
      <c r="H14" s="236">
        <f>'Acta final Cantidades '!K26</f>
        <v>14</v>
      </c>
      <c r="I14" s="141">
        <f>+H14</f>
        <v>14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>
        <v>45250</v>
      </c>
      <c r="B15" s="486" t="s">
        <v>338</v>
      </c>
      <c r="C15" s="486"/>
      <c r="D15" s="486"/>
      <c r="E15" s="134"/>
      <c r="F15" s="134"/>
      <c r="G15" s="135"/>
      <c r="H15" s="150">
        <f>'Acta final Cantidades '!K26</f>
        <v>14</v>
      </c>
      <c r="I15" s="143">
        <f>+H15</f>
        <v>14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14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14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14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14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14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14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14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14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14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14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14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14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14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14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E9CB4-260F-441C-A3F8-540D432391B8}">
  <sheetPr>
    <tabColor theme="4"/>
  </sheetPr>
  <dimension ref="A1:P37"/>
  <sheetViews>
    <sheetView topLeftCell="A8" workbookViewId="0">
      <selection activeCell="B21" sqref="B21:D21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'!D27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106.8" customHeight="1" thickBot="1" x14ac:dyDescent="0.3">
      <c r="A12" s="153" t="s">
        <v>243</v>
      </c>
      <c r="B12" s="112" t="str">
        <f>'Acta final Cantidades '!B27</f>
        <v>NP-02</v>
      </c>
      <c r="C12" s="473" t="str">
        <f>'Acta final Cantidades '!C27</f>
        <v xml:space="preserve">RECORRIDO  CUBIERTA A TODO COSTO:  Esto incluye: 1. recorrido, revisión,  reacomodacion  de la cubierta existente que actualmente se encuentra averiada, 2. Retiro de escombros a botadero certificado,  3. Asi mismo incluiye la revisión, ajuste, corrección de atraques y estructura existente 4. sellamiento de amarras con producto sika. 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45252</v>
      </c>
      <c r="B14" s="488" t="s">
        <v>339</v>
      </c>
      <c r="C14" s="488"/>
      <c r="D14" s="488"/>
      <c r="E14" s="138"/>
      <c r="F14" s="138"/>
      <c r="G14" s="139"/>
      <c r="H14" s="236">
        <f>'Acta final Cantidades '!K27</f>
        <v>198.5</v>
      </c>
      <c r="I14" s="141">
        <f>+H14</f>
        <v>198.5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198.5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198.5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198.5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198.5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198.5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198.5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198.5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198.5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198.5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198.5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198.5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198.5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198.5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198.5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198.5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27FFA-B59E-4414-85E2-E6740C40F341}">
  <sheetPr>
    <tabColor theme="4"/>
  </sheetPr>
  <dimension ref="A1:P37"/>
  <sheetViews>
    <sheetView workbookViewId="0">
      <selection activeCell="C12" sqref="C12:I12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'!D28</f>
        <v>UN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106.8" customHeight="1" thickBot="1" x14ac:dyDescent="0.3">
      <c r="A12" s="153" t="s">
        <v>243</v>
      </c>
      <c r="B12" s="112" t="str">
        <f>'Acta final Cantidades '!B28</f>
        <v>NP-03</v>
      </c>
      <c r="C12" s="473" t="str">
        <f>'Acta final Cantidades '!C28</f>
        <v>Desmonte rejas existentes, pintura anticorrosivo y esmalte, soldadura para acondicionamiento e instalación. Plástico provisional para protección de vanos.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45253</v>
      </c>
      <c r="B14" s="488" t="s">
        <v>341</v>
      </c>
      <c r="C14" s="488"/>
      <c r="D14" s="488"/>
      <c r="E14" s="138"/>
      <c r="F14" s="138"/>
      <c r="G14" s="139"/>
      <c r="H14" s="236">
        <f>'Acta final Cantidades '!K28</f>
        <v>11</v>
      </c>
      <c r="I14" s="141">
        <f>+H14</f>
        <v>11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>
        <v>45254</v>
      </c>
      <c r="B15" s="486" t="s">
        <v>340</v>
      </c>
      <c r="C15" s="486"/>
      <c r="D15" s="486"/>
      <c r="E15" s="134"/>
      <c r="F15" s="134"/>
      <c r="G15" s="135"/>
      <c r="H15" s="150">
        <f>'Acta final Cantidades '!K28</f>
        <v>11</v>
      </c>
      <c r="I15" s="143">
        <f>+H15</f>
        <v>11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11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11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11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11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11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11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11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11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11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11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11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11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11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11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98D63-FBB9-4A58-B804-1904F64B7733}">
  <sheetPr>
    <tabColor theme="4"/>
  </sheetPr>
  <dimension ref="A1:P37"/>
  <sheetViews>
    <sheetView topLeftCell="A10" workbookViewId="0">
      <selection activeCell="B15" sqref="B15:D15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28.77734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9" width="13.44140625" style="37" customWidth="1"/>
    <col min="10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22.44140625" style="37" customWidth="1"/>
    <col min="16" max="16384" width="11.44140625" style="37"/>
  </cols>
  <sheetData>
    <row r="1" spans="1:16" s="35" customFormat="1" ht="28.5" customHeight="1" x14ac:dyDescent="0.3">
      <c r="A1" s="451"/>
      <c r="B1" s="452"/>
      <c r="C1" s="355" t="s">
        <v>12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454"/>
      <c r="O1" s="455"/>
      <c r="P1" s="34"/>
    </row>
    <row r="2" spans="1:16" s="35" customFormat="1" ht="15.75" customHeight="1" x14ac:dyDescent="0.3">
      <c r="A2" s="453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456"/>
      <c r="O2" s="457"/>
      <c r="P2" s="36"/>
    </row>
    <row r="3" spans="1:16" ht="12.9" customHeight="1" thickBot="1" x14ac:dyDescent="0.25">
      <c r="A3" s="458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459"/>
    </row>
    <row r="4" spans="1:16" s="38" customFormat="1" ht="35.25" customHeight="1" x14ac:dyDescent="0.25">
      <c r="A4" s="345" t="s">
        <v>22</v>
      </c>
      <c r="B4" s="346"/>
      <c r="C4" s="349" t="s">
        <v>321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5.7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448">
        <v>0</v>
      </c>
      <c r="L5" s="449"/>
      <c r="M5" s="449"/>
      <c r="N5" s="449"/>
      <c r="O5" s="450"/>
    </row>
    <row r="6" spans="1:16" ht="15" customHeight="1" x14ac:dyDescent="0.3">
      <c r="A6" s="332" t="s">
        <v>21</v>
      </c>
      <c r="B6" s="333"/>
      <c r="C6" s="334" t="s">
        <v>245</v>
      </c>
      <c r="D6" s="335"/>
      <c r="E6" s="335"/>
      <c r="F6" s="335"/>
      <c r="G6" s="335"/>
      <c r="H6" s="335"/>
      <c r="I6" s="336"/>
      <c r="J6" s="39" t="s">
        <v>16</v>
      </c>
      <c r="K6" s="448"/>
      <c r="L6" s="449"/>
      <c r="M6" s="449"/>
      <c r="N6" s="449"/>
      <c r="O6" s="450"/>
    </row>
    <row r="7" spans="1:16" ht="14.25" customHeight="1" x14ac:dyDescent="0.2">
      <c r="A7" s="470" t="s">
        <v>23</v>
      </c>
      <c r="B7" s="471"/>
      <c r="C7" s="357" t="s">
        <v>322</v>
      </c>
      <c r="D7" s="358"/>
      <c r="E7" s="358"/>
      <c r="F7" s="358"/>
      <c r="G7" s="358"/>
      <c r="H7" s="358"/>
      <c r="I7" s="358"/>
      <c r="J7" s="39" t="s">
        <v>17</v>
      </c>
      <c r="K7" s="464"/>
      <c r="L7" s="465"/>
      <c r="M7" s="465"/>
      <c r="N7" s="465"/>
      <c r="O7" s="466"/>
    </row>
    <row r="8" spans="1:16" ht="14.25" customHeight="1" x14ac:dyDescent="0.2">
      <c r="A8" s="460" t="s">
        <v>246</v>
      </c>
      <c r="B8" s="461"/>
      <c r="C8" s="462" t="s">
        <v>323</v>
      </c>
      <c r="D8" s="463"/>
      <c r="E8" s="463"/>
      <c r="F8" s="463"/>
      <c r="G8" s="463"/>
      <c r="H8" s="463"/>
      <c r="I8" s="463"/>
      <c r="J8" s="39"/>
      <c r="K8" s="464"/>
      <c r="L8" s="465"/>
      <c r="M8" s="465"/>
      <c r="N8" s="465"/>
      <c r="O8" s="466"/>
    </row>
    <row r="9" spans="1:16" ht="14.25" customHeight="1" x14ac:dyDescent="0.2">
      <c r="A9" s="347" t="s">
        <v>249</v>
      </c>
      <c r="B9" s="348"/>
      <c r="C9" s="467" t="s">
        <v>324</v>
      </c>
      <c r="D9" s="468"/>
      <c r="E9" s="468"/>
      <c r="F9" s="468"/>
      <c r="G9" s="468"/>
      <c r="H9" s="468"/>
      <c r="I9" s="469"/>
      <c r="J9" s="115"/>
      <c r="K9" s="464"/>
      <c r="L9" s="465"/>
      <c r="M9" s="465"/>
      <c r="N9" s="465"/>
      <c r="O9" s="466"/>
    </row>
    <row r="10" spans="1:16" ht="21.75" customHeight="1" x14ac:dyDescent="0.2">
      <c r="A10" s="347" t="s">
        <v>290</v>
      </c>
      <c r="B10" s="348"/>
      <c r="C10" s="467" t="s">
        <v>247</v>
      </c>
      <c r="D10" s="468"/>
      <c r="E10" s="468"/>
      <c r="F10" s="468"/>
      <c r="G10" s="468"/>
      <c r="H10" s="468"/>
      <c r="I10" s="469"/>
      <c r="J10" s="111"/>
      <c r="K10" s="106"/>
      <c r="L10" s="106"/>
      <c r="M10" s="106"/>
      <c r="N10" s="106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244</v>
      </c>
      <c r="G11" s="361"/>
      <c r="H11" s="361" t="str">
        <f>'Acta final Cantidades '!D29</f>
        <v>M2</v>
      </c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106.8" customHeight="1" thickBot="1" x14ac:dyDescent="0.3">
      <c r="A12" s="153" t="s">
        <v>243</v>
      </c>
      <c r="B12" s="112" t="str">
        <f>'Acta final Cantidades '!B29</f>
        <v>NP-04</v>
      </c>
      <c r="C12" s="473" t="str">
        <f>'Acta final Cantidades '!C29</f>
        <v>Suministro e instalación de cielo raso en  PVC  incluye acabado.</v>
      </c>
      <c r="D12" s="473"/>
      <c r="E12" s="473"/>
      <c r="F12" s="473"/>
      <c r="G12" s="473"/>
      <c r="H12" s="473"/>
      <c r="I12" s="474"/>
      <c r="J12" s="154"/>
      <c r="K12" s="155"/>
      <c r="L12" s="155"/>
      <c r="M12" s="155"/>
      <c r="N12" s="155"/>
      <c r="O12" s="156"/>
    </row>
    <row r="13" spans="1:16" ht="12" customHeight="1" thickBot="1" x14ac:dyDescent="0.25">
      <c r="A13" s="126" t="s">
        <v>7</v>
      </c>
      <c r="B13" s="127" t="s">
        <v>8</v>
      </c>
      <c r="C13" s="128"/>
      <c r="D13" s="129"/>
      <c r="E13" s="130" t="s">
        <v>0</v>
      </c>
      <c r="F13" s="130" t="s">
        <v>1</v>
      </c>
      <c r="G13" s="130" t="s">
        <v>2</v>
      </c>
      <c r="H13" s="130" t="s">
        <v>3</v>
      </c>
      <c r="I13" s="127" t="s">
        <v>4</v>
      </c>
      <c r="J13" s="157"/>
      <c r="K13" s="158"/>
      <c r="L13" s="158"/>
      <c r="M13" s="158"/>
      <c r="N13" s="158"/>
      <c r="O13" s="159"/>
    </row>
    <row r="14" spans="1:16" ht="20.100000000000001" customHeight="1" x14ac:dyDescent="0.2">
      <c r="A14" s="233">
        <v>45249</v>
      </c>
      <c r="B14" s="488" t="s">
        <v>346</v>
      </c>
      <c r="C14" s="488"/>
      <c r="D14" s="488"/>
      <c r="E14" s="138"/>
      <c r="F14" s="138"/>
      <c r="G14" s="139"/>
      <c r="H14" s="236">
        <f>'Acta final Cantidades '!K29</f>
        <v>198.5</v>
      </c>
      <c r="I14" s="141">
        <f>+H14</f>
        <v>198.5</v>
      </c>
      <c r="J14" s="158"/>
      <c r="K14" s="158"/>
      <c r="L14" s="158"/>
      <c r="M14" s="158"/>
      <c r="N14" s="158"/>
      <c r="O14" s="159"/>
    </row>
    <row r="15" spans="1:16" ht="20.100000000000001" customHeight="1" x14ac:dyDescent="0.2">
      <c r="A15" s="234"/>
      <c r="B15" s="486"/>
      <c r="C15" s="486"/>
      <c r="D15" s="486"/>
      <c r="E15" s="134"/>
      <c r="F15" s="134"/>
      <c r="G15" s="135"/>
      <c r="H15" s="150"/>
      <c r="I15" s="143">
        <f>+H15+I14</f>
        <v>198.5</v>
      </c>
      <c r="J15" s="158"/>
      <c r="K15" s="158"/>
      <c r="L15" s="158"/>
      <c r="M15" s="158"/>
      <c r="N15" s="158"/>
      <c r="O15" s="159"/>
    </row>
    <row r="16" spans="1:16" ht="20.100000000000001" customHeight="1" x14ac:dyDescent="0.2">
      <c r="A16" s="234"/>
      <c r="B16" s="486"/>
      <c r="C16" s="486"/>
      <c r="D16" s="486"/>
      <c r="E16" s="134"/>
      <c r="F16" s="134"/>
      <c r="G16" s="135"/>
      <c r="H16" s="150"/>
      <c r="I16" s="143">
        <f t="shared" ref="I16:I28" si="0">+I15+H16</f>
        <v>198.5</v>
      </c>
      <c r="J16" s="158"/>
      <c r="K16" s="158"/>
      <c r="L16" s="158"/>
      <c r="M16" s="158"/>
      <c r="N16" s="158"/>
      <c r="O16" s="159"/>
    </row>
    <row r="17" spans="1:15" ht="20.100000000000001" customHeight="1" x14ac:dyDescent="0.2">
      <c r="A17" s="234"/>
      <c r="B17" s="486"/>
      <c r="C17" s="486"/>
      <c r="D17" s="486"/>
      <c r="E17" s="134"/>
      <c r="F17" s="134"/>
      <c r="G17" s="135"/>
      <c r="H17" s="237"/>
      <c r="I17" s="143">
        <f t="shared" si="0"/>
        <v>198.5</v>
      </c>
      <c r="J17" s="158"/>
      <c r="K17" s="158"/>
      <c r="L17" s="158"/>
      <c r="M17" s="158"/>
      <c r="N17" s="158"/>
      <c r="O17" s="159"/>
    </row>
    <row r="18" spans="1:15" ht="20.100000000000001" customHeight="1" x14ac:dyDescent="0.2">
      <c r="A18" s="234"/>
      <c r="B18" s="486"/>
      <c r="C18" s="486"/>
      <c r="D18" s="486"/>
      <c r="E18" s="134"/>
      <c r="F18" s="134"/>
      <c r="G18" s="135"/>
      <c r="H18" s="237"/>
      <c r="I18" s="143">
        <f t="shared" si="0"/>
        <v>198.5</v>
      </c>
      <c r="J18" s="158"/>
      <c r="K18" s="158"/>
      <c r="L18" s="158"/>
      <c r="M18" s="158"/>
      <c r="N18" s="158"/>
      <c r="O18" s="159"/>
    </row>
    <row r="19" spans="1:15" ht="20.100000000000001" customHeight="1" x14ac:dyDescent="0.2">
      <c r="A19" s="234"/>
      <c r="B19" s="486"/>
      <c r="C19" s="486"/>
      <c r="D19" s="486"/>
      <c r="E19" s="134"/>
      <c r="F19" s="134"/>
      <c r="G19" s="135"/>
      <c r="H19" s="237"/>
      <c r="I19" s="143">
        <f t="shared" si="0"/>
        <v>198.5</v>
      </c>
      <c r="J19" s="158"/>
      <c r="K19" s="158"/>
      <c r="L19" s="158"/>
      <c r="M19" s="158"/>
      <c r="N19" s="158"/>
      <c r="O19" s="159"/>
    </row>
    <row r="20" spans="1:15" ht="20.100000000000001" customHeight="1" x14ac:dyDescent="0.2">
      <c r="A20" s="234"/>
      <c r="B20" s="486"/>
      <c r="C20" s="486"/>
      <c r="D20" s="486"/>
      <c r="E20" s="134"/>
      <c r="F20" s="134"/>
      <c r="G20" s="135"/>
      <c r="H20" s="150"/>
      <c r="I20" s="143">
        <f t="shared" si="0"/>
        <v>198.5</v>
      </c>
      <c r="J20" s="158"/>
      <c r="K20" s="158"/>
      <c r="L20" s="158"/>
      <c r="M20" s="158"/>
      <c r="N20" s="158"/>
      <c r="O20" s="159"/>
    </row>
    <row r="21" spans="1:15" ht="20.100000000000001" customHeight="1" x14ac:dyDescent="0.2">
      <c r="A21" s="234"/>
      <c r="B21" s="486"/>
      <c r="C21" s="486"/>
      <c r="D21" s="486"/>
      <c r="E21" s="134"/>
      <c r="F21" s="134"/>
      <c r="G21" s="135"/>
      <c r="H21" s="150"/>
      <c r="I21" s="143">
        <f t="shared" si="0"/>
        <v>198.5</v>
      </c>
      <c r="J21" s="158"/>
      <c r="K21" s="158"/>
      <c r="L21" s="158"/>
      <c r="M21" s="158"/>
      <c r="N21" s="158"/>
      <c r="O21" s="159"/>
    </row>
    <row r="22" spans="1:15" ht="20.100000000000001" customHeight="1" x14ac:dyDescent="0.2">
      <c r="A22" s="234"/>
      <c r="B22" s="486"/>
      <c r="C22" s="486"/>
      <c r="D22" s="486"/>
      <c r="E22" s="134"/>
      <c r="F22" s="134"/>
      <c r="G22" s="135"/>
      <c r="H22" s="150"/>
      <c r="I22" s="143">
        <f t="shared" si="0"/>
        <v>198.5</v>
      </c>
      <c r="J22" s="158"/>
      <c r="K22" s="158"/>
      <c r="L22" s="158"/>
      <c r="M22" s="158"/>
      <c r="N22" s="158"/>
      <c r="O22" s="159"/>
    </row>
    <row r="23" spans="1:15" ht="20.100000000000001" customHeight="1" x14ac:dyDescent="0.2">
      <c r="A23" s="234"/>
      <c r="B23" s="486"/>
      <c r="C23" s="486"/>
      <c r="D23" s="486"/>
      <c r="E23" s="134"/>
      <c r="F23" s="134"/>
      <c r="G23" s="135"/>
      <c r="H23" s="237"/>
      <c r="I23" s="143">
        <f t="shared" si="0"/>
        <v>198.5</v>
      </c>
      <c r="J23" s="158"/>
      <c r="K23" s="158"/>
      <c r="L23" s="158"/>
      <c r="M23" s="158"/>
      <c r="N23" s="158"/>
      <c r="O23" s="159"/>
    </row>
    <row r="24" spans="1:15" ht="20.100000000000001" customHeight="1" x14ac:dyDescent="0.2">
      <c r="A24" s="234"/>
      <c r="B24" s="486"/>
      <c r="C24" s="486"/>
      <c r="D24" s="486"/>
      <c r="E24" s="134"/>
      <c r="F24" s="134"/>
      <c r="G24" s="135"/>
      <c r="H24" s="237"/>
      <c r="I24" s="143">
        <f t="shared" si="0"/>
        <v>198.5</v>
      </c>
      <c r="J24" s="158"/>
      <c r="K24" s="158"/>
      <c r="L24" s="158"/>
      <c r="M24" s="158"/>
      <c r="N24" s="158"/>
      <c r="O24" s="159"/>
    </row>
    <row r="25" spans="1:15" ht="20.100000000000001" customHeight="1" x14ac:dyDescent="0.2">
      <c r="A25" s="234"/>
      <c r="B25" s="486"/>
      <c r="C25" s="486"/>
      <c r="D25" s="486"/>
      <c r="E25" s="134"/>
      <c r="F25" s="134"/>
      <c r="G25" s="135"/>
      <c r="H25" s="237"/>
      <c r="I25" s="143">
        <f t="shared" si="0"/>
        <v>198.5</v>
      </c>
      <c r="J25" s="158"/>
      <c r="K25" s="158"/>
      <c r="L25" s="158"/>
      <c r="M25" s="158"/>
      <c r="N25" s="158"/>
      <c r="O25" s="159"/>
    </row>
    <row r="26" spans="1:15" ht="20.100000000000001" customHeight="1" x14ac:dyDescent="0.2">
      <c r="A26" s="234"/>
      <c r="B26" s="486"/>
      <c r="C26" s="486"/>
      <c r="D26" s="486"/>
      <c r="E26" s="134"/>
      <c r="F26" s="134"/>
      <c r="G26" s="135"/>
      <c r="H26" s="237"/>
      <c r="I26" s="143">
        <f t="shared" si="0"/>
        <v>198.5</v>
      </c>
      <c r="J26" s="158"/>
      <c r="K26" s="158"/>
      <c r="L26" s="158"/>
      <c r="M26" s="158"/>
      <c r="N26" s="158"/>
      <c r="O26" s="159"/>
    </row>
    <row r="27" spans="1:15" ht="20.100000000000001" customHeight="1" thickBot="1" x14ac:dyDescent="0.25">
      <c r="A27" s="235"/>
      <c r="B27" s="487"/>
      <c r="C27" s="487"/>
      <c r="D27" s="487"/>
      <c r="E27" s="132"/>
      <c r="F27" s="132"/>
      <c r="G27" s="133"/>
      <c r="H27" s="238"/>
      <c r="I27" s="143">
        <f t="shared" si="0"/>
        <v>198.5</v>
      </c>
      <c r="J27" s="158"/>
      <c r="K27" s="158"/>
      <c r="L27" s="158"/>
      <c r="M27" s="158"/>
      <c r="N27" s="158"/>
      <c r="O27" s="159"/>
    </row>
    <row r="28" spans="1:15" ht="18" customHeight="1" x14ac:dyDescent="0.3">
      <c r="A28" s="178" t="s">
        <v>10</v>
      </c>
      <c r="B28" s="179"/>
      <c r="C28" s="146"/>
      <c r="D28" s="146"/>
      <c r="E28" s="146"/>
      <c r="F28" s="146"/>
      <c r="G28" s="146"/>
      <c r="H28" s="147"/>
      <c r="I28" s="143">
        <f t="shared" si="0"/>
        <v>198.5</v>
      </c>
      <c r="J28" s="157"/>
      <c r="K28" s="158"/>
      <c r="L28" s="158"/>
      <c r="M28" s="158"/>
      <c r="N28" s="158"/>
      <c r="O28" s="159"/>
    </row>
    <row r="29" spans="1:15" ht="19.5" customHeight="1" thickBot="1" x14ac:dyDescent="0.25">
      <c r="A29" s="478" t="s">
        <v>11</v>
      </c>
      <c r="B29" s="479"/>
      <c r="C29" s="164"/>
      <c r="D29" s="164"/>
      <c r="E29" s="164"/>
      <c r="F29" s="164"/>
      <c r="G29" s="164"/>
      <c r="H29" s="164"/>
      <c r="I29" s="149">
        <f>+I28+H29</f>
        <v>198.5</v>
      </c>
      <c r="J29" s="157"/>
      <c r="K29" s="158"/>
      <c r="L29" s="158"/>
      <c r="M29" s="158"/>
      <c r="N29" s="158"/>
      <c r="O29" s="159"/>
    </row>
    <row r="30" spans="1:15" ht="12.9" customHeight="1" thickBot="1" x14ac:dyDescent="0.25">
      <c r="A30" s="148" t="s">
        <v>9</v>
      </c>
      <c r="J30" s="157"/>
      <c r="K30" s="158"/>
      <c r="L30" s="158"/>
      <c r="M30" s="158"/>
      <c r="N30" s="158"/>
      <c r="O30" s="159"/>
    </row>
    <row r="31" spans="1:15" s="59" customFormat="1" ht="15.75" customHeight="1" thickBot="1" x14ac:dyDescent="0.3">
      <c r="A31" s="480" t="s">
        <v>6</v>
      </c>
      <c r="B31" s="481"/>
      <c r="C31" s="481"/>
      <c r="D31" s="481"/>
      <c r="E31" s="481"/>
      <c r="F31" s="481"/>
      <c r="G31" s="481"/>
      <c r="H31" s="481"/>
      <c r="I31" s="482"/>
      <c r="J31" s="158"/>
      <c r="K31" s="158"/>
      <c r="L31" s="158"/>
      <c r="M31" s="158"/>
      <c r="N31" s="158"/>
      <c r="O31" s="159"/>
    </row>
    <row r="32" spans="1:15" s="38" customFormat="1" ht="22.5" customHeight="1" x14ac:dyDescent="0.25">
      <c r="A32" s="116" t="s">
        <v>24</v>
      </c>
      <c r="B32" s="483" t="s">
        <v>325</v>
      </c>
      <c r="C32" s="483"/>
      <c r="D32" s="483"/>
      <c r="E32" s="117"/>
      <c r="F32" s="118" t="s">
        <v>56</v>
      </c>
      <c r="G32" s="117"/>
      <c r="H32" s="483" t="s">
        <v>247</v>
      </c>
      <c r="I32" s="484"/>
      <c r="J32" s="112"/>
      <c r="K32" s="158"/>
      <c r="L32" s="158"/>
      <c r="M32" s="158"/>
      <c r="N32" s="158"/>
      <c r="O32" s="159"/>
    </row>
    <row r="33" spans="1:15" s="38" customFormat="1" ht="48" customHeight="1" x14ac:dyDescent="0.25">
      <c r="A33" s="60" t="s">
        <v>25</v>
      </c>
      <c r="B33" s="476" t="s">
        <v>248</v>
      </c>
      <c r="C33" s="476"/>
      <c r="F33" s="61" t="s">
        <v>25</v>
      </c>
      <c r="H33" s="404" t="s">
        <v>292</v>
      </c>
      <c r="I33" s="477"/>
      <c r="J33" s="59"/>
      <c r="K33" s="158"/>
      <c r="L33" s="158"/>
      <c r="M33" s="158"/>
      <c r="N33" s="158"/>
      <c r="O33" s="159"/>
    </row>
    <row r="34" spans="1:15" s="38" customFormat="1" ht="45.75" customHeight="1" thickBot="1" x14ac:dyDescent="0.3">
      <c r="A34" s="62" t="s">
        <v>26</v>
      </c>
      <c r="B34" s="162"/>
      <c r="C34" s="162"/>
      <c r="D34" s="113"/>
      <c r="E34" s="162"/>
      <c r="F34" s="63" t="s">
        <v>26</v>
      </c>
      <c r="G34" s="162"/>
      <c r="H34" s="163"/>
      <c r="I34" s="114"/>
      <c r="J34" s="160"/>
      <c r="K34" s="160"/>
      <c r="L34" s="160"/>
      <c r="M34" s="160"/>
      <c r="N34" s="160"/>
      <c r="O34" s="161"/>
    </row>
    <row r="37" spans="1:15" x14ac:dyDescent="0.2">
      <c r="A37" s="64"/>
      <c r="B37" s="64"/>
    </row>
  </sheetData>
  <mergeCells count="48">
    <mergeCell ref="A4:B5"/>
    <mergeCell ref="C4:I5"/>
    <mergeCell ref="J4:O4"/>
    <mergeCell ref="K5:O5"/>
    <mergeCell ref="A1:B2"/>
    <mergeCell ref="C1:M1"/>
    <mergeCell ref="N1:O2"/>
    <mergeCell ref="C2:M2"/>
    <mergeCell ref="A3:O3"/>
    <mergeCell ref="A6:B6"/>
    <mergeCell ref="C6:I6"/>
    <mergeCell ref="K6:O6"/>
    <mergeCell ref="A7:B7"/>
    <mergeCell ref="C7:I7"/>
    <mergeCell ref="K7:O7"/>
    <mergeCell ref="J11:O11"/>
    <mergeCell ref="A8:B8"/>
    <mergeCell ref="C8:I8"/>
    <mergeCell ref="K8:O8"/>
    <mergeCell ref="A9:B9"/>
    <mergeCell ref="C9:I9"/>
    <mergeCell ref="K9:O9"/>
    <mergeCell ref="A10:B10"/>
    <mergeCell ref="C10:I10"/>
    <mergeCell ref="A11:E11"/>
    <mergeCell ref="F11:G11"/>
    <mergeCell ref="H11:I11"/>
    <mergeCell ref="B24:D24"/>
    <mergeCell ref="C12:I12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33:C33"/>
    <mergeCell ref="H33:I33"/>
    <mergeCell ref="B25:D25"/>
    <mergeCell ref="B26:D26"/>
    <mergeCell ref="B27:D27"/>
    <mergeCell ref="A29:B29"/>
    <mergeCell ref="A31:I31"/>
    <mergeCell ref="B32:D32"/>
    <mergeCell ref="H32:I32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P34"/>
  <sheetViews>
    <sheetView view="pageBreakPreview" topLeftCell="A13" zoomScaleNormal="85" workbookViewId="0">
      <selection activeCell="I24" sqref="I2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+I24</f>
        <v>6.4466999999999999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88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73</v>
      </c>
      <c r="C11" s="380"/>
      <c r="D11" s="381"/>
      <c r="E11" s="46">
        <v>6.04</v>
      </c>
      <c r="F11" s="46">
        <v>0.3</v>
      </c>
      <c r="G11" s="65">
        <v>0.3</v>
      </c>
      <c r="H11" s="66">
        <v>1</v>
      </c>
      <c r="I11" s="47">
        <f>+E11*F11*G11*H11</f>
        <v>0.54359999999999997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44603</v>
      </c>
      <c r="B12" s="379" t="s">
        <v>74</v>
      </c>
      <c r="C12" s="380"/>
      <c r="D12" s="381"/>
      <c r="E12" s="48">
        <v>6.04</v>
      </c>
      <c r="F12" s="48">
        <v>0.3</v>
      </c>
      <c r="G12" s="65">
        <v>0.3</v>
      </c>
      <c r="H12" s="66">
        <v>1</v>
      </c>
      <c r="I12" s="47">
        <f t="shared" ref="I12:I21" si="0">+E12*F12*G12*H12</f>
        <v>0.54359999999999997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44603</v>
      </c>
      <c r="B13" s="379" t="s">
        <v>75</v>
      </c>
      <c r="C13" s="380"/>
      <c r="D13" s="381"/>
      <c r="E13" s="48">
        <v>7</v>
      </c>
      <c r="F13" s="48">
        <v>0.3</v>
      </c>
      <c r="G13" s="65">
        <v>0.3</v>
      </c>
      <c r="H13" s="66">
        <v>1</v>
      </c>
      <c r="I13" s="47">
        <f t="shared" si="0"/>
        <v>0.63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44603</v>
      </c>
      <c r="B14" s="379" t="s">
        <v>76</v>
      </c>
      <c r="C14" s="380"/>
      <c r="D14" s="381"/>
      <c r="E14" s="48">
        <v>1.81</v>
      </c>
      <c r="F14" s="48">
        <v>0.3</v>
      </c>
      <c r="G14" s="65">
        <v>0.3</v>
      </c>
      <c r="H14" s="66">
        <v>1</v>
      </c>
      <c r="I14" s="47">
        <f t="shared" si="0"/>
        <v>0.16290000000000002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44603</v>
      </c>
      <c r="B15" s="379" t="s">
        <v>77</v>
      </c>
      <c r="C15" s="380"/>
      <c r="D15" s="381"/>
      <c r="E15" s="48">
        <v>8.41</v>
      </c>
      <c r="F15" s="48">
        <v>0.3</v>
      </c>
      <c r="G15" s="65">
        <v>0.3</v>
      </c>
      <c r="H15" s="66">
        <v>1</v>
      </c>
      <c r="I15" s="47">
        <f t="shared" si="0"/>
        <v>0.75690000000000002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44603</v>
      </c>
      <c r="B16" s="379" t="s">
        <v>78</v>
      </c>
      <c r="C16" s="380"/>
      <c r="D16" s="381"/>
      <c r="E16" s="48">
        <v>5.71</v>
      </c>
      <c r="F16" s="48">
        <v>0.3</v>
      </c>
      <c r="G16" s="65">
        <v>0.3</v>
      </c>
      <c r="H16" s="66">
        <v>1</v>
      </c>
      <c r="I16" s="47">
        <f t="shared" si="0"/>
        <v>0.51389999999999991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44603</v>
      </c>
      <c r="B17" s="379" t="s">
        <v>79</v>
      </c>
      <c r="C17" s="380"/>
      <c r="D17" s="381"/>
      <c r="E17" s="48">
        <f>3.26+5.06+1.45</f>
        <v>9.77</v>
      </c>
      <c r="F17" s="48">
        <v>0.3</v>
      </c>
      <c r="G17" s="65">
        <v>0.3</v>
      </c>
      <c r="H17" s="66">
        <v>1</v>
      </c>
      <c r="I17" s="47">
        <f t="shared" si="0"/>
        <v>0.87929999999999986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44603</v>
      </c>
      <c r="B18" s="379" t="s">
        <v>80</v>
      </c>
      <c r="C18" s="380"/>
      <c r="D18" s="381"/>
      <c r="E18" s="48">
        <f>3.26+5.06+1.45+5.91</f>
        <v>15.68</v>
      </c>
      <c r="F18" s="48">
        <v>0.3</v>
      </c>
      <c r="G18" s="65">
        <v>0.3</v>
      </c>
      <c r="H18" s="66">
        <v>1</v>
      </c>
      <c r="I18" s="47">
        <f t="shared" si="0"/>
        <v>1.4111999999999998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44603</v>
      </c>
      <c r="B19" s="379" t="s">
        <v>81</v>
      </c>
      <c r="C19" s="380"/>
      <c r="D19" s="381"/>
      <c r="E19" s="48">
        <f>3.2+2.38</f>
        <v>5.58</v>
      </c>
      <c r="F19" s="48">
        <v>0.3</v>
      </c>
      <c r="G19" s="65">
        <v>0.3</v>
      </c>
      <c r="H19" s="66">
        <v>1</v>
      </c>
      <c r="I19" s="47">
        <f t="shared" si="0"/>
        <v>0.50219999999999998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44603</v>
      </c>
      <c r="B20" s="379" t="s">
        <v>82</v>
      </c>
      <c r="C20" s="380"/>
      <c r="D20" s="381"/>
      <c r="E20" s="48">
        <v>3.26</v>
      </c>
      <c r="F20" s="48">
        <v>0.3</v>
      </c>
      <c r="G20" s="65">
        <v>0.3</v>
      </c>
      <c r="H20" s="66">
        <v>1</v>
      </c>
      <c r="I20" s="47">
        <f t="shared" si="0"/>
        <v>0.29339999999999994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44603</v>
      </c>
      <c r="B21" s="379" t="s">
        <v>83</v>
      </c>
      <c r="C21" s="380"/>
      <c r="D21" s="381"/>
      <c r="E21" s="48">
        <v>2.33</v>
      </c>
      <c r="F21" s="48">
        <v>0.3</v>
      </c>
      <c r="G21" s="65">
        <v>0.3</v>
      </c>
      <c r="H21" s="66">
        <v>1</v>
      </c>
      <c r="I21" s="47">
        <f t="shared" si="0"/>
        <v>0.20969999999999997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/>
      <c r="B22" s="68"/>
      <c r="C22" s="69"/>
      <c r="D22" s="70"/>
      <c r="E22" s="48"/>
      <c r="F22" s="48"/>
      <c r="G22" s="49"/>
      <c r="H22" s="51"/>
      <c r="I22" s="47"/>
      <c r="J22" s="370"/>
      <c r="K22" s="371"/>
      <c r="L22" s="371"/>
      <c r="M22" s="371"/>
      <c r="N22" s="371"/>
      <c r="O22" s="372"/>
    </row>
    <row r="23" spans="1:15" ht="18" customHeight="1" x14ac:dyDescent="0.3">
      <c r="A23" s="383" t="s">
        <v>10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 t="s">
        <v>11</v>
      </c>
      <c r="B24" s="386"/>
      <c r="C24" s="386"/>
      <c r="D24" s="386"/>
      <c r="E24" s="386"/>
      <c r="F24" s="386"/>
      <c r="G24" s="386"/>
      <c r="H24" s="386"/>
      <c r="I24" s="58">
        <f>+SUM(I11:I21)</f>
        <v>6.4466999999999999</v>
      </c>
      <c r="J24" s="370"/>
      <c r="K24" s="371"/>
      <c r="L24" s="371"/>
      <c r="M24" s="371"/>
      <c r="N24" s="371"/>
      <c r="O24" s="372"/>
    </row>
    <row r="25" spans="1:15" ht="12.9" customHeight="1" x14ac:dyDescent="0.2">
      <c r="A25" s="387" t="s">
        <v>9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2">
    <mergeCell ref="B19:D19"/>
    <mergeCell ref="B20:D20"/>
    <mergeCell ref="B21:D21"/>
    <mergeCell ref="B14:D14"/>
    <mergeCell ref="B15:D15"/>
    <mergeCell ref="B16:D16"/>
    <mergeCell ref="B17:D17"/>
    <mergeCell ref="B18:D18"/>
    <mergeCell ref="E29:G29"/>
    <mergeCell ref="H29:I29"/>
    <mergeCell ref="B30:C30"/>
    <mergeCell ref="E30:G30"/>
    <mergeCell ref="H30:I30"/>
    <mergeCell ref="A27:I27"/>
    <mergeCell ref="A9:I9"/>
    <mergeCell ref="J9:O31"/>
    <mergeCell ref="B10:D10"/>
    <mergeCell ref="B11:D11"/>
    <mergeCell ref="B12:D12"/>
    <mergeCell ref="B13:D13"/>
    <mergeCell ref="A23:H23"/>
    <mergeCell ref="A24:H24"/>
    <mergeCell ref="A25:I25"/>
    <mergeCell ref="A26:I26"/>
    <mergeCell ref="B31:C31"/>
    <mergeCell ref="E31:G31"/>
    <mergeCell ref="H31:I31"/>
    <mergeCell ref="A28:I28"/>
    <mergeCell ref="B29:C29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P30"/>
  <sheetViews>
    <sheetView view="pageBreakPreview" topLeftCell="A5" zoomScaleNormal="85" workbookViewId="0">
      <selection activeCell="E15" sqref="E15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>
        <v>2.0160000000000005</v>
      </c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1.1520000000000004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489">
        <v>3.8879999999999999</v>
      </c>
      <c r="L7" s="490"/>
      <c r="M7" s="39" t="s">
        <v>20</v>
      </c>
      <c r="N7" s="337">
        <f>+I20</f>
        <v>0.67199999999999993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64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379" t="s">
        <v>153</v>
      </c>
      <c r="C11" s="380"/>
      <c r="D11" s="381"/>
      <c r="E11" s="46">
        <v>0.3</v>
      </c>
      <c r="F11" s="46">
        <v>0.3</v>
      </c>
      <c r="G11" s="65">
        <v>0.3</v>
      </c>
      <c r="H11" s="66">
        <v>16</v>
      </c>
      <c r="I11" s="47">
        <f>+E11*F11*G11*H11</f>
        <v>0.432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44687</v>
      </c>
      <c r="B12" s="379" t="s">
        <v>153</v>
      </c>
      <c r="C12" s="380"/>
      <c r="D12" s="381"/>
      <c r="E12" s="46">
        <v>0.8</v>
      </c>
      <c r="F12" s="46">
        <v>0.3</v>
      </c>
      <c r="G12" s="65">
        <v>0.3</v>
      </c>
      <c r="H12" s="66">
        <v>2</v>
      </c>
      <c r="I12" s="47">
        <f t="shared" ref="I12:I13" si="0">+E12*F12*G12*H12</f>
        <v>0.14399999999999999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44687</v>
      </c>
      <c r="B13" s="379" t="s">
        <v>153</v>
      </c>
      <c r="C13" s="380"/>
      <c r="D13" s="381"/>
      <c r="E13" s="46">
        <v>1</v>
      </c>
      <c r="F13" s="46">
        <v>0.12</v>
      </c>
      <c r="G13" s="65">
        <v>0.2</v>
      </c>
      <c r="H13" s="66">
        <v>4</v>
      </c>
      <c r="I13" s="47">
        <f t="shared" si="0"/>
        <v>9.6000000000000002E-2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>
        <f>+E14*F14*G14*H14</f>
        <v>0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0.67199999999999993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P30"/>
  <sheetViews>
    <sheetView view="pageBreakPreview" topLeftCell="A7" zoomScaleNormal="85" workbookViewId="0">
      <selection activeCell="P14" sqref="P1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>
        <v>2.0160000000000005</v>
      </c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+I20</f>
        <v>1.1520000000000004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64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91</v>
      </c>
      <c r="C11" s="380"/>
      <c r="D11" s="381"/>
      <c r="E11" s="46">
        <v>0.4</v>
      </c>
      <c r="F11" s="46">
        <v>0.4</v>
      </c>
      <c r="G11" s="65">
        <v>0.4</v>
      </c>
      <c r="H11" s="66">
        <v>18</v>
      </c>
      <c r="I11" s="47">
        <f>+E11*F11*G11*H11</f>
        <v>1.1520000000000004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1.1520000000000004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P30"/>
  <sheetViews>
    <sheetView view="pageBreakPreview" topLeftCell="A4" zoomScaleNormal="85" workbookViewId="0">
      <selection activeCell="I20" sqref="I2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+I20</f>
        <v>12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93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87</v>
      </c>
      <c r="C11" s="380"/>
      <c r="D11" s="381"/>
      <c r="E11" s="46">
        <v>6</v>
      </c>
      <c r="F11" s="46"/>
      <c r="G11" s="65"/>
      <c r="H11" s="66">
        <v>2</v>
      </c>
      <c r="I11" s="47">
        <f>+E11*H11</f>
        <v>12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12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P38"/>
  <sheetViews>
    <sheetView view="pageBreakPreview" topLeftCell="A13" zoomScaleNormal="85" workbookViewId="0">
      <selection activeCell="J9" sqref="J9:O35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f>+I28</f>
        <v>10.141499999999997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131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44638</v>
      </c>
      <c r="B11" s="379" t="s">
        <v>122</v>
      </c>
      <c r="C11" s="380"/>
      <c r="D11" s="381"/>
      <c r="E11" s="46">
        <v>6.04</v>
      </c>
      <c r="F11" s="46">
        <v>0.3</v>
      </c>
      <c r="G11" s="65">
        <v>0.4</v>
      </c>
      <c r="H11" s="66">
        <v>1</v>
      </c>
      <c r="I11" s="47">
        <f>+E11*F11*G11*H11</f>
        <v>0.7248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44638</v>
      </c>
      <c r="B12" s="379" t="s">
        <v>123</v>
      </c>
      <c r="C12" s="380"/>
      <c r="D12" s="381"/>
      <c r="E12" s="48">
        <v>6.04</v>
      </c>
      <c r="F12" s="48">
        <v>0.3</v>
      </c>
      <c r="G12" s="65">
        <v>0.3</v>
      </c>
      <c r="H12" s="66">
        <v>1</v>
      </c>
      <c r="I12" s="47">
        <f t="shared" ref="I12:I21" si="0">+E12*F12*G12*H12</f>
        <v>0.54359999999999997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44638</v>
      </c>
      <c r="B13" s="379" t="s">
        <v>124</v>
      </c>
      <c r="C13" s="380"/>
      <c r="D13" s="381"/>
      <c r="E13" s="48">
        <v>7</v>
      </c>
      <c r="F13" s="48">
        <v>0.3</v>
      </c>
      <c r="G13" s="65">
        <v>0.4</v>
      </c>
      <c r="H13" s="66">
        <v>1</v>
      </c>
      <c r="I13" s="47">
        <f t="shared" si="0"/>
        <v>0.84000000000000008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44638</v>
      </c>
      <c r="B14" s="379" t="s">
        <v>117</v>
      </c>
      <c r="C14" s="380"/>
      <c r="D14" s="381"/>
      <c r="E14" s="48">
        <v>1.81</v>
      </c>
      <c r="F14" s="48">
        <v>0.3</v>
      </c>
      <c r="G14" s="65">
        <v>0.3</v>
      </c>
      <c r="H14" s="66">
        <v>1</v>
      </c>
      <c r="I14" s="47">
        <f t="shared" si="0"/>
        <v>0.16290000000000002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44638</v>
      </c>
      <c r="B15" s="379" t="s">
        <v>125</v>
      </c>
      <c r="C15" s="380"/>
      <c r="D15" s="381"/>
      <c r="E15" s="48">
        <v>8.41</v>
      </c>
      <c r="F15" s="48">
        <v>0.3</v>
      </c>
      <c r="G15" s="65">
        <v>0.4</v>
      </c>
      <c r="H15" s="66">
        <v>1</v>
      </c>
      <c r="I15" s="47">
        <f t="shared" si="0"/>
        <v>1.0092000000000001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44638</v>
      </c>
      <c r="B16" s="379" t="s">
        <v>126</v>
      </c>
      <c r="C16" s="380"/>
      <c r="D16" s="381"/>
      <c r="E16" s="48">
        <v>5.71</v>
      </c>
      <c r="F16" s="48">
        <v>0.3</v>
      </c>
      <c r="G16" s="65">
        <v>0.3</v>
      </c>
      <c r="H16" s="66">
        <v>1</v>
      </c>
      <c r="I16" s="47">
        <f t="shared" si="0"/>
        <v>0.51389999999999991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44638</v>
      </c>
      <c r="B17" s="379" t="s">
        <v>127</v>
      </c>
      <c r="C17" s="380"/>
      <c r="D17" s="381"/>
      <c r="E17" s="48">
        <f>3.26+5.06+1.45</f>
        <v>9.77</v>
      </c>
      <c r="F17" s="48">
        <v>0.3</v>
      </c>
      <c r="G17" s="65">
        <v>0.4</v>
      </c>
      <c r="H17" s="66">
        <v>1</v>
      </c>
      <c r="I17" s="47">
        <f t="shared" si="0"/>
        <v>1.1723999999999999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44638</v>
      </c>
      <c r="B18" s="379" t="s">
        <v>128</v>
      </c>
      <c r="C18" s="380"/>
      <c r="D18" s="381"/>
      <c r="E18" s="48">
        <f>3.26+5.06+1.45+5.91</f>
        <v>15.68</v>
      </c>
      <c r="F18" s="48">
        <v>0.3</v>
      </c>
      <c r="G18" s="65">
        <v>0.4</v>
      </c>
      <c r="H18" s="66">
        <v>1</v>
      </c>
      <c r="I18" s="47">
        <f t="shared" si="0"/>
        <v>1.8815999999999999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44638</v>
      </c>
      <c r="B19" s="379" t="s">
        <v>129</v>
      </c>
      <c r="C19" s="380"/>
      <c r="D19" s="381"/>
      <c r="E19" s="48">
        <f>3.2+2.38</f>
        <v>5.58</v>
      </c>
      <c r="F19" s="48">
        <v>0.3</v>
      </c>
      <c r="G19" s="65">
        <v>0.3</v>
      </c>
      <c r="H19" s="66">
        <v>1</v>
      </c>
      <c r="I19" s="47">
        <f t="shared" si="0"/>
        <v>0.50219999999999998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44638</v>
      </c>
      <c r="B20" s="379" t="s">
        <v>121</v>
      </c>
      <c r="C20" s="380"/>
      <c r="D20" s="381"/>
      <c r="E20" s="48">
        <v>3.26</v>
      </c>
      <c r="F20" s="48">
        <v>0.3</v>
      </c>
      <c r="G20" s="65">
        <v>0.3</v>
      </c>
      <c r="H20" s="66">
        <v>1</v>
      </c>
      <c r="I20" s="47">
        <f t="shared" si="0"/>
        <v>0.29339999999999994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44638</v>
      </c>
      <c r="B21" s="379" t="s">
        <v>130</v>
      </c>
      <c r="C21" s="380"/>
      <c r="D21" s="381"/>
      <c r="E21" s="48">
        <v>2.33</v>
      </c>
      <c r="F21" s="48">
        <v>0.3</v>
      </c>
      <c r="G21" s="65">
        <v>0.3</v>
      </c>
      <c r="H21" s="66">
        <v>1</v>
      </c>
      <c r="I21" s="47">
        <f t="shared" si="0"/>
        <v>0.20969999999999997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>
        <v>44638</v>
      </c>
      <c r="B22" s="379" t="e">
        <f>+'ACERO 420 MPA'!#REF!</f>
        <v>#REF!</v>
      </c>
      <c r="C22" s="380"/>
      <c r="D22" s="381"/>
      <c r="E22" s="48">
        <v>3.7</v>
      </c>
      <c r="F22" s="48">
        <v>0.3</v>
      </c>
      <c r="G22" s="65">
        <v>0.3</v>
      </c>
      <c r="H22" s="66">
        <v>5</v>
      </c>
      <c r="I22" s="47">
        <f>+E22*F22*G22*H22</f>
        <v>1.665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>
        <v>44638</v>
      </c>
      <c r="B23" s="379" t="e">
        <f>+'ACERO 420 MPA'!#REF!</f>
        <v>#REF!</v>
      </c>
      <c r="C23" s="380"/>
      <c r="D23" s="381"/>
      <c r="E23" s="48">
        <v>2.12</v>
      </c>
      <c r="F23" s="48">
        <v>0.3</v>
      </c>
      <c r="G23" s="65">
        <v>0.3</v>
      </c>
      <c r="H23" s="66">
        <v>1</v>
      </c>
      <c r="I23" s="47">
        <f t="shared" ref="I23" si="1">+E23*F23*G23*H23</f>
        <v>0.1908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45">
        <v>44638</v>
      </c>
      <c r="B24" s="379" t="e">
        <f>+'ACERO 420 MPA'!#REF!</f>
        <v>#REF!</v>
      </c>
      <c r="C24" s="380"/>
      <c r="D24" s="381"/>
      <c r="E24" s="48">
        <v>2.95</v>
      </c>
      <c r="F24" s="48">
        <v>0.3</v>
      </c>
      <c r="G24" s="65">
        <v>0.3</v>
      </c>
      <c r="H24" s="66">
        <v>1</v>
      </c>
      <c r="I24" s="47">
        <f>+E24*F24*G24*H24</f>
        <v>0.26550000000000001</v>
      </c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45">
        <v>44638</v>
      </c>
      <c r="B25" s="379" t="e">
        <f>+'ACERO 420 MPA'!#REF!</f>
        <v>#REF!</v>
      </c>
      <c r="C25" s="380"/>
      <c r="D25" s="381"/>
      <c r="E25" s="48">
        <v>1.85</v>
      </c>
      <c r="F25" s="48">
        <v>0.3</v>
      </c>
      <c r="G25" s="65">
        <v>0.3</v>
      </c>
      <c r="H25" s="66">
        <v>1</v>
      </c>
      <c r="I25" s="47">
        <f>+E25*F25*G25*H25</f>
        <v>0.16650000000000001</v>
      </c>
      <c r="J25" s="370"/>
      <c r="K25" s="371"/>
      <c r="L25" s="371"/>
      <c r="M25" s="371"/>
      <c r="N25" s="371"/>
      <c r="O25" s="372"/>
    </row>
    <row r="26" spans="1:15" ht="20.100000000000001" customHeight="1" x14ac:dyDescent="0.2">
      <c r="A26" s="45"/>
      <c r="B26" s="68"/>
      <c r="C26" s="69"/>
      <c r="D26" s="70"/>
      <c r="E26" s="48"/>
      <c r="F26" s="48"/>
      <c r="G26" s="49"/>
      <c r="H26" s="51"/>
      <c r="I26" s="47"/>
      <c r="J26" s="370"/>
      <c r="K26" s="371"/>
      <c r="L26" s="371"/>
      <c r="M26" s="371"/>
      <c r="N26" s="371"/>
      <c r="O26" s="372"/>
    </row>
    <row r="27" spans="1:15" ht="18" customHeight="1" x14ac:dyDescent="0.3">
      <c r="A27" s="383" t="s">
        <v>10</v>
      </c>
      <c r="B27" s="384"/>
      <c r="C27" s="384"/>
      <c r="D27" s="384"/>
      <c r="E27" s="384"/>
      <c r="F27" s="384"/>
      <c r="G27" s="384"/>
      <c r="H27" s="384"/>
      <c r="I27" s="57"/>
      <c r="J27" s="370"/>
      <c r="K27" s="371"/>
      <c r="L27" s="371"/>
      <c r="M27" s="371"/>
      <c r="N27" s="371"/>
      <c r="O27" s="372"/>
    </row>
    <row r="28" spans="1:15" ht="18" customHeight="1" x14ac:dyDescent="0.2">
      <c r="A28" s="385" t="s">
        <v>11</v>
      </c>
      <c r="B28" s="386"/>
      <c r="C28" s="386"/>
      <c r="D28" s="386"/>
      <c r="E28" s="386"/>
      <c r="F28" s="386"/>
      <c r="G28" s="386"/>
      <c r="H28" s="386"/>
      <c r="I28" s="58">
        <f>+SUM(I11:I26)</f>
        <v>10.141499999999997</v>
      </c>
      <c r="J28" s="370"/>
      <c r="K28" s="371"/>
      <c r="L28" s="371"/>
      <c r="M28" s="371"/>
      <c r="N28" s="371"/>
      <c r="O28" s="372"/>
    </row>
    <row r="29" spans="1:15" ht="12.9" customHeight="1" x14ac:dyDescent="0.2">
      <c r="A29" s="387" t="s">
        <v>9</v>
      </c>
      <c r="B29" s="388"/>
      <c r="C29" s="388"/>
      <c r="D29" s="388"/>
      <c r="E29" s="388"/>
      <c r="F29" s="388"/>
      <c r="G29" s="388"/>
      <c r="H29" s="388"/>
      <c r="I29" s="388"/>
      <c r="J29" s="370"/>
      <c r="K29" s="371"/>
      <c r="L29" s="371"/>
      <c r="M29" s="371"/>
      <c r="N29" s="371"/>
      <c r="O29" s="372"/>
    </row>
    <row r="30" spans="1:15" ht="12.9" customHeight="1" x14ac:dyDescent="0.2">
      <c r="A30" s="389"/>
      <c r="B30" s="390"/>
      <c r="C30" s="390"/>
      <c r="D30" s="390"/>
      <c r="E30" s="390"/>
      <c r="F30" s="390"/>
      <c r="G30" s="390"/>
      <c r="H30" s="390"/>
      <c r="I30" s="390"/>
      <c r="J30" s="370"/>
      <c r="K30" s="371"/>
      <c r="L30" s="371"/>
      <c r="M30" s="371"/>
      <c r="N30" s="371"/>
      <c r="O30" s="372"/>
    </row>
    <row r="31" spans="1:15" ht="12.9" customHeight="1" thickBot="1" x14ac:dyDescent="0.25">
      <c r="A31" s="391"/>
      <c r="B31" s="392"/>
      <c r="C31" s="392"/>
      <c r="D31" s="392"/>
      <c r="E31" s="392"/>
      <c r="F31" s="392"/>
      <c r="G31" s="392"/>
      <c r="H31" s="392"/>
      <c r="I31" s="392"/>
      <c r="J31" s="370"/>
      <c r="K31" s="371"/>
      <c r="L31" s="371"/>
      <c r="M31" s="371"/>
      <c r="N31" s="371"/>
      <c r="O31" s="372"/>
    </row>
    <row r="32" spans="1:15" s="59" customFormat="1" ht="14.25" customHeight="1" thickBot="1" x14ac:dyDescent="0.3">
      <c r="A32" s="396" t="s">
        <v>6</v>
      </c>
      <c r="B32" s="397"/>
      <c r="C32" s="397"/>
      <c r="D32" s="397"/>
      <c r="E32" s="397"/>
      <c r="F32" s="397"/>
      <c r="G32" s="397"/>
      <c r="H32" s="397"/>
      <c r="I32" s="397"/>
      <c r="J32" s="370"/>
      <c r="K32" s="371"/>
      <c r="L32" s="371"/>
      <c r="M32" s="371"/>
      <c r="N32" s="371"/>
      <c r="O32" s="372"/>
    </row>
    <row r="33" spans="1:15" s="38" customFormat="1" ht="21.9" customHeight="1" x14ac:dyDescent="0.25">
      <c r="A33" s="60" t="s">
        <v>24</v>
      </c>
      <c r="B33" s="398" t="s">
        <v>51</v>
      </c>
      <c r="C33" s="399"/>
      <c r="D33" s="61" t="s">
        <v>56</v>
      </c>
      <c r="E33" s="400" t="s">
        <v>84</v>
      </c>
      <c r="F33" s="401"/>
      <c r="G33" s="402"/>
      <c r="H33" s="403" t="s">
        <v>86</v>
      </c>
      <c r="I33" s="403"/>
      <c r="J33" s="370"/>
      <c r="K33" s="371"/>
      <c r="L33" s="371"/>
      <c r="M33" s="371"/>
      <c r="N33" s="371"/>
      <c r="O33" s="372"/>
    </row>
    <row r="34" spans="1:15" s="38" customFormat="1" ht="21.9" customHeight="1" x14ac:dyDescent="0.25">
      <c r="A34" s="60" t="s">
        <v>25</v>
      </c>
      <c r="B34" s="404" t="s">
        <v>27</v>
      </c>
      <c r="C34" s="405"/>
      <c r="D34" s="61" t="s">
        <v>25</v>
      </c>
      <c r="E34" s="404" t="s">
        <v>85</v>
      </c>
      <c r="F34" s="404"/>
      <c r="G34" s="405"/>
      <c r="H34" s="382" t="s">
        <v>60</v>
      </c>
      <c r="I34" s="382"/>
      <c r="J34" s="370"/>
      <c r="K34" s="371"/>
      <c r="L34" s="371"/>
      <c r="M34" s="371"/>
      <c r="N34" s="371"/>
      <c r="O34" s="372"/>
    </row>
    <row r="35" spans="1:15" s="38" customFormat="1" ht="35.25" customHeight="1" thickBot="1" x14ac:dyDescent="0.3">
      <c r="A35" s="62" t="s">
        <v>26</v>
      </c>
      <c r="B35" s="393"/>
      <c r="C35" s="394"/>
      <c r="D35" s="63" t="s">
        <v>26</v>
      </c>
      <c r="E35" s="393"/>
      <c r="F35" s="393"/>
      <c r="G35" s="394"/>
      <c r="H35" s="395" t="s">
        <v>28</v>
      </c>
      <c r="I35" s="395"/>
      <c r="J35" s="373"/>
      <c r="K35" s="374"/>
      <c r="L35" s="374"/>
      <c r="M35" s="374"/>
      <c r="N35" s="374"/>
      <c r="O35" s="375"/>
    </row>
    <row r="38" spans="1:15" x14ac:dyDescent="0.2">
      <c r="A38" s="64"/>
      <c r="B38" s="64"/>
    </row>
  </sheetData>
  <mergeCells count="56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5"/>
    <mergeCell ref="B10:D10"/>
    <mergeCell ref="B11:D11"/>
    <mergeCell ref="B12:D12"/>
    <mergeCell ref="B13:D13"/>
    <mergeCell ref="B14:D14"/>
    <mergeCell ref="B15:D15"/>
    <mergeCell ref="B16:D16"/>
    <mergeCell ref="B17:D17"/>
    <mergeCell ref="A28:H28"/>
    <mergeCell ref="B22:D22"/>
    <mergeCell ref="B23:D23"/>
    <mergeCell ref="B24:D24"/>
    <mergeCell ref="B25:D25"/>
    <mergeCell ref="B18:D18"/>
    <mergeCell ref="B19:D19"/>
    <mergeCell ref="B20:D20"/>
    <mergeCell ref="B21:D21"/>
    <mergeCell ref="A27:H27"/>
    <mergeCell ref="A29:I29"/>
    <mergeCell ref="A30:I30"/>
    <mergeCell ref="A31:I31"/>
    <mergeCell ref="A32:I32"/>
    <mergeCell ref="B33:C33"/>
    <mergeCell ref="E33:G33"/>
    <mergeCell ref="H33:I33"/>
    <mergeCell ref="B34:C34"/>
    <mergeCell ref="E34:G34"/>
    <mergeCell ref="H34:I34"/>
    <mergeCell ref="B35:C35"/>
    <mergeCell ref="E35:G35"/>
    <mergeCell ref="H35:I3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P30"/>
  <sheetViews>
    <sheetView view="pageBreakPreview" topLeftCell="A7" zoomScaleNormal="85" workbookViewId="0">
      <selection activeCell="I20" sqref="I2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f>+I20</f>
        <v>18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42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94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44638</v>
      </c>
      <c r="B11" s="379" t="s">
        <v>116</v>
      </c>
      <c r="C11" s="380"/>
      <c r="D11" s="381"/>
      <c r="E11" s="46">
        <v>6</v>
      </c>
      <c r="F11" s="46"/>
      <c r="G11" s="65"/>
      <c r="H11" s="66">
        <v>3</v>
      </c>
      <c r="I11" s="47">
        <f>+E11*H11</f>
        <v>18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18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P30"/>
  <sheetViews>
    <sheetView view="pageBreakPreview" zoomScaleNormal="85" workbookViewId="0">
      <selection activeCell="P17" sqref="P1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f>+I20</f>
        <v>18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30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95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44638</v>
      </c>
      <c r="B11" s="379" t="s">
        <v>116</v>
      </c>
      <c r="C11" s="380"/>
      <c r="D11" s="381"/>
      <c r="E11" s="46">
        <v>6</v>
      </c>
      <c r="F11" s="46"/>
      <c r="G11" s="65"/>
      <c r="H11" s="66">
        <v>3</v>
      </c>
      <c r="I11" s="47">
        <f>+E11*H11</f>
        <v>18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18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P30"/>
  <sheetViews>
    <sheetView view="pageBreakPreview" topLeftCell="A4" zoomScaleNormal="85" workbookViewId="0">
      <selection activeCell="I20" sqref="I2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+I20</f>
        <v>15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99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98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100</v>
      </c>
      <c r="C11" s="380"/>
      <c r="D11" s="381"/>
      <c r="E11" s="46"/>
      <c r="F11" s="46"/>
      <c r="G11" s="65"/>
      <c r="H11" s="66">
        <v>3</v>
      </c>
      <c r="I11" s="47">
        <f>+H11</f>
        <v>3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44603</v>
      </c>
      <c r="B12" s="379" t="s">
        <v>102</v>
      </c>
      <c r="C12" s="380"/>
      <c r="D12" s="381"/>
      <c r="E12" s="48"/>
      <c r="F12" s="48"/>
      <c r="G12" s="50"/>
      <c r="H12" s="67">
        <v>2</v>
      </c>
      <c r="I12" s="47">
        <f t="shared" ref="I12:I16" si="0">+H12</f>
        <v>2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44603</v>
      </c>
      <c r="B13" s="379" t="s">
        <v>101</v>
      </c>
      <c r="C13" s="380"/>
      <c r="D13" s="381"/>
      <c r="E13" s="48"/>
      <c r="F13" s="48"/>
      <c r="G13" s="49"/>
      <c r="H13" s="67">
        <v>1</v>
      </c>
      <c r="I13" s="47">
        <f t="shared" si="0"/>
        <v>1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44603</v>
      </c>
      <c r="B14" s="379" t="s">
        <v>103</v>
      </c>
      <c r="C14" s="380"/>
      <c r="D14" s="381"/>
      <c r="E14" s="48"/>
      <c r="F14" s="48"/>
      <c r="G14" s="49"/>
      <c r="H14" s="67">
        <v>1</v>
      </c>
      <c r="I14" s="47">
        <f t="shared" si="0"/>
        <v>1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44603</v>
      </c>
      <c r="B15" s="406" t="s">
        <v>104</v>
      </c>
      <c r="C15" s="407"/>
      <c r="D15" s="408"/>
      <c r="E15" s="48"/>
      <c r="F15" s="48"/>
      <c r="G15" s="49"/>
      <c r="H15" s="67">
        <v>2</v>
      </c>
      <c r="I15" s="47">
        <f t="shared" si="0"/>
        <v>2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 t="s">
        <v>110</v>
      </c>
      <c r="C16" s="407"/>
      <c r="D16" s="408"/>
      <c r="E16" s="48"/>
      <c r="F16" s="49"/>
      <c r="G16" s="50"/>
      <c r="H16" s="67">
        <v>6</v>
      </c>
      <c r="I16" s="47">
        <f t="shared" si="0"/>
        <v>6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15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P30"/>
  <sheetViews>
    <sheetView view="pageBreakPreview" topLeftCell="A4" zoomScaleNormal="85" workbookViewId="0">
      <selection activeCell="A10" sqref="A1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+I20</f>
        <v>3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99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105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106</v>
      </c>
      <c r="C11" s="380"/>
      <c r="D11" s="381"/>
      <c r="E11" s="46"/>
      <c r="F11" s="46"/>
      <c r="G11" s="65"/>
      <c r="H11" s="66">
        <v>3</v>
      </c>
      <c r="I11" s="47">
        <f>+H11</f>
        <v>3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8"/>
      <c r="G15" s="49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3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P30"/>
  <sheetViews>
    <sheetView view="pageBreakPreview" topLeftCell="A7" zoomScaleNormal="85" workbookViewId="0">
      <selection activeCell="A10" sqref="A1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+I20</f>
        <v>12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99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109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106</v>
      </c>
      <c r="C11" s="380"/>
      <c r="D11" s="381"/>
      <c r="E11" s="46"/>
      <c r="F11" s="46"/>
      <c r="G11" s="65"/>
      <c r="H11" s="66">
        <v>3</v>
      </c>
      <c r="I11" s="47">
        <f>+H11</f>
        <v>3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44603</v>
      </c>
      <c r="B12" s="379" t="s">
        <v>100</v>
      </c>
      <c r="C12" s="380"/>
      <c r="D12" s="381"/>
      <c r="E12" s="48"/>
      <c r="F12" s="48"/>
      <c r="G12" s="50"/>
      <c r="H12" s="67">
        <v>3</v>
      </c>
      <c r="I12" s="47">
        <f t="shared" ref="I12:I16" si="0">+H12</f>
        <v>3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44603</v>
      </c>
      <c r="B13" s="379" t="s">
        <v>102</v>
      </c>
      <c r="C13" s="380"/>
      <c r="D13" s="381"/>
      <c r="E13" s="48"/>
      <c r="F13" s="48"/>
      <c r="G13" s="49"/>
      <c r="H13" s="67">
        <v>2</v>
      </c>
      <c r="I13" s="47">
        <f t="shared" si="0"/>
        <v>2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44603</v>
      </c>
      <c r="B14" s="379" t="s">
        <v>101</v>
      </c>
      <c r="C14" s="380"/>
      <c r="D14" s="381"/>
      <c r="E14" s="48"/>
      <c r="F14" s="48"/>
      <c r="G14" s="49"/>
      <c r="H14" s="67">
        <v>1</v>
      </c>
      <c r="I14" s="47">
        <f t="shared" si="0"/>
        <v>1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44603</v>
      </c>
      <c r="B15" s="406" t="s">
        <v>103</v>
      </c>
      <c r="C15" s="407"/>
      <c r="D15" s="408"/>
      <c r="E15" s="48"/>
      <c r="F15" s="48"/>
      <c r="G15" s="49"/>
      <c r="H15" s="67">
        <v>1</v>
      </c>
      <c r="I15" s="47">
        <f t="shared" si="0"/>
        <v>1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44603</v>
      </c>
      <c r="B16" s="406" t="s">
        <v>104</v>
      </c>
      <c r="C16" s="407"/>
      <c r="D16" s="408"/>
      <c r="E16" s="48"/>
      <c r="F16" s="49"/>
      <c r="G16" s="50"/>
      <c r="H16" s="67">
        <v>2</v>
      </c>
      <c r="I16" s="47">
        <f t="shared" si="0"/>
        <v>2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12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P30"/>
  <sheetViews>
    <sheetView view="pageBreakPreview" topLeftCell="A10" zoomScaleNormal="85" workbookViewId="0">
      <selection activeCell="I20" sqref="I2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24</v>
      </c>
      <c r="L6" s="338"/>
      <c r="M6" s="39" t="s">
        <v>19</v>
      </c>
      <c r="N6" s="337">
        <f>+I20</f>
        <v>6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108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44659</v>
      </c>
      <c r="B11" s="379" t="s">
        <v>142</v>
      </c>
      <c r="C11" s="380"/>
      <c r="D11" s="381"/>
      <c r="E11" s="46">
        <v>3</v>
      </c>
      <c r="F11" s="46"/>
      <c r="G11" s="65"/>
      <c r="H11" s="66">
        <v>2</v>
      </c>
      <c r="I11" s="47">
        <f>+H11*E11</f>
        <v>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8"/>
      <c r="G15" s="49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9"/>
      <c r="G16" s="50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6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P30"/>
  <sheetViews>
    <sheetView view="pageBreakPreview" topLeftCell="A7" zoomScaleNormal="85" workbookViewId="0">
      <selection activeCell="A10" sqref="A1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>
        <f>+I20</f>
        <v>4</v>
      </c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99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113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44617</v>
      </c>
      <c r="B11" s="379" t="s">
        <v>104</v>
      </c>
      <c r="C11" s="380"/>
      <c r="D11" s="381"/>
      <c r="E11" s="46"/>
      <c r="F11" s="46"/>
      <c r="G11" s="65"/>
      <c r="H11" s="66">
        <v>2</v>
      </c>
      <c r="I11" s="47">
        <f>+H11</f>
        <v>2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44617</v>
      </c>
      <c r="B12" s="379" t="s">
        <v>103</v>
      </c>
      <c r="C12" s="380"/>
      <c r="D12" s="381"/>
      <c r="E12" s="48"/>
      <c r="F12" s="48"/>
      <c r="G12" s="50"/>
      <c r="H12" s="67">
        <v>1</v>
      </c>
      <c r="I12" s="47">
        <f t="shared" ref="I12:I13" si="0">+H12</f>
        <v>1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44617</v>
      </c>
      <c r="B13" s="379" t="s">
        <v>112</v>
      </c>
      <c r="C13" s="380"/>
      <c r="D13" s="381"/>
      <c r="E13" s="48"/>
      <c r="F13" s="48"/>
      <c r="G13" s="49"/>
      <c r="H13" s="67">
        <v>1</v>
      </c>
      <c r="I13" s="47">
        <f t="shared" si="0"/>
        <v>1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8"/>
      <c r="G15" s="49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9"/>
      <c r="G16" s="50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4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P30"/>
  <sheetViews>
    <sheetView view="pageBreakPreview" zoomScaleNormal="85" workbookViewId="0">
      <selection activeCell="A10" sqref="A1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>
        <f>+I20</f>
        <v>33</v>
      </c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114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44617</v>
      </c>
      <c r="B11" s="379" t="s">
        <v>107</v>
      </c>
      <c r="C11" s="380"/>
      <c r="D11" s="381"/>
      <c r="E11" s="46">
        <v>3</v>
      </c>
      <c r="F11" s="46"/>
      <c r="G11" s="65"/>
      <c r="H11" s="66">
        <v>11</v>
      </c>
      <c r="I11" s="47">
        <f>+H11*E11</f>
        <v>33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8"/>
      <c r="G15" s="49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9"/>
      <c r="G16" s="50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33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P30"/>
  <sheetViews>
    <sheetView view="pageBreakPreview" zoomScaleNormal="85" workbookViewId="0">
      <selection activeCell="A9" sqref="A9:I9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>
        <f>+I20</f>
        <v>1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99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149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44659</v>
      </c>
      <c r="B11" s="379" t="s">
        <v>150</v>
      </c>
      <c r="C11" s="380"/>
      <c r="D11" s="381"/>
      <c r="E11" s="46">
        <v>1</v>
      </c>
      <c r="F11" s="46">
        <v>1</v>
      </c>
      <c r="G11" s="65">
        <v>1</v>
      </c>
      <c r="H11" s="67">
        <v>1</v>
      </c>
      <c r="I11" s="47">
        <f>+E11*H11*F11*G11</f>
        <v>1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73"/>
      <c r="G12" s="50"/>
      <c r="H12" s="67"/>
      <c r="I12" s="47"/>
      <c r="J12" s="370"/>
      <c r="K12" s="371"/>
      <c r="L12" s="371"/>
      <c r="M12" s="371"/>
      <c r="N12" s="371"/>
      <c r="O12" s="372"/>
      <c r="P12" s="37" t="s">
        <v>97</v>
      </c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  <c r="P15" s="37">
        <v>8.8999999999999996E-2</v>
      </c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  <c r="P16" s="37">
        <f>+P15/2</f>
        <v>4.4499999999999998E-2</v>
      </c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75">
        <f>+I11+I12+I13+I14+I15+I16</f>
        <v>1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P31"/>
  <sheetViews>
    <sheetView view="pageBreakPreview" topLeftCell="A4" zoomScaleNormal="85" workbookViewId="0">
      <selection activeCell="I17" sqref="I1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v>9.6005999999999982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12.339600000000001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v>68.8</v>
      </c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>
        <f>+I21</f>
        <v>35</v>
      </c>
      <c r="L8" s="338"/>
      <c r="M8" s="39" t="s">
        <v>182</v>
      </c>
      <c r="N8" s="337"/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33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96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44708</v>
      </c>
      <c r="B12" s="379" t="s">
        <v>174</v>
      </c>
      <c r="C12" s="380"/>
      <c r="D12" s="381"/>
      <c r="E12" s="46">
        <f>7*5</f>
        <v>35</v>
      </c>
      <c r="F12" s="46">
        <v>1</v>
      </c>
      <c r="G12" s="65">
        <v>1</v>
      </c>
      <c r="H12" s="67">
        <v>1</v>
      </c>
      <c r="I12" s="47">
        <f>+E12*H12*F12*G12</f>
        <v>35</v>
      </c>
      <c r="J12" s="370"/>
      <c r="K12" s="371"/>
      <c r="L12" s="371"/>
      <c r="M12" s="371"/>
      <c r="N12" s="371"/>
      <c r="O12" s="372"/>
    </row>
    <row r="13" spans="1:16" ht="32.25" customHeight="1" x14ac:dyDescent="0.2">
      <c r="A13" s="45">
        <v>44708</v>
      </c>
      <c r="B13" s="491" t="s">
        <v>183</v>
      </c>
      <c r="C13" s="492"/>
      <c r="D13" s="493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  <c r="P13" s="37" t="s">
        <v>97</v>
      </c>
    </row>
    <row r="14" spans="1:16" ht="20.100000000000001" customHeight="1" x14ac:dyDescent="0.2">
      <c r="A14" s="45"/>
      <c r="B14" s="379"/>
      <c r="C14" s="380"/>
      <c r="D14" s="381"/>
      <c r="E14" s="48"/>
      <c r="F14" s="73"/>
      <c r="G14" s="50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/>
      <c r="C15" s="380"/>
      <c r="D15" s="381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8"/>
      <c r="G16" s="49"/>
      <c r="H16" s="51"/>
      <c r="I16" s="47"/>
      <c r="J16" s="370"/>
      <c r="K16" s="371"/>
      <c r="L16" s="371"/>
      <c r="M16" s="371"/>
      <c r="N16" s="371"/>
      <c r="O16" s="372"/>
      <c r="P16" s="37">
        <v>8.8999999999999996E-2</v>
      </c>
    </row>
    <row r="17" spans="1:16" ht="20.100000000000001" customHeight="1" x14ac:dyDescent="0.2">
      <c r="A17" s="52"/>
      <c r="B17" s="406"/>
      <c r="C17" s="407"/>
      <c r="D17" s="408"/>
      <c r="E17" s="48"/>
      <c r="F17" s="49"/>
      <c r="G17" s="50"/>
      <c r="H17" s="51"/>
      <c r="I17" s="47"/>
      <c r="J17" s="370"/>
      <c r="K17" s="371"/>
      <c r="L17" s="371"/>
      <c r="M17" s="371"/>
      <c r="N17" s="371"/>
      <c r="O17" s="372"/>
      <c r="P17" s="37">
        <f>+P16/2</f>
        <v>4.4499999999999998E-2</v>
      </c>
    </row>
    <row r="18" spans="1:16" ht="20.100000000000001" customHeight="1" x14ac:dyDescent="0.2">
      <c r="A18" s="53"/>
      <c r="B18" s="406"/>
      <c r="C18" s="407"/>
      <c r="D18" s="408"/>
      <c r="E18" s="48"/>
      <c r="F18" s="48"/>
      <c r="G18" s="54"/>
      <c r="H18" s="55"/>
      <c r="I18" s="56"/>
      <c r="J18" s="370"/>
      <c r="K18" s="371"/>
      <c r="L18" s="371"/>
      <c r="M18" s="371"/>
      <c r="N18" s="371"/>
      <c r="O18" s="372"/>
    </row>
    <row r="19" spans="1:16" ht="20.100000000000001" customHeight="1" x14ac:dyDescent="0.2">
      <c r="A19" s="53"/>
      <c r="B19" s="406"/>
      <c r="C19" s="407"/>
      <c r="D19" s="408"/>
      <c r="E19" s="48"/>
      <c r="F19" s="48"/>
      <c r="G19" s="49"/>
      <c r="H19" s="51"/>
      <c r="I19" s="56"/>
      <c r="J19" s="370"/>
      <c r="K19" s="371"/>
      <c r="L19" s="371"/>
      <c r="M19" s="371"/>
      <c r="N19" s="371"/>
      <c r="O19" s="372"/>
    </row>
    <row r="20" spans="1:16" ht="18" customHeight="1" x14ac:dyDescent="0.3">
      <c r="A20" s="383" t="s">
        <v>10</v>
      </c>
      <c r="B20" s="384"/>
      <c r="C20" s="384"/>
      <c r="D20" s="384"/>
      <c r="E20" s="384"/>
      <c r="F20" s="384"/>
      <c r="G20" s="384"/>
      <c r="H20" s="384"/>
      <c r="I20" s="57"/>
      <c r="J20" s="370"/>
      <c r="K20" s="371"/>
      <c r="L20" s="371"/>
      <c r="M20" s="371"/>
      <c r="N20" s="371"/>
      <c r="O20" s="372"/>
    </row>
    <row r="21" spans="1:16" ht="18" customHeight="1" x14ac:dyDescent="0.2">
      <c r="A21" s="385" t="s">
        <v>11</v>
      </c>
      <c r="B21" s="386"/>
      <c r="C21" s="386"/>
      <c r="D21" s="386"/>
      <c r="E21" s="386"/>
      <c r="F21" s="386"/>
      <c r="G21" s="386"/>
      <c r="H21" s="386"/>
      <c r="I21" s="75">
        <f>+I12+I13+I14+I15+I16+I17</f>
        <v>35</v>
      </c>
      <c r="J21" s="370"/>
      <c r="K21" s="371"/>
      <c r="L21" s="371"/>
      <c r="M21" s="371"/>
      <c r="N21" s="371"/>
      <c r="O21" s="372"/>
    </row>
    <row r="22" spans="1:16" ht="12.9" customHeight="1" x14ac:dyDescent="0.2">
      <c r="A22" s="387" t="s">
        <v>9</v>
      </c>
      <c r="B22" s="388"/>
      <c r="C22" s="388"/>
      <c r="D22" s="388"/>
      <c r="E22" s="388"/>
      <c r="F22" s="388"/>
      <c r="G22" s="388"/>
      <c r="H22" s="388"/>
      <c r="I22" s="388"/>
      <c r="J22" s="370"/>
      <c r="K22" s="371"/>
      <c r="L22" s="371"/>
      <c r="M22" s="371"/>
      <c r="N22" s="371"/>
      <c r="O22" s="372"/>
    </row>
    <row r="23" spans="1:16" ht="12.9" customHeight="1" x14ac:dyDescent="0.2">
      <c r="A23" s="389"/>
      <c r="B23" s="390"/>
      <c r="C23" s="390"/>
      <c r="D23" s="390"/>
      <c r="E23" s="390"/>
      <c r="F23" s="390"/>
      <c r="G23" s="390"/>
      <c r="H23" s="390"/>
      <c r="I23" s="390"/>
      <c r="J23" s="370"/>
      <c r="K23" s="371"/>
      <c r="L23" s="371"/>
      <c r="M23" s="371"/>
      <c r="N23" s="371"/>
      <c r="O23" s="372"/>
    </row>
    <row r="24" spans="1:16" ht="12.9" customHeight="1" thickBot="1" x14ac:dyDescent="0.25">
      <c r="A24" s="391"/>
      <c r="B24" s="392"/>
      <c r="C24" s="392"/>
      <c r="D24" s="392"/>
      <c r="E24" s="392"/>
      <c r="F24" s="392"/>
      <c r="G24" s="392"/>
      <c r="H24" s="392"/>
      <c r="I24" s="392"/>
      <c r="J24" s="370"/>
      <c r="K24" s="371"/>
      <c r="L24" s="371"/>
      <c r="M24" s="371"/>
      <c r="N24" s="371"/>
      <c r="O24" s="372"/>
    </row>
    <row r="25" spans="1:16" s="59" customFormat="1" ht="14.25" customHeight="1" thickBot="1" x14ac:dyDescent="0.3">
      <c r="A25" s="396" t="s">
        <v>6</v>
      </c>
      <c r="B25" s="397"/>
      <c r="C25" s="397"/>
      <c r="D25" s="397"/>
      <c r="E25" s="397"/>
      <c r="F25" s="397"/>
      <c r="G25" s="397"/>
      <c r="H25" s="397"/>
      <c r="I25" s="397"/>
      <c r="J25" s="370"/>
      <c r="K25" s="371"/>
      <c r="L25" s="371"/>
      <c r="M25" s="371"/>
      <c r="N25" s="371"/>
      <c r="O25" s="372"/>
    </row>
    <row r="26" spans="1:16" s="38" customFormat="1" ht="21.9" customHeight="1" x14ac:dyDescent="0.25">
      <c r="A26" s="60" t="s">
        <v>24</v>
      </c>
      <c r="B26" s="398" t="s">
        <v>51</v>
      </c>
      <c r="C26" s="399"/>
      <c r="D26" s="61" t="s">
        <v>56</v>
      </c>
      <c r="E26" s="400" t="s">
        <v>84</v>
      </c>
      <c r="F26" s="401"/>
      <c r="G26" s="402"/>
      <c r="H26" s="403" t="s">
        <v>86</v>
      </c>
      <c r="I26" s="403"/>
      <c r="J26" s="370"/>
      <c r="K26" s="371"/>
      <c r="L26" s="371"/>
      <c r="M26" s="371"/>
      <c r="N26" s="371"/>
      <c r="O26" s="372"/>
    </row>
    <row r="27" spans="1:16" s="38" customFormat="1" ht="21.9" customHeight="1" x14ac:dyDescent="0.25">
      <c r="A27" s="60" t="s">
        <v>25</v>
      </c>
      <c r="B27" s="404" t="s">
        <v>27</v>
      </c>
      <c r="C27" s="405"/>
      <c r="D27" s="61" t="s">
        <v>25</v>
      </c>
      <c r="E27" s="404" t="s">
        <v>85</v>
      </c>
      <c r="F27" s="404"/>
      <c r="G27" s="405"/>
      <c r="H27" s="382" t="s">
        <v>60</v>
      </c>
      <c r="I27" s="382"/>
      <c r="J27" s="370"/>
      <c r="K27" s="371"/>
      <c r="L27" s="371"/>
      <c r="M27" s="371"/>
      <c r="N27" s="371"/>
      <c r="O27" s="372"/>
    </row>
    <row r="28" spans="1:16" s="38" customFormat="1" ht="35.25" customHeight="1" thickBot="1" x14ac:dyDescent="0.3">
      <c r="A28" s="62" t="s">
        <v>26</v>
      </c>
      <c r="B28" s="393"/>
      <c r="C28" s="394"/>
      <c r="D28" s="63" t="s">
        <v>26</v>
      </c>
      <c r="E28" s="393"/>
      <c r="F28" s="393"/>
      <c r="G28" s="394"/>
      <c r="H28" s="395" t="s">
        <v>28</v>
      </c>
      <c r="I28" s="395"/>
      <c r="J28" s="373"/>
      <c r="K28" s="374"/>
      <c r="L28" s="374"/>
      <c r="M28" s="374"/>
      <c r="N28" s="374"/>
      <c r="O28" s="375"/>
    </row>
    <row r="31" spans="1:16" x14ac:dyDescent="0.2">
      <c r="A31" s="64"/>
      <c r="B31" s="64"/>
    </row>
  </sheetData>
  <mergeCells count="51">
    <mergeCell ref="B28:C28"/>
    <mergeCell ref="E28:G28"/>
    <mergeCell ref="H28:I28"/>
    <mergeCell ref="A25:I25"/>
    <mergeCell ref="B26:C26"/>
    <mergeCell ref="E26:G26"/>
    <mergeCell ref="H26:I26"/>
    <mergeCell ref="B27:C27"/>
    <mergeCell ref="E27:G27"/>
    <mergeCell ref="H27:I27"/>
    <mergeCell ref="A24:I24"/>
    <mergeCell ref="A10:I10"/>
    <mergeCell ref="J10:O2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A20:H20"/>
    <mergeCell ref="A21:H21"/>
    <mergeCell ref="A22:I22"/>
    <mergeCell ref="A23:I23"/>
    <mergeCell ref="A7:B7"/>
    <mergeCell ref="C7:I7"/>
    <mergeCell ref="K7:L7"/>
    <mergeCell ref="N7:O7"/>
    <mergeCell ref="A9:E9"/>
    <mergeCell ref="F9:G9"/>
    <mergeCell ref="H9:I9"/>
    <mergeCell ref="J9:O9"/>
    <mergeCell ref="K8:L8"/>
    <mergeCell ref="N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P37"/>
  <sheetViews>
    <sheetView view="pageBreakPreview" topLeftCell="A10" zoomScaleNormal="85" workbookViewId="0">
      <selection activeCell="P14" sqref="P1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f>+I27</f>
        <v>91.930000000000021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180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379" t="s">
        <v>155</v>
      </c>
      <c r="C11" s="380"/>
      <c r="D11" s="381"/>
      <c r="E11" s="46">
        <v>11.3</v>
      </c>
      <c r="F11" s="46">
        <v>1</v>
      </c>
      <c r="G11" s="65">
        <v>1</v>
      </c>
      <c r="H11" s="66">
        <v>2</v>
      </c>
      <c r="I11" s="47">
        <f>+E11*F11*G11*H11</f>
        <v>22.6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44687</v>
      </c>
      <c r="B12" s="379" t="s">
        <v>156</v>
      </c>
      <c r="C12" s="380"/>
      <c r="D12" s="381"/>
      <c r="E12" s="48">
        <v>4</v>
      </c>
      <c r="F12" s="46">
        <v>1</v>
      </c>
      <c r="G12" s="65">
        <v>1</v>
      </c>
      <c r="H12" s="66">
        <v>1</v>
      </c>
      <c r="I12" s="47">
        <f t="shared" ref="I12:I21" si="0">+E12*F12*G12*H12</f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44687</v>
      </c>
      <c r="B13" s="379" t="s">
        <v>157</v>
      </c>
      <c r="C13" s="380"/>
      <c r="D13" s="381"/>
      <c r="E13" s="48">
        <v>2.27</v>
      </c>
      <c r="F13" s="46">
        <v>1</v>
      </c>
      <c r="G13" s="65">
        <v>1</v>
      </c>
      <c r="H13" s="66">
        <v>2</v>
      </c>
      <c r="I13" s="47">
        <f t="shared" si="0"/>
        <v>4.54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44687</v>
      </c>
      <c r="B14" s="379" t="s">
        <v>158</v>
      </c>
      <c r="C14" s="380"/>
      <c r="D14" s="381"/>
      <c r="E14" s="48">
        <v>3.5</v>
      </c>
      <c r="F14" s="46">
        <v>1</v>
      </c>
      <c r="G14" s="65">
        <v>1</v>
      </c>
      <c r="H14" s="66">
        <v>1</v>
      </c>
      <c r="I14" s="47">
        <f t="shared" si="0"/>
        <v>3.5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44687</v>
      </c>
      <c r="B15" s="379" t="s">
        <v>159</v>
      </c>
      <c r="C15" s="380"/>
      <c r="D15" s="381"/>
      <c r="E15" s="48">
        <v>3.56</v>
      </c>
      <c r="F15" s="46">
        <v>1</v>
      </c>
      <c r="G15" s="65">
        <v>1</v>
      </c>
      <c r="H15" s="66">
        <v>4</v>
      </c>
      <c r="I15" s="47">
        <f t="shared" si="0"/>
        <v>14.24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44687</v>
      </c>
      <c r="B16" s="379" t="s">
        <v>160</v>
      </c>
      <c r="C16" s="380"/>
      <c r="D16" s="381"/>
      <c r="E16" s="48">
        <v>2.1</v>
      </c>
      <c r="F16" s="46">
        <v>1</v>
      </c>
      <c r="G16" s="65">
        <v>1</v>
      </c>
      <c r="H16" s="66">
        <v>1</v>
      </c>
      <c r="I16" s="47">
        <f t="shared" si="0"/>
        <v>2.1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44687</v>
      </c>
      <c r="B17" s="379" t="s">
        <v>161</v>
      </c>
      <c r="C17" s="380"/>
      <c r="D17" s="381"/>
      <c r="E17" s="48">
        <v>1.7</v>
      </c>
      <c r="F17" s="46">
        <v>1</v>
      </c>
      <c r="G17" s="65">
        <v>1</v>
      </c>
      <c r="H17" s="66">
        <v>1</v>
      </c>
      <c r="I17" s="47">
        <f t="shared" si="0"/>
        <v>1.7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44687</v>
      </c>
      <c r="B18" s="379" t="s">
        <v>162</v>
      </c>
      <c r="C18" s="380"/>
      <c r="D18" s="381"/>
      <c r="E18" s="48">
        <v>1.55</v>
      </c>
      <c r="F18" s="46">
        <v>1</v>
      </c>
      <c r="G18" s="65">
        <v>1</v>
      </c>
      <c r="H18" s="66">
        <v>1</v>
      </c>
      <c r="I18" s="47">
        <f t="shared" si="0"/>
        <v>1.55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44687</v>
      </c>
      <c r="B19" s="379" t="s">
        <v>163</v>
      </c>
      <c r="C19" s="380"/>
      <c r="D19" s="381"/>
      <c r="E19" s="48">
        <v>6.7</v>
      </c>
      <c r="F19" s="46">
        <v>1</v>
      </c>
      <c r="G19" s="65">
        <v>1</v>
      </c>
      <c r="H19" s="66">
        <v>2</v>
      </c>
      <c r="I19" s="47">
        <f t="shared" si="0"/>
        <v>13.4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44687</v>
      </c>
      <c r="B20" s="379" t="s">
        <v>164</v>
      </c>
      <c r="C20" s="380"/>
      <c r="D20" s="381"/>
      <c r="E20" s="48">
        <v>2.9</v>
      </c>
      <c r="F20" s="46">
        <v>1</v>
      </c>
      <c r="G20" s="65">
        <v>1</v>
      </c>
      <c r="H20" s="66">
        <v>3</v>
      </c>
      <c r="I20" s="47">
        <f t="shared" si="0"/>
        <v>8.6999999999999993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44687</v>
      </c>
      <c r="B21" s="379" t="s">
        <v>165</v>
      </c>
      <c r="C21" s="380"/>
      <c r="D21" s="381"/>
      <c r="E21" s="48">
        <v>1.4</v>
      </c>
      <c r="F21" s="46">
        <v>1</v>
      </c>
      <c r="G21" s="65">
        <v>1</v>
      </c>
      <c r="H21" s="66">
        <v>1</v>
      </c>
      <c r="I21" s="47">
        <f t="shared" si="0"/>
        <v>1.4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>
        <v>44687</v>
      </c>
      <c r="B22" s="379" t="s">
        <v>166</v>
      </c>
      <c r="C22" s="380"/>
      <c r="D22" s="381"/>
      <c r="E22" s="48">
        <v>3.6</v>
      </c>
      <c r="F22" s="46">
        <v>1</v>
      </c>
      <c r="G22" s="65">
        <v>1</v>
      </c>
      <c r="H22" s="66">
        <v>1</v>
      </c>
      <c r="I22" s="47">
        <f t="shared" ref="I22:I24" si="1">+E22*F22*G22*H22</f>
        <v>3.6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>
        <v>44687</v>
      </c>
      <c r="B23" s="379" t="s">
        <v>167</v>
      </c>
      <c r="C23" s="380"/>
      <c r="D23" s="381"/>
      <c r="E23" s="48">
        <v>2.2000000000000002</v>
      </c>
      <c r="F23" s="46">
        <v>1</v>
      </c>
      <c r="G23" s="65">
        <v>1</v>
      </c>
      <c r="H23" s="66">
        <v>1</v>
      </c>
      <c r="I23" s="47">
        <f t="shared" si="1"/>
        <v>2.2000000000000002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45">
        <v>44687</v>
      </c>
      <c r="B24" s="379" t="s">
        <v>168</v>
      </c>
      <c r="C24" s="380"/>
      <c r="D24" s="381"/>
      <c r="E24" s="48">
        <v>8.4</v>
      </c>
      <c r="F24" s="46">
        <v>1</v>
      </c>
      <c r="G24" s="65">
        <v>1</v>
      </c>
      <c r="H24" s="66">
        <v>1</v>
      </c>
      <c r="I24" s="47">
        <f t="shared" si="1"/>
        <v>8.4</v>
      </c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45"/>
      <c r="B25" s="68"/>
      <c r="C25" s="69"/>
      <c r="D25" s="70"/>
      <c r="E25" s="48"/>
      <c r="F25" s="48"/>
      <c r="G25" s="49"/>
      <c r="H25" s="51"/>
      <c r="I25" s="47"/>
      <c r="J25" s="370"/>
      <c r="K25" s="371"/>
      <c r="L25" s="371"/>
      <c r="M25" s="371"/>
      <c r="N25" s="371"/>
      <c r="O25" s="372"/>
    </row>
    <row r="26" spans="1:15" ht="18" customHeight="1" x14ac:dyDescent="0.3">
      <c r="A26" s="383" t="s">
        <v>10</v>
      </c>
      <c r="B26" s="384"/>
      <c r="C26" s="384"/>
      <c r="D26" s="384"/>
      <c r="E26" s="384"/>
      <c r="F26" s="384"/>
      <c r="G26" s="384"/>
      <c r="H26" s="384"/>
      <c r="I26" s="57"/>
      <c r="J26" s="370"/>
      <c r="K26" s="371"/>
      <c r="L26" s="371"/>
      <c r="M26" s="371"/>
      <c r="N26" s="371"/>
      <c r="O26" s="372"/>
    </row>
    <row r="27" spans="1:15" ht="18" customHeight="1" x14ac:dyDescent="0.2">
      <c r="A27" s="385" t="s">
        <v>11</v>
      </c>
      <c r="B27" s="386"/>
      <c r="C27" s="386"/>
      <c r="D27" s="386"/>
      <c r="E27" s="386"/>
      <c r="F27" s="386"/>
      <c r="G27" s="386"/>
      <c r="H27" s="386"/>
      <c r="I27" s="58">
        <f>+SUM(I11:I25)</f>
        <v>91.930000000000021</v>
      </c>
      <c r="J27" s="370"/>
      <c r="K27" s="371"/>
      <c r="L27" s="371"/>
      <c r="M27" s="371"/>
      <c r="N27" s="371"/>
      <c r="O27" s="372"/>
    </row>
    <row r="28" spans="1:15" ht="12.9" customHeight="1" x14ac:dyDescent="0.2">
      <c r="A28" s="387" t="s">
        <v>9</v>
      </c>
      <c r="B28" s="388"/>
      <c r="C28" s="388"/>
      <c r="D28" s="388"/>
      <c r="E28" s="388"/>
      <c r="F28" s="388"/>
      <c r="G28" s="388"/>
      <c r="H28" s="388"/>
      <c r="I28" s="388"/>
      <c r="J28" s="370"/>
      <c r="K28" s="371"/>
      <c r="L28" s="371"/>
      <c r="M28" s="371"/>
      <c r="N28" s="371"/>
      <c r="O28" s="372"/>
    </row>
    <row r="29" spans="1:15" ht="12.9" customHeight="1" x14ac:dyDescent="0.2">
      <c r="A29" s="389"/>
      <c r="B29" s="390"/>
      <c r="C29" s="390"/>
      <c r="D29" s="390"/>
      <c r="E29" s="390"/>
      <c r="F29" s="390"/>
      <c r="G29" s="390"/>
      <c r="H29" s="390"/>
      <c r="I29" s="390"/>
      <c r="J29" s="370"/>
      <c r="K29" s="371"/>
      <c r="L29" s="371"/>
      <c r="M29" s="371"/>
      <c r="N29" s="371"/>
      <c r="O29" s="372"/>
    </row>
    <row r="30" spans="1:15" ht="12.9" customHeight="1" thickBot="1" x14ac:dyDescent="0.25">
      <c r="A30" s="391"/>
      <c r="B30" s="392"/>
      <c r="C30" s="392"/>
      <c r="D30" s="392"/>
      <c r="E30" s="392"/>
      <c r="F30" s="392"/>
      <c r="G30" s="392"/>
      <c r="H30" s="392"/>
      <c r="I30" s="392"/>
      <c r="J30" s="370"/>
      <c r="K30" s="371"/>
      <c r="L30" s="371"/>
      <c r="M30" s="371"/>
      <c r="N30" s="371"/>
      <c r="O30" s="372"/>
    </row>
    <row r="31" spans="1:15" s="59" customFormat="1" ht="14.25" customHeight="1" thickBot="1" x14ac:dyDescent="0.3">
      <c r="A31" s="396" t="s">
        <v>6</v>
      </c>
      <c r="B31" s="397"/>
      <c r="C31" s="397"/>
      <c r="D31" s="397"/>
      <c r="E31" s="397"/>
      <c r="F31" s="397"/>
      <c r="G31" s="397"/>
      <c r="H31" s="397"/>
      <c r="I31" s="397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24</v>
      </c>
      <c r="B32" s="398" t="s">
        <v>51</v>
      </c>
      <c r="C32" s="399"/>
      <c r="D32" s="61" t="s">
        <v>56</v>
      </c>
      <c r="E32" s="400" t="s">
        <v>84</v>
      </c>
      <c r="F32" s="401"/>
      <c r="G32" s="402"/>
      <c r="H32" s="403" t="s">
        <v>86</v>
      </c>
      <c r="I32" s="403"/>
      <c r="J32" s="370"/>
      <c r="K32" s="371"/>
      <c r="L32" s="371"/>
      <c r="M32" s="371"/>
      <c r="N32" s="371"/>
      <c r="O32" s="372"/>
    </row>
    <row r="33" spans="1:15" s="38" customFormat="1" ht="21.9" customHeight="1" x14ac:dyDescent="0.25">
      <c r="A33" s="60" t="s">
        <v>25</v>
      </c>
      <c r="B33" s="404" t="s">
        <v>27</v>
      </c>
      <c r="C33" s="405"/>
      <c r="D33" s="61" t="s">
        <v>25</v>
      </c>
      <c r="E33" s="404" t="s">
        <v>85</v>
      </c>
      <c r="F33" s="404"/>
      <c r="G33" s="405"/>
      <c r="H33" s="382" t="s">
        <v>60</v>
      </c>
      <c r="I33" s="382"/>
      <c r="J33" s="370"/>
      <c r="K33" s="371"/>
      <c r="L33" s="371"/>
      <c r="M33" s="371"/>
      <c r="N33" s="371"/>
      <c r="O33" s="372"/>
    </row>
    <row r="34" spans="1:15" s="38" customFormat="1" ht="35.25" customHeight="1" thickBot="1" x14ac:dyDescent="0.3">
      <c r="A34" s="62" t="s">
        <v>26</v>
      </c>
      <c r="B34" s="393"/>
      <c r="C34" s="394"/>
      <c r="D34" s="63" t="s">
        <v>26</v>
      </c>
      <c r="E34" s="393"/>
      <c r="F34" s="393"/>
      <c r="G34" s="394"/>
      <c r="H34" s="395" t="s">
        <v>28</v>
      </c>
      <c r="I34" s="395"/>
      <c r="J34" s="373"/>
      <c r="K34" s="374"/>
      <c r="L34" s="374"/>
      <c r="M34" s="374"/>
      <c r="N34" s="374"/>
      <c r="O34" s="375"/>
    </row>
    <row r="37" spans="1:15" x14ac:dyDescent="0.2">
      <c r="A37" s="64"/>
      <c r="B37" s="64"/>
    </row>
  </sheetData>
  <mergeCells count="55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4"/>
    <mergeCell ref="B10:D10"/>
    <mergeCell ref="B11:D11"/>
    <mergeCell ref="B12:D12"/>
    <mergeCell ref="B13:D13"/>
    <mergeCell ref="B14:D14"/>
    <mergeCell ref="B15:D15"/>
    <mergeCell ref="B16:D16"/>
    <mergeCell ref="B17:D17"/>
    <mergeCell ref="A28:I28"/>
    <mergeCell ref="A29:I29"/>
    <mergeCell ref="B18:D18"/>
    <mergeCell ref="B19:D19"/>
    <mergeCell ref="B20:D20"/>
    <mergeCell ref="B21:D21"/>
    <mergeCell ref="B34:C34"/>
    <mergeCell ref="E34:G34"/>
    <mergeCell ref="H34:I34"/>
    <mergeCell ref="B22:D22"/>
    <mergeCell ref="B23:D23"/>
    <mergeCell ref="A30:I30"/>
    <mergeCell ref="A31:I31"/>
    <mergeCell ref="B32:C32"/>
    <mergeCell ref="E32:G32"/>
    <mergeCell ref="H32:I32"/>
    <mergeCell ref="B33:C33"/>
    <mergeCell ref="E33:G33"/>
    <mergeCell ref="H33:I33"/>
    <mergeCell ref="B24:D24"/>
    <mergeCell ref="A26:H26"/>
    <mergeCell ref="A27:H27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P36"/>
  <sheetViews>
    <sheetView view="pageBreakPreview" topLeftCell="A10" zoomScaleNormal="85" workbookViewId="0">
      <selection activeCell="A27" sqref="A27:I2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f>+I26</f>
        <v>91.930000000000021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170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494" t="s">
        <v>169</v>
      </c>
      <c r="C11" s="495"/>
      <c r="D11" s="496"/>
      <c r="E11" s="46">
        <v>11.3</v>
      </c>
      <c r="F11" s="46">
        <v>1</v>
      </c>
      <c r="G11" s="65">
        <v>1</v>
      </c>
      <c r="H11" s="66">
        <v>2</v>
      </c>
      <c r="I11" s="47">
        <f>+E11*F11*G11*H11</f>
        <v>22.6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44687</v>
      </c>
      <c r="B12" s="497"/>
      <c r="C12" s="498"/>
      <c r="D12" s="499"/>
      <c r="E12" s="48">
        <v>4</v>
      </c>
      <c r="F12" s="46">
        <v>1</v>
      </c>
      <c r="G12" s="65">
        <v>1</v>
      </c>
      <c r="H12" s="66">
        <v>1</v>
      </c>
      <c r="I12" s="47">
        <f t="shared" ref="I12:I24" si="0">+E12*F12*G12*H12</f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44687</v>
      </c>
      <c r="B13" s="497"/>
      <c r="C13" s="498"/>
      <c r="D13" s="499"/>
      <c r="E13" s="48">
        <v>2.27</v>
      </c>
      <c r="F13" s="46">
        <v>1</v>
      </c>
      <c r="G13" s="65">
        <v>1</v>
      </c>
      <c r="H13" s="66">
        <v>2</v>
      </c>
      <c r="I13" s="47">
        <f t="shared" si="0"/>
        <v>4.54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44687</v>
      </c>
      <c r="B14" s="497"/>
      <c r="C14" s="498"/>
      <c r="D14" s="499"/>
      <c r="E14" s="48">
        <v>3.5</v>
      </c>
      <c r="F14" s="46">
        <v>1</v>
      </c>
      <c r="G14" s="65">
        <v>1</v>
      </c>
      <c r="H14" s="66">
        <v>1</v>
      </c>
      <c r="I14" s="47">
        <f t="shared" si="0"/>
        <v>3.5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44687</v>
      </c>
      <c r="B15" s="497"/>
      <c r="C15" s="498"/>
      <c r="D15" s="499"/>
      <c r="E15" s="48">
        <v>3.56</v>
      </c>
      <c r="F15" s="46">
        <v>1</v>
      </c>
      <c r="G15" s="65">
        <v>1</v>
      </c>
      <c r="H15" s="66">
        <v>4</v>
      </c>
      <c r="I15" s="47">
        <f t="shared" si="0"/>
        <v>14.24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44687</v>
      </c>
      <c r="B16" s="497"/>
      <c r="C16" s="498"/>
      <c r="D16" s="499"/>
      <c r="E16" s="48">
        <v>2.1</v>
      </c>
      <c r="F16" s="46">
        <v>1</v>
      </c>
      <c r="G16" s="65">
        <v>1</v>
      </c>
      <c r="H16" s="66">
        <v>1</v>
      </c>
      <c r="I16" s="47">
        <f t="shared" si="0"/>
        <v>2.1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44687</v>
      </c>
      <c r="B17" s="497"/>
      <c r="C17" s="498"/>
      <c r="D17" s="499"/>
      <c r="E17" s="48">
        <v>1.7</v>
      </c>
      <c r="F17" s="46">
        <v>1</v>
      </c>
      <c r="G17" s="65">
        <v>1</v>
      </c>
      <c r="H17" s="66">
        <v>1</v>
      </c>
      <c r="I17" s="47">
        <f t="shared" si="0"/>
        <v>1.7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44687</v>
      </c>
      <c r="B18" s="497"/>
      <c r="C18" s="498"/>
      <c r="D18" s="499"/>
      <c r="E18" s="48">
        <v>1.55</v>
      </c>
      <c r="F18" s="46">
        <v>1</v>
      </c>
      <c r="G18" s="65">
        <v>1</v>
      </c>
      <c r="H18" s="66">
        <v>1</v>
      </c>
      <c r="I18" s="47">
        <f t="shared" si="0"/>
        <v>1.55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44687</v>
      </c>
      <c r="B19" s="497"/>
      <c r="C19" s="498"/>
      <c r="D19" s="499"/>
      <c r="E19" s="48">
        <v>6.7</v>
      </c>
      <c r="F19" s="46">
        <v>1</v>
      </c>
      <c r="G19" s="65">
        <v>1</v>
      </c>
      <c r="H19" s="66">
        <v>2</v>
      </c>
      <c r="I19" s="47">
        <f t="shared" si="0"/>
        <v>13.4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44687</v>
      </c>
      <c r="B20" s="497"/>
      <c r="C20" s="498"/>
      <c r="D20" s="499"/>
      <c r="E20" s="48">
        <v>2.9</v>
      </c>
      <c r="F20" s="46">
        <v>1</v>
      </c>
      <c r="G20" s="65">
        <v>1</v>
      </c>
      <c r="H20" s="66">
        <v>3</v>
      </c>
      <c r="I20" s="47">
        <f t="shared" si="0"/>
        <v>8.6999999999999993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44687</v>
      </c>
      <c r="B21" s="497"/>
      <c r="C21" s="498"/>
      <c r="D21" s="499"/>
      <c r="E21" s="48">
        <v>1.4</v>
      </c>
      <c r="F21" s="46">
        <v>1</v>
      </c>
      <c r="G21" s="65">
        <v>1</v>
      </c>
      <c r="H21" s="66">
        <v>1</v>
      </c>
      <c r="I21" s="47">
        <f t="shared" si="0"/>
        <v>1.4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>
        <v>44687</v>
      </c>
      <c r="B22" s="497"/>
      <c r="C22" s="498"/>
      <c r="D22" s="499"/>
      <c r="E22" s="48">
        <v>3.6</v>
      </c>
      <c r="F22" s="46">
        <v>1</v>
      </c>
      <c r="G22" s="65">
        <v>1</v>
      </c>
      <c r="H22" s="66">
        <v>1</v>
      </c>
      <c r="I22" s="47">
        <f t="shared" si="0"/>
        <v>3.6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>
        <v>44687</v>
      </c>
      <c r="B23" s="497"/>
      <c r="C23" s="498"/>
      <c r="D23" s="499"/>
      <c r="E23" s="48">
        <v>2.2000000000000002</v>
      </c>
      <c r="F23" s="46">
        <v>1</v>
      </c>
      <c r="G23" s="65">
        <v>1</v>
      </c>
      <c r="H23" s="66">
        <v>1</v>
      </c>
      <c r="I23" s="47">
        <f t="shared" si="0"/>
        <v>2.2000000000000002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45">
        <v>44687</v>
      </c>
      <c r="B24" s="500"/>
      <c r="C24" s="501"/>
      <c r="D24" s="502"/>
      <c r="E24" s="48">
        <v>8.4</v>
      </c>
      <c r="F24" s="46">
        <v>1</v>
      </c>
      <c r="G24" s="65">
        <v>1</v>
      </c>
      <c r="H24" s="66">
        <v>1</v>
      </c>
      <c r="I24" s="47">
        <f t="shared" si="0"/>
        <v>8.4</v>
      </c>
      <c r="J24" s="370"/>
      <c r="K24" s="371"/>
      <c r="L24" s="371"/>
      <c r="M24" s="371"/>
      <c r="N24" s="371"/>
      <c r="O24" s="372"/>
    </row>
    <row r="25" spans="1:15" ht="18" customHeight="1" x14ac:dyDescent="0.3">
      <c r="A25" s="383" t="s">
        <v>10</v>
      </c>
      <c r="B25" s="384"/>
      <c r="C25" s="384"/>
      <c r="D25" s="384"/>
      <c r="E25" s="384"/>
      <c r="F25" s="384"/>
      <c r="G25" s="384"/>
      <c r="H25" s="384"/>
      <c r="I25" s="57"/>
      <c r="J25" s="370"/>
      <c r="K25" s="371"/>
      <c r="L25" s="371"/>
      <c r="M25" s="371"/>
      <c r="N25" s="371"/>
      <c r="O25" s="372"/>
    </row>
    <row r="26" spans="1:15" ht="18" customHeight="1" x14ac:dyDescent="0.2">
      <c r="A26" s="385" t="s">
        <v>11</v>
      </c>
      <c r="B26" s="386"/>
      <c r="C26" s="386"/>
      <c r="D26" s="386"/>
      <c r="E26" s="386"/>
      <c r="F26" s="386"/>
      <c r="G26" s="386"/>
      <c r="H26" s="386"/>
      <c r="I26" s="58">
        <f>+SUM(I11:I24)</f>
        <v>91.930000000000021</v>
      </c>
      <c r="J26" s="370"/>
      <c r="K26" s="371"/>
      <c r="L26" s="371"/>
      <c r="M26" s="371"/>
      <c r="N26" s="371"/>
      <c r="O26" s="372"/>
    </row>
    <row r="27" spans="1:15" ht="12.9" customHeight="1" x14ac:dyDescent="0.2">
      <c r="A27" s="387" t="s">
        <v>9</v>
      </c>
      <c r="B27" s="388"/>
      <c r="C27" s="388"/>
      <c r="D27" s="388"/>
      <c r="E27" s="388"/>
      <c r="F27" s="388"/>
      <c r="G27" s="388"/>
      <c r="H27" s="388"/>
      <c r="I27" s="388"/>
      <c r="J27" s="370"/>
      <c r="K27" s="371"/>
      <c r="L27" s="371"/>
      <c r="M27" s="371"/>
      <c r="N27" s="371"/>
      <c r="O27" s="372"/>
    </row>
    <row r="28" spans="1:15" ht="12.9" customHeight="1" x14ac:dyDescent="0.2">
      <c r="A28" s="389"/>
      <c r="B28" s="390"/>
      <c r="C28" s="390"/>
      <c r="D28" s="390"/>
      <c r="E28" s="390"/>
      <c r="F28" s="390"/>
      <c r="G28" s="390"/>
      <c r="H28" s="390"/>
      <c r="I28" s="390"/>
      <c r="J28" s="370"/>
      <c r="K28" s="371"/>
      <c r="L28" s="371"/>
      <c r="M28" s="371"/>
      <c r="N28" s="371"/>
      <c r="O28" s="372"/>
    </row>
    <row r="29" spans="1:15" ht="12.9" customHeight="1" thickBot="1" x14ac:dyDescent="0.25">
      <c r="A29" s="391"/>
      <c r="B29" s="392"/>
      <c r="C29" s="392"/>
      <c r="D29" s="392"/>
      <c r="E29" s="392"/>
      <c r="F29" s="392"/>
      <c r="G29" s="392"/>
      <c r="H29" s="392"/>
      <c r="I29" s="392"/>
      <c r="J29" s="370"/>
      <c r="K29" s="371"/>
      <c r="L29" s="371"/>
      <c r="M29" s="371"/>
      <c r="N29" s="371"/>
      <c r="O29" s="372"/>
    </row>
    <row r="30" spans="1:15" s="59" customFormat="1" ht="14.25" customHeight="1" thickBot="1" x14ac:dyDescent="0.3">
      <c r="A30" s="396" t="s">
        <v>6</v>
      </c>
      <c r="B30" s="397"/>
      <c r="C30" s="397"/>
      <c r="D30" s="397"/>
      <c r="E30" s="397"/>
      <c r="F30" s="397"/>
      <c r="G30" s="397"/>
      <c r="H30" s="397"/>
      <c r="I30" s="397"/>
      <c r="J30" s="370"/>
      <c r="K30" s="371"/>
      <c r="L30" s="371"/>
      <c r="M30" s="371"/>
      <c r="N30" s="371"/>
      <c r="O30" s="372"/>
    </row>
    <row r="31" spans="1:15" s="38" customFormat="1" ht="21.9" customHeight="1" x14ac:dyDescent="0.25">
      <c r="A31" s="60" t="s">
        <v>24</v>
      </c>
      <c r="B31" s="398" t="s">
        <v>51</v>
      </c>
      <c r="C31" s="399"/>
      <c r="D31" s="61" t="s">
        <v>56</v>
      </c>
      <c r="E31" s="400" t="s">
        <v>84</v>
      </c>
      <c r="F31" s="401"/>
      <c r="G31" s="402"/>
      <c r="H31" s="403" t="s">
        <v>86</v>
      </c>
      <c r="I31" s="403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25</v>
      </c>
      <c r="B32" s="404" t="s">
        <v>27</v>
      </c>
      <c r="C32" s="405"/>
      <c r="D32" s="61" t="s">
        <v>25</v>
      </c>
      <c r="E32" s="404" t="s">
        <v>85</v>
      </c>
      <c r="F32" s="404"/>
      <c r="G32" s="405"/>
      <c r="H32" s="382" t="s">
        <v>60</v>
      </c>
      <c r="I32" s="382"/>
      <c r="J32" s="370"/>
      <c r="K32" s="371"/>
      <c r="L32" s="371"/>
      <c r="M32" s="371"/>
      <c r="N32" s="371"/>
      <c r="O32" s="372"/>
    </row>
    <row r="33" spans="1:15" s="38" customFormat="1" ht="35.25" customHeight="1" thickBot="1" x14ac:dyDescent="0.3">
      <c r="A33" s="62" t="s">
        <v>26</v>
      </c>
      <c r="B33" s="393"/>
      <c r="C33" s="394"/>
      <c r="D33" s="63" t="s">
        <v>26</v>
      </c>
      <c r="E33" s="393"/>
      <c r="F33" s="393"/>
      <c r="G33" s="394"/>
      <c r="H33" s="395" t="s">
        <v>28</v>
      </c>
      <c r="I33" s="395"/>
      <c r="J33" s="373"/>
      <c r="K33" s="374"/>
      <c r="L33" s="374"/>
      <c r="M33" s="374"/>
      <c r="N33" s="374"/>
      <c r="O33" s="375"/>
    </row>
    <row r="36" spans="1:15" x14ac:dyDescent="0.2">
      <c r="A36" s="64"/>
      <c r="B36" s="64"/>
    </row>
  </sheetData>
  <mergeCells count="42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9:I9"/>
    <mergeCell ref="J9:O33"/>
    <mergeCell ref="B10:D10"/>
    <mergeCell ref="A7:B7"/>
    <mergeCell ref="C7:I7"/>
    <mergeCell ref="K7:L7"/>
    <mergeCell ref="N7:O7"/>
    <mergeCell ref="A8:E8"/>
    <mergeCell ref="F8:G8"/>
    <mergeCell ref="H8:I8"/>
    <mergeCell ref="J8:O8"/>
    <mergeCell ref="B33:C33"/>
    <mergeCell ref="E33:G33"/>
    <mergeCell ref="H33:I33"/>
    <mergeCell ref="B11:D24"/>
    <mergeCell ref="A30:I30"/>
    <mergeCell ref="B31:C31"/>
    <mergeCell ref="E31:G31"/>
    <mergeCell ref="H31:I31"/>
    <mergeCell ref="B32:C32"/>
    <mergeCell ref="E32:G32"/>
    <mergeCell ref="H32:I32"/>
    <mergeCell ref="A25:H25"/>
    <mergeCell ref="A26:H26"/>
    <mergeCell ref="A27:I27"/>
    <mergeCell ref="A28:I28"/>
    <mergeCell ref="A29:I29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P30"/>
  <sheetViews>
    <sheetView view="pageBreakPreview" topLeftCell="A4" zoomScaleNormal="85" workbookViewId="0">
      <selection activeCell="A12" sqref="A12:D12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>
        <v>12.843299999999996</v>
      </c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34.68</v>
      </c>
      <c r="L6" s="338"/>
      <c r="M6" s="39" t="s">
        <v>19</v>
      </c>
      <c r="N6" s="337">
        <v>14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f>+I20</f>
        <v>39.085999999999999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67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379" t="s">
        <v>151</v>
      </c>
      <c r="C11" s="380"/>
      <c r="D11" s="381"/>
      <c r="E11" s="46">
        <v>15.1</v>
      </c>
      <c r="F11" s="46">
        <v>6.3</v>
      </c>
      <c r="G11" s="65">
        <v>0.2</v>
      </c>
      <c r="H11" s="66">
        <v>1</v>
      </c>
      <c r="I11" s="47">
        <f>+E11*F11*G11*H11</f>
        <v>19.026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44687</v>
      </c>
      <c r="B12" s="379" t="s">
        <v>151</v>
      </c>
      <c r="C12" s="380"/>
      <c r="D12" s="381"/>
      <c r="E12" s="48">
        <v>17</v>
      </c>
      <c r="F12" s="48">
        <v>5.9</v>
      </c>
      <c r="G12" s="65">
        <v>0.2</v>
      </c>
      <c r="H12" s="67">
        <v>1</v>
      </c>
      <c r="I12" s="47">
        <f>+E12*F12*G12*H12</f>
        <v>20.060000000000002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39.085999999999999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65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 t="s">
        <v>66</v>
      </c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P34"/>
  <sheetViews>
    <sheetView view="pageBreakPreview" topLeftCell="A4" zoomScaleNormal="85" workbookViewId="0">
      <selection activeCell="P23" sqref="P23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>
        <v>0.57600000000000018</v>
      </c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+I24</f>
        <v>1.4326000000000001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71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73</v>
      </c>
      <c r="C11" s="380"/>
      <c r="D11" s="381"/>
      <c r="E11" s="46">
        <v>6.04</v>
      </c>
      <c r="F11" s="46">
        <v>0.4</v>
      </c>
      <c r="G11" s="65">
        <v>0.05</v>
      </c>
      <c r="H11" s="66">
        <v>1</v>
      </c>
      <c r="I11" s="47">
        <f>+E11*F11*G11*H11</f>
        <v>0.12080000000000002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44603</v>
      </c>
      <c r="B12" s="379" t="s">
        <v>74</v>
      </c>
      <c r="C12" s="380"/>
      <c r="D12" s="381"/>
      <c r="E12" s="48">
        <v>6.04</v>
      </c>
      <c r="F12" s="46">
        <v>0.4</v>
      </c>
      <c r="G12" s="65">
        <v>0.05</v>
      </c>
      <c r="H12" s="66">
        <v>1</v>
      </c>
      <c r="I12" s="47">
        <f t="shared" ref="I12:I21" si="0">+E12*F12*G12*H12</f>
        <v>0.12080000000000002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44603</v>
      </c>
      <c r="B13" s="379" t="s">
        <v>75</v>
      </c>
      <c r="C13" s="380"/>
      <c r="D13" s="381"/>
      <c r="E13" s="48">
        <v>7</v>
      </c>
      <c r="F13" s="46">
        <v>0.4</v>
      </c>
      <c r="G13" s="65">
        <v>0.05</v>
      </c>
      <c r="H13" s="66">
        <v>1</v>
      </c>
      <c r="I13" s="47">
        <f t="shared" si="0"/>
        <v>0.14000000000000001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44603</v>
      </c>
      <c r="B14" s="379" t="s">
        <v>76</v>
      </c>
      <c r="C14" s="380"/>
      <c r="D14" s="381"/>
      <c r="E14" s="48">
        <v>1.81</v>
      </c>
      <c r="F14" s="46">
        <v>0.4</v>
      </c>
      <c r="G14" s="65">
        <v>0.05</v>
      </c>
      <c r="H14" s="66">
        <v>1</v>
      </c>
      <c r="I14" s="47">
        <f t="shared" si="0"/>
        <v>3.6200000000000003E-2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44603</v>
      </c>
      <c r="B15" s="379" t="s">
        <v>77</v>
      </c>
      <c r="C15" s="380"/>
      <c r="D15" s="381"/>
      <c r="E15" s="48">
        <v>8.41</v>
      </c>
      <c r="F15" s="46">
        <v>0.4</v>
      </c>
      <c r="G15" s="65">
        <v>0.05</v>
      </c>
      <c r="H15" s="66">
        <v>1</v>
      </c>
      <c r="I15" s="47">
        <f t="shared" si="0"/>
        <v>0.16820000000000002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44603</v>
      </c>
      <c r="B16" s="379" t="s">
        <v>78</v>
      </c>
      <c r="C16" s="380"/>
      <c r="D16" s="381"/>
      <c r="E16" s="48">
        <v>5.71</v>
      </c>
      <c r="F16" s="46">
        <v>0.4</v>
      </c>
      <c r="G16" s="65">
        <v>0.05</v>
      </c>
      <c r="H16" s="66">
        <v>1</v>
      </c>
      <c r="I16" s="47">
        <f t="shared" si="0"/>
        <v>0.11420000000000002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44603</v>
      </c>
      <c r="B17" s="379" t="s">
        <v>79</v>
      </c>
      <c r="C17" s="380"/>
      <c r="D17" s="381"/>
      <c r="E17" s="48">
        <f>3.26+5.06+1.45</f>
        <v>9.77</v>
      </c>
      <c r="F17" s="46">
        <v>0.4</v>
      </c>
      <c r="G17" s="65">
        <v>0.05</v>
      </c>
      <c r="H17" s="66">
        <v>1</v>
      </c>
      <c r="I17" s="47">
        <f t="shared" si="0"/>
        <v>0.19540000000000002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44603</v>
      </c>
      <c r="B18" s="379" t="s">
        <v>80</v>
      </c>
      <c r="C18" s="380"/>
      <c r="D18" s="381"/>
      <c r="E18" s="48">
        <f>3.26+5.06+1.45+5.91</f>
        <v>15.68</v>
      </c>
      <c r="F18" s="46">
        <v>0.4</v>
      </c>
      <c r="G18" s="65">
        <v>0.05</v>
      </c>
      <c r="H18" s="66">
        <v>1</v>
      </c>
      <c r="I18" s="47">
        <f t="shared" si="0"/>
        <v>0.31360000000000005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44603</v>
      </c>
      <c r="B19" s="379" t="s">
        <v>81</v>
      </c>
      <c r="C19" s="380"/>
      <c r="D19" s="381"/>
      <c r="E19" s="48">
        <f>3.2+2.38</f>
        <v>5.58</v>
      </c>
      <c r="F19" s="46">
        <v>0.4</v>
      </c>
      <c r="G19" s="65">
        <v>0.05</v>
      </c>
      <c r="H19" s="66">
        <v>1</v>
      </c>
      <c r="I19" s="47">
        <f t="shared" si="0"/>
        <v>0.11160000000000002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44603</v>
      </c>
      <c r="B20" s="379" t="s">
        <v>82</v>
      </c>
      <c r="C20" s="380"/>
      <c r="D20" s="381"/>
      <c r="E20" s="48">
        <v>3.26</v>
      </c>
      <c r="F20" s="46">
        <v>0.4</v>
      </c>
      <c r="G20" s="65">
        <v>0.05</v>
      </c>
      <c r="H20" s="66">
        <v>1</v>
      </c>
      <c r="I20" s="47">
        <f t="shared" si="0"/>
        <v>6.5200000000000008E-2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44603</v>
      </c>
      <c r="B21" s="379" t="s">
        <v>83</v>
      </c>
      <c r="C21" s="380"/>
      <c r="D21" s="381"/>
      <c r="E21" s="48">
        <v>2.33</v>
      </c>
      <c r="F21" s="46">
        <v>0.4</v>
      </c>
      <c r="G21" s="65">
        <v>0.05</v>
      </c>
      <c r="H21" s="66">
        <v>1</v>
      </c>
      <c r="I21" s="47">
        <f t="shared" si="0"/>
        <v>4.6600000000000003E-2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/>
      <c r="B22" s="68"/>
      <c r="C22" s="69"/>
      <c r="D22" s="70"/>
      <c r="E22" s="48"/>
      <c r="F22" s="48"/>
      <c r="G22" s="50"/>
      <c r="H22" s="67"/>
      <c r="I22" s="47"/>
      <c r="J22" s="370"/>
      <c r="K22" s="371"/>
      <c r="L22" s="371"/>
      <c r="M22" s="371"/>
      <c r="N22" s="371"/>
      <c r="O22" s="372"/>
    </row>
    <row r="23" spans="1:15" ht="18" customHeight="1" x14ac:dyDescent="0.3">
      <c r="A23" s="383" t="s">
        <v>10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 t="s">
        <v>11</v>
      </c>
      <c r="B24" s="386"/>
      <c r="C24" s="386"/>
      <c r="D24" s="386"/>
      <c r="E24" s="386"/>
      <c r="F24" s="386"/>
      <c r="G24" s="386"/>
      <c r="H24" s="386"/>
      <c r="I24" s="58">
        <f>+SUM(I11:I21)</f>
        <v>1.4326000000000001</v>
      </c>
      <c r="J24" s="370"/>
      <c r="K24" s="371"/>
      <c r="L24" s="371"/>
      <c r="M24" s="371"/>
      <c r="N24" s="371"/>
      <c r="O24" s="372"/>
    </row>
    <row r="25" spans="1:15" ht="12.9" customHeight="1" x14ac:dyDescent="0.2">
      <c r="A25" s="387" t="s">
        <v>68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2">
    <mergeCell ref="B13:D13"/>
    <mergeCell ref="B14:D14"/>
    <mergeCell ref="B15:D15"/>
    <mergeCell ref="B16:D16"/>
    <mergeCell ref="B17:D17"/>
    <mergeCell ref="B30:C30"/>
    <mergeCell ref="E30:G30"/>
    <mergeCell ref="H30:I30"/>
    <mergeCell ref="B18:D18"/>
    <mergeCell ref="B19:D19"/>
    <mergeCell ref="B20:D20"/>
    <mergeCell ref="B21:D21"/>
    <mergeCell ref="A27:I27"/>
    <mergeCell ref="A9:I9"/>
    <mergeCell ref="J9:O31"/>
    <mergeCell ref="B10:D10"/>
    <mergeCell ref="B11:D11"/>
    <mergeCell ref="B12:D12"/>
    <mergeCell ref="A23:H23"/>
    <mergeCell ref="A24:H24"/>
    <mergeCell ref="A25:I25"/>
    <mergeCell ref="A26:I26"/>
    <mergeCell ref="B31:C31"/>
    <mergeCell ref="E31:G31"/>
    <mergeCell ref="H31:I31"/>
    <mergeCell ref="A28:I28"/>
    <mergeCell ref="B29:C29"/>
    <mergeCell ref="E29:G29"/>
    <mergeCell ref="H29:I29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P30"/>
  <sheetViews>
    <sheetView view="pageBreakPreview" topLeftCell="A4" zoomScaleNormal="85" workbookViewId="0">
      <selection activeCell="A22" sqref="A22:I22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v>16.399999999999999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f>+I20</f>
        <v>41.1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133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379" t="s">
        <v>152</v>
      </c>
      <c r="C11" s="380"/>
      <c r="D11" s="381"/>
      <c r="E11" s="46">
        <v>29.1</v>
      </c>
      <c r="F11" s="46">
        <v>1</v>
      </c>
      <c r="G11" s="65">
        <v>1</v>
      </c>
      <c r="H11" s="67">
        <v>1</v>
      </c>
      <c r="I11" s="47">
        <f>+E11*H11*F11*G11</f>
        <v>29.1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44687</v>
      </c>
      <c r="B12" s="379" t="s">
        <v>154</v>
      </c>
      <c r="C12" s="380"/>
      <c r="D12" s="381"/>
      <c r="E12" s="48">
        <v>12</v>
      </c>
      <c r="F12" s="46">
        <v>1</v>
      </c>
      <c r="G12" s="50" t="s">
        <v>175</v>
      </c>
      <c r="H12" s="67">
        <v>1</v>
      </c>
      <c r="I12" s="47">
        <f>+E12*H12*F12*G12</f>
        <v>12</v>
      </c>
      <c r="J12" s="370"/>
      <c r="K12" s="371"/>
      <c r="L12" s="371"/>
      <c r="M12" s="371"/>
      <c r="N12" s="371"/>
      <c r="O12" s="372"/>
      <c r="P12" s="37" t="s">
        <v>97</v>
      </c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  <c r="P15" s="37">
        <v>8.8999999999999996E-2</v>
      </c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  <c r="P16" s="37">
        <f>+P15/2</f>
        <v>4.4499999999999998E-2</v>
      </c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75">
        <f>+I11+I12+I13+I14+I15+I16</f>
        <v>41.1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179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P29"/>
  <sheetViews>
    <sheetView view="pageBreakPreview" zoomScaleNormal="85" workbookViewId="0">
      <selection activeCell="G17" sqref="G1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8">
        <v>606.74400000000003</v>
      </c>
      <c r="L5" s="338"/>
      <c r="M5" s="39" t="s">
        <v>18</v>
      </c>
      <c r="N5" s="337">
        <v>1476.4008000000006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v>2441.0327999999981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f>+I19</f>
        <v>20.715000000000003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35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70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58</v>
      </c>
      <c r="G10" s="43" t="s">
        <v>69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486" t="s">
        <v>171</v>
      </c>
      <c r="C11" s="486"/>
      <c r="D11" s="486"/>
      <c r="E11" s="48">
        <v>29.1</v>
      </c>
      <c r="F11" s="48">
        <v>0.25</v>
      </c>
      <c r="G11" s="65">
        <v>1</v>
      </c>
      <c r="H11" s="67">
        <v>1</v>
      </c>
      <c r="I11" s="47">
        <f>+E11*F11*G11*H11</f>
        <v>7.2750000000000004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44687</v>
      </c>
      <c r="B12" s="486" t="s">
        <v>171</v>
      </c>
      <c r="C12" s="486"/>
      <c r="D12" s="486"/>
      <c r="E12" s="48">
        <v>6</v>
      </c>
      <c r="F12" s="48">
        <v>0.56000000000000005</v>
      </c>
      <c r="G12" s="65">
        <v>4</v>
      </c>
      <c r="H12" s="67">
        <v>1</v>
      </c>
      <c r="I12" s="47">
        <f t="shared" ref="I12" si="0">+E12*F12*G12*H12</f>
        <v>13.440000000000001</v>
      </c>
      <c r="J12" s="370"/>
      <c r="K12" s="371"/>
      <c r="L12" s="371"/>
      <c r="M12" s="371"/>
      <c r="N12" s="371"/>
      <c r="O12" s="372"/>
    </row>
    <row r="13" spans="1:16" ht="20.100000000000001" hidden="1" customHeight="1" x14ac:dyDescent="0.2">
      <c r="A13" s="45">
        <v>44687</v>
      </c>
      <c r="B13" s="486" t="s">
        <v>172</v>
      </c>
      <c r="C13" s="486"/>
      <c r="D13" s="486"/>
      <c r="E13" s="48">
        <v>91.930000000000021</v>
      </c>
      <c r="F13" s="48">
        <v>0.56000000000000005</v>
      </c>
      <c r="G13" s="65">
        <v>2</v>
      </c>
      <c r="H13" s="67">
        <v>1</v>
      </c>
      <c r="I13" s="47"/>
      <c r="J13" s="370"/>
      <c r="K13" s="371"/>
      <c r="L13" s="371"/>
      <c r="M13" s="371"/>
      <c r="N13" s="371"/>
      <c r="O13" s="372"/>
    </row>
    <row r="14" spans="1:16" ht="20.100000000000001" hidden="1" customHeight="1" x14ac:dyDescent="0.2">
      <c r="A14" s="45">
        <v>44687</v>
      </c>
      <c r="B14" s="486" t="s">
        <v>173</v>
      </c>
      <c r="C14" s="486"/>
      <c r="D14" s="486"/>
      <c r="E14" s="48">
        <v>0.1</v>
      </c>
      <c r="F14" s="48">
        <v>0.25</v>
      </c>
      <c r="G14" s="65">
        <f>+E13/0.15</f>
        <v>612.86666666666679</v>
      </c>
      <c r="H14" s="67">
        <v>1</v>
      </c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86"/>
      <c r="C15" s="486"/>
      <c r="D15" s="486"/>
      <c r="E15" s="48"/>
      <c r="F15" s="48"/>
      <c r="G15" s="65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86"/>
      <c r="C16" s="486"/>
      <c r="D16" s="486"/>
      <c r="E16" s="48"/>
      <c r="F16" s="48"/>
      <c r="G16" s="48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86"/>
      <c r="C17" s="486"/>
      <c r="D17" s="486"/>
      <c r="E17" s="48"/>
      <c r="F17" s="48"/>
      <c r="G17" s="48"/>
      <c r="H17" s="67"/>
      <c r="I17" s="47"/>
      <c r="J17" s="370"/>
      <c r="K17" s="371"/>
      <c r="L17" s="371"/>
      <c r="M17" s="371"/>
      <c r="N17" s="371"/>
      <c r="O17" s="372"/>
    </row>
    <row r="18" spans="1:15" ht="18" customHeight="1" x14ac:dyDescent="0.3">
      <c r="A18" s="383" t="s">
        <v>10</v>
      </c>
      <c r="B18" s="384"/>
      <c r="C18" s="384"/>
      <c r="D18" s="384"/>
      <c r="E18" s="384"/>
      <c r="F18" s="384"/>
      <c r="G18" s="384"/>
      <c r="H18" s="384"/>
      <c r="I18" s="57"/>
      <c r="J18" s="370"/>
      <c r="K18" s="371"/>
      <c r="L18" s="371"/>
      <c r="M18" s="371"/>
      <c r="N18" s="371"/>
      <c r="O18" s="372"/>
    </row>
    <row r="19" spans="1:15" ht="18" customHeight="1" x14ac:dyDescent="0.2">
      <c r="A19" s="385" t="s">
        <v>11</v>
      </c>
      <c r="B19" s="386"/>
      <c r="C19" s="386"/>
      <c r="D19" s="386"/>
      <c r="E19" s="386"/>
      <c r="F19" s="386"/>
      <c r="G19" s="386"/>
      <c r="H19" s="386"/>
      <c r="I19" s="58">
        <f>+SUM(I11:I17)</f>
        <v>20.715000000000003</v>
      </c>
      <c r="J19" s="370"/>
      <c r="K19" s="371"/>
      <c r="L19" s="371"/>
      <c r="M19" s="371"/>
      <c r="N19" s="371"/>
      <c r="O19" s="372"/>
    </row>
    <row r="20" spans="1:15" ht="12.9" customHeight="1" x14ac:dyDescent="0.2">
      <c r="A20" s="387" t="s">
        <v>68</v>
      </c>
      <c r="B20" s="388"/>
      <c r="C20" s="388"/>
      <c r="D20" s="388"/>
      <c r="E20" s="388"/>
      <c r="F20" s="388"/>
      <c r="G20" s="388"/>
      <c r="H20" s="388"/>
      <c r="I20" s="388"/>
      <c r="J20" s="370"/>
      <c r="K20" s="371"/>
      <c r="L20" s="371"/>
      <c r="M20" s="371"/>
      <c r="N20" s="371"/>
      <c r="O20" s="372"/>
    </row>
    <row r="21" spans="1:15" ht="12.9" customHeight="1" x14ac:dyDescent="0.2">
      <c r="A21" s="389"/>
      <c r="B21" s="390"/>
      <c r="C21" s="390"/>
      <c r="D21" s="390"/>
      <c r="E21" s="390"/>
      <c r="F21" s="390"/>
      <c r="G21" s="390"/>
      <c r="H21" s="390"/>
      <c r="I21" s="390"/>
      <c r="J21" s="370"/>
      <c r="K21" s="371"/>
      <c r="L21" s="371"/>
      <c r="M21" s="371"/>
      <c r="N21" s="371"/>
      <c r="O21" s="372"/>
    </row>
    <row r="22" spans="1:15" ht="12.9" customHeight="1" thickBot="1" x14ac:dyDescent="0.25">
      <c r="A22" s="391"/>
      <c r="B22" s="392"/>
      <c r="C22" s="392"/>
      <c r="D22" s="392"/>
      <c r="E22" s="392"/>
      <c r="F22" s="392"/>
      <c r="G22" s="392"/>
      <c r="H22" s="392"/>
      <c r="I22" s="392"/>
      <c r="J22" s="370"/>
      <c r="K22" s="371"/>
      <c r="L22" s="371"/>
      <c r="M22" s="371"/>
      <c r="N22" s="371"/>
      <c r="O22" s="372"/>
    </row>
    <row r="23" spans="1:15" s="59" customFormat="1" ht="14.25" customHeight="1" thickBot="1" x14ac:dyDescent="0.3">
      <c r="A23" s="396" t="s">
        <v>6</v>
      </c>
      <c r="B23" s="397"/>
      <c r="C23" s="397"/>
      <c r="D23" s="397"/>
      <c r="E23" s="397"/>
      <c r="F23" s="397"/>
      <c r="G23" s="397"/>
      <c r="H23" s="397"/>
      <c r="I23" s="397"/>
      <c r="J23" s="370"/>
      <c r="K23" s="371"/>
      <c r="L23" s="371"/>
      <c r="M23" s="371"/>
      <c r="N23" s="371"/>
      <c r="O23" s="372"/>
    </row>
    <row r="24" spans="1:15" s="38" customFormat="1" ht="21.9" customHeight="1" x14ac:dyDescent="0.25">
      <c r="A24" s="60" t="s">
        <v>24</v>
      </c>
      <c r="B24" s="398" t="s">
        <v>51</v>
      </c>
      <c r="C24" s="399"/>
      <c r="D24" s="61" t="s">
        <v>56</v>
      </c>
      <c r="E24" s="400" t="s">
        <v>84</v>
      </c>
      <c r="F24" s="401"/>
      <c r="G24" s="402"/>
      <c r="H24" s="403" t="s">
        <v>86</v>
      </c>
      <c r="I24" s="403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25</v>
      </c>
      <c r="B25" s="404" t="s">
        <v>27</v>
      </c>
      <c r="C25" s="405"/>
      <c r="D25" s="61" t="s">
        <v>25</v>
      </c>
      <c r="E25" s="404" t="s">
        <v>85</v>
      </c>
      <c r="F25" s="404"/>
      <c r="G25" s="405"/>
      <c r="H25" s="382" t="s">
        <v>60</v>
      </c>
      <c r="I25" s="382"/>
      <c r="J25" s="370"/>
      <c r="K25" s="371"/>
      <c r="L25" s="371"/>
      <c r="M25" s="371"/>
      <c r="N25" s="371"/>
      <c r="O25" s="372"/>
    </row>
    <row r="26" spans="1:15" s="38" customFormat="1" ht="35.25" customHeight="1" thickBot="1" x14ac:dyDescent="0.3">
      <c r="A26" s="62" t="s">
        <v>26</v>
      </c>
      <c r="B26" s="393"/>
      <c r="C26" s="394"/>
      <c r="D26" s="63" t="s">
        <v>26</v>
      </c>
      <c r="E26" s="393"/>
      <c r="F26" s="393"/>
      <c r="G26" s="394"/>
      <c r="H26" s="395" t="s">
        <v>28</v>
      </c>
      <c r="I26" s="395"/>
      <c r="J26" s="373"/>
      <c r="K26" s="374"/>
      <c r="L26" s="374"/>
      <c r="M26" s="374"/>
      <c r="N26" s="374"/>
      <c r="O26" s="375"/>
    </row>
    <row r="29" spans="1:15" x14ac:dyDescent="0.2">
      <c r="A29" s="64"/>
      <c r="B29" s="64"/>
    </row>
  </sheetData>
  <mergeCells count="48">
    <mergeCell ref="A22:I22"/>
    <mergeCell ref="H24:I24"/>
    <mergeCell ref="J9:O26"/>
    <mergeCell ref="B10:D10"/>
    <mergeCell ref="A18:H18"/>
    <mergeCell ref="A19:H19"/>
    <mergeCell ref="A20:I20"/>
    <mergeCell ref="A21:I21"/>
    <mergeCell ref="B26:C26"/>
    <mergeCell ref="E26:G26"/>
    <mergeCell ref="H26:I26"/>
    <mergeCell ref="A23:I23"/>
    <mergeCell ref="B24:C24"/>
    <mergeCell ref="E24:G24"/>
    <mergeCell ref="B13:D13"/>
    <mergeCell ref="B25:C25"/>
    <mergeCell ref="E25:G25"/>
    <mergeCell ref="H25:I25"/>
    <mergeCell ref="K7:L7"/>
    <mergeCell ref="N7:O7"/>
    <mergeCell ref="A8:E8"/>
    <mergeCell ref="F8:G8"/>
    <mergeCell ref="H8:I8"/>
    <mergeCell ref="J8:O8"/>
    <mergeCell ref="B12:D12"/>
    <mergeCell ref="B14:D14"/>
    <mergeCell ref="B15:D15"/>
    <mergeCell ref="B16:D16"/>
    <mergeCell ref="B17:D17"/>
    <mergeCell ref="A7:B7"/>
    <mergeCell ref="C7:I7"/>
    <mergeCell ref="B11:D11"/>
    <mergeCell ref="A9:I9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6:B6"/>
    <mergeCell ref="C6:I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P30"/>
  <sheetViews>
    <sheetView view="pageBreakPreview" topLeftCell="A7" zoomScaleNormal="85" workbookViewId="0">
      <selection activeCell="Q12" sqref="Q12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>
        <f>+I20</f>
        <v>126</v>
      </c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99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134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44638</v>
      </c>
      <c r="B11" s="379" t="s">
        <v>135</v>
      </c>
      <c r="C11" s="380"/>
      <c r="D11" s="381"/>
      <c r="E11" s="46">
        <v>1</v>
      </c>
      <c r="F11" s="46">
        <v>1</v>
      </c>
      <c r="G11" s="65">
        <v>1</v>
      </c>
      <c r="H11" s="67">
        <f>115+4+7</f>
        <v>126</v>
      </c>
      <c r="I11" s="47">
        <f>+E11*H11*F11*G11</f>
        <v>126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73"/>
      <c r="G12" s="50"/>
      <c r="H12" s="67"/>
      <c r="I12" s="47"/>
      <c r="J12" s="370"/>
      <c r="K12" s="371"/>
      <c r="L12" s="371"/>
      <c r="M12" s="371"/>
      <c r="N12" s="371"/>
      <c r="O12" s="372"/>
      <c r="P12" s="37" t="s">
        <v>97</v>
      </c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  <c r="P15" s="37">
        <v>8.8999999999999996E-2</v>
      </c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  <c r="P16" s="37">
        <f>+P15/2</f>
        <v>4.4499999999999998E-2</v>
      </c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75">
        <f>+I11+I12+I13+I14+I15+I16</f>
        <v>126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P31"/>
  <sheetViews>
    <sheetView view="pageBreakPreview" zoomScaleNormal="85" workbookViewId="0">
      <selection activeCell="H15" sqref="H15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>
        <f>+I21</f>
        <v>75</v>
      </c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99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199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44729</v>
      </c>
      <c r="B12" s="379" t="s">
        <v>200</v>
      </c>
      <c r="C12" s="380"/>
      <c r="D12" s="381"/>
      <c r="E12" s="46">
        <v>1</v>
      </c>
      <c r="F12" s="46">
        <v>1</v>
      </c>
      <c r="G12" s="65">
        <v>1</v>
      </c>
      <c r="H12" s="67">
        <v>75</v>
      </c>
      <c r="I12" s="47">
        <f>+E12*H12*F12*G12</f>
        <v>75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  <c r="P13" s="37" t="s">
        <v>97</v>
      </c>
    </row>
    <row r="14" spans="1:16" ht="20.100000000000001" customHeight="1" x14ac:dyDescent="0.2">
      <c r="A14" s="45"/>
      <c r="B14" s="379"/>
      <c r="C14" s="380"/>
      <c r="D14" s="381"/>
      <c r="E14" s="48"/>
      <c r="F14" s="73"/>
      <c r="G14" s="50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/>
      <c r="C15" s="380"/>
      <c r="D15" s="381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8"/>
      <c r="G16" s="49"/>
      <c r="H16" s="51"/>
      <c r="I16" s="47"/>
      <c r="J16" s="370"/>
      <c r="K16" s="371"/>
      <c r="L16" s="371"/>
      <c r="M16" s="371"/>
      <c r="N16" s="371"/>
      <c r="O16" s="372"/>
      <c r="P16" s="37">
        <v>8.8999999999999996E-2</v>
      </c>
    </row>
    <row r="17" spans="1:16" ht="20.100000000000001" customHeight="1" x14ac:dyDescent="0.2">
      <c r="A17" s="52"/>
      <c r="B17" s="406"/>
      <c r="C17" s="407"/>
      <c r="D17" s="408"/>
      <c r="E17" s="48"/>
      <c r="F17" s="49"/>
      <c r="G17" s="50"/>
      <c r="H17" s="51"/>
      <c r="I17" s="47"/>
      <c r="J17" s="370"/>
      <c r="K17" s="371"/>
      <c r="L17" s="371"/>
      <c r="M17" s="371"/>
      <c r="N17" s="371"/>
      <c r="O17" s="372"/>
      <c r="P17" s="37">
        <f>+P16/2</f>
        <v>4.4499999999999998E-2</v>
      </c>
    </row>
    <row r="18" spans="1:16" ht="20.100000000000001" customHeight="1" x14ac:dyDescent="0.2">
      <c r="A18" s="53"/>
      <c r="B18" s="406"/>
      <c r="C18" s="407"/>
      <c r="D18" s="408"/>
      <c r="E18" s="48"/>
      <c r="F18" s="48"/>
      <c r="G18" s="54"/>
      <c r="H18" s="55"/>
      <c r="I18" s="56"/>
      <c r="J18" s="370"/>
      <c r="K18" s="371"/>
      <c r="L18" s="371"/>
      <c r="M18" s="371"/>
      <c r="N18" s="371"/>
      <c r="O18" s="372"/>
    </row>
    <row r="19" spans="1:16" ht="20.100000000000001" customHeight="1" x14ac:dyDescent="0.2">
      <c r="A19" s="53"/>
      <c r="B19" s="406"/>
      <c r="C19" s="407"/>
      <c r="D19" s="408"/>
      <c r="E19" s="48"/>
      <c r="F19" s="48"/>
      <c r="G19" s="49"/>
      <c r="H19" s="51"/>
      <c r="I19" s="56"/>
      <c r="J19" s="370"/>
      <c r="K19" s="371"/>
      <c r="L19" s="371"/>
      <c r="M19" s="371"/>
      <c r="N19" s="371"/>
      <c r="O19" s="372"/>
    </row>
    <row r="20" spans="1:16" ht="18" customHeight="1" x14ac:dyDescent="0.3">
      <c r="A20" s="383" t="s">
        <v>10</v>
      </c>
      <c r="B20" s="384"/>
      <c r="C20" s="384"/>
      <c r="D20" s="384"/>
      <c r="E20" s="384"/>
      <c r="F20" s="384"/>
      <c r="G20" s="384"/>
      <c r="H20" s="384"/>
      <c r="I20" s="57"/>
      <c r="J20" s="370"/>
      <c r="K20" s="371"/>
      <c r="L20" s="371"/>
      <c r="M20" s="371"/>
      <c r="N20" s="371"/>
      <c r="O20" s="372"/>
    </row>
    <row r="21" spans="1:16" ht="18" customHeight="1" x14ac:dyDescent="0.2">
      <c r="A21" s="385" t="s">
        <v>11</v>
      </c>
      <c r="B21" s="386"/>
      <c r="C21" s="386"/>
      <c r="D21" s="386"/>
      <c r="E21" s="386"/>
      <c r="F21" s="386"/>
      <c r="G21" s="386"/>
      <c r="H21" s="386"/>
      <c r="I21" s="75">
        <f>+I12+I13+I14+I15+I16+I17</f>
        <v>75</v>
      </c>
      <c r="J21" s="370"/>
      <c r="K21" s="371"/>
      <c r="L21" s="371"/>
      <c r="M21" s="371"/>
      <c r="N21" s="371"/>
      <c r="O21" s="372"/>
    </row>
    <row r="22" spans="1:16" ht="12.9" customHeight="1" x14ac:dyDescent="0.2">
      <c r="A22" s="387" t="s">
        <v>9</v>
      </c>
      <c r="B22" s="388"/>
      <c r="C22" s="388"/>
      <c r="D22" s="388"/>
      <c r="E22" s="388"/>
      <c r="F22" s="388"/>
      <c r="G22" s="388"/>
      <c r="H22" s="388"/>
      <c r="I22" s="388"/>
      <c r="J22" s="370"/>
      <c r="K22" s="371"/>
      <c r="L22" s="371"/>
      <c r="M22" s="371"/>
      <c r="N22" s="371"/>
      <c r="O22" s="372"/>
    </row>
    <row r="23" spans="1:16" ht="12.9" customHeight="1" x14ac:dyDescent="0.2">
      <c r="A23" s="389"/>
      <c r="B23" s="390"/>
      <c r="C23" s="390"/>
      <c r="D23" s="390"/>
      <c r="E23" s="390"/>
      <c r="F23" s="390"/>
      <c r="G23" s="390"/>
      <c r="H23" s="390"/>
      <c r="I23" s="390"/>
      <c r="J23" s="370"/>
      <c r="K23" s="371"/>
      <c r="L23" s="371"/>
      <c r="M23" s="371"/>
      <c r="N23" s="371"/>
      <c r="O23" s="372"/>
    </row>
    <row r="24" spans="1:16" ht="12.9" customHeight="1" thickBot="1" x14ac:dyDescent="0.25">
      <c r="A24" s="391"/>
      <c r="B24" s="392"/>
      <c r="C24" s="392"/>
      <c r="D24" s="392"/>
      <c r="E24" s="392"/>
      <c r="F24" s="392"/>
      <c r="G24" s="392"/>
      <c r="H24" s="392"/>
      <c r="I24" s="392"/>
      <c r="J24" s="370"/>
      <c r="K24" s="371"/>
      <c r="L24" s="371"/>
      <c r="M24" s="371"/>
      <c r="N24" s="371"/>
      <c r="O24" s="372"/>
    </row>
    <row r="25" spans="1:16" s="59" customFormat="1" ht="14.25" customHeight="1" thickBot="1" x14ac:dyDescent="0.3">
      <c r="A25" s="396" t="s">
        <v>6</v>
      </c>
      <c r="B25" s="397"/>
      <c r="C25" s="397"/>
      <c r="D25" s="397"/>
      <c r="E25" s="397"/>
      <c r="F25" s="397"/>
      <c r="G25" s="397"/>
      <c r="H25" s="397"/>
      <c r="I25" s="397"/>
      <c r="J25" s="370"/>
      <c r="K25" s="371"/>
      <c r="L25" s="371"/>
      <c r="M25" s="371"/>
      <c r="N25" s="371"/>
      <c r="O25" s="372"/>
    </row>
    <row r="26" spans="1:16" s="38" customFormat="1" ht="21.9" customHeight="1" x14ac:dyDescent="0.25">
      <c r="A26" s="60" t="s">
        <v>24</v>
      </c>
      <c r="B26" s="398" t="s">
        <v>51</v>
      </c>
      <c r="C26" s="399"/>
      <c r="D26" s="61" t="s">
        <v>56</v>
      </c>
      <c r="E26" s="400" t="s">
        <v>84</v>
      </c>
      <c r="F26" s="401"/>
      <c r="G26" s="402"/>
      <c r="H26" s="403" t="s">
        <v>86</v>
      </c>
      <c r="I26" s="403"/>
      <c r="J26" s="370"/>
      <c r="K26" s="371"/>
      <c r="L26" s="371"/>
      <c r="M26" s="371"/>
      <c r="N26" s="371"/>
      <c r="O26" s="372"/>
    </row>
    <row r="27" spans="1:16" s="38" customFormat="1" ht="21.9" customHeight="1" x14ac:dyDescent="0.25">
      <c r="A27" s="60" t="s">
        <v>25</v>
      </c>
      <c r="B27" s="404" t="s">
        <v>27</v>
      </c>
      <c r="C27" s="405"/>
      <c r="D27" s="61" t="s">
        <v>25</v>
      </c>
      <c r="E27" s="404" t="s">
        <v>85</v>
      </c>
      <c r="F27" s="404"/>
      <c r="G27" s="405"/>
      <c r="H27" s="382" t="s">
        <v>60</v>
      </c>
      <c r="I27" s="382"/>
      <c r="J27" s="370"/>
      <c r="K27" s="371"/>
      <c r="L27" s="371"/>
      <c r="M27" s="371"/>
      <c r="N27" s="371"/>
      <c r="O27" s="372"/>
    </row>
    <row r="28" spans="1:16" s="38" customFormat="1" ht="35.25" customHeight="1" thickBot="1" x14ac:dyDescent="0.3">
      <c r="A28" s="62" t="s">
        <v>26</v>
      </c>
      <c r="B28" s="393"/>
      <c r="C28" s="394"/>
      <c r="D28" s="63" t="s">
        <v>26</v>
      </c>
      <c r="E28" s="393"/>
      <c r="F28" s="393"/>
      <c r="G28" s="394"/>
      <c r="H28" s="395" t="s">
        <v>28</v>
      </c>
      <c r="I28" s="395"/>
      <c r="J28" s="373"/>
      <c r="K28" s="374"/>
      <c r="L28" s="374"/>
      <c r="M28" s="374"/>
      <c r="N28" s="374"/>
      <c r="O28" s="375"/>
    </row>
    <row r="31" spans="1:16" x14ac:dyDescent="0.2">
      <c r="A31" s="64"/>
      <c r="B31" s="64"/>
    </row>
  </sheetData>
  <mergeCells count="51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9:E9"/>
    <mergeCell ref="F9:G9"/>
    <mergeCell ref="H9:I9"/>
    <mergeCell ref="J9:O9"/>
    <mergeCell ref="K8:L8"/>
    <mergeCell ref="N8:O8"/>
    <mergeCell ref="A10:I10"/>
    <mergeCell ref="J10:O28"/>
    <mergeCell ref="B11:D11"/>
    <mergeCell ref="B12:D12"/>
    <mergeCell ref="B13:D13"/>
    <mergeCell ref="B14:D14"/>
    <mergeCell ref="B15:D15"/>
    <mergeCell ref="B16:D16"/>
    <mergeCell ref="B17:D17"/>
    <mergeCell ref="B18:D18"/>
    <mergeCell ref="B28:C28"/>
    <mergeCell ref="E28:G28"/>
    <mergeCell ref="H28:I28"/>
    <mergeCell ref="A25:I25"/>
    <mergeCell ref="B27:C27"/>
    <mergeCell ref="E27:G27"/>
    <mergeCell ref="H27:I27"/>
    <mergeCell ref="A23:I23"/>
    <mergeCell ref="A24:I24"/>
    <mergeCell ref="B19:D19"/>
    <mergeCell ref="A20:H20"/>
    <mergeCell ref="A21:H21"/>
    <mergeCell ref="A22:I22"/>
    <mergeCell ref="B26:C26"/>
    <mergeCell ref="E26:G26"/>
    <mergeCell ref="H26:I2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P30"/>
  <sheetViews>
    <sheetView view="pageBreakPreview" topLeftCell="A7" zoomScaleNormal="85" workbookViewId="0">
      <selection activeCell="P16" sqref="P16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>
        <v>126.07800000000002</v>
      </c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>
        <f>+I20</f>
        <v>6.98</v>
      </c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34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115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44729</v>
      </c>
      <c r="B12" s="379" t="s">
        <v>194</v>
      </c>
      <c r="C12" s="380"/>
      <c r="D12" s="381"/>
      <c r="E12" s="46">
        <v>1.8</v>
      </c>
      <c r="F12" s="46"/>
      <c r="G12" s="46">
        <v>1.1000000000000001</v>
      </c>
      <c r="H12" s="66"/>
      <c r="I12" s="47">
        <f>+E12*G12</f>
        <v>1.9800000000000002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44729</v>
      </c>
      <c r="B13" s="379" t="s">
        <v>203</v>
      </c>
      <c r="C13" s="380"/>
      <c r="D13" s="381"/>
      <c r="E13" s="48">
        <v>5</v>
      </c>
      <c r="F13" s="46"/>
      <c r="G13" s="46"/>
      <c r="H13" s="67">
        <v>1</v>
      </c>
      <c r="I13" s="47">
        <f>+E13</f>
        <v>5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/>
      <c r="C15" s="380"/>
      <c r="D15" s="381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379"/>
      <c r="C16" s="380"/>
      <c r="D16" s="381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379"/>
      <c r="C17" s="380"/>
      <c r="D17" s="381"/>
      <c r="E17" s="48"/>
      <c r="F17" s="46"/>
      <c r="G17" s="46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+SUM(I12:I18)</f>
        <v>6.98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68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 t="s">
        <v>66</v>
      </c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50">
    <mergeCell ref="E26:G26"/>
    <mergeCell ref="H26:I26"/>
    <mergeCell ref="B16:D16"/>
    <mergeCell ref="B17:D17"/>
    <mergeCell ref="A24:I24"/>
    <mergeCell ref="B25:C25"/>
    <mergeCell ref="E25:G25"/>
    <mergeCell ref="H25:I25"/>
    <mergeCell ref="A23:I23"/>
    <mergeCell ref="A10:I10"/>
    <mergeCell ref="J10:O27"/>
    <mergeCell ref="B11:D11"/>
    <mergeCell ref="B12:D12"/>
    <mergeCell ref="B13:D13"/>
    <mergeCell ref="B18:D18"/>
    <mergeCell ref="A19:H19"/>
    <mergeCell ref="A20:H20"/>
    <mergeCell ref="A21:I21"/>
    <mergeCell ref="A22:I22"/>
    <mergeCell ref="B27:C27"/>
    <mergeCell ref="E27:G27"/>
    <mergeCell ref="H27:I27"/>
    <mergeCell ref="B14:D14"/>
    <mergeCell ref="B15:D15"/>
    <mergeCell ref="B26:C26"/>
    <mergeCell ref="A7:B7"/>
    <mergeCell ref="C7:I7"/>
    <mergeCell ref="K7:L7"/>
    <mergeCell ref="N7:O7"/>
    <mergeCell ref="A9:E9"/>
    <mergeCell ref="F9:G9"/>
    <mergeCell ref="H9:I9"/>
    <mergeCell ref="J9:O9"/>
    <mergeCell ref="K8:L8"/>
    <mergeCell ref="N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P30"/>
  <sheetViews>
    <sheetView view="pageBreakPreview" topLeftCell="A4" zoomScaleNormal="85" workbookViewId="0">
      <selection activeCell="H8" sqref="H8:I8"/>
    </sheetView>
  </sheetViews>
  <sheetFormatPr baseColWidth="10" defaultColWidth="11.44140625" defaultRowHeight="10.199999999999999" x14ac:dyDescent="0.2"/>
  <cols>
    <col min="1" max="1" width="10.21875" style="79" customWidth="1"/>
    <col min="2" max="2" width="11" style="79" customWidth="1"/>
    <col min="3" max="3" width="16.88671875" style="79" customWidth="1"/>
    <col min="4" max="4" width="7.109375" style="79" customWidth="1"/>
    <col min="5" max="5" width="9.77734375" style="79" customWidth="1"/>
    <col min="6" max="6" width="9.5546875" style="79" customWidth="1"/>
    <col min="7" max="7" width="9.77734375" style="79" customWidth="1"/>
    <col min="8" max="8" width="12" style="79" customWidth="1"/>
    <col min="9" max="10" width="11.44140625" style="79"/>
    <col min="11" max="11" width="15.88671875" style="79" customWidth="1"/>
    <col min="12" max="12" width="4" style="79" customWidth="1"/>
    <col min="13" max="13" width="12.109375" style="79" customWidth="1"/>
    <col min="14" max="14" width="12.21875" style="79" customWidth="1"/>
    <col min="15" max="15" width="8.88671875" style="79" customWidth="1"/>
    <col min="16" max="16384" width="11.44140625" style="79"/>
  </cols>
  <sheetData>
    <row r="1" spans="1:16" s="77" customFormat="1" ht="28.5" customHeight="1" x14ac:dyDescent="0.3">
      <c r="A1" s="263"/>
      <c r="B1" s="263"/>
      <c r="C1" s="260" t="s">
        <v>12</v>
      </c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4"/>
      <c r="O1" s="264"/>
      <c r="P1" s="76"/>
    </row>
    <row r="2" spans="1:16" s="77" customFormat="1" ht="22.5" customHeight="1" x14ac:dyDescent="0.3">
      <c r="A2" s="263"/>
      <c r="B2" s="263"/>
      <c r="C2" s="265" t="s">
        <v>13</v>
      </c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4"/>
      <c r="O2" s="266"/>
      <c r="P2" s="78"/>
    </row>
    <row r="3" spans="1:16" ht="12.9" customHeight="1" thickBot="1" x14ac:dyDescent="0.25">
      <c r="A3" s="267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</row>
    <row r="4" spans="1:16" s="80" customFormat="1" ht="11.25" customHeight="1" x14ac:dyDescent="0.25">
      <c r="A4" s="268" t="s">
        <v>22</v>
      </c>
      <c r="B4" s="269"/>
      <c r="C4" s="272" t="s">
        <v>59</v>
      </c>
      <c r="D4" s="273"/>
      <c r="E4" s="273"/>
      <c r="F4" s="273"/>
      <c r="G4" s="273"/>
      <c r="H4" s="273"/>
      <c r="I4" s="274"/>
      <c r="J4" s="278" t="s">
        <v>14</v>
      </c>
      <c r="K4" s="278"/>
      <c r="L4" s="278"/>
      <c r="M4" s="278"/>
      <c r="N4" s="278"/>
      <c r="O4" s="279"/>
    </row>
    <row r="5" spans="1:16" s="80" customFormat="1" ht="16.5" customHeight="1" x14ac:dyDescent="0.25">
      <c r="A5" s="270"/>
      <c r="B5" s="271"/>
      <c r="C5" s="275"/>
      <c r="D5" s="276"/>
      <c r="E5" s="276"/>
      <c r="F5" s="276"/>
      <c r="G5" s="276"/>
      <c r="H5" s="276"/>
      <c r="I5" s="277"/>
      <c r="J5" s="81" t="s">
        <v>15</v>
      </c>
      <c r="K5" s="261"/>
      <c r="L5" s="260"/>
      <c r="M5" s="81" t="s">
        <v>18</v>
      </c>
      <c r="N5" s="260"/>
      <c r="O5" s="262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81" t="s">
        <v>16</v>
      </c>
      <c r="K6" s="261"/>
      <c r="L6" s="260"/>
      <c r="M6" s="81" t="s">
        <v>19</v>
      </c>
      <c r="N6" s="261">
        <f>+I20</f>
        <v>1</v>
      </c>
      <c r="O6" s="262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81" t="s">
        <v>17</v>
      </c>
      <c r="K7" s="260"/>
      <c r="L7" s="260"/>
      <c r="M7" s="81" t="s">
        <v>20</v>
      </c>
      <c r="N7" s="260"/>
      <c r="O7" s="262"/>
    </row>
    <row r="8" spans="1:16" s="82" customFormat="1" ht="24" customHeight="1" x14ac:dyDescent="0.3">
      <c r="A8" s="282"/>
      <c r="B8" s="283"/>
      <c r="C8" s="283"/>
      <c r="D8" s="283"/>
      <c r="E8" s="283"/>
      <c r="F8" s="284" t="s">
        <v>99</v>
      </c>
      <c r="G8" s="284"/>
      <c r="H8" s="284"/>
      <c r="I8" s="284"/>
      <c r="J8" s="285" t="s">
        <v>5</v>
      </c>
      <c r="K8" s="286"/>
      <c r="L8" s="286"/>
      <c r="M8" s="286"/>
      <c r="N8" s="286"/>
      <c r="O8" s="287"/>
    </row>
    <row r="9" spans="1:16" s="83" customFormat="1" ht="26.25" customHeight="1" thickBot="1" x14ac:dyDescent="0.3">
      <c r="A9" s="290" t="s">
        <v>146</v>
      </c>
      <c r="B9" s="291"/>
      <c r="C9" s="291"/>
      <c r="D9" s="291"/>
      <c r="E9" s="291"/>
      <c r="F9" s="291"/>
      <c r="G9" s="291"/>
      <c r="H9" s="291"/>
      <c r="I9" s="291"/>
      <c r="J9" s="292"/>
      <c r="K9" s="293"/>
      <c r="L9" s="293"/>
      <c r="M9" s="293"/>
      <c r="N9" s="293"/>
      <c r="O9" s="294"/>
    </row>
    <row r="10" spans="1:16" ht="12" customHeight="1" x14ac:dyDescent="0.2">
      <c r="A10" s="84" t="s">
        <v>7</v>
      </c>
      <c r="B10" s="301" t="s">
        <v>8</v>
      </c>
      <c r="C10" s="302"/>
      <c r="D10" s="303"/>
      <c r="E10" s="85" t="s">
        <v>0</v>
      </c>
      <c r="F10" s="85" t="s">
        <v>1</v>
      </c>
      <c r="G10" s="85" t="s">
        <v>2</v>
      </c>
      <c r="H10" s="85" t="s">
        <v>3</v>
      </c>
      <c r="I10" s="86" t="s">
        <v>4</v>
      </c>
      <c r="J10" s="295"/>
      <c r="K10" s="296"/>
      <c r="L10" s="296"/>
      <c r="M10" s="296"/>
      <c r="N10" s="296"/>
      <c r="O10" s="297"/>
    </row>
    <row r="11" spans="1:16" ht="20.100000000000001" customHeight="1" x14ac:dyDescent="0.2">
      <c r="A11" s="87">
        <v>44659</v>
      </c>
      <c r="B11" s="304" t="s">
        <v>141</v>
      </c>
      <c r="C11" s="305"/>
      <c r="D11" s="306"/>
      <c r="E11" s="46"/>
      <c r="F11" s="46"/>
      <c r="G11" s="65"/>
      <c r="H11" s="88">
        <v>1</v>
      </c>
      <c r="I11" s="47">
        <f>+H11</f>
        <v>1</v>
      </c>
      <c r="J11" s="295"/>
      <c r="K11" s="296"/>
      <c r="L11" s="296"/>
      <c r="M11" s="296"/>
      <c r="N11" s="296"/>
      <c r="O11" s="297"/>
    </row>
    <row r="12" spans="1:16" ht="20.100000000000001" customHeight="1" x14ac:dyDescent="0.2">
      <c r="A12" s="87"/>
      <c r="B12" s="304"/>
      <c r="C12" s="305"/>
      <c r="D12" s="306"/>
      <c r="E12" s="48"/>
      <c r="F12" s="48"/>
      <c r="G12" s="50"/>
      <c r="H12" s="89"/>
      <c r="I12" s="47"/>
      <c r="J12" s="295"/>
      <c r="K12" s="296"/>
      <c r="L12" s="296"/>
      <c r="M12" s="296"/>
      <c r="N12" s="296"/>
      <c r="O12" s="297"/>
    </row>
    <row r="13" spans="1:16" ht="20.100000000000001" customHeight="1" x14ac:dyDescent="0.2">
      <c r="A13" s="87"/>
      <c r="B13" s="304"/>
      <c r="C13" s="305"/>
      <c r="D13" s="306"/>
      <c r="E13" s="48"/>
      <c r="F13" s="48"/>
      <c r="G13" s="49"/>
      <c r="H13" s="89"/>
      <c r="I13" s="47"/>
      <c r="J13" s="295"/>
      <c r="K13" s="296"/>
      <c r="L13" s="296"/>
      <c r="M13" s="296"/>
      <c r="N13" s="296"/>
      <c r="O13" s="297"/>
    </row>
    <row r="14" spans="1:16" ht="20.100000000000001" customHeight="1" x14ac:dyDescent="0.2">
      <c r="A14" s="87"/>
      <c r="B14" s="304"/>
      <c r="C14" s="305"/>
      <c r="D14" s="306"/>
      <c r="E14" s="48"/>
      <c r="F14" s="48"/>
      <c r="G14" s="49"/>
      <c r="H14" s="89"/>
      <c r="I14" s="47"/>
      <c r="J14" s="295"/>
      <c r="K14" s="296"/>
      <c r="L14" s="296"/>
      <c r="M14" s="296"/>
      <c r="N14" s="296"/>
      <c r="O14" s="297"/>
    </row>
    <row r="15" spans="1:16" ht="20.100000000000001" customHeight="1" x14ac:dyDescent="0.2">
      <c r="A15" s="87"/>
      <c r="B15" s="307"/>
      <c r="C15" s="308"/>
      <c r="D15" s="309"/>
      <c r="E15" s="48"/>
      <c r="F15" s="48"/>
      <c r="G15" s="49"/>
      <c r="H15" s="89"/>
      <c r="I15" s="47"/>
      <c r="J15" s="295"/>
      <c r="K15" s="296"/>
      <c r="L15" s="296"/>
      <c r="M15" s="296"/>
      <c r="N15" s="296"/>
      <c r="O15" s="297"/>
    </row>
    <row r="16" spans="1:16" ht="20.100000000000001" customHeight="1" x14ac:dyDescent="0.2">
      <c r="A16" s="87"/>
      <c r="B16" s="307"/>
      <c r="C16" s="308"/>
      <c r="D16" s="309"/>
      <c r="E16" s="48"/>
      <c r="F16" s="49"/>
      <c r="G16" s="50"/>
      <c r="H16" s="89"/>
      <c r="I16" s="47"/>
      <c r="J16" s="295"/>
      <c r="K16" s="296"/>
      <c r="L16" s="296"/>
      <c r="M16" s="296"/>
      <c r="N16" s="296"/>
      <c r="O16" s="297"/>
    </row>
    <row r="17" spans="1:15" ht="20.100000000000001" customHeight="1" x14ac:dyDescent="0.2">
      <c r="A17" s="90"/>
      <c r="B17" s="307"/>
      <c r="C17" s="308"/>
      <c r="D17" s="309"/>
      <c r="E17" s="48"/>
      <c r="F17" s="48"/>
      <c r="G17" s="54"/>
      <c r="H17" s="91"/>
      <c r="I17" s="56"/>
      <c r="J17" s="295"/>
      <c r="K17" s="296"/>
      <c r="L17" s="296"/>
      <c r="M17" s="296"/>
      <c r="N17" s="296"/>
      <c r="O17" s="297"/>
    </row>
    <row r="18" spans="1:15" ht="20.100000000000001" customHeight="1" x14ac:dyDescent="0.2">
      <c r="A18" s="90"/>
      <c r="B18" s="307"/>
      <c r="C18" s="308"/>
      <c r="D18" s="309"/>
      <c r="E18" s="48"/>
      <c r="F18" s="48"/>
      <c r="G18" s="49"/>
      <c r="H18" s="92"/>
      <c r="I18" s="56"/>
      <c r="J18" s="295"/>
      <c r="K18" s="296"/>
      <c r="L18" s="296"/>
      <c r="M18" s="296"/>
      <c r="N18" s="296"/>
      <c r="O18" s="297"/>
    </row>
    <row r="19" spans="1:15" ht="18" customHeight="1" x14ac:dyDescent="0.3">
      <c r="A19" s="310" t="s">
        <v>10</v>
      </c>
      <c r="B19" s="311"/>
      <c r="C19" s="311"/>
      <c r="D19" s="311"/>
      <c r="E19" s="311"/>
      <c r="F19" s="311"/>
      <c r="G19" s="311"/>
      <c r="H19" s="311"/>
      <c r="I19" s="57"/>
      <c r="J19" s="295"/>
      <c r="K19" s="296"/>
      <c r="L19" s="296"/>
      <c r="M19" s="296"/>
      <c r="N19" s="296"/>
      <c r="O19" s="297"/>
    </row>
    <row r="20" spans="1:15" ht="18" customHeight="1" x14ac:dyDescent="0.2">
      <c r="A20" s="312" t="s">
        <v>11</v>
      </c>
      <c r="B20" s="313"/>
      <c r="C20" s="313"/>
      <c r="D20" s="313"/>
      <c r="E20" s="313"/>
      <c r="F20" s="313"/>
      <c r="G20" s="313"/>
      <c r="H20" s="313"/>
      <c r="I20" s="93">
        <f>+I11+I12+I13+I14+I15+I16</f>
        <v>1</v>
      </c>
      <c r="J20" s="295"/>
      <c r="K20" s="296"/>
      <c r="L20" s="296"/>
      <c r="M20" s="296"/>
      <c r="N20" s="296"/>
      <c r="O20" s="297"/>
    </row>
    <row r="21" spans="1:15" ht="12.9" customHeight="1" x14ac:dyDescent="0.2">
      <c r="A21" s="314" t="s">
        <v>9</v>
      </c>
      <c r="B21" s="315"/>
      <c r="C21" s="315"/>
      <c r="D21" s="315"/>
      <c r="E21" s="315"/>
      <c r="F21" s="315"/>
      <c r="G21" s="315"/>
      <c r="H21" s="315"/>
      <c r="I21" s="315"/>
      <c r="J21" s="295"/>
      <c r="K21" s="296"/>
      <c r="L21" s="296"/>
      <c r="M21" s="296"/>
      <c r="N21" s="296"/>
      <c r="O21" s="297"/>
    </row>
    <row r="22" spans="1:15" ht="12.9" customHeight="1" x14ac:dyDescent="0.2">
      <c r="A22" s="316"/>
      <c r="B22" s="317"/>
      <c r="C22" s="317"/>
      <c r="D22" s="317"/>
      <c r="E22" s="317"/>
      <c r="F22" s="317"/>
      <c r="G22" s="317"/>
      <c r="H22" s="317"/>
      <c r="I22" s="317"/>
      <c r="J22" s="295"/>
      <c r="K22" s="296"/>
      <c r="L22" s="296"/>
      <c r="M22" s="296"/>
      <c r="N22" s="296"/>
      <c r="O22" s="297"/>
    </row>
    <row r="23" spans="1:15" ht="12.9" customHeight="1" thickBot="1" x14ac:dyDescent="0.25">
      <c r="A23" s="288"/>
      <c r="B23" s="289"/>
      <c r="C23" s="289"/>
      <c r="D23" s="289"/>
      <c r="E23" s="289"/>
      <c r="F23" s="289"/>
      <c r="G23" s="289"/>
      <c r="H23" s="289"/>
      <c r="I23" s="289"/>
      <c r="J23" s="295"/>
      <c r="K23" s="296"/>
      <c r="L23" s="296"/>
      <c r="M23" s="296"/>
      <c r="N23" s="296"/>
      <c r="O23" s="297"/>
    </row>
    <row r="24" spans="1:15" s="94" customFormat="1" ht="14.25" customHeight="1" thickBot="1" x14ac:dyDescent="0.3">
      <c r="A24" s="321" t="s">
        <v>6</v>
      </c>
      <c r="B24" s="322"/>
      <c r="C24" s="322"/>
      <c r="D24" s="322"/>
      <c r="E24" s="322"/>
      <c r="F24" s="322"/>
      <c r="G24" s="322"/>
      <c r="H24" s="322"/>
      <c r="I24" s="322"/>
      <c r="J24" s="295"/>
      <c r="K24" s="296"/>
      <c r="L24" s="296"/>
      <c r="M24" s="296"/>
      <c r="N24" s="296"/>
      <c r="O24" s="297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295"/>
      <c r="K25" s="296"/>
      <c r="L25" s="296"/>
      <c r="M25" s="296"/>
      <c r="N25" s="296"/>
      <c r="O25" s="297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295"/>
      <c r="K26" s="296"/>
      <c r="L26" s="296"/>
      <c r="M26" s="296"/>
      <c r="N26" s="296"/>
      <c r="O26" s="297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298"/>
      <c r="K27" s="299"/>
      <c r="L27" s="299"/>
      <c r="M27" s="299"/>
      <c r="N27" s="299"/>
      <c r="O27" s="300"/>
    </row>
    <row r="30" spans="1:15" x14ac:dyDescent="0.2">
      <c r="A30" s="99"/>
      <c r="B30" s="99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P30"/>
  <sheetViews>
    <sheetView view="pageBreakPreview" topLeftCell="A4" zoomScaleNormal="85" workbookViewId="0">
      <selection activeCell="I14" sqref="I14"/>
    </sheetView>
  </sheetViews>
  <sheetFormatPr baseColWidth="10" defaultColWidth="11.44140625" defaultRowHeight="10.199999999999999" x14ac:dyDescent="0.2"/>
  <cols>
    <col min="1" max="1" width="10.21875" style="79" customWidth="1"/>
    <col min="2" max="2" width="11" style="79" customWidth="1"/>
    <col min="3" max="3" width="16.88671875" style="79" customWidth="1"/>
    <col min="4" max="4" width="7.109375" style="79" customWidth="1"/>
    <col min="5" max="5" width="9.77734375" style="79" customWidth="1"/>
    <col min="6" max="6" width="9.5546875" style="79" customWidth="1"/>
    <col min="7" max="7" width="9.77734375" style="79" customWidth="1"/>
    <col min="8" max="8" width="12" style="79" customWidth="1"/>
    <col min="9" max="10" width="11.44140625" style="79"/>
    <col min="11" max="11" width="15.88671875" style="79" customWidth="1"/>
    <col min="12" max="12" width="4" style="79" customWidth="1"/>
    <col min="13" max="13" width="12.109375" style="79" customWidth="1"/>
    <col min="14" max="14" width="12.21875" style="79" customWidth="1"/>
    <col min="15" max="15" width="8.88671875" style="79" customWidth="1"/>
    <col min="16" max="16384" width="11.44140625" style="79"/>
  </cols>
  <sheetData>
    <row r="1" spans="1:16" s="77" customFormat="1" ht="28.5" customHeight="1" x14ac:dyDescent="0.3">
      <c r="A1" s="263"/>
      <c r="B1" s="263"/>
      <c r="C1" s="260" t="s">
        <v>12</v>
      </c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4"/>
      <c r="O1" s="264"/>
      <c r="P1" s="76"/>
    </row>
    <row r="2" spans="1:16" s="77" customFormat="1" ht="22.5" customHeight="1" x14ac:dyDescent="0.3">
      <c r="A2" s="263"/>
      <c r="B2" s="263"/>
      <c r="C2" s="265" t="s">
        <v>13</v>
      </c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4"/>
      <c r="O2" s="266"/>
      <c r="P2" s="78"/>
    </row>
    <row r="3" spans="1:16" ht="12.9" customHeight="1" thickBot="1" x14ac:dyDescent="0.25">
      <c r="A3" s="267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</row>
    <row r="4" spans="1:16" s="80" customFormat="1" ht="11.25" customHeight="1" x14ac:dyDescent="0.25">
      <c r="A4" s="268" t="s">
        <v>22</v>
      </c>
      <c r="B4" s="269"/>
      <c r="C4" s="272" t="s">
        <v>59</v>
      </c>
      <c r="D4" s="273"/>
      <c r="E4" s="273"/>
      <c r="F4" s="273"/>
      <c r="G4" s="273"/>
      <c r="H4" s="273"/>
      <c r="I4" s="274"/>
      <c r="J4" s="278" t="s">
        <v>14</v>
      </c>
      <c r="K4" s="278"/>
      <c r="L4" s="278"/>
      <c r="M4" s="278"/>
      <c r="N4" s="278"/>
      <c r="O4" s="279"/>
    </row>
    <row r="5" spans="1:16" s="80" customFormat="1" ht="16.5" customHeight="1" x14ac:dyDescent="0.25">
      <c r="A5" s="270"/>
      <c r="B5" s="271"/>
      <c r="C5" s="275"/>
      <c r="D5" s="276"/>
      <c r="E5" s="276"/>
      <c r="F5" s="276"/>
      <c r="G5" s="276"/>
      <c r="H5" s="276"/>
      <c r="I5" s="277"/>
      <c r="J5" s="81" t="s">
        <v>15</v>
      </c>
      <c r="K5" s="261"/>
      <c r="L5" s="260"/>
      <c r="M5" s="81" t="s">
        <v>18</v>
      </c>
      <c r="N5" s="260"/>
      <c r="O5" s="262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81" t="s">
        <v>16</v>
      </c>
      <c r="K6" s="261"/>
      <c r="L6" s="260"/>
      <c r="M6" s="81" t="s">
        <v>19</v>
      </c>
      <c r="N6" s="261">
        <f>+I20</f>
        <v>5</v>
      </c>
      <c r="O6" s="262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81" t="s">
        <v>17</v>
      </c>
      <c r="K7" s="260"/>
      <c r="L7" s="260"/>
      <c r="M7" s="81" t="s">
        <v>20</v>
      </c>
      <c r="N7" s="260"/>
      <c r="O7" s="262"/>
    </row>
    <row r="8" spans="1:16" s="82" customFormat="1" ht="24" customHeight="1" x14ac:dyDescent="0.3">
      <c r="A8" s="282"/>
      <c r="B8" s="283"/>
      <c r="C8" s="283"/>
      <c r="D8" s="283"/>
      <c r="E8" s="283"/>
      <c r="F8" s="284" t="s">
        <v>99</v>
      </c>
      <c r="G8" s="284"/>
      <c r="H8" s="284">
        <v>30000</v>
      </c>
      <c r="I8" s="284"/>
      <c r="J8" s="285" t="s">
        <v>5</v>
      </c>
      <c r="K8" s="286"/>
      <c r="L8" s="286"/>
      <c r="M8" s="286"/>
      <c r="N8" s="286"/>
      <c r="O8" s="287"/>
    </row>
    <row r="9" spans="1:16" s="83" customFormat="1" ht="26.25" customHeight="1" thickBot="1" x14ac:dyDescent="0.3">
      <c r="A9" s="290" t="s">
        <v>145</v>
      </c>
      <c r="B9" s="291"/>
      <c r="C9" s="291"/>
      <c r="D9" s="291"/>
      <c r="E9" s="291"/>
      <c r="F9" s="291"/>
      <c r="G9" s="291"/>
      <c r="H9" s="291"/>
      <c r="I9" s="291"/>
      <c r="J9" s="292"/>
      <c r="K9" s="293"/>
      <c r="L9" s="293"/>
      <c r="M9" s="293"/>
      <c r="N9" s="293"/>
      <c r="O9" s="294"/>
    </row>
    <row r="10" spans="1:16" ht="12" customHeight="1" x14ac:dyDescent="0.2">
      <c r="A10" s="84" t="s">
        <v>7</v>
      </c>
      <c r="B10" s="301" t="s">
        <v>8</v>
      </c>
      <c r="C10" s="302"/>
      <c r="D10" s="303"/>
      <c r="E10" s="85" t="s">
        <v>0</v>
      </c>
      <c r="F10" s="85" t="s">
        <v>1</v>
      </c>
      <c r="G10" s="85" t="s">
        <v>2</v>
      </c>
      <c r="H10" s="85" t="s">
        <v>3</v>
      </c>
      <c r="I10" s="86" t="s">
        <v>4</v>
      </c>
      <c r="J10" s="295"/>
      <c r="K10" s="296"/>
      <c r="L10" s="296"/>
      <c r="M10" s="296"/>
      <c r="N10" s="296"/>
      <c r="O10" s="297"/>
    </row>
    <row r="11" spans="1:16" ht="20.100000000000001" customHeight="1" x14ac:dyDescent="0.2">
      <c r="A11" s="87">
        <v>44659</v>
      </c>
      <c r="B11" s="304" t="s">
        <v>143</v>
      </c>
      <c r="C11" s="305"/>
      <c r="D11" s="306"/>
      <c r="E11" s="46"/>
      <c r="F11" s="46"/>
      <c r="G11" s="65"/>
      <c r="H11" s="88">
        <v>3</v>
      </c>
      <c r="I11" s="47">
        <f>+H11</f>
        <v>3</v>
      </c>
      <c r="J11" s="295"/>
      <c r="K11" s="296"/>
      <c r="L11" s="296"/>
      <c r="M11" s="296"/>
      <c r="N11" s="296"/>
      <c r="O11" s="297"/>
    </row>
    <row r="12" spans="1:16" ht="20.100000000000001" customHeight="1" x14ac:dyDescent="0.2">
      <c r="A12" s="87">
        <v>44659</v>
      </c>
      <c r="B12" s="304" t="s">
        <v>144</v>
      </c>
      <c r="C12" s="305"/>
      <c r="D12" s="306"/>
      <c r="E12" s="48"/>
      <c r="F12" s="48"/>
      <c r="G12" s="50"/>
      <c r="H12" s="89">
        <v>1</v>
      </c>
      <c r="I12" s="47">
        <f>+H12</f>
        <v>1</v>
      </c>
      <c r="J12" s="295"/>
      <c r="K12" s="296"/>
      <c r="L12" s="296"/>
      <c r="M12" s="296"/>
      <c r="N12" s="296"/>
      <c r="O12" s="297"/>
    </row>
    <row r="13" spans="1:16" ht="20.100000000000001" customHeight="1" x14ac:dyDescent="0.2">
      <c r="A13" s="87">
        <v>44659</v>
      </c>
      <c r="B13" s="304" t="s">
        <v>148</v>
      </c>
      <c r="C13" s="305"/>
      <c r="D13" s="306"/>
      <c r="E13" s="48"/>
      <c r="F13" s="48"/>
      <c r="G13" s="49"/>
      <c r="H13" s="89">
        <v>1</v>
      </c>
      <c r="I13" s="47">
        <f>+H13</f>
        <v>1</v>
      </c>
      <c r="J13" s="295"/>
      <c r="K13" s="296"/>
      <c r="L13" s="296"/>
      <c r="M13" s="296"/>
      <c r="N13" s="296"/>
      <c r="O13" s="297"/>
    </row>
    <row r="14" spans="1:16" ht="20.100000000000001" customHeight="1" x14ac:dyDescent="0.2">
      <c r="A14" s="87"/>
      <c r="B14" s="304"/>
      <c r="C14" s="305"/>
      <c r="D14" s="306"/>
      <c r="E14" s="48"/>
      <c r="F14" s="48"/>
      <c r="G14" s="49"/>
      <c r="H14" s="89"/>
      <c r="I14" s="47"/>
      <c r="J14" s="295"/>
      <c r="K14" s="296"/>
      <c r="L14" s="296"/>
      <c r="M14" s="296"/>
      <c r="N14" s="296"/>
      <c r="O14" s="297"/>
    </row>
    <row r="15" spans="1:16" ht="20.100000000000001" customHeight="1" x14ac:dyDescent="0.2">
      <c r="A15" s="87"/>
      <c r="B15" s="307"/>
      <c r="C15" s="308"/>
      <c r="D15" s="309"/>
      <c r="E15" s="48"/>
      <c r="F15" s="48"/>
      <c r="G15" s="49"/>
      <c r="H15" s="89"/>
      <c r="I15" s="47"/>
      <c r="J15" s="295"/>
      <c r="K15" s="296"/>
      <c r="L15" s="296"/>
      <c r="M15" s="296"/>
      <c r="N15" s="296"/>
      <c r="O15" s="297"/>
    </row>
    <row r="16" spans="1:16" ht="20.100000000000001" customHeight="1" x14ac:dyDescent="0.2">
      <c r="A16" s="87"/>
      <c r="B16" s="307"/>
      <c r="C16" s="308"/>
      <c r="D16" s="309"/>
      <c r="E16" s="48"/>
      <c r="F16" s="49"/>
      <c r="G16" s="50"/>
      <c r="H16" s="89"/>
      <c r="I16" s="47"/>
      <c r="J16" s="295"/>
      <c r="K16" s="296"/>
      <c r="L16" s="296"/>
      <c r="M16" s="296"/>
      <c r="N16" s="296"/>
      <c r="O16" s="297"/>
    </row>
    <row r="17" spans="1:15" ht="20.100000000000001" customHeight="1" x14ac:dyDescent="0.2">
      <c r="A17" s="90"/>
      <c r="B17" s="307"/>
      <c r="C17" s="308"/>
      <c r="D17" s="309"/>
      <c r="E17" s="48"/>
      <c r="F17" s="48"/>
      <c r="G17" s="54"/>
      <c r="H17" s="91"/>
      <c r="I17" s="56"/>
      <c r="J17" s="295"/>
      <c r="K17" s="296"/>
      <c r="L17" s="296"/>
      <c r="M17" s="296"/>
      <c r="N17" s="296"/>
      <c r="O17" s="297"/>
    </row>
    <row r="18" spans="1:15" ht="20.100000000000001" customHeight="1" x14ac:dyDescent="0.2">
      <c r="A18" s="90"/>
      <c r="B18" s="307"/>
      <c r="C18" s="308"/>
      <c r="D18" s="309"/>
      <c r="E18" s="48"/>
      <c r="F18" s="48"/>
      <c r="G18" s="49"/>
      <c r="H18" s="92"/>
      <c r="I18" s="56"/>
      <c r="J18" s="295"/>
      <c r="K18" s="296"/>
      <c r="L18" s="296"/>
      <c r="M18" s="296"/>
      <c r="N18" s="296"/>
      <c r="O18" s="297"/>
    </row>
    <row r="19" spans="1:15" ht="18" customHeight="1" x14ac:dyDescent="0.3">
      <c r="A19" s="310" t="s">
        <v>10</v>
      </c>
      <c r="B19" s="311"/>
      <c r="C19" s="311"/>
      <c r="D19" s="311"/>
      <c r="E19" s="311"/>
      <c r="F19" s="311"/>
      <c r="G19" s="311"/>
      <c r="H19" s="311"/>
      <c r="I19" s="57"/>
      <c r="J19" s="295"/>
      <c r="K19" s="296"/>
      <c r="L19" s="296"/>
      <c r="M19" s="296"/>
      <c r="N19" s="296"/>
      <c r="O19" s="297"/>
    </row>
    <row r="20" spans="1:15" ht="18" customHeight="1" x14ac:dyDescent="0.2">
      <c r="A20" s="312" t="s">
        <v>11</v>
      </c>
      <c r="B20" s="313"/>
      <c r="C20" s="313"/>
      <c r="D20" s="313"/>
      <c r="E20" s="313"/>
      <c r="F20" s="313"/>
      <c r="G20" s="313"/>
      <c r="H20" s="313"/>
      <c r="I20" s="93">
        <f>+I11+I12+I13+I14+I15+I16</f>
        <v>5</v>
      </c>
      <c r="J20" s="295"/>
      <c r="K20" s="296"/>
      <c r="L20" s="296"/>
      <c r="M20" s="296"/>
      <c r="N20" s="296"/>
      <c r="O20" s="297"/>
    </row>
    <row r="21" spans="1:15" ht="12.9" customHeight="1" x14ac:dyDescent="0.2">
      <c r="A21" s="314" t="s">
        <v>9</v>
      </c>
      <c r="B21" s="315"/>
      <c r="C21" s="315"/>
      <c r="D21" s="315"/>
      <c r="E21" s="315"/>
      <c r="F21" s="315"/>
      <c r="G21" s="315"/>
      <c r="H21" s="315"/>
      <c r="I21" s="315"/>
      <c r="J21" s="295"/>
      <c r="K21" s="296"/>
      <c r="L21" s="296"/>
      <c r="M21" s="296"/>
      <c r="N21" s="296"/>
      <c r="O21" s="297"/>
    </row>
    <row r="22" spans="1:15" ht="12.9" customHeight="1" x14ac:dyDescent="0.2">
      <c r="A22" s="316"/>
      <c r="B22" s="317"/>
      <c r="C22" s="317"/>
      <c r="D22" s="317"/>
      <c r="E22" s="317"/>
      <c r="F22" s="317"/>
      <c r="G22" s="317"/>
      <c r="H22" s="317"/>
      <c r="I22" s="317"/>
      <c r="J22" s="295"/>
      <c r="K22" s="296"/>
      <c r="L22" s="296"/>
      <c r="M22" s="296"/>
      <c r="N22" s="296"/>
      <c r="O22" s="297"/>
    </row>
    <row r="23" spans="1:15" ht="12.9" customHeight="1" thickBot="1" x14ac:dyDescent="0.25">
      <c r="A23" s="288"/>
      <c r="B23" s="289"/>
      <c r="C23" s="289"/>
      <c r="D23" s="289"/>
      <c r="E23" s="289"/>
      <c r="F23" s="289"/>
      <c r="G23" s="289"/>
      <c r="H23" s="289"/>
      <c r="I23" s="289"/>
      <c r="J23" s="295"/>
      <c r="K23" s="296"/>
      <c r="L23" s="296"/>
      <c r="M23" s="296"/>
      <c r="N23" s="296"/>
      <c r="O23" s="297"/>
    </row>
    <row r="24" spans="1:15" s="94" customFormat="1" ht="14.25" customHeight="1" thickBot="1" x14ac:dyDescent="0.3">
      <c r="A24" s="321" t="s">
        <v>6</v>
      </c>
      <c r="B24" s="322"/>
      <c r="C24" s="322"/>
      <c r="D24" s="322"/>
      <c r="E24" s="322"/>
      <c r="F24" s="322"/>
      <c r="G24" s="322"/>
      <c r="H24" s="322"/>
      <c r="I24" s="322"/>
      <c r="J24" s="295"/>
      <c r="K24" s="296"/>
      <c r="L24" s="296"/>
      <c r="M24" s="296"/>
      <c r="N24" s="296"/>
      <c r="O24" s="297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295"/>
      <c r="K25" s="296"/>
      <c r="L25" s="296"/>
      <c r="M25" s="296"/>
      <c r="N25" s="296"/>
      <c r="O25" s="297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295"/>
      <c r="K26" s="296"/>
      <c r="L26" s="296"/>
      <c r="M26" s="296"/>
      <c r="N26" s="296"/>
      <c r="O26" s="297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298"/>
      <c r="K27" s="299"/>
      <c r="L27" s="299"/>
      <c r="M27" s="299"/>
      <c r="N27" s="299"/>
      <c r="O27" s="300"/>
    </row>
    <row r="30" spans="1:15" x14ac:dyDescent="0.2">
      <c r="A30" s="99"/>
      <c r="B30" s="99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P30"/>
  <sheetViews>
    <sheetView view="pageBreakPreview" topLeftCell="A4" zoomScaleNormal="85" workbookViewId="0">
      <selection activeCell="H8" sqref="H8:I8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>
        <f>+I20</f>
        <v>21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140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44659</v>
      </c>
      <c r="B11" s="379" t="s">
        <v>132</v>
      </c>
      <c r="C11" s="380"/>
      <c r="D11" s="381"/>
      <c r="E11" s="46">
        <v>21</v>
      </c>
      <c r="F11" s="46">
        <v>1</v>
      </c>
      <c r="G11" s="65">
        <v>1</v>
      </c>
      <c r="H11" s="67">
        <v>1</v>
      </c>
      <c r="I11" s="47">
        <f>+E11*H11*F11*G11</f>
        <v>21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73"/>
      <c r="G12" s="50"/>
      <c r="H12" s="67"/>
      <c r="I12" s="47"/>
      <c r="J12" s="370"/>
      <c r="K12" s="371"/>
      <c r="L12" s="371"/>
      <c r="M12" s="371"/>
      <c r="N12" s="371"/>
      <c r="O12" s="372"/>
      <c r="P12" s="37" t="s">
        <v>97</v>
      </c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  <c r="P15" s="37">
        <v>8.8999999999999996E-2</v>
      </c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  <c r="P16" s="37">
        <f>+P15/2</f>
        <v>4.4499999999999998E-2</v>
      </c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75">
        <f>+I11+I12+I13+I14+I15+I16</f>
        <v>21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P30"/>
  <sheetViews>
    <sheetView view="pageBreakPreview" zoomScaleNormal="85" workbookViewId="0">
      <selection activeCell="F17" sqref="F1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>
        <v>1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33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139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/>
      <c r="B11" s="379"/>
      <c r="C11" s="380"/>
      <c r="D11" s="381"/>
      <c r="E11" s="46"/>
      <c r="F11" s="46"/>
      <c r="G11" s="65"/>
      <c r="H11" s="67"/>
      <c r="I11" s="47"/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6"/>
      <c r="G12" s="50"/>
      <c r="H12" s="67"/>
      <c r="I12" s="47"/>
      <c r="J12" s="370"/>
      <c r="K12" s="371"/>
      <c r="L12" s="371"/>
      <c r="M12" s="371"/>
      <c r="N12" s="371"/>
      <c r="O12" s="372"/>
      <c r="P12" s="37" t="s">
        <v>97</v>
      </c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  <c r="P15" s="37">
        <v>8.8999999999999996E-2</v>
      </c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  <c r="P16" s="37">
        <f>+P15/2</f>
        <v>4.4499999999999998E-2</v>
      </c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75">
        <f>+I11+I12+I13+I14+I15+I16</f>
        <v>0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P30"/>
  <sheetViews>
    <sheetView view="pageBreakPreview" zoomScaleNormal="85" workbookViewId="0">
      <selection activeCell="I20" sqref="I20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" width="0" style="37" hidden="1" customWidth="1"/>
    <col min="17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>
        <f>+I20</f>
        <v>29.1</v>
      </c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177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44687</v>
      </c>
      <c r="B11" s="379" t="s">
        <v>176</v>
      </c>
      <c r="C11" s="380"/>
      <c r="D11" s="381"/>
      <c r="E11" s="46">
        <v>29.1</v>
      </c>
      <c r="F11" s="46">
        <v>1</v>
      </c>
      <c r="G11" s="65">
        <v>1</v>
      </c>
      <c r="H11" s="67">
        <v>1</v>
      </c>
      <c r="I11" s="47">
        <f>+E11*H11*F11*G11</f>
        <v>29.1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73"/>
      <c r="G12" s="50"/>
      <c r="H12" s="67"/>
      <c r="I12" s="47"/>
      <c r="J12" s="370"/>
      <c r="K12" s="371"/>
      <c r="L12" s="371"/>
      <c r="M12" s="371"/>
      <c r="N12" s="371"/>
      <c r="O12" s="372"/>
      <c r="P12" s="37" t="s">
        <v>97</v>
      </c>
    </row>
    <row r="13" spans="1:16" ht="20.100000000000001" customHeight="1" x14ac:dyDescent="0.2">
      <c r="A13" s="45"/>
      <c r="B13" s="379"/>
      <c r="C13" s="380"/>
      <c r="D13" s="381"/>
      <c r="E13" s="48"/>
      <c r="F13" s="73"/>
      <c r="G13" s="50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  <c r="P15" s="37">
        <v>8.8999999999999996E-2</v>
      </c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  <c r="P16" s="37">
        <f>+P15/2</f>
        <v>4.4499999999999998E-2</v>
      </c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75">
        <f>+I11</f>
        <v>29.1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9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P31"/>
  <sheetViews>
    <sheetView view="pageBreakPreview" topLeftCell="A4" zoomScaleNormal="85" workbookViewId="0">
      <selection activeCell="F18" sqref="F18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8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/>
      <c r="O7" s="339"/>
    </row>
    <row r="8" spans="1:16" ht="14.25" customHeight="1" x14ac:dyDescent="0.2">
      <c r="A8" s="347" t="s">
        <v>23</v>
      </c>
      <c r="B8" s="348"/>
      <c r="C8" s="357" t="s">
        <v>61</v>
      </c>
      <c r="D8" s="358"/>
      <c r="E8" s="358"/>
      <c r="F8" s="358"/>
      <c r="G8" s="358"/>
      <c r="H8" s="358"/>
      <c r="I8" s="358"/>
      <c r="J8" s="39" t="s">
        <v>181</v>
      </c>
      <c r="K8" s="337">
        <v>409.875</v>
      </c>
      <c r="L8" s="338"/>
      <c r="M8" s="39" t="s">
        <v>187</v>
      </c>
      <c r="N8" s="337">
        <f>+I21</f>
        <v>588.375</v>
      </c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35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188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58</v>
      </c>
      <c r="G11" s="43"/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44729</v>
      </c>
      <c r="B12" s="486" t="s">
        <v>189</v>
      </c>
      <c r="C12" s="486"/>
      <c r="D12" s="486"/>
      <c r="E12" s="48">
        <v>6</v>
      </c>
      <c r="F12" s="48">
        <f>25.25/6</f>
        <v>4.208333333333333</v>
      </c>
      <c r="G12" s="65"/>
      <c r="H12" s="67">
        <f>(12+15)/2</f>
        <v>13.5</v>
      </c>
      <c r="I12" s="47">
        <f>+E12*F12*H12</f>
        <v>340.875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44729</v>
      </c>
      <c r="B13" s="486" t="s">
        <v>192</v>
      </c>
      <c r="C13" s="486"/>
      <c r="D13" s="486"/>
      <c r="E13" s="48">
        <v>6</v>
      </c>
      <c r="F13" s="48">
        <f>25.25/6</f>
        <v>4.208333333333333</v>
      </c>
      <c r="G13" s="65"/>
      <c r="H13" s="67">
        <v>4</v>
      </c>
      <c r="I13" s="47">
        <f>+E13*F13*H13</f>
        <v>101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44729</v>
      </c>
      <c r="B14" s="486" t="s">
        <v>190</v>
      </c>
      <c r="C14" s="486"/>
      <c r="D14" s="486"/>
      <c r="E14" s="48">
        <v>6</v>
      </c>
      <c r="F14" s="48">
        <f>11.5/6</f>
        <v>1.9166666666666667</v>
      </c>
      <c r="G14" s="65"/>
      <c r="H14" s="67">
        <v>6</v>
      </c>
      <c r="I14" s="47">
        <f>+E14*F14*H14</f>
        <v>69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44729</v>
      </c>
      <c r="B15" s="486" t="s">
        <v>191</v>
      </c>
      <c r="C15" s="486"/>
      <c r="D15" s="486"/>
      <c r="E15" s="48">
        <v>6</v>
      </c>
      <c r="F15" s="48">
        <f>11.5/6</f>
        <v>1.9166666666666667</v>
      </c>
      <c r="G15" s="65"/>
      <c r="H15" s="67">
        <v>5</v>
      </c>
      <c r="I15" s="47">
        <f>+E15*F15*H15</f>
        <v>57.5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44729</v>
      </c>
      <c r="B16" s="486" t="s">
        <v>193</v>
      </c>
      <c r="C16" s="486"/>
      <c r="D16" s="486"/>
      <c r="E16" s="48"/>
      <c r="F16" s="48"/>
      <c r="G16" s="65"/>
      <c r="H16" s="67"/>
      <c r="I16" s="47">
        <v>20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86"/>
      <c r="C17" s="486"/>
      <c r="D17" s="486"/>
      <c r="E17" s="48"/>
      <c r="F17" s="48"/>
      <c r="G17" s="65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86"/>
      <c r="C18" s="486"/>
      <c r="D18" s="486"/>
      <c r="E18" s="48"/>
      <c r="F18" s="48"/>
      <c r="G18" s="48"/>
      <c r="H18" s="67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86"/>
      <c r="C19" s="486"/>
      <c r="D19" s="486"/>
      <c r="E19" s="48"/>
      <c r="F19" s="48"/>
      <c r="G19" s="48"/>
      <c r="H19" s="67"/>
      <c r="I19" s="47"/>
      <c r="J19" s="370"/>
      <c r="K19" s="371"/>
      <c r="L19" s="371"/>
      <c r="M19" s="371"/>
      <c r="N19" s="371"/>
      <c r="O19" s="372"/>
    </row>
    <row r="20" spans="1:15" ht="18" customHeight="1" x14ac:dyDescent="0.3">
      <c r="A20" s="383" t="s">
        <v>10</v>
      </c>
      <c r="B20" s="384"/>
      <c r="C20" s="384"/>
      <c r="D20" s="384"/>
      <c r="E20" s="384"/>
      <c r="F20" s="384"/>
      <c r="G20" s="384"/>
      <c r="H20" s="384"/>
      <c r="I20" s="57"/>
      <c r="J20" s="370"/>
      <c r="K20" s="371"/>
      <c r="L20" s="371"/>
      <c r="M20" s="371"/>
      <c r="N20" s="371"/>
      <c r="O20" s="372"/>
    </row>
    <row r="21" spans="1:15" ht="18" customHeight="1" x14ac:dyDescent="0.2">
      <c r="A21" s="385" t="s">
        <v>11</v>
      </c>
      <c r="B21" s="386"/>
      <c r="C21" s="386"/>
      <c r="D21" s="386"/>
      <c r="E21" s="386"/>
      <c r="F21" s="386"/>
      <c r="G21" s="386"/>
      <c r="H21" s="386"/>
      <c r="I21" s="58">
        <f>+SUM(I12:I19)</f>
        <v>588.375</v>
      </c>
      <c r="J21" s="370"/>
      <c r="K21" s="371"/>
      <c r="L21" s="371"/>
      <c r="M21" s="371"/>
      <c r="N21" s="371"/>
      <c r="O21" s="372"/>
    </row>
    <row r="22" spans="1:15" ht="12.9" customHeight="1" x14ac:dyDescent="0.2">
      <c r="A22" s="387" t="s">
        <v>68</v>
      </c>
      <c r="B22" s="388"/>
      <c r="C22" s="388"/>
      <c r="D22" s="388"/>
      <c r="E22" s="388"/>
      <c r="F22" s="388"/>
      <c r="G22" s="388"/>
      <c r="H22" s="388"/>
      <c r="I22" s="388"/>
      <c r="J22" s="370"/>
      <c r="K22" s="371"/>
      <c r="L22" s="371"/>
      <c r="M22" s="371"/>
      <c r="N22" s="371"/>
      <c r="O22" s="372"/>
    </row>
    <row r="23" spans="1:15" ht="12.9" customHeight="1" x14ac:dyDescent="0.2">
      <c r="A23" s="389"/>
      <c r="B23" s="390"/>
      <c r="C23" s="390"/>
      <c r="D23" s="390"/>
      <c r="E23" s="390"/>
      <c r="F23" s="390"/>
      <c r="G23" s="390"/>
      <c r="H23" s="390"/>
      <c r="I23" s="390"/>
      <c r="J23" s="370"/>
      <c r="K23" s="371"/>
      <c r="L23" s="371"/>
      <c r="M23" s="371"/>
      <c r="N23" s="371"/>
      <c r="O23" s="372"/>
    </row>
    <row r="24" spans="1:15" ht="12.9" customHeight="1" thickBot="1" x14ac:dyDescent="0.25">
      <c r="A24" s="391"/>
      <c r="B24" s="392"/>
      <c r="C24" s="392"/>
      <c r="D24" s="392"/>
      <c r="E24" s="392"/>
      <c r="F24" s="392"/>
      <c r="G24" s="392"/>
      <c r="H24" s="392"/>
      <c r="I24" s="392"/>
      <c r="J24" s="370"/>
      <c r="K24" s="371"/>
      <c r="L24" s="371"/>
      <c r="M24" s="371"/>
      <c r="N24" s="371"/>
      <c r="O24" s="372"/>
    </row>
    <row r="25" spans="1:15" s="59" customFormat="1" ht="14.25" customHeight="1" thickBot="1" x14ac:dyDescent="0.3">
      <c r="A25" s="396" t="s">
        <v>6</v>
      </c>
      <c r="B25" s="397"/>
      <c r="C25" s="397"/>
      <c r="D25" s="397"/>
      <c r="E25" s="397"/>
      <c r="F25" s="397"/>
      <c r="G25" s="397"/>
      <c r="H25" s="397"/>
      <c r="I25" s="397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24</v>
      </c>
      <c r="B26" s="398" t="s">
        <v>51</v>
      </c>
      <c r="C26" s="399"/>
      <c r="D26" s="61" t="s">
        <v>56</v>
      </c>
      <c r="E26" s="400" t="s">
        <v>84</v>
      </c>
      <c r="F26" s="401"/>
      <c r="G26" s="402"/>
      <c r="H26" s="403" t="s">
        <v>86</v>
      </c>
      <c r="I26" s="403"/>
      <c r="J26" s="370"/>
      <c r="K26" s="371"/>
      <c r="L26" s="371"/>
      <c r="M26" s="371"/>
      <c r="N26" s="371"/>
      <c r="O26" s="372"/>
    </row>
    <row r="27" spans="1:15" s="38" customFormat="1" ht="21.9" customHeight="1" x14ac:dyDescent="0.25">
      <c r="A27" s="60" t="s">
        <v>25</v>
      </c>
      <c r="B27" s="404" t="s">
        <v>27</v>
      </c>
      <c r="C27" s="405"/>
      <c r="D27" s="61" t="s">
        <v>25</v>
      </c>
      <c r="E27" s="404" t="s">
        <v>85</v>
      </c>
      <c r="F27" s="404"/>
      <c r="G27" s="405"/>
      <c r="H27" s="382" t="s">
        <v>60</v>
      </c>
      <c r="I27" s="382"/>
      <c r="J27" s="370"/>
      <c r="K27" s="371"/>
      <c r="L27" s="371"/>
      <c r="M27" s="371"/>
      <c r="N27" s="371"/>
      <c r="O27" s="372"/>
    </row>
    <row r="28" spans="1:15" s="38" customFormat="1" ht="35.25" customHeight="1" thickBot="1" x14ac:dyDescent="0.3">
      <c r="A28" s="62" t="s">
        <v>26</v>
      </c>
      <c r="B28" s="393"/>
      <c r="C28" s="394"/>
      <c r="D28" s="63" t="s">
        <v>26</v>
      </c>
      <c r="E28" s="393"/>
      <c r="F28" s="393"/>
      <c r="G28" s="394"/>
      <c r="H28" s="395" t="s">
        <v>28</v>
      </c>
      <c r="I28" s="395"/>
      <c r="J28" s="373"/>
      <c r="K28" s="374"/>
      <c r="L28" s="374"/>
      <c r="M28" s="374"/>
      <c r="N28" s="374"/>
      <c r="O28" s="375"/>
    </row>
    <row r="31" spans="1:15" x14ac:dyDescent="0.2">
      <c r="A31" s="64"/>
      <c r="B31" s="64"/>
    </row>
  </sheetData>
  <mergeCells count="53">
    <mergeCell ref="J10:O28"/>
    <mergeCell ref="B11:D11"/>
    <mergeCell ref="B28:C28"/>
    <mergeCell ref="E28:G28"/>
    <mergeCell ref="H28:I28"/>
    <mergeCell ref="B12:D12"/>
    <mergeCell ref="B14:D14"/>
    <mergeCell ref="B15:D15"/>
    <mergeCell ref="B16:D16"/>
    <mergeCell ref="B17:D17"/>
    <mergeCell ref="B18:D18"/>
    <mergeCell ref="B19:D19"/>
    <mergeCell ref="B13:D13"/>
    <mergeCell ref="A20:H20"/>
    <mergeCell ref="B27:C27"/>
    <mergeCell ref="E27:G27"/>
    <mergeCell ref="H27:I27"/>
    <mergeCell ref="A7:B7"/>
    <mergeCell ref="C7:I7"/>
    <mergeCell ref="A21:H21"/>
    <mergeCell ref="A22:I22"/>
    <mergeCell ref="A23:I23"/>
    <mergeCell ref="A24:I24"/>
    <mergeCell ref="B26:C26"/>
    <mergeCell ref="E26:G26"/>
    <mergeCell ref="H26:I26"/>
    <mergeCell ref="A25:I25"/>
    <mergeCell ref="A10:I10"/>
    <mergeCell ref="K7:L7"/>
    <mergeCell ref="N7:O7"/>
    <mergeCell ref="A9:E9"/>
    <mergeCell ref="F9:G9"/>
    <mergeCell ref="H9:I9"/>
    <mergeCell ref="J9:O9"/>
    <mergeCell ref="N8:O8"/>
    <mergeCell ref="K8:L8"/>
    <mergeCell ref="A8:B8"/>
    <mergeCell ref="C8:I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P32"/>
  <sheetViews>
    <sheetView view="pageBreakPreview" topLeftCell="A4" zoomScaleNormal="85" workbookViewId="0">
      <selection activeCell="I13" sqref="I13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>
        <v>337.13600000000002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>
        <v>21.95</v>
      </c>
      <c r="L8" s="338"/>
      <c r="M8" s="39" t="s">
        <v>182</v>
      </c>
      <c r="N8" s="337">
        <f>+I22</f>
        <v>3.9600000000000004</v>
      </c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34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136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44729</v>
      </c>
      <c r="B12" s="379" t="s">
        <v>194</v>
      </c>
      <c r="C12" s="380"/>
      <c r="D12" s="381"/>
      <c r="E12" s="48">
        <v>1.8</v>
      </c>
      <c r="F12" s="48"/>
      <c r="G12" s="65">
        <v>1.1000000000000001</v>
      </c>
      <c r="H12" s="67">
        <v>2</v>
      </c>
      <c r="I12" s="47">
        <f>+E12*G12*H12</f>
        <v>3.9600000000000004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65"/>
      <c r="H13" s="67"/>
      <c r="I13" s="47">
        <f t="shared" ref="I13" si="0">+E13*G13*H13</f>
        <v>0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65"/>
      <c r="H14" s="67"/>
      <c r="I14" s="47">
        <f t="shared" ref="I14" si="1">+E14*G14*H14</f>
        <v>0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/>
      <c r="C15" s="380"/>
      <c r="D15" s="381"/>
      <c r="E15" s="48"/>
      <c r="F15" s="48"/>
      <c r="G15" s="65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379"/>
      <c r="C16" s="380"/>
      <c r="D16" s="381"/>
      <c r="E16" s="48"/>
      <c r="F16" s="48"/>
      <c r="G16" s="65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379"/>
      <c r="C17" s="380"/>
      <c r="D17" s="381"/>
      <c r="E17" s="48"/>
      <c r="F17" s="48"/>
      <c r="G17" s="65"/>
      <c r="H17" s="67"/>
      <c r="I17" s="47"/>
      <c r="J17" s="370"/>
      <c r="K17" s="371"/>
      <c r="L17" s="371"/>
      <c r="M17" s="371"/>
      <c r="N17" s="371"/>
      <c r="O17" s="372"/>
    </row>
    <row r="18" spans="1:15" ht="27.75" customHeight="1" x14ac:dyDescent="0.2">
      <c r="A18" s="45"/>
      <c r="B18" s="503"/>
      <c r="C18" s="504"/>
      <c r="D18" s="505"/>
      <c r="E18" s="48"/>
      <c r="F18" s="48"/>
      <c r="G18" s="65"/>
      <c r="H18" s="66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379"/>
      <c r="C19" s="380"/>
      <c r="D19" s="381"/>
      <c r="E19" s="48"/>
      <c r="F19" s="48"/>
      <c r="G19" s="65"/>
      <c r="H19" s="66"/>
      <c r="I19" s="47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53"/>
      <c r="B20" s="406"/>
      <c r="C20" s="407"/>
      <c r="D20" s="408"/>
      <c r="E20" s="48"/>
      <c r="F20" s="48"/>
      <c r="G20" s="49"/>
      <c r="H20" s="67"/>
      <c r="I20" s="56"/>
      <c r="J20" s="370"/>
      <c r="K20" s="371"/>
      <c r="L20" s="371"/>
      <c r="M20" s="371"/>
      <c r="N20" s="371"/>
      <c r="O20" s="372"/>
    </row>
    <row r="21" spans="1:15" ht="18" customHeight="1" x14ac:dyDescent="0.3">
      <c r="A21" s="383">
        <v>1</v>
      </c>
      <c r="B21" s="384"/>
      <c r="C21" s="384"/>
      <c r="D21" s="384"/>
      <c r="E21" s="384"/>
      <c r="F21" s="384"/>
      <c r="G21" s="384"/>
      <c r="H21" s="384"/>
      <c r="I21" s="57"/>
      <c r="J21" s="370"/>
      <c r="K21" s="371"/>
      <c r="L21" s="371"/>
      <c r="M21" s="371"/>
      <c r="N21" s="371"/>
      <c r="O21" s="372"/>
    </row>
    <row r="22" spans="1:15" ht="18" customHeight="1" x14ac:dyDescent="0.2">
      <c r="A22" s="385">
        <v>1</v>
      </c>
      <c r="B22" s="386"/>
      <c r="C22" s="386"/>
      <c r="D22" s="386"/>
      <c r="E22" s="386"/>
      <c r="F22" s="386"/>
      <c r="G22" s="386"/>
      <c r="H22" s="386"/>
      <c r="I22" s="58">
        <f>+SUM(I12:I20)</f>
        <v>3.9600000000000004</v>
      </c>
      <c r="J22" s="370"/>
      <c r="K22" s="371"/>
      <c r="L22" s="371"/>
      <c r="M22" s="371"/>
      <c r="N22" s="371"/>
      <c r="O22" s="372"/>
    </row>
    <row r="23" spans="1:15" ht="14.25" customHeight="1" x14ac:dyDescent="0.2">
      <c r="A23" s="387" t="s">
        <v>137</v>
      </c>
      <c r="B23" s="388"/>
      <c r="C23" s="388"/>
      <c r="D23" s="388"/>
      <c r="E23" s="388"/>
      <c r="F23" s="388"/>
      <c r="G23" s="388"/>
      <c r="H23" s="388"/>
      <c r="I23" s="388"/>
      <c r="J23" s="370"/>
      <c r="K23" s="371"/>
      <c r="L23" s="371"/>
      <c r="M23" s="371"/>
      <c r="N23" s="371"/>
      <c r="O23" s="372"/>
    </row>
    <row r="24" spans="1:15" ht="12.9" customHeight="1" x14ac:dyDescent="0.2">
      <c r="A24" s="389"/>
      <c r="B24" s="390"/>
      <c r="C24" s="390"/>
      <c r="D24" s="390"/>
      <c r="E24" s="390"/>
      <c r="F24" s="390"/>
      <c r="G24" s="390"/>
      <c r="H24" s="390"/>
      <c r="I24" s="390"/>
      <c r="J24" s="370"/>
      <c r="K24" s="371"/>
      <c r="L24" s="371"/>
      <c r="M24" s="371"/>
      <c r="N24" s="371"/>
      <c r="O24" s="372"/>
    </row>
    <row r="25" spans="1:15" ht="12.9" customHeight="1" thickBot="1" x14ac:dyDescent="0.25">
      <c r="A25" s="391"/>
      <c r="B25" s="392"/>
      <c r="C25" s="392"/>
      <c r="D25" s="392"/>
      <c r="E25" s="392"/>
      <c r="F25" s="392"/>
      <c r="G25" s="392"/>
      <c r="H25" s="392"/>
      <c r="I25" s="392"/>
      <c r="J25" s="370"/>
      <c r="K25" s="371"/>
      <c r="L25" s="371"/>
      <c r="M25" s="371"/>
      <c r="N25" s="371"/>
      <c r="O25" s="372"/>
    </row>
    <row r="26" spans="1:15" s="59" customFormat="1" ht="14.25" customHeight="1" thickBot="1" x14ac:dyDescent="0.3">
      <c r="A26" s="396" t="s">
        <v>6</v>
      </c>
      <c r="B26" s="397"/>
      <c r="C26" s="397"/>
      <c r="D26" s="397"/>
      <c r="E26" s="397"/>
      <c r="F26" s="397"/>
      <c r="G26" s="397"/>
      <c r="H26" s="397"/>
      <c r="I26" s="397"/>
      <c r="J26" s="370"/>
      <c r="K26" s="371"/>
      <c r="L26" s="371"/>
      <c r="M26" s="371"/>
      <c r="N26" s="371"/>
      <c r="O26" s="372"/>
    </row>
    <row r="27" spans="1:15" s="38" customFormat="1" ht="21.9" customHeight="1" x14ac:dyDescent="0.25">
      <c r="A27" s="60" t="s">
        <v>24</v>
      </c>
      <c r="B27" s="398" t="s">
        <v>51</v>
      </c>
      <c r="C27" s="399"/>
      <c r="D27" s="61" t="s">
        <v>56</v>
      </c>
      <c r="E27" s="400" t="s">
        <v>84</v>
      </c>
      <c r="F27" s="401"/>
      <c r="G27" s="402"/>
      <c r="H27" s="403" t="s">
        <v>86</v>
      </c>
      <c r="I27" s="403"/>
      <c r="J27" s="370"/>
      <c r="K27" s="371"/>
      <c r="L27" s="371"/>
      <c r="M27" s="371"/>
      <c r="N27" s="371"/>
      <c r="O27" s="372"/>
    </row>
    <row r="28" spans="1:15" s="38" customFormat="1" ht="21.9" customHeight="1" x14ac:dyDescent="0.25">
      <c r="A28" s="60" t="s">
        <v>25</v>
      </c>
      <c r="B28" s="404" t="s">
        <v>27</v>
      </c>
      <c r="C28" s="405"/>
      <c r="D28" s="61" t="s">
        <v>25</v>
      </c>
      <c r="E28" s="404" t="s">
        <v>85</v>
      </c>
      <c r="F28" s="404"/>
      <c r="G28" s="405"/>
      <c r="H28" s="382" t="s">
        <v>60</v>
      </c>
      <c r="I28" s="382"/>
      <c r="J28" s="370"/>
      <c r="K28" s="371"/>
      <c r="L28" s="371"/>
      <c r="M28" s="371"/>
      <c r="N28" s="371"/>
      <c r="O28" s="372"/>
    </row>
    <row r="29" spans="1:15" s="38" customFormat="1" ht="35.25" customHeight="1" thickBot="1" x14ac:dyDescent="0.3">
      <c r="A29" s="62" t="s">
        <v>26</v>
      </c>
      <c r="B29" s="393"/>
      <c r="C29" s="394"/>
      <c r="D29" s="63" t="s">
        <v>26</v>
      </c>
      <c r="E29" s="393"/>
      <c r="F29" s="393"/>
      <c r="G29" s="394"/>
      <c r="H29" s="395" t="s">
        <v>28</v>
      </c>
      <c r="I29" s="395"/>
      <c r="J29" s="373"/>
      <c r="K29" s="374"/>
      <c r="L29" s="374"/>
      <c r="M29" s="374"/>
      <c r="N29" s="374"/>
      <c r="O29" s="375"/>
    </row>
    <row r="32" spans="1:15" x14ac:dyDescent="0.2">
      <c r="A32" s="64"/>
      <c r="B32" s="64"/>
    </row>
  </sheetData>
  <mergeCells count="52">
    <mergeCell ref="B27:C27"/>
    <mergeCell ref="E27:G27"/>
    <mergeCell ref="H27:I27"/>
    <mergeCell ref="A22:H22"/>
    <mergeCell ref="B14:D14"/>
    <mergeCell ref="B15:D15"/>
    <mergeCell ref="B17:D17"/>
    <mergeCell ref="B18:D18"/>
    <mergeCell ref="B19:D19"/>
    <mergeCell ref="B20:D20"/>
    <mergeCell ref="A21:H21"/>
    <mergeCell ref="B12:D12"/>
    <mergeCell ref="B13:D13"/>
    <mergeCell ref="B16:D16"/>
    <mergeCell ref="A10:I10"/>
    <mergeCell ref="J10:O29"/>
    <mergeCell ref="B11:D11"/>
    <mergeCell ref="B28:C28"/>
    <mergeCell ref="E28:G28"/>
    <mergeCell ref="H28:I28"/>
    <mergeCell ref="B29:C29"/>
    <mergeCell ref="E29:G29"/>
    <mergeCell ref="H29:I29"/>
    <mergeCell ref="A23:I23"/>
    <mergeCell ref="A24:I24"/>
    <mergeCell ref="A25:I25"/>
    <mergeCell ref="A26:I26"/>
    <mergeCell ref="A7:B7"/>
    <mergeCell ref="C7:I7"/>
    <mergeCell ref="K7:L7"/>
    <mergeCell ref="N7:O7"/>
    <mergeCell ref="A9:E9"/>
    <mergeCell ref="F9:G9"/>
    <mergeCell ref="H9:I9"/>
    <mergeCell ref="J9:O9"/>
    <mergeCell ref="K8:L8"/>
    <mergeCell ref="N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P37"/>
  <sheetViews>
    <sheetView view="pageBreakPreview" topLeftCell="A16" zoomScaleNormal="85" workbookViewId="0">
      <selection activeCell="I27" sqref="I2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7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7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>
        <f>+I27</f>
        <v>128.702</v>
      </c>
      <c r="L8" s="338"/>
      <c r="M8" s="39" t="s">
        <v>182</v>
      </c>
      <c r="N8" s="337"/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34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184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44708</v>
      </c>
      <c r="B12" s="494" t="s">
        <v>185</v>
      </c>
      <c r="C12" s="495"/>
      <c r="D12" s="496"/>
      <c r="E12" s="46">
        <v>11.3</v>
      </c>
      <c r="F12" s="46">
        <v>1</v>
      </c>
      <c r="G12" s="65">
        <f>+(0.3+0.8+1)/(3)</f>
        <v>0.70000000000000007</v>
      </c>
      <c r="H12" s="66">
        <v>4</v>
      </c>
      <c r="I12" s="47">
        <f>+E12*F12*G12*H12</f>
        <v>31.640000000000004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44708</v>
      </c>
      <c r="B13" s="497"/>
      <c r="C13" s="498"/>
      <c r="D13" s="499"/>
      <c r="E13" s="48">
        <v>4</v>
      </c>
      <c r="F13" s="46">
        <v>1</v>
      </c>
      <c r="G13" s="65">
        <f t="shared" ref="G13:G25" si="0">+(0.3+0.8+1)/(3)</f>
        <v>0.70000000000000007</v>
      </c>
      <c r="H13" s="66">
        <v>2</v>
      </c>
      <c r="I13" s="47">
        <f t="shared" ref="I13:I25" si="1">+E13*F13*G13*H13</f>
        <v>5.6000000000000005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44708</v>
      </c>
      <c r="B14" s="497"/>
      <c r="C14" s="498"/>
      <c r="D14" s="499"/>
      <c r="E14" s="48">
        <v>2.27</v>
      </c>
      <c r="F14" s="46">
        <v>1</v>
      </c>
      <c r="G14" s="65">
        <f t="shared" si="0"/>
        <v>0.70000000000000007</v>
      </c>
      <c r="H14" s="66">
        <v>4</v>
      </c>
      <c r="I14" s="47">
        <f t="shared" si="1"/>
        <v>6.3560000000000008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44708</v>
      </c>
      <c r="B15" s="497"/>
      <c r="C15" s="498"/>
      <c r="D15" s="499"/>
      <c r="E15" s="48">
        <v>3.5</v>
      </c>
      <c r="F15" s="46">
        <v>1</v>
      </c>
      <c r="G15" s="65">
        <f t="shared" si="0"/>
        <v>0.70000000000000007</v>
      </c>
      <c r="H15" s="66">
        <v>2</v>
      </c>
      <c r="I15" s="47">
        <f t="shared" si="1"/>
        <v>4.9000000000000004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44708</v>
      </c>
      <c r="B16" s="497"/>
      <c r="C16" s="498"/>
      <c r="D16" s="499"/>
      <c r="E16" s="48">
        <v>3.56</v>
      </c>
      <c r="F16" s="46">
        <v>1</v>
      </c>
      <c r="G16" s="65">
        <f t="shared" si="0"/>
        <v>0.70000000000000007</v>
      </c>
      <c r="H16" s="66">
        <v>8</v>
      </c>
      <c r="I16" s="47">
        <f t="shared" si="1"/>
        <v>19.936000000000003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44708</v>
      </c>
      <c r="B17" s="497"/>
      <c r="C17" s="498"/>
      <c r="D17" s="499"/>
      <c r="E17" s="48">
        <v>2.1</v>
      </c>
      <c r="F17" s="46">
        <v>1</v>
      </c>
      <c r="G17" s="65">
        <f t="shared" si="0"/>
        <v>0.70000000000000007</v>
      </c>
      <c r="H17" s="66">
        <v>2</v>
      </c>
      <c r="I17" s="47">
        <f t="shared" si="1"/>
        <v>2.9400000000000004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44708</v>
      </c>
      <c r="B18" s="497"/>
      <c r="C18" s="498"/>
      <c r="D18" s="499"/>
      <c r="E18" s="48">
        <v>1.7</v>
      </c>
      <c r="F18" s="46">
        <v>1</v>
      </c>
      <c r="G18" s="65">
        <f t="shared" si="0"/>
        <v>0.70000000000000007</v>
      </c>
      <c r="H18" s="66">
        <v>2</v>
      </c>
      <c r="I18" s="47">
        <f t="shared" si="1"/>
        <v>2.3800000000000003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44708</v>
      </c>
      <c r="B19" s="497"/>
      <c r="C19" s="498"/>
      <c r="D19" s="499"/>
      <c r="E19" s="48">
        <v>1.55</v>
      </c>
      <c r="F19" s="46">
        <v>1</v>
      </c>
      <c r="G19" s="65">
        <f t="shared" si="0"/>
        <v>0.70000000000000007</v>
      </c>
      <c r="H19" s="66">
        <v>2</v>
      </c>
      <c r="I19" s="47">
        <f t="shared" si="1"/>
        <v>2.1700000000000004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44708</v>
      </c>
      <c r="B20" s="497"/>
      <c r="C20" s="498"/>
      <c r="D20" s="499"/>
      <c r="E20" s="48">
        <v>6.7</v>
      </c>
      <c r="F20" s="46">
        <v>1</v>
      </c>
      <c r="G20" s="65">
        <f t="shared" si="0"/>
        <v>0.70000000000000007</v>
      </c>
      <c r="H20" s="66">
        <v>4</v>
      </c>
      <c r="I20" s="47">
        <f t="shared" si="1"/>
        <v>18.760000000000002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44708</v>
      </c>
      <c r="B21" s="497"/>
      <c r="C21" s="498"/>
      <c r="D21" s="499"/>
      <c r="E21" s="48">
        <v>2.9</v>
      </c>
      <c r="F21" s="46">
        <v>1</v>
      </c>
      <c r="G21" s="65">
        <f t="shared" si="0"/>
        <v>0.70000000000000007</v>
      </c>
      <c r="H21" s="66">
        <v>6</v>
      </c>
      <c r="I21" s="47">
        <f t="shared" si="1"/>
        <v>12.180000000000001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>
        <v>44708</v>
      </c>
      <c r="B22" s="497"/>
      <c r="C22" s="498"/>
      <c r="D22" s="499"/>
      <c r="E22" s="48">
        <v>1.4</v>
      </c>
      <c r="F22" s="46">
        <v>1</v>
      </c>
      <c r="G22" s="65">
        <f t="shared" si="0"/>
        <v>0.70000000000000007</v>
      </c>
      <c r="H22" s="66">
        <v>2</v>
      </c>
      <c r="I22" s="47">
        <f t="shared" si="1"/>
        <v>1.96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>
        <v>44708</v>
      </c>
      <c r="B23" s="497"/>
      <c r="C23" s="498"/>
      <c r="D23" s="499"/>
      <c r="E23" s="48">
        <v>3.6</v>
      </c>
      <c r="F23" s="46">
        <v>1</v>
      </c>
      <c r="G23" s="65">
        <f>+(0.3+0.8+1)/(3)</f>
        <v>0.70000000000000007</v>
      </c>
      <c r="H23" s="66">
        <v>2</v>
      </c>
      <c r="I23" s="47">
        <f t="shared" si="1"/>
        <v>5.0400000000000009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45">
        <v>44708</v>
      </c>
      <c r="B24" s="497"/>
      <c r="C24" s="498"/>
      <c r="D24" s="499"/>
      <c r="E24" s="48">
        <v>2.2000000000000002</v>
      </c>
      <c r="F24" s="46">
        <v>1</v>
      </c>
      <c r="G24" s="65">
        <f t="shared" si="0"/>
        <v>0.70000000000000007</v>
      </c>
      <c r="H24" s="66">
        <v>2</v>
      </c>
      <c r="I24" s="47">
        <f t="shared" si="1"/>
        <v>3.0800000000000005</v>
      </c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45">
        <v>44708</v>
      </c>
      <c r="B25" s="500"/>
      <c r="C25" s="501"/>
      <c r="D25" s="502"/>
      <c r="E25" s="48">
        <v>8.4</v>
      </c>
      <c r="F25" s="46">
        <v>1</v>
      </c>
      <c r="G25" s="65">
        <f t="shared" si="0"/>
        <v>0.70000000000000007</v>
      </c>
      <c r="H25" s="66">
        <v>2</v>
      </c>
      <c r="I25" s="47">
        <f t="shared" si="1"/>
        <v>11.760000000000002</v>
      </c>
      <c r="J25" s="370"/>
      <c r="K25" s="371"/>
      <c r="L25" s="371"/>
      <c r="M25" s="371"/>
      <c r="N25" s="371"/>
      <c r="O25" s="372"/>
    </row>
    <row r="26" spans="1:15" ht="18" customHeight="1" x14ac:dyDescent="0.3">
      <c r="A26" s="383" t="s">
        <v>10</v>
      </c>
      <c r="B26" s="384"/>
      <c r="C26" s="384"/>
      <c r="D26" s="384"/>
      <c r="E26" s="384"/>
      <c r="F26" s="384"/>
      <c r="G26" s="384"/>
      <c r="H26" s="384"/>
      <c r="I26" s="57"/>
      <c r="J26" s="370"/>
      <c r="K26" s="371"/>
      <c r="L26" s="371"/>
      <c r="M26" s="371"/>
      <c r="N26" s="371"/>
      <c r="O26" s="372"/>
    </row>
    <row r="27" spans="1:15" ht="18" customHeight="1" x14ac:dyDescent="0.2">
      <c r="A27" s="385" t="s">
        <v>11</v>
      </c>
      <c r="B27" s="386"/>
      <c r="C27" s="386"/>
      <c r="D27" s="386"/>
      <c r="E27" s="386"/>
      <c r="F27" s="386"/>
      <c r="G27" s="386"/>
      <c r="H27" s="386"/>
      <c r="I27" s="58">
        <f>+SUM(I12:I25)</f>
        <v>128.702</v>
      </c>
      <c r="J27" s="370"/>
      <c r="K27" s="371"/>
      <c r="L27" s="371"/>
      <c r="M27" s="371"/>
      <c r="N27" s="371"/>
      <c r="O27" s="372"/>
    </row>
    <row r="28" spans="1:15" ht="12.9" customHeight="1" x14ac:dyDescent="0.2">
      <c r="A28" s="387" t="s">
        <v>9</v>
      </c>
      <c r="B28" s="388"/>
      <c r="C28" s="388"/>
      <c r="D28" s="388"/>
      <c r="E28" s="388"/>
      <c r="F28" s="388"/>
      <c r="G28" s="388"/>
      <c r="H28" s="388"/>
      <c r="I28" s="388"/>
      <c r="J28" s="370"/>
      <c r="K28" s="371"/>
      <c r="L28" s="371"/>
      <c r="M28" s="371"/>
      <c r="N28" s="371"/>
      <c r="O28" s="372"/>
    </row>
    <row r="29" spans="1:15" ht="12.9" customHeight="1" x14ac:dyDescent="0.2">
      <c r="A29" s="389"/>
      <c r="B29" s="390"/>
      <c r="C29" s="390"/>
      <c r="D29" s="390"/>
      <c r="E29" s="390"/>
      <c r="F29" s="390"/>
      <c r="G29" s="390"/>
      <c r="H29" s="390"/>
      <c r="I29" s="390"/>
      <c r="J29" s="370"/>
      <c r="K29" s="371"/>
      <c r="L29" s="371"/>
      <c r="M29" s="371"/>
      <c r="N29" s="371"/>
      <c r="O29" s="372"/>
    </row>
    <row r="30" spans="1:15" ht="12.9" customHeight="1" thickBot="1" x14ac:dyDescent="0.25">
      <c r="A30" s="391"/>
      <c r="B30" s="392"/>
      <c r="C30" s="392"/>
      <c r="D30" s="392"/>
      <c r="E30" s="392"/>
      <c r="F30" s="392"/>
      <c r="G30" s="392"/>
      <c r="H30" s="392"/>
      <c r="I30" s="392"/>
      <c r="J30" s="370"/>
      <c r="K30" s="371"/>
      <c r="L30" s="371"/>
      <c r="M30" s="371"/>
      <c r="N30" s="371"/>
      <c r="O30" s="372"/>
    </row>
    <row r="31" spans="1:15" s="59" customFormat="1" ht="14.25" customHeight="1" thickBot="1" x14ac:dyDescent="0.3">
      <c r="A31" s="396" t="s">
        <v>6</v>
      </c>
      <c r="B31" s="397"/>
      <c r="C31" s="397"/>
      <c r="D31" s="397"/>
      <c r="E31" s="397"/>
      <c r="F31" s="397"/>
      <c r="G31" s="397"/>
      <c r="H31" s="397"/>
      <c r="I31" s="397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24</v>
      </c>
      <c r="B32" s="398" t="s">
        <v>51</v>
      </c>
      <c r="C32" s="399"/>
      <c r="D32" s="61" t="s">
        <v>56</v>
      </c>
      <c r="E32" s="400" t="s">
        <v>84</v>
      </c>
      <c r="F32" s="401"/>
      <c r="G32" s="402"/>
      <c r="H32" s="403" t="s">
        <v>86</v>
      </c>
      <c r="I32" s="403"/>
      <c r="J32" s="370"/>
      <c r="K32" s="371"/>
      <c r="L32" s="371"/>
      <c r="M32" s="371"/>
      <c r="N32" s="371"/>
      <c r="O32" s="372"/>
    </row>
    <row r="33" spans="1:15" s="38" customFormat="1" ht="21.9" customHeight="1" x14ac:dyDescent="0.25">
      <c r="A33" s="60" t="s">
        <v>25</v>
      </c>
      <c r="B33" s="404" t="s">
        <v>27</v>
      </c>
      <c r="C33" s="405"/>
      <c r="D33" s="61" t="s">
        <v>25</v>
      </c>
      <c r="E33" s="404" t="s">
        <v>85</v>
      </c>
      <c r="F33" s="404"/>
      <c r="G33" s="405"/>
      <c r="H33" s="382" t="s">
        <v>60</v>
      </c>
      <c r="I33" s="382"/>
      <c r="J33" s="370"/>
      <c r="K33" s="371"/>
      <c r="L33" s="371"/>
      <c r="M33" s="371"/>
      <c r="N33" s="371"/>
      <c r="O33" s="372"/>
    </row>
    <row r="34" spans="1:15" s="38" customFormat="1" ht="35.25" customHeight="1" thickBot="1" x14ac:dyDescent="0.3">
      <c r="A34" s="62" t="s">
        <v>26</v>
      </c>
      <c r="B34" s="393"/>
      <c r="C34" s="394"/>
      <c r="D34" s="63" t="s">
        <v>26</v>
      </c>
      <c r="E34" s="393"/>
      <c r="F34" s="393"/>
      <c r="G34" s="394"/>
      <c r="H34" s="395" t="s">
        <v>28</v>
      </c>
      <c r="I34" s="395"/>
      <c r="J34" s="373"/>
      <c r="K34" s="374"/>
      <c r="L34" s="374"/>
      <c r="M34" s="374"/>
      <c r="N34" s="374"/>
      <c r="O34" s="375"/>
    </row>
    <row r="37" spans="1:15" x14ac:dyDescent="0.2">
      <c r="A37" s="64"/>
      <c r="B37" s="64"/>
    </row>
  </sheetData>
  <mergeCells count="44">
    <mergeCell ref="B34:C34"/>
    <mergeCell ref="E34:G34"/>
    <mergeCell ref="H34:I34"/>
    <mergeCell ref="K8:L8"/>
    <mergeCell ref="N8:O8"/>
    <mergeCell ref="B32:C32"/>
    <mergeCell ref="E32:G32"/>
    <mergeCell ref="H32:I32"/>
    <mergeCell ref="B33:C33"/>
    <mergeCell ref="E33:G33"/>
    <mergeCell ref="H33:I33"/>
    <mergeCell ref="A10:I10"/>
    <mergeCell ref="J10:O34"/>
    <mergeCell ref="B11:D11"/>
    <mergeCell ref="B12:D25"/>
    <mergeCell ref="A26:H26"/>
    <mergeCell ref="A27:H27"/>
    <mergeCell ref="A28:I28"/>
    <mergeCell ref="A29:I29"/>
    <mergeCell ref="A30:I30"/>
    <mergeCell ref="A31:I31"/>
    <mergeCell ref="A7:B7"/>
    <mergeCell ref="C7:I7"/>
    <mergeCell ref="K7:L7"/>
    <mergeCell ref="N7:O7"/>
    <mergeCell ref="A9:E9"/>
    <mergeCell ref="F9:G9"/>
    <mergeCell ref="H9:I9"/>
    <mergeCell ref="J9:O9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P34"/>
  <sheetViews>
    <sheetView view="pageBreakPreview" topLeftCell="A10" zoomScaleNormal="85" workbookViewId="0">
      <selection activeCell="I24" sqref="I2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>
        <v>84.94</v>
      </c>
      <c r="L8" s="338"/>
      <c r="M8" s="39" t="s">
        <v>182</v>
      </c>
      <c r="N8" s="337">
        <f>+I24</f>
        <v>1.8</v>
      </c>
      <c r="O8" s="339"/>
    </row>
    <row r="9" spans="1:16" s="40" customFormat="1" ht="24" customHeight="1" x14ac:dyDescent="0.3">
      <c r="A9" s="359"/>
      <c r="B9" s="360"/>
      <c r="C9" s="360"/>
      <c r="D9" s="360"/>
      <c r="E9" s="360"/>
      <c r="F9" s="361" t="s">
        <v>92</v>
      </c>
      <c r="G9" s="361"/>
      <c r="H9" s="361"/>
      <c r="I9" s="361"/>
      <c r="J9" s="362" t="s">
        <v>5</v>
      </c>
      <c r="K9" s="363"/>
      <c r="L9" s="363"/>
      <c r="M9" s="363"/>
      <c r="N9" s="363"/>
      <c r="O9" s="364"/>
    </row>
    <row r="10" spans="1:16" s="41" customFormat="1" ht="26.25" customHeight="1" thickBot="1" x14ac:dyDescent="0.3">
      <c r="A10" s="365" t="s">
        <v>186</v>
      </c>
      <c r="B10" s="366"/>
      <c r="C10" s="366"/>
      <c r="D10" s="366"/>
      <c r="E10" s="366"/>
      <c r="F10" s="366"/>
      <c r="G10" s="366"/>
      <c r="H10" s="366"/>
      <c r="I10" s="366"/>
      <c r="J10" s="367"/>
      <c r="K10" s="368"/>
      <c r="L10" s="368"/>
      <c r="M10" s="368"/>
      <c r="N10" s="368"/>
      <c r="O10" s="369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44729</v>
      </c>
      <c r="B12" s="379" t="s">
        <v>194</v>
      </c>
      <c r="C12" s="380"/>
      <c r="D12" s="381"/>
      <c r="E12" s="48">
        <v>1.8</v>
      </c>
      <c r="F12" s="46"/>
      <c r="G12" s="46"/>
      <c r="H12" s="67">
        <v>1</v>
      </c>
      <c r="I12" s="47">
        <f>+E12*H12</f>
        <v>1.8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6"/>
      <c r="G13" s="46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6"/>
      <c r="G17" s="46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/>
      <c r="C18" s="407"/>
      <c r="D18" s="408"/>
      <c r="E18" s="48"/>
      <c r="F18" s="71"/>
      <c r="G18" s="71"/>
      <c r="H18" s="67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/>
      <c r="C19" s="407"/>
      <c r="D19" s="408"/>
      <c r="E19" s="48"/>
      <c r="F19" s="71"/>
      <c r="G19" s="71"/>
      <c r="H19" s="67"/>
      <c r="I19" s="74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/>
      <c r="C20" s="407"/>
      <c r="D20" s="408"/>
      <c r="E20" s="48"/>
      <c r="F20" s="71"/>
      <c r="G20" s="71"/>
      <c r="H20" s="67"/>
      <c r="I20" s="74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/>
      <c r="C21" s="407"/>
      <c r="D21" s="408"/>
      <c r="E21" s="48"/>
      <c r="F21" s="71"/>
      <c r="G21" s="71"/>
      <c r="H21" s="67"/>
      <c r="I21" s="74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49"/>
      <c r="H22" s="67"/>
      <c r="I22" s="56"/>
      <c r="J22" s="370"/>
      <c r="K22" s="371"/>
      <c r="L22" s="371"/>
      <c r="M22" s="371"/>
      <c r="N22" s="371"/>
      <c r="O22" s="372"/>
    </row>
    <row r="23" spans="1:15" ht="18" customHeight="1" x14ac:dyDescent="0.3">
      <c r="A23" s="383">
        <v>1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>
        <v>1</v>
      </c>
      <c r="B24" s="386"/>
      <c r="C24" s="386"/>
      <c r="D24" s="386"/>
      <c r="E24" s="386"/>
      <c r="F24" s="386"/>
      <c r="G24" s="386"/>
      <c r="H24" s="386"/>
      <c r="I24" s="58">
        <f>+SUM(I12:I22)</f>
        <v>1.8</v>
      </c>
      <c r="J24" s="370"/>
      <c r="K24" s="371"/>
      <c r="L24" s="371"/>
      <c r="M24" s="371"/>
      <c r="N24" s="371"/>
      <c r="O24" s="372"/>
    </row>
    <row r="25" spans="1:15" ht="14.25" customHeight="1" x14ac:dyDescent="0.2">
      <c r="A25" s="387" t="s">
        <v>137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4">
    <mergeCell ref="A24:H24"/>
    <mergeCell ref="B18:D18"/>
    <mergeCell ref="B31:C31"/>
    <mergeCell ref="E31:G31"/>
    <mergeCell ref="H31:I31"/>
    <mergeCell ref="B19:D19"/>
    <mergeCell ref="B20:D20"/>
    <mergeCell ref="A27:I27"/>
    <mergeCell ref="A28:I28"/>
    <mergeCell ref="B29:C29"/>
    <mergeCell ref="E29:G29"/>
    <mergeCell ref="H29:I29"/>
    <mergeCell ref="B30:C30"/>
    <mergeCell ref="E30:G30"/>
    <mergeCell ref="H30:I30"/>
    <mergeCell ref="B22:D22"/>
    <mergeCell ref="A23:H23"/>
    <mergeCell ref="A9:E9"/>
    <mergeCell ref="F9:G9"/>
    <mergeCell ref="H9:I9"/>
    <mergeCell ref="J9:O9"/>
    <mergeCell ref="A10:I10"/>
    <mergeCell ref="J10:O31"/>
    <mergeCell ref="B11:D11"/>
    <mergeCell ref="B12:D12"/>
    <mergeCell ref="B13:D13"/>
    <mergeCell ref="B14:D14"/>
    <mergeCell ref="A25:I25"/>
    <mergeCell ref="A26:I26"/>
    <mergeCell ref="B21:D21"/>
    <mergeCell ref="B15:D15"/>
    <mergeCell ref="B16:D16"/>
    <mergeCell ref="B17:D17"/>
    <mergeCell ref="A7:B7"/>
    <mergeCell ref="C7:I7"/>
    <mergeCell ref="K7:L7"/>
    <mergeCell ref="N7:O7"/>
    <mergeCell ref="K8:L8"/>
    <mergeCell ref="N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P32"/>
  <sheetViews>
    <sheetView view="pageBreakPreview" topLeftCell="A7" zoomScaleNormal="85" workbookViewId="0">
      <selection activeCell="A12" sqref="A12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+I22</f>
        <v>8</v>
      </c>
      <c r="L9" s="338"/>
      <c r="M9" s="39" t="s">
        <v>205</v>
      </c>
      <c r="N9" s="337"/>
      <c r="O9" s="339"/>
    </row>
    <row r="10" spans="1:16" s="40" customFormat="1" ht="24" customHeight="1" x14ac:dyDescent="0.3">
      <c r="A10" s="359"/>
      <c r="B10" s="360"/>
      <c r="C10" s="360"/>
      <c r="D10" s="360"/>
      <c r="E10" s="360"/>
      <c r="F10" s="361" t="s">
        <v>99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s="41" customFormat="1" ht="26.25" customHeight="1" thickBot="1" x14ac:dyDescent="0.3">
      <c r="A11" s="365" t="s">
        <v>211</v>
      </c>
      <c r="B11" s="366"/>
      <c r="C11" s="366"/>
      <c r="D11" s="366"/>
      <c r="E11" s="366"/>
      <c r="F11" s="366"/>
      <c r="G11" s="366"/>
      <c r="H11" s="366"/>
      <c r="I11" s="366"/>
      <c r="J11" s="367"/>
      <c r="K11" s="368"/>
      <c r="L11" s="368"/>
      <c r="M11" s="368"/>
      <c r="N11" s="368"/>
      <c r="O11" s="369"/>
    </row>
    <row r="12" spans="1:16" ht="12" customHeight="1" x14ac:dyDescent="0.2">
      <c r="A12" s="42" t="s">
        <v>7</v>
      </c>
      <c r="B12" s="376" t="s">
        <v>8</v>
      </c>
      <c r="C12" s="377"/>
      <c r="D12" s="378"/>
      <c r="E12" s="43" t="s">
        <v>0</v>
      </c>
      <c r="F12" s="43" t="s">
        <v>1</v>
      </c>
      <c r="G12" s="43" t="s">
        <v>2</v>
      </c>
      <c r="H12" s="43" t="s">
        <v>3</v>
      </c>
      <c r="I12" s="44" t="s"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44757</v>
      </c>
      <c r="B13" s="379" t="s">
        <v>104</v>
      </c>
      <c r="C13" s="380"/>
      <c r="D13" s="381"/>
      <c r="E13" s="46"/>
      <c r="F13" s="46"/>
      <c r="G13" s="65"/>
      <c r="H13" s="66">
        <v>2</v>
      </c>
      <c r="I13" s="47">
        <f>+H13</f>
        <v>2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44757</v>
      </c>
      <c r="B14" s="379" t="s">
        <v>212</v>
      </c>
      <c r="C14" s="380"/>
      <c r="D14" s="381"/>
      <c r="E14" s="48"/>
      <c r="F14" s="48"/>
      <c r="G14" s="50"/>
      <c r="H14" s="67">
        <v>2</v>
      </c>
      <c r="I14" s="47">
        <f t="shared" ref="I14:I18" si="0">+H14</f>
        <v>2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44757</v>
      </c>
      <c r="B15" s="379" t="s">
        <v>213</v>
      </c>
      <c r="C15" s="380"/>
      <c r="D15" s="381"/>
      <c r="E15" s="48"/>
      <c r="F15" s="48"/>
      <c r="G15" s="49"/>
      <c r="H15" s="67">
        <v>2</v>
      </c>
      <c r="I15" s="47">
        <f t="shared" si="0"/>
        <v>2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44757</v>
      </c>
      <c r="B16" s="379" t="s">
        <v>214</v>
      </c>
      <c r="C16" s="380"/>
      <c r="D16" s="381"/>
      <c r="E16" s="48"/>
      <c r="F16" s="48"/>
      <c r="G16" s="49"/>
      <c r="H16" s="67">
        <v>2</v>
      </c>
      <c r="I16" s="47">
        <f t="shared" si="0"/>
        <v>2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8"/>
      <c r="G17" s="49"/>
      <c r="H17" s="67"/>
      <c r="I17" s="47">
        <f t="shared" si="0"/>
        <v>0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/>
      <c r="C18" s="407"/>
      <c r="D18" s="408"/>
      <c r="E18" s="48"/>
      <c r="F18" s="49"/>
      <c r="G18" s="50"/>
      <c r="H18" s="67"/>
      <c r="I18" s="47">
        <f t="shared" si="0"/>
        <v>0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53"/>
      <c r="B19" s="406"/>
      <c r="C19" s="407"/>
      <c r="D19" s="408"/>
      <c r="E19" s="48"/>
      <c r="F19" s="48"/>
      <c r="G19" s="54"/>
      <c r="H19" s="55"/>
      <c r="I19" s="56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53"/>
      <c r="B20" s="406"/>
      <c r="C20" s="407"/>
      <c r="D20" s="408"/>
      <c r="E20" s="48"/>
      <c r="F20" s="48"/>
      <c r="G20" s="49"/>
      <c r="H20" s="51"/>
      <c r="I20" s="56"/>
      <c r="J20" s="370"/>
      <c r="K20" s="371"/>
      <c r="L20" s="371"/>
      <c r="M20" s="371"/>
      <c r="N20" s="371"/>
      <c r="O20" s="372"/>
    </row>
    <row r="21" spans="1:15" ht="18" customHeight="1" x14ac:dyDescent="0.3">
      <c r="A21" s="383" t="s">
        <v>10</v>
      </c>
      <c r="B21" s="384"/>
      <c r="C21" s="384"/>
      <c r="D21" s="384"/>
      <c r="E21" s="384"/>
      <c r="F21" s="384"/>
      <c r="G21" s="384"/>
      <c r="H21" s="384"/>
      <c r="I21" s="57"/>
      <c r="J21" s="370"/>
      <c r="K21" s="371"/>
      <c r="L21" s="371"/>
      <c r="M21" s="371"/>
      <c r="N21" s="371"/>
      <c r="O21" s="372"/>
    </row>
    <row r="22" spans="1:15" ht="18" customHeight="1" x14ac:dyDescent="0.2">
      <c r="A22" s="385" t="s">
        <v>11</v>
      </c>
      <c r="B22" s="386"/>
      <c r="C22" s="386"/>
      <c r="D22" s="386"/>
      <c r="E22" s="386"/>
      <c r="F22" s="386"/>
      <c r="G22" s="386"/>
      <c r="H22" s="386"/>
      <c r="I22" s="58">
        <f>+I13+I14+I15+I16+I17+I18</f>
        <v>8</v>
      </c>
      <c r="J22" s="370"/>
      <c r="K22" s="371"/>
      <c r="L22" s="371"/>
      <c r="M22" s="371"/>
      <c r="N22" s="371"/>
      <c r="O22" s="372"/>
    </row>
    <row r="23" spans="1:15" ht="12.9" customHeight="1" x14ac:dyDescent="0.2">
      <c r="A23" s="387" t="s">
        <v>9</v>
      </c>
      <c r="B23" s="388"/>
      <c r="C23" s="388"/>
      <c r="D23" s="388"/>
      <c r="E23" s="388"/>
      <c r="F23" s="388"/>
      <c r="G23" s="388"/>
      <c r="H23" s="388"/>
      <c r="I23" s="388"/>
      <c r="J23" s="370"/>
      <c r="K23" s="371"/>
      <c r="L23" s="371"/>
      <c r="M23" s="371"/>
      <c r="N23" s="371"/>
      <c r="O23" s="372"/>
    </row>
    <row r="24" spans="1:15" ht="12.9" customHeight="1" x14ac:dyDescent="0.2">
      <c r="A24" s="389"/>
      <c r="B24" s="390"/>
      <c r="C24" s="390"/>
      <c r="D24" s="390"/>
      <c r="E24" s="390"/>
      <c r="F24" s="390"/>
      <c r="G24" s="390"/>
      <c r="H24" s="390"/>
      <c r="I24" s="390"/>
      <c r="J24" s="370"/>
      <c r="K24" s="371"/>
      <c r="L24" s="371"/>
      <c r="M24" s="371"/>
      <c r="N24" s="371"/>
      <c r="O24" s="372"/>
    </row>
    <row r="25" spans="1:15" ht="12.9" customHeight="1" thickBot="1" x14ac:dyDescent="0.25">
      <c r="A25" s="391"/>
      <c r="B25" s="392"/>
      <c r="C25" s="392"/>
      <c r="D25" s="392"/>
      <c r="E25" s="392"/>
      <c r="F25" s="392"/>
      <c r="G25" s="392"/>
      <c r="H25" s="392"/>
      <c r="I25" s="392"/>
      <c r="J25" s="370"/>
      <c r="K25" s="371"/>
      <c r="L25" s="371"/>
      <c r="M25" s="371"/>
      <c r="N25" s="371"/>
      <c r="O25" s="372"/>
    </row>
    <row r="26" spans="1:15" s="59" customFormat="1" ht="14.25" customHeight="1" thickBot="1" x14ac:dyDescent="0.3">
      <c r="A26" s="396" t="s">
        <v>6</v>
      </c>
      <c r="B26" s="397"/>
      <c r="C26" s="397"/>
      <c r="D26" s="397"/>
      <c r="E26" s="397"/>
      <c r="F26" s="397"/>
      <c r="G26" s="397"/>
      <c r="H26" s="397"/>
      <c r="I26" s="397"/>
      <c r="J26" s="370"/>
      <c r="K26" s="371"/>
      <c r="L26" s="371"/>
      <c r="M26" s="371"/>
      <c r="N26" s="371"/>
      <c r="O26" s="372"/>
    </row>
    <row r="27" spans="1:15" s="38" customFormat="1" ht="21.9" customHeight="1" x14ac:dyDescent="0.25">
      <c r="A27" s="60" t="s">
        <v>24</v>
      </c>
      <c r="B27" s="398" t="s">
        <v>51</v>
      </c>
      <c r="C27" s="399"/>
      <c r="D27" s="61" t="s">
        <v>56</v>
      </c>
      <c r="E27" s="400" t="s">
        <v>84</v>
      </c>
      <c r="F27" s="401"/>
      <c r="G27" s="402"/>
      <c r="H27" s="403" t="s">
        <v>86</v>
      </c>
      <c r="I27" s="403"/>
      <c r="J27" s="370"/>
      <c r="K27" s="371"/>
      <c r="L27" s="371"/>
      <c r="M27" s="371"/>
      <c r="N27" s="371"/>
      <c r="O27" s="372"/>
    </row>
    <row r="28" spans="1:15" s="38" customFormat="1" ht="21.9" customHeight="1" x14ac:dyDescent="0.25">
      <c r="A28" s="60" t="s">
        <v>25</v>
      </c>
      <c r="B28" s="404" t="s">
        <v>27</v>
      </c>
      <c r="C28" s="405"/>
      <c r="D28" s="61" t="s">
        <v>25</v>
      </c>
      <c r="E28" s="404" t="s">
        <v>85</v>
      </c>
      <c r="F28" s="404"/>
      <c r="G28" s="405"/>
      <c r="H28" s="382" t="s">
        <v>60</v>
      </c>
      <c r="I28" s="382"/>
      <c r="J28" s="370"/>
      <c r="K28" s="371"/>
      <c r="L28" s="371"/>
      <c r="M28" s="371"/>
      <c r="N28" s="371"/>
      <c r="O28" s="372"/>
    </row>
    <row r="29" spans="1:15" s="38" customFormat="1" ht="35.25" customHeight="1" thickBot="1" x14ac:dyDescent="0.3">
      <c r="A29" s="62" t="s">
        <v>26</v>
      </c>
      <c r="B29" s="393"/>
      <c r="C29" s="394"/>
      <c r="D29" s="63" t="s">
        <v>26</v>
      </c>
      <c r="E29" s="393"/>
      <c r="F29" s="393"/>
      <c r="G29" s="394"/>
      <c r="H29" s="395" t="s">
        <v>28</v>
      </c>
      <c r="I29" s="395"/>
      <c r="J29" s="373"/>
      <c r="K29" s="374"/>
      <c r="L29" s="374"/>
      <c r="M29" s="374"/>
      <c r="N29" s="374"/>
      <c r="O29" s="375"/>
    </row>
    <row r="32" spans="1:15" x14ac:dyDescent="0.2">
      <c r="A32" s="64"/>
      <c r="B32" s="64"/>
    </row>
  </sheetData>
  <mergeCells count="53">
    <mergeCell ref="H29:I29"/>
    <mergeCell ref="K8:L8"/>
    <mergeCell ref="N8:O8"/>
    <mergeCell ref="K9:L9"/>
    <mergeCell ref="N9:O9"/>
    <mergeCell ref="A26:I26"/>
    <mergeCell ref="B27:C27"/>
    <mergeCell ref="E27:G27"/>
    <mergeCell ref="H27:I27"/>
    <mergeCell ref="B28:C28"/>
    <mergeCell ref="E28:G28"/>
    <mergeCell ref="H28:I28"/>
    <mergeCell ref="B20:D20"/>
    <mergeCell ref="A21:H21"/>
    <mergeCell ref="J11:O29"/>
    <mergeCell ref="B12:D12"/>
    <mergeCell ref="A25:I25"/>
    <mergeCell ref="A11:I11"/>
    <mergeCell ref="B29:C29"/>
    <mergeCell ref="E29:G29"/>
    <mergeCell ref="A7:B7"/>
    <mergeCell ref="C7:I7"/>
    <mergeCell ref="B18:D18"/>
    <mergeCell ref="B19:D19"/>
    <mergeCell ref="A22:H22"/>
    <mergeCell ref="A23:I23"/>
    <mergeCell ref="A24:I24"/>
    <mergeCell ref="B13:D13"/>
    <mergeCell ref="B14:D14"/>
    <mergeCell ref="B15:D15"/>
    <mergeCell ref="B16:D16"/>
    <mergeCell ref="B17:D17"/>
    <mergeCell ref="K7:L7"/>
    <mergeCell ref="N7:O7"/>
    <mergeCell ref="A10:E10"/>
    <mergeCell ref="F10:G10"/>
    <mergeCell ref="H10:I10"/>
    <mergeCell ref="J10:O10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P37"/>
  <sheetViews>
    <sheetView view="pageBreakPreview" topLeftCell="A13" zoomScaleNormal="85" workbookViewId="0">
      <selection activeCell="G23" sqref="G23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>
        <v>100.824</v>
      </c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+I27</f>
        <v>121.42600000000002</v>
      </c>
      <c r="L9" s="338"/>
      <c r="M9" s="39" t="s">
        <v>205</v>
      </c>
      <c r="N9" s="337"/>
      <c r="O9" s="339"/>
    </row>
    <row r="10" spans="1:16" s="40" customFormat="1" ht="24" customHeight="1" x14ac:dyDescent="0.3">
      <c r="A10" s="359"/>
      <c r="B10" s="360"/>
      <c r="C10" s="360"/>
      <c r="D10" s="360"/>
      <c r="E10" s="360"/>
      <c r="F10" s="361" t="s">
        <v>34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s="41" customFormat="1" ht="26.25" customHeight="1" thickBot="1" x14ac:dyDescent="0.3">
      <c r="A11" s="365" t="s">
        <v>201</v>
      </c>
      <c r="B11" s="366"/>
      <c r="C11" s="366"/>
      <c r="D11" s="366"/>
      <c r="E11" s="366"/>
      <c r="F11" s="366"/>
      <c r="G11" s="366"/>
      <c r="H11" s="366"/>
      <c r="I11" s="366"/>
      <c r="J11" s="367"/>
      <c r="K11" s="368"/>
      <c r="L11" s="368"/>
      <c r="M11" s="368"/>
      <c r="N11" s="368"/>
      <c r="O11" s="369"/>
    </row>
    <row r="12" spans="1:16" ht="12" customHeight="1" x14ac:dyDescent="0.2">
      <c r="A12" s="42" t="s">
        <v>7</v>
      </c>
      <c r="B12" s="376" t="s">
        <v>8</v>
      </c>
      <c r="C12" s="377"/>
      <c r="D12" s="378"/>
      <c r="E12" s="43" t="s">
        <v>0</v>
      </c>
      <c r="F12" s="43" t="s">
        <v>1</v>
      </c>
      <c r="G12" s="43" t="s">
        <v>2</v>
      </c>
      <c r="H12" s="43" t="s">
        <v>3</v>
      </c>
      <c r="I12" s="44" t="s"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44757</v>
      </c>
      <c r="B13" s="379" t="s">
        <v>225</v>
      </c>
      <c r="C13" s="380"/>
      <c r="D13" s="381"/>
      <c r="E13" s="48"/>
      <c r="F13" s="48"/>
      <c r="G13" s="65"/>
      <c r="H13" s="67">
        <v>363.04599999999999</v>
      </c>
      <c r="I13" s="47">
        <f>+H13</f>
        <v>363.04599999999999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 t="s">
        <v>226</v>
      </c>
      <c r="C14" s="380"/>
      <c r="D14" s="381"/>
      <c r="E14" s="48"/>
      <c r="F14" s="48"/>
      <c r="G14" s="65"/>
      <c r="H14" s="67">
        <f>-(44.74+36.1)</f>
        <v>-80.84</v>
      </c>
      <c r="I14" s="47">
        <f>+H14</f>
        <v>-80.84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 t="s">
        <v>227</v>
      </c>
      <c r="C15" s="380"/>
      <c r="D15" s="381"/>
      <c r="E15" s="48"/>
      <c r="F15" s="48"/>
      <c r="G15" s="65"/>
      <c r="H15" s="67"/>
      <c r="I15" s="47">
        <v>-100.82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379" t="s">
        <v>230</v>
      </c>
      <c r="C16" s="380"/>
      <c r="D16" s="381"/>
      <c r="E16" s="48"/>
      <c r="F16" s="48"/>
      <c r="G16" s="65"/>
      <c r="H16" s="67">
        <v>-59.96</v>
      </c>
      <c r="I16" s="47">
        <f>+H16</f>
        <v>-59.96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379"/>
      <c r="C17" s="380"/>
      <c r="D17" s="381"/>
      <c r="E17" s="48"/>
      <c r="F17" s="48"/>
      <c r="G17" s="65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379"/>
      <c r="C18" s="380"/>
      <c r="D18" s="381"/>
      <c r="E18" s="48"/>
      <c r="F18" s="48"/>
      <c r="G18" s="65"/>
      <c r="H18" s="67"/>
      <c r="I18" s="47"/>
      <c r="J18" s="370"/>
      <c r="K18" s="371"/>
      <c r="L18" s="371"/>
      <c r="M18" s="371"/>
      <c r="N18" s="371"/>
      <c r="O18" s="372"/>
    </row>
    <row r="19" spans="1:15" ht="27.75" customHeight="1" x14ac:dyDescent="0.2">
      <c r="A19" s="45"/>
      <c r="B19" s="503"/>
      <c r="C19" s="504"/>
      <c r="D19" s="505"/>
      <c r="E19" s="48"/>
      <c r="F19" s="48"/>
      <c r="G19" s="65"/>
      <c r="H19" s="67"/>
      <c r="I19" s="47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379"/>
      <c r="C20" s="380"/>
      <c r="D20" s="381"/>
      <c r="E20" s="48"/>
      <c r="F20" s="48"/>
      <c r="G20" s="65"/>
      <c r="H20" s="66"/>
      <c r="I20" s="47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53"/>
      <c r="B21" s="406"/>
      <c r="C21" s="407"/>
      <c r="D21" s="408"/>
      <c r="E21" s="48"/>
      <c r="F21" s="48"/>
      <c r="G21" s="65"/>
      <c r="H21" s="67"/>
      <c r="I21" s="56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65"/>
      <c r="H22" s="67"/>
      <c r="I22" s="105"/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53"/>
      <c r="B23" s="406"/>
      <c r="C23" s="407"/>
      <c r="D23" s="408"/>
      <c r="E23" s="48"/>
      <c r="F23" s="48"/>
      <c r="G23" s="65"/>
      <c r="H23" s="67"/>
      <c r="I23" s="105"/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53"/>
      <c r="B24" s="406"/>
      <c r="C24" s="407"/>
      <c r="D24" s="408"/>
      <c r="E24" s="48"/>
      <c r="F24" s="48"/>
      <c r="G24" s="65"/>
      <c r="H24" s="67"/>
      <c r="I24" s="105"/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53"/>
      <c r="B25" s="406"/>
      <c r="C25" s="407"/>
      <c r="D25" s="408"/>
      <c r="E25" s="48"/>
      <c r="F25" s="48"/>
      <c r="G25" s="65"/>
      <c r="H25" s="67"/>
      <c r="I25" s="105"/>
      <c r="J25" s="370"/>
      <c r="K25" s="371"/>
      <c r="L25" s="371"/>
      <c r="M25" s="371"/>
      <c r="N25" s="371"/>
      <c r="O25" s="372"/>
    </row>
    <row r="26" spans="1:15" ht="18" customHeight="1" x14ac:dyDescent="0.3">
      <c r="A26" s="383">
        <v>1</v>
      </c>
      <c r="B26" s="384"/>
      <c r="C26" s="384"/>
      <c r="D26" s="384"/>
      <c r="E26" s="384"/>
      <c r="F26" s="384"/>
      <c r="G26" s="384"/>
      <c r="H26" s="384"/>
      <c r="I26" s="57"/>
      <c r="J26" s="370"/>
      <c r="K26" s="371"/>
      <c r="L26" s="371"/>
      <c r="M26" s="371"/>
      <c r="N26" s="371"/>
      <c r="O26" s="372"/>
    </row>
    <row r="27" spans="1:15" ht="18" customHeight="1" x14ac:dyDescent="0.2">
      <c r="A27" s="385">
        <v>1</v>
      </c>
      <c r="B27" s="386"/>
      <c r="C27" s="386"/>
      <c r="D27" s="386"/>
      <c r="E27" s="386"/>
      <c r="F27" s="386"/>
      <c r="G27" s="386"/>
      <c r="H27" s="386"/>
      <c r="I27" s="58">
        <f>+SUM(I13:I25)</f>
        <v>121.42600000000002</v>
      </c>
      <c r="J27" s="370"/>
      <c r="K27" s="371"/>
      <c r="L27" s="371"/>
      <c r="M27" s="371"/>
      <c r="N27" s="371"/>
      <c r="O27" s="372"/>
    </row>
    <row r="28" spans="1:15" ht="14.25" customHeight="1" x14ac:dyDescent="0.2">
      <c r="A28" s="387" t="s">
        <v>137</v>
      </c>
      <c r="B28" s="388"/>
      <c r="C28" s="388"/>
      <c r="D28" s="388"/>
      <c r="E28" s="388"/>
      <c r="F28" s="388"/>
      <c r="G28" s="388"/>
      <c r="H28" s="388"/>
      <c r="I28" s="388"/>
      <c r="J28" s="370"/>
      <c r="K28" s="371"/>
      <c r="L28" s="371"/>
      <c r="M28" s="371"/>
      <c r="N28" s="371"/>
      <c r="O28" s="372"/>
    </row>
    <row r="29" spans="1:15" ht="12.9" customHeight="1" x14ac:dyDescent="0.2">
      <c r="A29" s="389"/>
      <c r="B29" s="390"/>
      <c r="C29" s="390"/>
      <c r="D29" s="390"/>
      <c r="E29" s="390"/>
      <c r="F29" s="390"/>
      <c r="G29" s="390"/>
      <c r="H29" s="390"/>
      <c r="I29" s="390"/>
      <c r="J29" s="370"/>
      <c r="K29" s="371"/>
      <c r="L29" s="371"/>
      <c r="M29" s="371"/>
      <c r="N29" s="371"/>
      <c r="O29" s="372"/>
    </row>
    <row r="30" spans="1:15" ht="12.9" customHeight="1" thickBot="1" x14ac:dyDescent="0.25">
      <c r="A30" s="391"/>
      <c r="B30" s="392"/>
      <c r="C30" s="392"/>
      <c r="D30" s="392"/>
      <c r="E30" s="392"/>
      <c r="F30" s="392"/>
      <c r="G30" s="392"/>
      <c r="H30" s="392"/>
      <c r="I30" s="392"/>
      <c r="J30" s="370"/>
      <c r="K30" s="371"/>
      <c r="L30" s="371"/>
      <c r="M30" s="371"/>
      <c r="N30" s="371"/>
      <c r="O30" s="372"/>
    </row>
    <row r="31" spans="1:15" s="59" customFormat="1" ht="14.25" customHeight="1" thickBot="1" x14ac:dyDescent="0.3">
      <c r="A31" s="396" t="s">
        <v>6</v>
      </c>
      <c r="B31" s="397"/>
      <c r="C31" s="397"/>
      <c r="D31" s="397"/>
      <c r="E31" s="397"/>
      <c r="F31" s="397"/>
      <c r="G31" s="397"/>
      <c r="H31" s="397"/>
      <c r="I31" s="397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24</v>
      </c>
      <c r="B32" s="398" t="s">
        <v>51</v>
      </c>
      <c r="C32" s="399"/>
      <c r="D32" s="61" t="s">
        <v>56</v>
      </c>
      <c r="E32" s="400" t="s">
        <v>84</v>
      </c>
      <c r="F32" s="401"/>
      <c r="G32" s="402"/>
      <c r="H32" s="403" t="s">
        <v>86</v>
      </c>
      <c r="I32" s="403"/>
      <c r="J32" s="370"/>
      <c r="K32" s="371"/>
      <c r="L32" s="371"/>
      <c r="M32" s="371"/>
      <c r="N32" s="371"/>
      <c r="O32" s="372"/>
    </row>
    <row r="33" spans="1:15" s="38" customFormat="1" ht="21.9" customHeight="1" x14ac:dyDescent="0.25">
      <c r="A33" s="60" t="s">
        <v>25</v>
      </c>
      <c r="B33" s="404" t="s">
        <v>27</v>
      </c>
      <c r="C33" s="405"/>
      <c r="D33" s="61" t="s">
        <v>25</v>
      </c>
      <c r="E33" s="404" t="s">
        <v>85</v>
      </c>
      <c r="F33" s="404"/>
      <c r="G33" s="405"/>
      <c r="H33" s="382" t="s">
        <v>60</v>
      </c>
      <c r="I33" s="382"/>
      <c r="J33" s="370"/>
      <c r="K33" s="371"/>
      <c r="L33" s="371"/>
      <c r="M33" s="371"/>
      <c r="N33" s="371"/>
      <c r="O33" s="372"/>
    </row>
    <row r="34" spans="1:15" s="38" customFormat="1" ht="35.25" customHeight="1" thickBot="1" x14ac:dyDescent="0.3">
      <c r="A34" s="62" t="s">
        <v>26</v>
      </c>
      <c r="B34" s="393"/>
      <c r="C34" s="394"/>
      <c r="D34" s="63" t="s">
        <v>26</v>
      </c>
      <c r="E34" s="393"/>
      <c r="F34" s="393"/>
      <c r="G34" s="394"/>
      <c r="H34" s="395" t="s">
        <v>28</v>
      </c>
      <c r="I34" s="395"/>
      <c r="J34" s="373"/>
      <c r="K34" s="374"/>
      <c r="L34" s="374"/>
      <c r="M34" s="374"/>
      <c r="N34" s="374"/>
      <c r="O34" s="375"/>
    </row>
    <row r="37" spans="1:15" x14ac:dyDescent="0.2">
      <c r="A37" s="64"/>
      <c r="B37" s="64"/>
    </row>
  </sheetData>
  <mergeCells count="58">
    <mergeCell ref="H34:I34"/>
    <mergeCell ref="B22:D22"/>
    <mergeCell ref="B23:D23"/>
    <mergeCell ref="B24:D24"/>
    <mergeCell ref="B25:D25"/>
    <mergeCell ref="B32:C32"/>
    <mergeCell ref="E32:G32"/>
    <mergeCell ref="H32:I32"/>
    <mergeCell ref="B33:C33"/>
    <mergeCell ref="E33:G33"/>
    <mergeCell ref="H33:I33"/>
    <mergeCell ref="A26:H26"/>
    <mergeCell ref="A27:H27"/>
    <mergeCell ref="A28:I28"/>
    <mergeCell ref="B19:D19"/>
    <mergeCell ref="B20:D20"/>
    <mergeCell ref="B21:D21"/>
    <mergeCell ref="B34:C34"/>
    <mergeCell ref="E34:G34"/>
    <mergeCell ref="A10:E10"/>
    <mergeCell ref="F10:G10"/>
    <mergeCell ref="H10:I10"/>
    <mergeCell ref="J10:O10"/>
    <mergeCell ref="A11:I11"/>
    <mergeCell ref="J11:O34"/>
    <mergeCell ref="B12:D12"/>
    <mergeCell ref="B13:D13"/>
    <mergeCell ref="B14:D14"/>
    <mergeCell ref="B15:D15"/>
    <mergeCell ref="A29:I29"/>
    <mergeCell ref="A30:I30"/>
    <mergeCell ref="A31:I31"/>
    <mergeCell ref="B16:D16"/>
    <mergeCell ref="B17:D17"/>
    <mergeCell ref="B18:D18"/>
    <mergeCell ref="A3:O3"/>
    <mergeCell ref="A4:B5"/>
    <mergeCell ref="C4:I5"/>
    <mergeCell ref="J4:O4"/>
    <mergeCell ref="K5:L5"/>
    <mergeCell ref="N5:O5"/>
    <mergeCell ref="A1:B2"/>
    <mergeCell ref="C1:M1"/>
    <mergeCell ref="N1:O1"/>
    <mergeCell ref="C2:M2"/>
    <mergeCell ref="N2:O2"/>
    <mergeCell ref="K9:L9"/>
    <mergeCell ref="N9:O9"/>
    <mergeCell ref="A6:B6"/>
    <mergeCell ref="C6:I6"/>
    <mergeCell ref="K6:L6"/>
    <mergeCell ref="N6:O6"/>
    <mergeCell ref="A7:B7"/>
    <mergeCell ref="C7:I7"/>
    <mergeCell ref="K7:L7"/>
    <mergeCell ref="N7:O7"/>
    <mergeCell ref="K8:L8"/>
    <mergeCell ref="N8:O8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P37"/>
  <sheetViews>
    <sheetView view="pageBreakPreview" topLeftCell="A7" zoomScaleNormal="85" workbookViewId="0">
      <selection activeCell="K9" sqref="K9:L9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+I27</f>
        <v>222.24600000000001</v>
      </c>
      <c r="L9" s="338"/>
      <c r="M9" s="39" t="s">
        <v>205</v>
      </c>
      <c r="N9" s="337"/>
      <c r="O9" s="339"/>
    </row>
    <row r="10" spans="1:16" s="40" customFormat="1" ht="24" customHeight="1" x14ac:dyDescent="0.3">
      <c r="A10" s="359"/>
      <c r="B10" s="360"/>
      <c r="C10" s="360"/>
      <c r="D10" s="360"/>
      <c r="E10" s="360"/>
      <c r="F10" s="361" t="s">
        <v>34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s="41" customFormat="1" ht="26.25" customHeight="1" thickBot="1" x14ac:dyDescent="0.3">
      <c r="A11" s="365" t="s">
        <v>242</v>
      </c>
      <c r="B11" s="366"/>
      <c r="C11" s="366"/>
      <c r="D11" s="366"/>
      <c r="E11" s="366"/>
      <c r="F11" s="366"/>
      <c r="G11" s="366"/>
      <c r="H11" s="366"/>
      <c r="I11" s="366"/>
      <c r="J11" s="367"/>
      <c r="K11" s="368"/>
      <c r="L11" s="368"/>
      <c r="M11" s="368"/>
      <c r="N11" s="368"/>
      <c r="O11" s="369"/>
    </row>
    <row r="12" spans="1:16" ht="12" customHeight="1" x14ac:dyDescent="0.2">
      <c r="A12" s="42" t="s">
        <v>7</v>
      </c>
      <c r="B12" s="376" t="s">
        <v>8</v>
      </c>
      <c r="C12" s="377"/>
      <c r="D12" s="378"/>
      <c r="E12" s="43" t="s">
        <v>0</v>
      </c>
      <c r="F12" s="43" t="s">
        <v>1</v>
      </c>
      <c r="G12" s="43" t="s">
        <v>2</v>
      </c>
      <c r="H12" s="43" t="s">
        <v>3</v>
      </c>
      <c r="I12" s="44" t="s"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44757</v>
      </c>
      <c r="B13" s="379" t="s">
        <v>225</v>
      </c>
      <c r="C13" s="380"/>
      <c r="D13" s="381"/>
      <c r="E13" s="48"/>
      <c r="F13" s="48"/>
      <c r="G13" s="65"/>
      <c r="H13" s="67">
        <v>363.04599999999999</v>
      </c>
      <c r="I13" s="47">
        <f>+H13</f>
        <v>363.04599999999999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 t="s">
        <v>226</v>
      </c>
      <c r="C14" s="380"/>
      <c r="D14" s="381"/>
      <c r="E14" s="48"/>
      <c r="F14" s="48"/>
      <c r="G14" s="65"/>
      <c r="H14" s="67">
        <f>-(44.74+36.1)</f>
        <v>-80.84</v>
      </c>
      <c r="I14" s="47">
        <f>+H14</f>
        <v>-80.84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 t="s">
        <v>230</v>
      </c>
      <c r="C15" s="380"/>
      <c r="D15" s="381"/>
      <c r="E15" s="48"/>
      <c r="F15" s="48"/>
      <c r="G15" s="65"/>
      <c r="H15" s="67">
        <v>-59.96</v>
      </c>
      <c r="I15" s="47">
        <f>+H15</f>
        <v>-59.96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379"/>
      <c r="C16" s="380"/>
      <c r="D16" s="381"/>
      <c r="E16" s="48"/>
      <c r="F16" s="48"/>
      <c r="G16" s="65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379"/>
      <c r="C17" s="380"/>
      <c r="D17" s="381"/>
      <c r="E17" s="48"/>
      <c r="F17" s="48"/>
      <c r="G17" s="65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379"/>
      <c r="C18" s="380"/>
      <c r="D18" s="381"/>
      <c r="E18" s="48"/>
      <c r="F18" s="48"/>
      <c r="G18" s="65"/>
      <c r="H18" s="67"/>
      <c r="I18" s="47"/>
      <c r="J18" s="370"/>
      <c r="K18" s="371"/>
      <c r="L18" s="371"/>
      <c r="M18" s="371"/>
      <c r="N18" s="371"/>
      <c r="O18" s="372"/>
    </row>
    <row r="19" spans="1:15" ht="27.75" customHeight="1" x14ac:dyDescent="0.2">
      <c r="A19" s="45"/>
      <c r="B19" s="503"/>
      <c r="C19" s="504"/>
      <c r="D19" s="505"/>
      <c r="E19" s="48"/>
      <c r="F19" s="48"/>
      <c r="G19" s="65"/>
      <c r="H19" s="67"/>
      <c r="I19" s="47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379"/>
      <c r="C20" s="380"/>
      <c r="D20" s="381"/>
      <c r="E20" s="48"/>
      <c r="F20" s="48"/>
      <c r="G20" s="65"/>
      <c r="H20" s="66"/>
      <c r="I20" s="47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53"/>
      <c r="B21" s="406"/>
      <c r="C21" s="407"/>
      <c r="D21" s="408"/>
      <c r="E21" s="48"/>
      <c r="F21" s="48"/>
      <c r="G21" s="65"/>
      <c r="H21" s="67"/>
      <c r="I21" s="56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65"/>
      <c r="H22" s="67"/>
      <c r="I22" s="105"/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53"/>
      <c r="B23" s="406"/>
      <c r="C23" s="407"/>
      <c r="D23" s="408"/>
      <c r="E23" s="48"/>
      <c r="F23" s="48"/>
      <c r="G23" s="65"/>
      <c r="H23" s="67"/>
      <c r="I23" s="105"/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53"/>
      <c r="B24" s="406"/>
      <c r="C24" s="407"/>
      <c r="D24" s="408"/>
      <c r="E24" s="48"/>
      <c r="F24" s="48"/>
      <c r="G24" s="65"/>
      <c r="H24" s="67"/>
      <c r="I24" s="105"/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53"/>
      <c r="B25" s="406"/>
      <c r="C25" s="407"/>
      <c r="D25" s="408"/>
      <c r="E25" s="48"/>
      <c r="F25" s="48"/>
      <c r="G25" s="65"/>
      <c r="H25" s="67"/>
      <c r="I25" s="105"/>
      <c r="J25" s="370"/>
      <c r="K25" s="371"/>
      <c r="L25" s="371"/>
      <c r="M25" s="371"/>
      <c r="N25" s="371"/>
      <c r="O25" s="372"/>
    </row>
    <row r="26" spans="1:15" ht="18" customHeight="1" x14ac:dyDescent="0.3">
      <c r="A26" s="383">
        <v>1</v>
      </c>
      <c r="B26" s="384"/>
      <c r="C26" s="384"/>
      <c r="D26" s="384"/>
      <c r="E26" s="384"/>
      <c r="F26" s="384"/>
      <c r="G26" s="384"/>
      <c r="H26" s="384"/>
      <c r="I26" s="57"/>
      <c r="J26" s="370"/>
      <c r="K26" s="371"/>
      <c r="L26" s="371"/>
      <c r="M26" s="371"/>
      <c r="N26" s="371"/>
      <c r="O26" s="372"/>
    </row>
    <row r="27" spans="1:15" ht="18" customHeight="1" x14ac:dyDescent="0.2">
      <c r="A27" s="385">
        <v>1</v>
      </c>
      <c r="B27" s="386"/>
      <c r="C27" s="386"/>
      <c r="D27" s="386"/>
      <c r="E27" s="386"/>
      <c r="F27" s="386"/>
      <c r="G27" s="386"/>
      <c r="H27" s="386"/>
      <c r="I27" s="58">
        <f>+SUM(I13:I25)</f>
        <v>222.24600000000001</v>
      </c>
      <c r="J27" s="370"/>
      <c r="K27" s="371"/>
      <c r="L27" s="371"/>
      <c r="M27" s="371"/>
      <c r="N27" s="371"/>
      <c r="O27" s="372"/>
    </row>
    <row r="28" spans="1:15" ht="14.25" customHeight="1" x14ac:dyDescent="0.2">
      <c r="A28" s="387" t="s">
        <v>137</v>
      </c>
      <c r="B28" s="388"/>
      <c r="C28" s="388"/>
      <c r="D28" s="388"/>
      <c r="E28" s="388"/>
      <c r="F28" s="388"/>
      <c r="G28" s="388"/>
      <c r="H28" s="388"/>
      <c r="I28" s="388"/>
      <c r="J28" s="370"/>
      <c r="K28" s="371"/>
      <c r="L28" s="371"/>
      <c r="M28" s="371"/>
      <c r="N28" s="371"/>
      <c r="O28" s="372"/>
    </row>
    <row r="29" spans="1:15" ht="12.9" customHeight="1" x14ac:dyDescent="0.2">
      <c r="A29" s="389"/>
      <c r="B29" s="390"/>
      <c r="C29" s="390"/>
      <c r="D29" s="390"/>
      <c r="E29" s="390"/>
      <c r="F29" s="390"/>
      <c r="G29" s="390"/>
      <c r="H29" s="390"/>
      <c r="I29" s="390"/>
      <c r="J29" s="370"/>
      <c r="K29" s="371"/>
      <c r="L29" s="371"/>
      <c r="M29" s="371"/>
      <c r="N29" s="371"/>
      <c r="O29" s="372"/>
    </row>
    <row r="30" spans="1:15" ht="12.9" customHeight="1" thickBot="1" x14ac:dyDescent="0.25">
      <c r="A30" s="391"/>
      <c r="B30" s="392"/>
      <c r="C30" s="392"/>
      <c r="D30" s="392"/>
      <c r="E30" s="392"/>
      <c r="F30" s="392"/>
      <c r="G30" s="392"/>
      <c r="H30" s="392"/>
      <c r="I30" s="392"/>
      <c r="J30" s="370"/>
      <c r="K30" s="371"/>
      <c r="L30" s="371"/>
      <c r="M30" s="371"/>
      <c r="N30" s="371"/>
      <c r="O30" s="372"/>
    </row>
    <row r="31" spans="1:15" s="59" customFormat="1" ht="14.25" customHeight="1" thickBot="1" x14ac:dyDescent="0.3">
      <c r="A31" s="396" t="s">
        <v>6</v>
      </c>
      <c r="B31" s="397"/>
      <c r="C31" s="397"/>
      <c r="D31" s="397"/>
      <c r="E31" s="397"/>
      <c r="F31" s="397"/>
      <c r="G31" s="397"/>
      <c r="H31" s="397"/>
      <c r="I31" s="397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24</v>
      </c>
      <c r="B32" s="398" t="s">
        <v>51</v>
      </c>
      <c r="C32" s="399"/>
      <c r="D32" s="61" t="s">
        <v>56</v>
      </c>
      <c r="E32" s="400" t="s">
        <v>84</v>
      </c>
      <c r="F32" s="401"/>
      <c r="G32" s="402"/>
      <c r="H32" s="403" t="s">
        <v>86</v>
      </c>
      <c r="I32" s="403"/>
      <c r="J32" s="370"/>
      <c r="K32" s="371"/>
      <c r="L32" s="371"/>
      <c r="M32" s="371"/>
      <c r="N32" s="371"/>
      <c r="O32" s="372"/>
    </row>
    <row r="33" spans="1:15" s="38" customFormat="1" ht="21.9" customHeight="1" x14ac:dyDescent="0.25">
      <c r="A33" s="60" t="s">
        <v>25</v>
      </c>
      <c r="B33" s="404" t="s">
        <v>27</v>
      </c>
      <c r="C33" s="405"/>
      <c r="D33" s="61" t="s">
        <v>25</v>
      </c>
      <c r="E33" s="404" t="s">
        <v>85</v>
      </c>
      <c r="F33" s="404"/>
      <c r="G33" s="405"/>
      <c r="H33" s="382" t="s">
        <v>60</v>
      </c>
      <c r="I33" s="382"/>
      <c r="J33" s="370"/>
      <c r="K33" s="371"/>
      <c r="L33" s="371"/>
      <c r="M33" s="371"/>
      <c r="N33" s="371"/>
      <c r="O33" s="372"/>
    </row>
    <row r="34" spans="1:15" s="38" customFormat="1" ht="35.25" customHeight="1" thickBot="1" x14ac:dyDescent="0.3">
      <c r="A34" s="62" t="s">
        <v>26</v>
      </c>
      <c r="B34" s="393"/>
      <c r="C34" s="394"/>
      <c r="D34" s="63" t="s">
        <v>26</v>
      </c>
      <c r="E34" s="393"/>
      <c r="F34" s="393"/>
      <c r="G34" s="394"/>
      <c r="H34" s="395" t="s">
        <v>28</v>
      </c>
      <c r="I34" s="395"/>
      <c r="J34" s="373"/>
      <c r="K34" s="374"/>
      <c r="L34" s="374"/>
      <c r="M34" s="374"/>
      <c r="N34" s="374"/>
      <c r="O34" s="375"/>
    </row>
    <row r="37" spans="1:15" x14ac:dyDescent="0.2">
      <c r="A37" s="64"/>
      <c r="B37" s="64"/>
    </row>
  </sheetData>
  <mergeCells count="58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K8:L8"/>
    <mergeCell ref="N8:O8"/>
    <mergeCell ref="K9:L9"/>
    <mergeCell ref="N9:O9"/>
    <mergeCell ref="A10:E10"/>
    <mergeCell ref="F10:G10"/>
    <mergeCell ref="H10:I10"/>
    <mergeCell ref="J10:O10"/>
    <mergeCell ref="A11:I11"/>
    <mergeCell ref="J11:O34"/>
    <mergeCell ref="B12:D12"/>
    <mergeCell ref="B13:D13"/>
    <mergeCell ref="B14:D14"/>
    <mergeCell ref="B15:D15"/>
    <mergeCell ref="B16:D16"/>
    <mergeCell ref="B17:D17"/>
    <mergeCell ref="B18:D18"/>
    <mergeCell ref="B19:D19"/>
    <mergeCell ref="A31:I31"/>
    <mergeCell ref="B20:D20"/>
    <mergeCell ref="B21:D21"/>
    <mergeCell ref="B22:D22"/>
    <mergeCell ref="B23:D23"/>
    <mergeCell ref="B24:D24"/>
    <mergeCell ref="B25:D25"/>
    <mergeCell ref="A26:H26"/>
    <mergeCell ref="A27:H27"/>
    <mergeCell ref="A28:I28"/>
    <mergeCell ref="A29:I29"/>
    <mergeCell ref="A30:I30"/>
    <mergeCell ref="B34:C34"/>
    <mergeCell ref="E34:G34"/>
    <mergeCell ref="H34:I34"/>
    <mergeCell ref="B32:C32"/>
    <mergeCell ref="E32:G32"/>
    <mergeCell ref="H32:I32"/>
    <mergeCell ref="B33:C33"/>
    <mergeCell ref="E33:G33"/>
    <mergeCell ref="H33:I33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P41"/>
  <sheetViews>
    <sheetView view="pageBreakPreview" topLeftCell="A4" zoomScaleNormal="85" workbookViewId="0">
      <selection activeCell="K9" sqref="K9:L9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+I31</f>
        <v>462.6</v>
      </c>
      <c r="L9" s="338"/>
      <c r="M9" s="39" t="s">
        <v>205</v>
      </c>
      <c r="N9" s="337"/>
      <c r="O9" s="339"/>
    </row>
    <row r="10" spans="1:16" s="40" customFormat="1" ht="24" customHeight="1" x14ac:dyDescent="0.3">
      <c r="A10" s="359"/>
      <c r="B10" s="360"/>
      <c r="C10" s="360"/>
      <c r="D10" s="360"/>
      <c r="E10" s="360"/>
      <c r="F10" s="361" t="s">
        <v>92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s="41" customFormat="1" ht="26.25" customHeight="1" thickBot="1" x14ac:dyDescent="0.3">
      <c r="A11" s="365" t="s">
        <v>229</v>
      </c>
      <c r="B11" s="366"/>
      <c r="C11" s="366"/>
      <c r="D11" s="366"/>
      <c r="E11" s="366"/>
      <c r="F11" s="366"/>
      <c r="G11" s="366"/>
      <c r="H11" s="366"/>
      <c r="I11" s="366"/>
      <c r="J11" s="367"/>
      <c r="K11" s="368"/>
      <c r="L11" s="368"/>
      <c r="M11" s="368"/>
      <c r="N11" s="368"/>
      <c r="O11" s="369"/>
    </row>
    <row r="12" spans="1:16" ht="12" customHeight="1" x14ac:dyDescent="0.2">
      <c r="A12" s="42" t="s">
        <v>7</v>
      </c>
      <c r="B12" s="376" t="s">
        <v>8</v>
      </c>
      <c r="C12" s="377"/>
      <c r="D12" s="378"/>
      <c r="E12" s="43" t="s">
        <v>0</v>
      </c>
      <c r="F12" s="43" t="s">
        <v>1</v>
      </c>
      <c r="G12" s="43" t="s">
        <v>2</v>
      </c>
      <c r="H12" s="43" t="s">
        <v>3</v>
      </c>
      <c r="I12" s="44" t="s">
        <v>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44757</v>
      </c>
      <c r="B13" s="379" t="s">
        <v>231</v>
      </c>
      <c r="C13" s="380"/>
      <c r="D13" s="381"/>
      <c r="E13" s="46"/>
      <c r="F13" s="46"/>
      <c r="G13" s="46">
        <v>2.4</v>
      </c>
      <c r="H13" s="66">
        <f>(3*18)-23</f>
        <v>31</v>
      </c>
      <c r="I13" s="47">
        <f>+G13*H13</f>
        <v>74.399999999999991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44757</v>
      </c>
      <c r="B14" s="379" t="s">
        <v>122</v>
      </c>
      <c r="C14" s="380"/>
      <c r="D14" s="381"/>
      <c r="E14" s="46">
        <v>6.04</v>
      </c>
      <c r="F14" s="46"/>
      <c r="G14" s="65"/>
      <c r="H14" s="67">
        <v>4</v>
      </c>
      <c r="I14" s="47">
        <f>+E14*H14</f>
        <v>24.16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44757</v>
      </c>
      <c r="B15" s="379" t="s">
        <v>123</v>
      </c>
      <c r="C15" s="380"/>
      <c r="D15" s="381"/>
      <c r="E15" s="48">
        <v>6.04</v>
      </c>
      <c r="F15" s="48"/>
      <c r="G15" s="65"/>
      <c r="H15" s="67">
        <v>4</v>
      </c>
      <c r="I15" s="47">
        <f t="shared" ref="I15:I28" si="0">+E15*H15</f>
        <v>24.16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44757</v>
      </c>
      <c r="B16" s="379" t="s">
        <v>124</v>
      </c>
      <c r="C16" s="380"/>
      <c r="D16" s="381"/>
      <c r="E16" s="48">
        <v>7</v>
      </c>
      <c r="F16" s="48"/>
      <c r="G16" s="65"/>
      <c r="H16" s="67">
        <v>4</v>
      </c>
      <c r="I16" s="47">
        <f t="shared" si="0"/>
        <v>28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44757</v>
      </c>
      <c r="B17" s="379" t="s">
        <v>117</v>
      </c>
      <c r="C17" s="380"/>
      <c r="D17" s="381"/>
      <c r="E17" s="48">
        <v>1.81</v>
      </c>
      <c r="F17" s="48"/>
      <c r="G17" s="65"/>
      <c r="H17" s="67">
        <v>4</v>
      </c>
      <c r="I17" s="47">
        <f t="shared" si="0"/>
        <v>7.24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44757</v>
      </c>
      <c r="B18" s="379" t="s">
        <v>125</v>
      </c>
      <c r="C18" s="380"/>
      <c r="D18" s="381"/>
      <c r="E18" s="48">
        <v>8.41</v>
      </c>
      <c r="F18" s="48"/>
      <c r="G18" s="65"/>
      <c r="H18" s="67">
        <v>4</v>
      </c>
      <c r="I18" s="47">
        <f t="shared" si="0"/>
        <v>33.64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44757</v>
      </c>
      <c r="B19" s="379" t="s">
        <v>126</v>
      </c>
      <c r="C19" s="380"/>
      <c r="D19" s="381"/>
      <c r="E19" s="48">
        <v>5.71</v>
      </c>
      <c r="F19" s="48"/>
      <c r="G19" s="65"/>
      <c r="H19" s="67">
        <v>4</v>
      </c>
      <c r="I19" s="47">
        <f t="shared" si="0"/>
        <v>22.84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44757</v>
      </c>
      <c r="B20" s="379" t="s">
        <v>127</v>
      </c>
      <c r="C20" s="380"/>
      <c r="D20" s="381"/>
      <c r="E20" s="48">
        <f>3.26+5.06+1.45</f>
        <v>9.77</v>
      </c>
      <c r="F20" s="48"/>
      <c r="G20" s="65"/>
      <c r="H20" s="67">
        <v>4</v>
      </c>
      <c r="I20" s="47">
        <f t="shared" si="0"/>
        <v>39.08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44757</v>
      </c>
      <c r="B21" s="379" t="s">
        <v>128</v>
      </c>
      <c r="C21" s="380"/>
      <c r="D21" s="381"/>
      <c r="E21" s="48">
        <f>3.26+5.06+1.45+5.91</f>
        <v>15.68</v>
      </c>
      <c r="F21" s="48"/>
      <c r="G21" s="65"/>
      <c r="H21" s="67">
        <v>4</v>
      </c>
      <c r="I21" s="47">
        <f t="shared" si="0"/>
        <v>62.72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>
        <v>44757</v>
      </c>
      <c r="B22" s="379" t="s">
        <v>129</v>
      </c>
      <c r="C22" s="380"/>
      <c r="D22" s="381"/>
      <c r="E22" s="48">
        <f>3.2+2.38</f>
        <v>5.58</v>
      </c>
      <c r="F22" s="48"/>
      <c r="G22" s="65"/>
      <c r="H22" s="67">
        <v>4</v>
      </c>
      <c r="I22" s="47">
        <f t="shared" si="0"/>
        <v>22.32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>
        <v>44757</v>
      </c>
      <c r="B23" s="379" t="s">
        <v>121</v>
      </c>
      <c r="C23" s="380"/>
      <c r="D23" s="381"/>
      <c r="E23" s="48">
        <v>3.26</v>
      </c>
      <c r="F23" s="48"/>
      <c r="G23" s="65"/>
      <c r="H23" s="67">
        <v>4</v>
      </c>
      <c r="I23" s="47">
        <f t="shared" si="0"/>
        <v>13.04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45">
        <v>44757</v>
      </c>
      <c r="B24" s="379" t="s">
        <v>130</v>
      </c>
      <c r="C24" s="380"/>
      <c r="D24" s="381"/>
      <c r="E24" s="48">
        <v>2.33</v>
      </c>
      <c r="F24" s="48"/>
      <c r="G24" s="65"/>
      <c r="H24" s="67">
        <v>4</v>
      </c>
      <c r="I24" s="47">
        <f t="shared" si="0"/>
        <v>9.32</v>
      </c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45">
        <v>44757</v>
      </c>
      <c r="B25" s="379" t="s">
        <v>118</v>
      </c>
      <c r="C25" s="380"/>
      <c r="D25" s="381"/>
      <c r="E25" s="48">
        <v>3.7</v>
      </c>
      <c r="F25" s="48"/>
      <c r="G25" s="65"/>
      <c r="H25" s="66">
        <f>5*4</f>
        <v>20</v>
      </c>
      <c r="I25" s="47">
        <f t="shared" si="0"/>
        <v>74</v>
      </c>
      <c r="J25" s="370"/>
      <c r="K25" s="371"/>
      <c r="L25" s="371"/>
      <c r="M25" s="371"/>
      <c r="N25" s="371"/>
      <c r="O25" s="372"/>
    </row>
    <row r="26" spans="1:15" ht="20.100000000000001" customHeight="1" x14ac:dyDescent="0.2">
      <c r="A26" s="45">
        <v>44757</v>
      </c>
      <c r="B26" s="379" t="s">
        <v>119</v>
      </c>
      <c r="C26" s="380"/>
      <c r="D26" s="381"/>
      <c r="E26" s="48">
        <v>2.12</v>
      </c>
      <c r="F26" s="48"/>
      <c r="G26" s="65"/>
      <c r="H26" s="66">
        <v>4</v>
      </c>
      <c r="I26" s="47">
        <f t="shared" si="0"/>
        <v>8.48</v>
      </c>
      <c r="J26" s="370"/>
      <c r="K26" s="371"/>
      <c r="L26" s="371"/>
      <c r="M26" s="371"/>
      <c r="N26" s="371"/>
      <c r="O26" s="372"/>
    </row>
    <row r="27" spans="1:15" ht="20.100000000000001" customHeight="1" x14ac:dyDescent="0.2">
      <c r="A27" s="45">
        <v>44757</v>
      </c>
      <c r="B27" s="379" t="s">
        <v>120</v>
      </c>
      <c r="C27" s="380"/>
      <c r="D27" s="381"/>
      <c r="E27" s="48">
        <v>2.95</v>
      </c>
      <c r="F27" s="48"/>
      <c r="G27" s="65"/>
      <c r="H27" s="66">
        <v>4</v>
      </c>
      <c r="I27" s="47">
        <f t="shared" si="0"/>
        <v>11.8</v>
      </c>
      <c r="J27" s="370"/>
      <c r="K27" s="371"/>
      <c r="L27" s="371"/>
      <c r="M27" s="371"/>
      <c r="N27" s="371"/>
      <c r="O27" s="372"/>
    </row>
    <row r="28" spans="1:15" ht="20.100000000000001" customHeight="1" x14ac:dyDescent="0.2">
      <c r="A28" s="45">
        <v>44757</v>
      </c>
      <c r="B28" s="379" t="s">
        <v>119</v>
      </c>
      <c r="C28" s="380"/>
      <c r="D28" s="381"/>
      <c r="E28" s="48">
        <v>1.85</v>
      </c>
      <c r="F28" s="48"/>
      <c r="G28" s="65"/>
      <c r="H28" s="66">
        <v>4</v>
      </c>
      <c r="I28" s="47">
        <f t="shared" si="0"/>
        <v>7.4</v>
      </c>
      <c r="J28" s="370"/>
      <c r="K28" s="371"/>
      <c r="L28" s="371"/>
      <c r="M28" s="371"/>
      <c r="N28" s="371"/>
      <c r="O28" s="372"/>
    </row>
    <row r="29" spans="1:15" ht="20.100000000000001" customHeight="1" x14ac:dyDescent="0.2">
      <c r="A29" s="53"/>
      <c r="B29" s="406"/>
      <c r="C29" s="407"/>
      <c r="D29" s="408"/>
      <c r="E29" s="48"/>
      <c r="F29" s="48"/>
      <c r="G29" s="49"/>
      <c r="H29" s="67"/>
      <c r="I29" s="56"/>
      <c r="J29" s="370"/>
      <c r="K29" s="371"/>
      <c r="L29" s="371"/>
      <c r="M29" s="371"/>
      <c r="N29" s="371"/>
      <c r="O29" s="372"/>
    </row>
    <row r="30" spans="1:15" ht="18" customHeight="1" x14ac:dyDescent="0.3">
      <c r="A30" s="383">
        <v>1</v>
      </c>
      <c r="B30" s="384"/>
      <c r="C30" s="384"/>
      <c r="D30" s="384"/>
      <c r="E30" s="384"/>
      <c r="F30" s="384"/>
      <c r="G30" s="384"/>
      <c r="H30" s="384"/>
      <c r="I30" s="57"/>
      <c r="J30" s="370"/>
      <c r="K30" s="371"/>
      <c r="L30" s="371"/>
      <c r="M30" s="371"/>
      <c r="N30" s="371"/>
      <c r="O30" s="372"/>
    </row>
    <row r="31" spans="1:15" ht="18" customHeight="1" x14ac:dyDescent="0.2">
      <c r="A31" s="385">
        <v>1</v>
      </c>
      <c r="B31" s="386"/>
      <c r="C31" s="386"/>
      <c r="D31" s="386"/>
      <c r="E31" s="386"/>
      <c r="F31" s="386"/>
      <c r="G31" s="386"/>
      <c r="H31" s="386"/>
      <c r="I31" s="58">
        <f>+SUM(I13:I29)</f>
        <v>462.6</v>
      </c>
      <c r="J31" s="370"/>
      <c r="K31" s="371"/>
      <c r="L31" s="371"/>
      <c r="M31" s="371"/>
      <c r="N31" s="371"/>
      <c r="O31" s="372"/>
    </row>
    <row r="32" spans="1:15" ht="14.25" customHeight="1" x14ac:dyDescent="0.2">
      <c r="A32" s="387" t="s">
        <v>198</v>
      </c>
      <c r="B32" s="388"/>
      <c r="C32" s="388"/>
      <c r="D32" s="388"/>
      <c r="E32" s="388"/>
      <c r="F32" s="388"/>
      <c r="G32" s="388"/>
      <c r="H32" s="388"/>
      <c r="I32" s="388"/>
      <c r="J32" s="370"/>
      <c r="K32" s="371"/>
      <c r="L32" s="371"/>
      <c r="M32" s="371"/>
      <c r="N32" s="371"/>
      <c r="O32" s="372"/>
    </row>
    <row r="33" spans="1:15" ht="12.9" customHeight="1" x14ac:dyDescent="0.2">
      <c r="A33" s="389"/>
      <c r="B33" s="390"/>
      <c r="C33" s="390"/>
      <c r="D33" s="390"/>
      <c r="E33" s="390"/>
      <c r="F33" s="390"/>
      <c r="G33" s="390"/>
      <c r="H33" s="390"/>
      <c r="I33" s="390"/>
      <c r="J33" s="370"/>
      <c r="K33" s="371"/>
      <c r="L33" s="371"/>
      <c r="M33" s="371"/>
      <c r="N33" s="371"/>
      <c r="O33" s="372"/>
    </row>
    <row r="34" spans="1:15" ht="12.9" customHeight="1" thickBot="1" x14ac:dyDescent="0.25">
      <c r="A34" s="391"/>
      <c r="B34" s="392"/>
      <c r="C34" s="392"/>
      <c r="D34" s="392"/>
      <c r="E34" s="392"/>
      <c r="F34" s="392"/>
      <c r="G34" s="392"/>
      <c r="H34" s="392"/>
      <c r="I34" s="392"/>
      <c r="J34" s="370"/>
      <c r="K34" s="371"/>
      <c r="L34" s="371"/>
      <c r="M34" s="371"/>
      <c r="N34" s="371"/>
      <c r="O34" s="372"/>
    </row>
    <row r="35" spans="1:15" s="59" customFormat="1" ht="14.25" customHeight="1" thickBot="1" x14ac:dyDescent="0.3">
      <c r="A35" s="396" t="s">
        <v>6</v>
      </c>
      <c r="B35" s="397"/>
      <c r="C35" s="397"/>
      <c r="D35" s="397"/>
      <c r="E35" s="397"/>
      <c r="F35" s="397"/>
      <c r="G35" s="397"/>
      <c r="H35" s="397"/>
      <c r="I35" s="397"/>
      <c r="J35" s="370"/>
      <c r="K35" s="371"/>
      <c r="L35" s="371"/>
      <c r="M35" s="371"/>
      <c r="N35" s="371"/>
      <c r="O35" s="372"/>
    </row>
    <row r="36" spans="1:15" s="38" customFormat="1" ht="21.9" customHeight="1" x14ac:dyDescent="0.25">
      <c r="A36" s="60" t="s">
        <v>24</v>
      </c>
      <c r="B36" s="398" t="s">
        <v>51</v>
      </c>
      <c r="C36" s="399"/>
      <c r="D36" s="61" t="s">
        <v>56</v>
      </c>
      <c r="E36" s="400" t="s">
        <v>84</v>
      </c>
      <c r="F36" s="401"/>
      <c r="G36" s="402"/>
      <c r="H36" s="403" t="s">
        <v>86</v>
      </c>
      <c r="I36" s="403"/>
      <c r="J36" s="370"/>
      <c r="K36" s="371"/>
      <c r="L36" s="371"/>
      <c r="M36" s="371"/>
      <c r="N36" s="371"/>
      <c r="O36" s="372"/>
    </row>
    <row r="37" spans="1:15" s="38" customFormat="1" ht="21.9" customHeight="1" x14ac:dyDescent="0.25">
      <c r="A37" s="60" t="s">
        <v>25</v>
      </c>
      <c r="B37" s="404" t="s">
        <v>27</v>
      </c>
      <c r="C37" s="405"/>
      <c r="D37" s="61" t="s">
        <v>25</v>
      </c>
      <c r="E37" s="404" t="s">
        <v>85</v>
      </c>
      <c r="F37" s="404"/>
      <c r="G37" s="405"/>
      <c r="H37" s="382" t="s">
        <v>60</v>
      </c>
      <c r="I37" s="382"/>
      <c r="J37" s="370"/>
      <c r="K37" s="371"/>
      <c r="L37" s="371"/>
      <c r="M37" s="371"/>
      <c r="N37" s="371"/>
      <c r="O37" s="372"/>
    </row>
    <row r="38" spans="1:15" s="38" customFormat="1" ht="35.25" customHeight="1" thickBot="1" x14ac:dyDescent="0.3">
      <c r="A38" s="62" t="s">
        <v>26</v>
      </c>
      <c r="B38" s="393"/>
      <c r="C38" s="394"/>
      <c r="D38" s="63" t="s">
        <v>26</v>
      </c>
      <c r="E38" s="393"/>
      <c r="F38" s="393"/>
      <c r="G38" s="394"/>
      <c r="H38" s="395" t="s">
        <v>28</v>
      </c>
      <c r="I38" s="395"/>
      <c r="J38" s="373"/>
      <c r="K38" s="374"/>
      <c r="L38" s="374"/>
      <c r="M38" s="374"/>
      <c r="N38" s="374"/>
      <c r="O38" s="375"/>
    </row>
    <row r="41" spans="1:15" x14ac:dyDescent="0.2">
      <c r="A41" s="64"/>
      <c r="B41" s="64"/>
    </row>
  </sheetData>
  <mergeCells count="62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10:E10"/>
    <mergeCell ref="F10:G10"/>
    <mergeCell ref="H10:I10"/>
    <mergeCell ref="J10:O10"/>
    <mergeCell ref="K8:L8"/>
    <mergeCell ref="N8:O8"/>
    <mergeCell ref="K9:L9"/>
    <mergeCell ref="N9:O9"/>
    <mergeCell ref="B25:D25"/>
    <mergeCell ref="A11:I11"/>
    <mergeCell ref="J11:O38"/>
    <mergeCell ref="B12:D12"/>
    <mergeCell ref="B13:D13"/>
    <mergeCell ref="B14:D14"/>
    <mergeCell ref="B15:D15"/>
    <mergeCell ref="B16:D16"/>
    <mergeCell ref="B17:D17"/>
    <mergeCell ref="B18:D18"/>
    <mergeCell ref="B19:D19"/>
    <mergeCell ref="B38:C38"/>
    <mergeCell ref="E38:G38"/>
    <mergeCell ref="H38:I38"/>
    <mergeCell ref="A32:I32"/>
    <mergeCell ref="A33:I33"/>
    <mergeCell ref="B37:C37"/>
    <mergeCell ref="E37:G37"/>
    <mergeCell ref="H37:I37"/>
    <mergeCell ref="B26:D26"/>
    <mergeCell ref="B27:D27"/>
    <mergeCell ref="B28:D28"/>
    <mergeCell ref="B29:D29"/>
    <mergeCell ref="A30:H30"/>
    <mergeCell ref="A31:H31"/>
    <mergeCell ref="A34:I34"/>
    <mergeCell ref="A35:I35"/>
    <mergeCell ref="B36:C36"/>
    <mergeCell ref="E36:G36"/>
    <mergeCell ref="H36:I36"/>
    <mergeCell ref="B20:D20"/>
    <mergeCell ref="B21:D21"/>
    <mergeCell ref="B22:D22"/>
    <mergeCell ref="B23:D23"/>
    <mergeCell ref="B24:D24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P36"/>
  <sheetViews>
    <sheetView view="pageBreakPreview" topLeftCell="A13" zoomScaleNormal="85" workbookViewId="0">
      <selection activeCell="I26" sqref="I26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+I26</f>
        <v>85.06</v>
      </c>
      <c r="L9" s="338"/>
      <c r="M9" s="39" t="s">
        <v>205</v>
      </c>
      <c r="N9" s="337"/>
      <c r="O9" s="339"/>
    </row>
    <row r="10" spans="1:16" ht="14.25" customHeight="1" x14ac:dyDescent="0.2">
      <c r="A10" s="102"/>
      <c r="B10" s="103"/>
      <c r="C10" s="104"/>
      <c r="D10" s="104"/>
      <c r="E10" s="104"/>
      <c r="F10" s="104"/>
      <c r="G10" s="104"/>
      <c r="H10" s="104"/>
      <c r="I10" s="104"/>
      <c r="J10" s="109"/>
      <c r="K10" s="110"/>
      <c r="L10" s="106"/>
      <c r="M10" s="111"/>
      <c r="N10" s="110"/>
      <c r="O10" s="107"/>
    </row>
    <row r="11" spans="1:16" s="40" customFormat="1" ht="24" customHeight="1" x14ac:dyDescent="0.3">
      <c r="A11" s="359"/>
      <c r="B11" s="360"/>
      <c r="C11" s="360"/>
      <c r="D11" s="360"/>
      <c r="E11" s="360"/>
      <c r="F11" s="361" t="s">
        <v>92</v>
      </c>
      <c r="G11" s="361"/>
      <c r="H11" s="361"/>
      <c r="I11" s="361"/>
      <c r="J11" s="362" t="s">
        <v>5</v>
      </c>
      <c r="K11" s="363"/>
      <c r="L11" s="363"/>
      <c r="M11" s="363"/>
      <c r="N11" s="363"/>
      <c r="O11" s="364"/>
    </row>
    <row r="12" spans="1:16" s="41" customFormat="1" ht="26.25" customHeight="1" thickBot="1" x14ac:dyDescent="0.3">
      <c r="A12" s="365" t="s">
        <v>241</v>
      </c>
      <c r="B12" s="366"/>
      <c r="C12" s="366"/>
      <c r="D12" s="366"/>
      <c r="E12" s="366"/>
      <c r="F12" s="366"/>
      <c r="G12" s="366"/>
      <c r="H12" s="366"/>
      <c r="I12" s="366"/>
      <c r="J12" s="367"/>
      <c r="K12" s="368"/>
      <c r="L12" s="368"/>
      <c r="M12" s="368"/>
      <c r="N12" s="368"/>
      <c r="O12" s="369"/>
    </row>
    <row r="13" spans="1:16" ht="12" customHeight="1" x14ac:dyDescent="0.2">
      <c r="A13" s="42" t="s">
        <v>7</v>
      </c>
      <c r="B13" s="376" t="s">
        <v>8</v>
      </c>
      <c r="C13" s="377"/>
      <c r="D13" s="378"/>
      <c r="E13" s="43" t="s">
        <v>0</v>
      </c>
      <c r="F13" s="43" t="s">
        <v>1</v>
      </c>
      <c r="G13" s="43" t="s">
        <v>2</v>
      </c>
      <c r="H13" s="43" t="s">
        <v>3</v>
      </c>
      <c r="I13" s="44" t="s">
        <v>4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44757</v>
      </c>
      <c r="B14" s="379" t="s">
        <v>232</v>
      </c>
      <c r="C14" s="380"/>
      <c r="D14" s="381"/>
      <c r="E14" s="48">
        <f>2.92+3</f>
        <v>5.92</v>
      </c>
      <c r="F14" s="46"/>
      <c r="G14" s="46"/>
      <c r="H14" s="67">
        <v>2</v>
      </c>
      <c r="I14" s="47">
        <f>+E14*H14</f>
        <v>11.84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379" t="s">
        <v>233</v>
      </c>
      <c r="C15" s="380"/>
      <c r="D15" s="381"/>
      <c r="E15" s="48">
        <f>2+2+1.8+1.8</f>
        <v>7.6</v>
      </c>
      <c r="F15" s="46"/>
      <c r="G15" s="46"/>
      <c r="H15" s="67">
        <v>1</v>
      </c>
      <c r="I15" s="47">
        <f t="shared" ref="I15:I24" si="0">+E15*H15</f>
        <v>7.6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379" t="s">
        <v>234</v>
      </c>
      <c r="C16" s="380"/>
      <c r="D16" s="381"/>
      <c r="E16" s="48">
        <f>1.46+1.46+1.5+1.5</f>
        <v>5.92</v>
      </c>
      <c r="F16" s="46"/>
      <c r="G16" s="46"/>
      <c r="H16" s="67">
        <v>1</v>
      </c>
      <c r="I16" s="47">
        <f t="shared" si="0"/>
        <v>5.92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 t="s">
        <v>235</v>
      </c>
      <c r="C17" s="407"/>
      <c r="D17" s="408"/>
      <c r="E17" s="48">
        <f>1.24+1.24+1.5+1.5</f>
        <v>5.48</v>
      </c>
      <c r="F17" s="46"/>
      <c r="G17" s="46"/>
      <c r="H17" s="67">
        <v>1</v>
      </c>
      <c r="I17" s="47">
        <f t="shared" si="0"/>
        <v>5.48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 t="s">
        <v>236</v>
      </c>
      <c r="C18" s="407"/>
      <c r="D18" s="408"/>
      <c r="E18" s="48">
        <f>1.15+1.15+1.5+1.5</f>
        <v>5.3</v>
      </c>
      <c r="F18" s="46"/>
      <c r="G18" s="46"/>
      <c r="H18" s="67">
        <v>1</v>
      </c>
      <c r="I18" s="47">
        <f t="shared" si="0"/>
        <v>5.3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 t="s">
        <v>236</v>
      </c>
      <c r="C19" s="407"/>
      <c r="D19" s="408"/>
      <c r="E19" s="48">
        <f>1.41+1.41+1.5+1.5</f>
        <v>5.82</v>
      </c>
      <c r="F19" s="46"/>
      <c r="G19" s="46"/>
      <c r="H19" s="67">
        <v>1</v>
      </c>
      <c r="I19" s="47">
        <f t="shared" si="0"/>
        <v>5.82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 t="s">
        <v>237</v>
      </c>
      <c r="C20" s="407"/>
      <c r="D20" s="408"/>
      <c r="E20" s="48">
        <f>1.5+1.5+0.5+0.5</f>
        <v>4</v>
      </c>
      <c r="F20" s="71"/>
      <c r="G20" s="71"/>
      <c r="H20" s="67">
        <v>2</v>
      </c>
      <c r="I20" s="47">
        <f t="shared" si="0"/>
        <v>8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 t="s">
        <v>240</v>
      </c>
      <c r="C21" s="407"/>
      <c r="D21" s="408"/>
      <c r="E21" s="48">
        <f>2.7+0.6+3.3</f>
        <v>6.6</v>
      </c>
      <c r="F21" s="71"/>
      <c r="G21" s="71"/>
      <c r="H21" s="67">
        <v>1</v>
      </c>
      <c r="I21" s="47">
        <f t="shared" si="0"/>
        <v>6.6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/>
      <c r="B22" s="406" t="s">
        <v>238</v>
      </c>
      <c r="C22" s="407"/>
      <c r="D22" s="408"/>
      <c r="E22" s="48">
        <f>0.9+2.4+2.4</f>
        <v>5.6999999999999993</v>
      </c>
      <c r="F22" s="71"/>
      <c r="G22" s="71"/>
      <c r="H22" s="67">
        <v>2</v>
      </c>
      <c r="I22" s="47">
        <f t="shared" si="0"/>
        <v>11.399999999999999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/>
      <c r="B23" s="406" t="s">
        <v>239</v>
      </c>
      <c r="C23" s="407"/>
      <c r="D23" s="408"/>
      <c r="E23" s="48">
        <f>0.9+2.4+2.4</f>
        <v>5.6999999999999993</v>
      </c>
      <c r="F23" s="71"/>
      <c r="G23" s="71"/>
      <c r="H23" s="67">
        <v>3</v>
      </c>
      <c r="I23" s="47">
        <f t="shared" si="0"/>
        <v>17.099999999999998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53"/>
      <c r="B24" s="406"/>
      <c r="C24" s="407"/>
      <c r="D24" s="408"/>
      <c r="E24" s="48"/>
      <c r="F24" s="48"/>
      <c r="G24" s="49"/>
      <c r="H24" s="67"/>
      <c r="I24" s="47">
        <f t="shared" si="0"/>
        <v>0</v>
      </c>
      <c r="J24" s="370"/>
      <c r="K24" s="371"/>
      <c r="L24" s="371"/>
      <c r="M24" s="371"/>
      <c r="N24" s="371"/>
      <c r="O24" s="372"/>
    </row>
    <row r="25" spans="1:15" ht="18" customHeight="1" x14ac:dyDescent="0.3">
      <c r="A25" s="383">
        <v>1</v>
      </c>
      <c r="B25" s="384"/>
      <c r="C25" s="384"/>
      <c r="D25" s="384"/>
      <c r="E25" s="384"/>
      <c r="F25" s="384"/>
      <c r="G25" s="384"/>
      <c r="H25" s="384"/>
      <c r="I25" s="57"/>
      <c r="J25" s="370"/>
      <c r="K25" s="371"/>
      <c r="L25" s="371"/>
      <c r="M25" s="371"/>
      <c r="N25" s="371"/>
      <c r="O25" s="372"/>
    </row>
    <row r="26" spans="1:15" ht="18" customHeight="1" x14ac:dyDescent="0.2">
      <c r="A26" s="385">
        <v>1</v>
      </c>
      <c r="B26" s="386"/>
      <c r="C26" s="386"/>
      <c r="D26" s="386"/>
      <c r="E26" s="386"/>
      <c r="F26" s="386"/>
      <c r="G26" s="386"/>
      <c r="H26" s="386"/>
      <c r="I26" s="58">
        <f>+SUM(I14:I24)</f>
        <v>85.06</v>
      </c>
      <c r="J26" s="370"/>
      <c r="K26" s="371"/>
      <c r="L26" s="371"/>
      <c r="M26" s="371"/>
      <c r="N26" s="371"/>
      <c r="O26" s="372"/>
    </row>
    <row r="27" spans="1:15" ht="14.25" customHeight="1" x14ac:dyDescent="0.2">
      <c r="A27" s="387" t="s">
        <v>137</v>
      </c>
      <c r="B27" s="388"/>
      <c r="C27" s="388"/>
      <c r="D27" s="388"/>
      <c r="E27" s="388"/>
      <c r="F27" s="388"/>
      <c r="G27" s="388"/>
      <c r="H27" s="388"/>
      <c r="I27" s="388"/>
      <c r="J27" s="370"/>
      <c r="K27" s="371"/>
      <c r="L27" s="371"/>
      <c r="M27" s="371"/>
      <c r="N27" s="371"/>
      <c r="O27" s="372"/>
    </row>
    <row r="28" spans="1:15" ht="12.9" customHeight="1" x14ac:dyDescent="0.2">
      <c r="A28" s="389"/>
      <c r="B28" s="390"/>
      <c r="C28" s="390"/>
      <c r="D28" s="390"/>
      <c r="E28" s="390"/>
      <c r="F28" s="390"/>
      <c r="G28" s="390"/>
      <c r="H28" s="390"/>
      <c r="I28" s="390"/>
      <c r="J28" s="370"/>
      <c r="K28" s="371"/>
      <c r="L28" s="371"/>
      <c r="M28" s="371"/>
      <c r="N28" s="371"/>
      <c r="O28" s="372"/>
    </row>
    <row r="29" spans="1:15" ht="12.9" customHeight="1" thickBot="1" x14ac:dyDescent="0.25">
      <c r="A29" s="391"/>
      <c r="B29" s="392"/>
      <c r="C29" s="392"/>
      <c r="D29" s="392"/>
      <c r="E29" s="392"/>
      <c r="F29" s="392"/>
      <c r="G29" s="392"/>
      <c r="H29" s="392"/>
      <c r="I29" s="392"/>
      <c r="J29" s="370"/>
      <c r="K29" s="371"/>
      <c r="L29" s="371"/>
      <c r="M29" s="371"/>
      <c r="N29" s="371"/>
      <c r="O29" s="372"/>
    </row>
    <row r="30" spans="1:15" s="59" customFormat="1" ht="14.25" customHeight="1" thickBot="1" x14ac:dyDescent="0.3">
      <c r="A30" s="396" t="s">
        <v>6</v>
      </c>
      <c r="B30" s="397"/>
      <c r="C30" s="397"/>
      <c r="D30" s="397"/>
      <c r="E30" s="397"/>
      <c r="F30" s="397"/>
      <c r="G30" s="397"/>
      <c r="H30" s="397"/>
      <c r="I30" s="397"/>
      <c r="J30" s="370"/>
      <c r="K30" s="371"/>
      <c r="L30" s="371"/>
      <c r="M30" s="371"/>
      <c r="N30" s="371"/>
      <c r="O30" s="372"/>
    </row>
    <row r="31" spans="1:15" s="38" customFormat="1" ht="21.9" customHeight="1" x14ac:dyDescent="0.25">
      <c r="A31" s="60" t="s">
        <v>24</v>
      </c>
      <c r="B31" s="398" t="s">
        <v>51</v>
      </c>
      <c r="C31" s="399"/>
      <c r="D31" s="61" t="s">
        <v>56</v>
      </c>
      <c r="E31" s="400" t="s">
        <v>84</v>
      </c>
      <c r="F31" s="401"/>
      <c r="G31" s="402"/>
      <c r="H31" s="403" t="s">
        <v>86</v>
      </c>
      <c r="I31" s="403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25</v>
      </c>
      <c r="B32" s="404" t="s">
        <v>27</v>
      </c>
      <c r="C32" s="405"/>
      <c r="D32" s="61" t="s">
        <v>25</v>
      </c>
      <c r="E32" s="404" t="s">
        <v>85</v>
      </c>
      <c r="F32" s="404"/>
      <c r="G32" s="405"/>
      <c r="H32" s="382" t="s">
        <v>60</v>
      </c>
      <c r="I32" s="382"/>
      <c r="J32" s="370"/>
      <c r="K32" s="371"/>
      <c r="L32" s="371"/>
      <c r="M32" s="371"/>
      <c r="N32" s="371"/>
      <c r="O32" s="372"/>
    </row>
    <row r="33" spans="1:15" s="38" customFormat="1" ht="35.25" customHeight="1" thickBot="1" x14ac:dyDescent="0.3">
      <c r="A33" s="62" t="s">
        <v>26</v>
      </c>
      <c r="B33" s="393"/>
      <c r="C33" s="394"/>
      <c r="D33" s="63" t="s">
        <v>26</v>
      </c>
      <c r="E33" s="393"/>
      <c r="F33" s="393"/>
      <c r="G33" s="394"/>
      <c r="H33" s="395" t="s">
        <v>28</v>
      </c>
      <c r="I33" s="395"/>
      <c r="J33" s="373"/>
      <c r="K33" s="374"/>
      <c r="L33" s="374"/>
      <c r="M33" s="374"/>
      <c r="N33" s="374"/>
      <c r="O33" s="375"/>
    </row>
    <row r="36" spans="1:15" x14ac:dyDescent="0.2">
      <c r="A36" s="64"/>
      <c r="B36" s="64"/>
    </row>
  </sheetData>
  <mergeCells count="56">
    <mergeCell ref="A3:O3"/>
    <mergeCell ref="A4:B5"/>
    <mergeCell ref="C4:I5"/>
    <mergeCell ref="J4:O4"/>
    <mergeCell ref="K5:L5"/>
    <mergeCell ref="N5:O5"/>
    <mergeCell ref="A1:B2"/>
    <mergeCell ref="C1:M1"/>
    <mergeCell ref="N1:O1"/>
    <mergeCell ref="C2:M2"/>
    <mergeCell ref="N2:O2"/>
    <mergeCell ref="K7:L7"/>
    <mergeCell ref="N7:O7"/>
    <mergeCell ref="K8:L8"/>
    <mergeCell ref="N8:O8"/>
    <mergeCell ref="A6:B6"/>
    <mergeCell ref="C6:I6"/>
    <mergeCell ref="K6:L6"/>
    <mergeCell ref="N6:O6"/>
    <mergeCell ref="B33:C33"/>
    <mergeCell ref="A7:B7"/>
    <mergeCell ref="C7:I7"/>
    <mergeCell ref="E33:G33"/>
    <mergeCell ref="A11:E11"/>
    <mergeCell ref="F11:G11"/>
    <mergeCell ref="H33:I33"/>
    <mergeCell ref="E31:G31"/>
    <mergeCell ref="H31:I31"/>
    <mergeCell ref="B23:D23"/>
    <mergeCell ref="B24:D24"/>
    <mergeCell ref="A25:H25"/>
    <mergeCell ref="B20:D20"/>
    <mergeCell ref="B21:D21"/>
    <mergeCell ref="A26:H26"/>
    <mergeCell ref="A27:I27"/>
    <mergeCell ref="K9:L9"/>
    <mergeCell ref="B32:C32"/>
    <mergeCell ref="E32:G32"/>
    <mergeCell ref="H32:I32"/>
    <mergeCell ref="H11:I11"/>
    <mergeCell ref="J11:O11"/>
    <mergeCell ref="A12:I12"/>
    <mergeCell ref="J12:O33"/>
    <mergeCell ref="B13:D13"/>
    <mergeCell ref="B14:D14"/>
    <mergeCell ref="B15:D15"/>
    <mergeCell ref="B16:D16"/>
    <mergeCell ref="N9:O9"/>
    <mergeCell ref="A29:I29"/>
    <mergeCell ref="A30:I30"/>
    <mergeCell ref="B31:C31"/>
    <mergeCell ref="A28:I28"/>
    <mergeCell ref="B17:D17"/>
    <mergeCell ref="B18:D18"/>
    <mergeCell ref="B19:D19"/>
    <mergeCell ref="B22:D22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P34"/>
  <sheetViews>
    <sheetView view="pageBreakPreview" topLeftCell="A10" zoomScaleNormal="85" workbookViewId="0">
      <selection activeCell="I24" sqref="I2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>
        <v>157.10579999999996</v>
      </c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+I24</f>
        <v>30.15</v>
      </c>
      <c r="L9" s="338"/>
      <c r="M9" s="39" t="s">
        <v>205</v>
      </c>
      <c r="N9" s="337"/>
      <c r="O9" s="339"/>
    </row>
    <row r="10" spans="1:16" s="40" customFormat="1" ht="24" customHeight="1" thickBot="1" x14ac:dyDescent="0.35">
      <c r="A10" s="359" t="s">
        <v>197</v>
      </c>
      <c r="B10" s="360"/>
      <c r="C10" s="360"/>
      <c r="D10" s="360"/>
      <c r="E10" s="360"/>
      <c r="F10" s="361" t="s">
        <v>34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44757</v>
      </c>
      <c r="B12" s="379" t="s">
        <v>195</v>
      </c>
      <c r="C12" s="380"/>
      <c r="D12" s="381"/>
      <c r="E12" s="48">
        <v>2.0099999999999998</v>
      </c>
      <c r="F12" s="46"/>
      <c r="G12" s="46"/>
      <c r="H12" s="67">
        <v>15</v>
      </c>
      <c r="I12" s="47">
        <f>+E12*H12</f>
        <v>30.15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6"/>
      <c r="G13" s="46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6"/>
      <c r="G17" s="46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/>
      <c r="C18" s="407"/>
      <c r="D18" s="408"/>
      <c r="E18" s="48"/>
      <c r="F18" s="71"/>
      <c r="G18" s="71"/>
      <c r="H18" s="67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/>
      <c r="C19" s="407"/>
      <c r="D19" s="408"/>
      <c r="E19" s="48"/>
      <c r="F19" s="71"/>
      <c r="G19" s="71"/>
      <c r="H19" s="67"/>
      <c r="I19" s="74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/>
      <c r="C20" s="407"/>
      <c r="D20" s="408"/>
      <c r="E20" s="48"/>
      <c r="F20" s="71"/>
      <c r="G20" s="71"/>
      <c r="H20" s="67"/>
      <c r="I20" s="74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/>
      <c r="C21" s="407"/>
      <c r="D21" s="408"/>
      <c r="E21" s="48"/>
      <c r="F21" s="71"/>
      <c r="G21" s="71"/>
      <c r="H21" s="67"/>
      <c r="I21" s="74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49"/>
      <c r="H22" s="67"/>
      <c r="I22" s="56"/>
      <c r="J22" s="370"/>
      <c r="K22" s="371"/>
      <c r="L22" s="371"/>
      <c r="M22" s="371"/>
      <c r="N22" s="371"/>
      <c r="O22" s="372"/>
    </row>
    <row r="23" spans="1:15" ht="18" customHeight="1" x14ac:dyDescent="0.3">
      <c r="A23" s="383">
        <v>1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>
        <v>1</v>
      </c>
      <c r="B24" s="386"/>
      <c r="C24" s="386"/>
      <c r="D24" s="386"/>
      <c r="E24" s="386"/>
      <c r="F24" s="386"/>
      <c r="G24" s="386"/>
      <c r="H24" s="386"/>
      <c r="I24" s="58">
        <f>+SUM(I12:I22)</f>
        <v>30.15</v>
      </c>
      <c r="J24" s="370"/>
      <c r="K24" s="371"/>
      <c r="L24" s="371"/>
      <c r="M24" s="371"/>
      <c r="N24" s="371"/>
      <c r="O24" s="372"/>
    </row>
    <row r="25" spans="1:15" ht="14.25" customHeight="1" x14ac:dyDescent="0.2">
      <c r="A25" s="387" t="s">
        <v>196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5">
    <mergeCell ref="A3:O3"/>
    <mergeCell ref="A4:B5"/>
    <mergeCell ref="C4:I5"/>
    <mergeCell ref="J4:O4"/>
    <mergeCell ref="K5:L5"/>
    <mergeCell ref="N5:O5"/>
    <mergeCell ref="A1:B2"/>
    <mergeCell ref="C1:M1"/>
    <mergeCell ref="N1:O1"/>
    <mergeCell ref="C2:M2"/>
    <mergeCell ref="N2:O2"/>
    <mergeCell ref="N7:O7"/>
    <mergeCell ref="K8:L8"/>
    <mergeCell ref="N8:O8"/>
    <mergeCell ref="A6:B6"/>
    <mergeCell ref="C6:I6"/>
    <mergeCell ref="K6:L6"/>
    <mergeCell ref="N6:O6"/>
    <mergeCell ref="A24:H24"/>
    <mergeCell ref="A10:E10"/>
    <mergeCell ref="A7:B7"/>
    <mergeCell ref="C7:I7"/>
    <mergeCell ref="K7:L7"/>
    <mergeCell ref="B17:D17"/>
    <mergeCell ref="B18:D18"/>
    <mergeCell ref="B19:D19"/>
    <mergeCell ref="B22:D22"/>
    <mergeCell ref="A23:H23"/>
    <mergeCell ref="F10:G10"/>
    <mergeCell ref="H10:I10"/>
    <mergeCell ref="K9:L9"/>
    <mergeCell ref="N9:O9"/>
    <mergeCell ref="A25:I25"/>
    <mergeCell ref="B20:D20"/>
    <mergeCell ref="B21:D21"/>
    <mergeCell ref="J10:O10"/>
    <mergeCell ref="J11:O31"/>
    <mergeCell ref="B11:D11"/>
    <mergeCell ref="B12:D12"/>
    <mergeCell ref="B13:D13"/>
    <mergeCell ref="B14:D14"/>
    <mergeCell ref="A26:I26"/>
    <mergeCell ref="B15:D15"/>
    <mergeCell ref="B16:D16"/>
    <mergeCell ref="B31:C31"/>
    <mergeCell ref="E31:G31"/>
    <mergeCell ref="H31:I31"/>
    <mergeCell ref="B30:C30"/>
    <mergeCell ref="E30:G30"/>
    <mergeCell ref="H30:I30"/>
    <mergeCell ref="A27:I27"/>
    <mergeCell ref="A28:I28"/>
    <mergeCell ref="B29:C29"/>
    <mergeCell ref="E29:G29"/>
    <mergeCell ref="H29:I29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P34"/>
  <sheetViews>
    <sheetView view="pageBreakPreview" topLeftCell="A13" zoomScaleNormal="85" workbookViewId="0">
      <selection activeCell="I24" sqref="I2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+I24</f>
        <v>187.26000000000002</v>
      </c>
      <c r="L9" s="338"/>
      <c r="M9" s="39" t="s">
        <v>205</v>
      </c>
      <c r="N9" s="337"/>
      <c r="O9" s="339"/>
    </row>
    <row r="10" spans="1:16" s="40" customFormat="1" ht="24" customHeight="1" thickBot="1" x14ac:dyDescent="0.35">
      <c r="A10" s="359" t="s">
        <v>206</v>
      </c>
      <c r="B10" s="360"/>
      <c r="C10" s="360"/>
      <c r="D10" s="360"/>
      <c r="E10" s="360"/>
      <c r="F10" s="361" t="s">
        <v>34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44757</v>
      </c>
      <c r="B12" s="379" t="s">
        <v>207</v>
      </c>
      <c r="C12" s="380"/>
      <c r="D12" s="381"/>
      <c r="E12" s="48">
        <v>2.0099999999999998</v>
      </c>
      <c r="F12" s="46"/>
      <c r="G12" s="46"/>
      <c r="H12" s="67">
        <v>15</v>
      </c>
      <c r="I12" s="47">
        <f>+E12*H12</f>
        <v>30.15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>
        <v>1</v>
      </c>
      <c r="F13" s="46"/>
      <c r="G13" s="46"/>
      <c r="H13" s="67">
        <v>1</v>
      </c>
      <c r="I13" s="47">
        <v>157.11000000000001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6"/>
      <c r="G17" s="46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/>
      <c r="C18" s="407"/>
      <c r="D18" s="408"/>
      <c r="E18" s="48"/>
      <c r="F18" s="71"/>
      <c r="G18" s="71"/>
      <c r="H18" s="67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/>
      <c r="C19" s="407"/>
      <c r="D19" s="408"/>
      <c r="E19" s="48"/>
      <c r="F19" s="71"/>
      <c r="G19" s="71"/>
      <c r="H19" s="67"/>
      <c r="I19" s="74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/>
      <c r="C20" s="407"/>
      <c r="D20" s="408"/>
      <c r="E20" s="48"/>
      <c r="F20" s="71"/>
      <c r="G20" s="71"/>
      <c r="H20" s="67"/>
      <c r="I20" s="74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/>
      <c r="C21" s="407"/>
      <c r="D21" s="408"/>
      <c r="E21" s="48"/>
      <c r="F21" s="71"/>
      <c r="G21" s="71"/>
      <c r="H21" s="67"/>
      <c r="I21" s="74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49"/>
      <c r="H22" s="67"/>
      <c r="I22" s="56"/>
      <c r="J22" s="370"/>
      <c r="K22" s="371"/>
      <c r="L22" s="371"/>
      <c r="M22" s="371"/>
      <c r="N22" s="371"/>
      <c r="O22" s="372"/>
    </row>
    <row r="23" spans="1:15" ht="18" customHeight="1" x14ac:dyDescent="0.3">
      <c r="A23" s="383">
        <v>1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>
        <v>1</v>
      </c>
      <c r="B24" s="386"/>
      <c r="C24" s="386"/>
      <c r="D24" s="386"/>
      <c r="E24" s="386"/>
      <c r="F24" s="386"/>
      <c r="G24" s="386"/>
      <c r="H24" s="386"/>
      <c r="I24" s="58">
        <f>+SUM(I12:I22)</f>
        <v>187.26000000000002</v>
      </c>
      <c r="J24" s="370"/>
      <c r="K24" s="371"/>
      <c r="L24" s="371"/>
      <c r="M24" s="371"/>
      <c r="N24" s="371"/>
      <c r="O24" s="372"/>
    </row>
    <row r="25" spans="1:15" ht="14.25" customHeight="1" x14ac:dyDescent="0.2">
      <c r="A25" s="387" t="s">
        <v>196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5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K8:L8"/>
    <mergeCell ref="N8:O8"/>
    <mergeCell ref="K9:L9"/>
    <mergeCell ref="N9:O9"/>
    <mergeCell ref="A10:E10"/>
    <mergeCell ref="F10:G10"/>
    <mergeCell ref="H10:I10"/>
    <mergeCell ref="J10:O10"/>
    <mergeCell ref="A25:I25"/>
    <mergeCell ref="B11:D11"/>
    <mergeCell ref="J11:O3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A23:H23"/>
    <mergeCell ref="A24:H24"/>
    <mergeCell ref="A26:I26"/>
    <mergeCell ref="A27:I27"/>
    <mergeCell ref="A28:I28"/>
    <mergeCell ref="B29:C29"/>
    <mergeCell ref="E29:G29"/>
    <mergeCell ref="H29:I29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P34"/>
  <sheetViews>
    <sheetView view="pageBreakPreview" topLeftCell="A16" zoomScaleNormal="85" workbookViewId="0">
      <selection activeCell="I24" sqref="I24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+I24</f>
        <v>28.33</v>
      </c>
      <c r="L9" s="338"/>
      <c r="M9" s="39" t="s">
        <v>205</v>
      </c>
      <c r="N9" s="337"/>
      <c r="O9" s="339"/>
    </row>
    <row r="10" spans="1:16" s="40" customFormat="1" ht="24" customHeight="1" thickBot="1" x14ac:dyDescent="0.35">
      <c r="A10" s="359" t="s">
        <v>208</v>
      </c>
      <c r="B10" s="360"/>
      <c r="C10" s="360"/>
      <c r="D10" s="360"/>
      <c r="E10" s="360"/>
      <c r="F10" s="361" t="s">
        <v>92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44757</v>
      </c>
      <c r="B12" s="379" t="s">
        <v>207</v>
      </c>
      <c r="C12" s="380"/>
      <c r="D12" s="381"/>
      <c r="E12" s="48">
        <f>9.76+9.58+3.84+4.5+0.65</f>
        <v>28.33</v>
      </c>
      <c r="F12" s="46"/>
      <c r="G12" s="46"/>
      <c r="H12" s="67">
        <v>1</v>
      </c>
      <c r="I12" s="47">
        <f>+E12*H12</f>
        <v>28.33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6"/>
      <c r="G13" s="46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6"/>
      <c r="G17" s="46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/>
      <c r="C18" s="407"/>
      <c r="D18" s="408"/>
      <c r="E18" s="48"/>
      <c r="F18" s="71"/>
      <c r="G18" s="71"/>
      <c r="H18" s="67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/>
      <c r="C19" s="407"/>
      <c r="D19" s="408"/>
      <c r="E19" s="48"/>
      <c r="F19" s="71"/>
      <c r="G19" s="71"/>
      <c r="H19" s="67"/>
      <c r="I19" s="74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/>
      <c r="C20" s="407"/>
      <c r="D20" s="408"/>
      <c r="E20" s="48"/>
      <c r="F20" s="71"/>
      <c r="G20" s="71"/>
      <c r="H20" s="67"/>
      <c r="I20" s="74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/>
      <c r="C21" s="407"/>
      <c r="D21" s="408"/>
      <c r="E21" s="48"/>
      <c r="F21" s="71"/>
      <c r="G21" s="71"/>
      <c r="H21" s="67"/>
      <c r="I21" s="74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49"/>
      <c r="H22" s="67"/>
      <c r="I22" s="56"/>
      <c r="J22" s="370"/>
      <c r="K22" s="371"/>
      <c r="L22" s="371"/>
      <c r="M22" s="371"/>
      <c r="N22" s="371"/>
      <c r="O22" s="372"/>
    </row>
    <row r="23" spans="1:15" ht="18" customHeight="1" x14ac:dyDescent="0.3">
      <c r="A23" s="383">
        <v>1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>
        <v>1</v>
      </c>
      <c r="B24" s="386"/>
      <c r="C24" s="386"/>
      <c r="D24" s="386"/>
      <c r="E24" s="386"/>
      <c r="F24" s="386"/>
      <c r="G24" s="386"/>
      <c r="H24" s="386"/>
      <c r="I24" s="58">
        <f>+SUM(I12:I22)</f>
        <v>28.33</v>
      </c>
      <c r="J24" s="370"/>
      <c r="K24" s="371"/>
      <c r="L24" s="371"/>
      <c r="M24" s="371"/>
      <c r="N24" s="371"/>
      <c r="O24" s="372"/>
    </row>
    <row r="25" spans="1:15" ht="14.25" customHeight="1" x14ac:dyDescent="0.2">
      <c r="A25" s="387" t="s">
        <v>196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5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K8:L8"/>
    <mergeCell ref="N8:O8"/>
    <mergeCell ref="K9:L9"/>
    <mergeCell ref="N9:O9"/>
    <mergeCell ref="A10:E10"/>
    <mergeCell ref="F10:G10"/>
    <mergeCell ref="H10:I10"/>
    <mergeCell ref="J10:O10"/>
    <mergeCell ref="A25:I25"/>
    <mergeCell ref="B11:D11"/>
    <mergeCell ref="J11:O3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A23:H23"/>
    <mergeCell ref="A24:H24"/>
    <mergeCell ref="A26:I26"/>
    <mergeCell ref="A27:I27"/>
    <mergeCell ref="A28:I28"/>
    <mergeCell ref="B29:C29"/>
    <mergeCell ref="E29:G29"/>
    <mergeCell ref="H29:I29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P34"/>
  <sheetViews>
    <sheetView view="pageBreakPreview" topLeftCell="A7" zoomScaleNormal="85" workbookViewId="0">
      <selection activeCell="E12" sqref="E12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+I24</f>
        <v>0</v>
      </c>
      <c r="L9" s="338"/>
      <c r="M9" s="39" t="s">
        <v>205</v>
      </c>
      <c r="N9" s="337"/>
      <c r="O9" s="339"/>
    </row>
    <row r="10" spans="1:16" s="40" customFormat="1" ht="24" customHeight="1" thickBot="1" x14ac:dyDescent="0.35">
      <c r="A10" s="359" t="s">
        <v>209</v>
      </c>
      <c r="B10" s="360"/>
      <c r="C10" s="360"/>
      <c r="D10" s="360"/>
      <c r="E10" s="360"/>
      <c r="F10" s="361" t="s">
        <v>92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44757</v>
      </c>
      <c r="B12" s="379" t="s">
        <v>207</v>
      </c>
      <c r="C12" s="380"/>
      <c r="D12" s="381"/>
      <c r="E12" s="48"/>
      <c r="F12" s="46"/>
      <c r="G12" s="46"/>
      <c r="H12" s="67">
        <v>1</v>
      </c>
      <c r="I12" s="47">
        <f>+E12*H12</f>
        <v>0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6"/>
      <c r="G13" s="46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406"/>
      <c r="C16" s="407"/>
      <c r="D16" s="408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6"/>
      <c r="G17" s="46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/>
      <c r="C18" s="407"/>
      <c r="D18" s="408"/>
      <c r="E18" s="48"/>
      <c r="F18" s="71"/>
      <c r="G18" s="71"/>
      <c r="H18" s="67"/>
      <c r="I18" s="47"/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/>
      <c r="C19" s="407"/>
      <c r="D19" s="408"/>
      <c r="E19" s="48"/>
      <c r="F19" s="71"/>
      <c r="G19" s="71"/>
      <c r="H19" s="67"/>
      <c r="I19" s="74"/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/>
      <c r="C20" s="407"/>
      <c r="D20" s="408"/>
      <c r="E20" s="48"/>
      <c r="F20" s="71"/>
      <c r="G20" s="71"/>
      <c r="H20" s="67"/>
      <c r="I20" s="74"/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/>
      <c r="C21" s="407"/>
      <c r="D21" s="408"/>
      <c r="E21" s="48"/>
      <c r="F21" s="71"/>
      <c r="G21" s="71"/>
      <c r="H21" s="67"/>
      <c r="I21" s="74"/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53"/>
      <c r="B22" s="406"/>
      <c r="C22" s="407"/>
      <c r="D22" s="408"/>
      <c r="E22" s="48"/>
      <c r="F22" s="48"/>
      <c r="G22" s="49"/>
      <c r="H22" s="67"/>
      <c r="I22" s="56"/>
      <c r="J22" s="370"/>
      <c r="K22" s="371"/>
      <c r="L22" s="371"/>
      <c r="M22" s="371"/>
      <c r="N22" s="371"/>
      <c r="O22" s="372"/>
    </row>
    <row r="23" spans="1:15" ht="18" customHeight="1" x14ac:dyDescent="0.3">
      <c r="A23" s="383">
        <v>1</v>
      </c>
      <c r="B23" s="384"/>
      <c r="C23" s="384"/>
      <c r="D23" s="384"/>
      <c r="E23" s="384"/>
      <c r="F23" s="384"/>
      <c r="G23" s="384"/>
      <c r="H23" s="384"/>
      <c r="I23" s="57"/>
      <c r="J23" s="370"/>
      <c r="K23" s="371"/>
      <c r="L23" s="371"/>
      <c r="M23" s="371"/>
      <c r="N23" s="371"/>
      <c r="O23" s="372"/>
    </row>
    <row r="24" spans="1:15" ht="18" customHeight="1" x14ac:dyDescent="0.2">
      <c r="A24" s="385">
        <v>1</v>
      </c>
      <c r="B24" s="386"/>
      <c r="C24" s="386"/>
      <c r="D24" s="386"/>
      <c r="E24" s="386"/>
      <c r="F24" s="386"/>
      <c r="G24" s="386"/>
      <c r="H24" s="386"/>
      <c r="I24" s="58">
        <f>+SUM(I12:I22)</f>
        <v>0</v>
      </c>
      <c r="J24" s="370"/>
      <c r="K24" s="371"/>
      <c r="L24" s="371"/>
      <c r="M24" s="371"/>
      <c r="N24" s="371"/>
      <c r="O24" s="372"/>
    </row>
    <row r="25" spans="1:15" ht="14.25" customHeight="1" x14ac:dyDescent="0.2">
      <c r="A25" s="387" t="s">
        <v>196</v>
      </c>
      <c r="B25" s="388"/>
      <c r="C25" s="388"/>
      <c r="D25" s="388"/>
      <c r="E25" s="388"/>
      <c r="F25" s="388"/>
      <c r="G25" s="388"/>
      <c r="H25" s="388"/>
      <c r="I25" s="388"/>
      <c r="J25" s="370"/>
      <c r="K25" s="371"/>
      <c r="L25" s="371"/>
      <c r="M25" s="371"/>
      <c r="N25" s="371"/>
      <c r="O25" s="372"/>
    </row>
    <row r="26" spans="1:15" ht="12.9" customHeight="1" x14ac:dyDescent="0.2">
      <c r="A26" s="389"/>
      <c r="B26" s="390"/>
      <c r="C26" s="390"/>
      <c r="D26" s="390"/>
      <c r="E26" s="390"/>
      <c r="F26" s="390"/>
      <c r="G26" s="390"/>
      <c r="H26" s="390"/>
      <c r="I26" s="390"/>
      <c r="J26" s="370"/>
      <c r="K26" s="371"/>
      <c r="L26" s="371"/>
      <c r="M26" s="371"/>
      <c r="N26" s="371"/>
      <c r="O26" s="372"/>
    </row>
    <row r="27" spans="1:15" ht="12.9" customHeight="1" thickBot="1" x14ac:dyDescent="0.25">
      <c r="A27" s="391"/>
      <c r="B27" s="392"/>
      <c r="C27" s="392"/>
      <c r="D27" s="392"/>
      <c r="E27" s="392"/>
      <c r="F27" s="392"/>
      <c r="G27" s="392"/>
      <c r="H27" s="392"/>
      <c r="I27" s="392"/>
      <c r="J27" s="370"/>
      <c r="K27" s="371"/>
      <c r="L27" s="371"/>
      <c r="M27" s="371"/>
      <c r="N27" s="371"/>
      <c r="O27" s="372"/>
    </row>
    <row r="28" spans="1:15" s="59" customFormat="1" ht="14.25" customHeight="1" thickBot="1" x14ac:dyDescent="0.3">
      <c r="A28" s="396" t="s">
        <v>6</v>
      </c>
      <c r="B28" s="397"/>
      <c r="C28" s="397"/>
      <c r="D28" s="397"/>
      <c r="E28" s="397"/>
      <c r="F28" s="397"/>
      <c r="G28" s="397"/>
      <c r="H28" s="397"/>
      <c r="I28" s="397"/>
      <c r="J28" s="370"/>
      <c r="K28" s="371"/>
      <c r="L28" s="371"/>
      <c r="M28" s="371"/>
      <c r="N28" s="371"/>
      <c r="O28" s="372"/>
    </row>
    <row r="29" spans="1:15" s="38" customFormat="1" ht="21.9" customHeight="1" x14ac:dyDescent="0.25">
      <c r="A29" s="60" t="s">
        <v>24</v>
      </c>
      <c r="B29" s="398" t="s">
        <v>51</v>
      </c>
      <c r="C29" s="399"/>
      <c r="D29" s="61" t="s">
        <v>56</v>
      </c>
      <c r="E29" s="400" t="s">
        <v>84</v>
      </c>
      <c r="F29" s="401"/>
      <c r="G29" s="402"/>
      <c r="H29" s="403" t="s">
        <v>86</v>
      </c>
      <c r="I29" s="403"/>
      <c r="J29" s="370"/>
      <c r="K29" s="371"/>
      <c r="L29" s="371"/>
      <c r="M29" s="371"/>
      <c r="N29" s="371"/>
      <c r="O29" s="372"/>
    </row>
    <row r="30" spans="1:15" s="38" customFormat="1" ht="21.9" customHeight="1" x14ac:dyDescent="0.25">
      <c r="A30" s="60" t="s">
        <v>25</v>
      </c>
      <c r="B30" s="404" t="s">
        <v>27</v>
      </c>
      <c r="C30" s="405"/>
      <c r="D30" s="61" t="s">
        <v>25</v>
      </c>
      <c r="E30" s="404" t="s">
        <v>85</v>
      </c>
      <c r="F30" s="404"/>
      <c r="G30" s="405"/>
      <c r="H30" s="382" t="s">
        <v>60</v>
      </c>
      <c r="I30" s="382"/>
      <c r="J30" s="370"/>
      <c r="K30" s="371"/>
      <c r="L30" s="371"/>
      <c r="M30" s="371"/>
      <c r="N30" s="371"/>
      <c r="O30" s="372"/>
    </row>
    <row r="31" spans="1:15" s="38" customFormat="1" ht="35.25" customHeight="1" thickBot="1" x14ac:dyDescent="0.3">
      <c r="A31" s="62" t="s">
        <v>26</v>
      </c>
      <c r="B31" s="393"/>
      <c r="C31" s="394"/>
      <c r="D31" s="63" t="s">
        <v>26</v>
      </c>
      <c r="E31" s="393"/>
      <c r="F31" s="393"/>
      <c r="G31" s="394"/>
      <c r="H31" s="395" t="s">
        <v>28</v>
      </c>
      <c r="I31" s="395"/>
      <c r="J31" s="373"/>
      <c r="K31" s="374"/>
      <c r="L31" s="374"/>
      <c r="M31" s="374"/>
      <c r="N31" s="374"/>
      <c r="O31" s="375"/>
    </row>
    <row r="34" spans="1:2" x14ac:dyDescent="0.2">
      <c r="A34" s="64"/>
      <c r="B34" s="64"/>
    </row>
  </sheetData>
  <mergeCells count="55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K8:L8"/>
    <mergeCell ref="N8:O8"/>
    <mergeCell ref="K9:L9"/>
    <mergeCell ref="N9:O9"/>
    <mergeCell ref="A10:E10"/>
    <mergeCell ref="F10:G10"/>
    <mergeCell ref="H10:I10"/>
    <mergeCell ref="J10:O10"/>
    <mergeCell ref="A25:I25"/>
    <mergeCell ref="B11:D11"/>
    <mergeCell ref="J11:O3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A23:H23"/>
    <mergeCell ref="A24:H24"/>
    <mergeCell ref="A26:I26"/>
    <mergeCell ref="A27:I27"/>
    <mergeCell ref="A28:I28"/>
    <mergeCell ref="B29:C29"/>
    <mergeCell ref="E29:G29"/>
    <mergeCell ref="H29:I29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P37"/>
  <sheetViews>
    <sheetView view="pageBreakPreview" topLeftCell="A4" zoomScaleNormal="85" workbookViewId="0">
      <selection activeCell="I27" sqref="I2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+I27</f>
        <v>68.051000000000002</v>
      </c>
      <c r="L9" s="338"/>
      <c r="M9" s="39" t="s">
        <v>205</v>
      </c>
      <c r="N9" s="337"/>
      <c r="O9" s="339"/>
    </row>
    <row r="10" spans="1:16" s="40" customFormat="1" ht="24" customHeight="1" thickBot="1" x14ac:dyDescent="0.35">
      <c r="A10" s="359" t="s">
        <v>215</v>
      </c>
      <c r="B10" s="360"/>
      <c r="C10" s="360"/>
      <c r="D10" s="360"/>
      <c r="E10" s="360"/>
      <c r="F10" s="361" t="s">
        <v>34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44757</v>
      </c>
      <c r="B12" s="506" t="s">
        <v>216</v>
      </c>
      <c r="C12" s="507"/>
      <c r="D12" s="508"/>
      <c r="E12" s="48"/>
      <c r="F12" s="46">
        <v>1.65</v>
      </c>
      <c r="G12" s="46">
        <v>1.87</v>
      </c>
      <c r="H12" s="67"/>
      <c r="I12" s="47">
        <f>+F12*G12</f>
        <v>3.0855000000000001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506"/>
      <c r="C13" s="507"/>
      <c r="D13" s="508"/>
      <c r="E13" s="48"/>
      <c r="F13" s="46">
        <v>1.65</v>
      </c>
      <c r="G13" s="46">
        <v>2.4</v>
      </c>
      <c r="H13" s="67"/>
      <c r="I13" s="47">
        <f t="shared" ref="I13:I25" si="0">+F13*G13</f>
        <v>3.9599999999999995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506" t="s">
        <v>217</v>
      </c>
      <c r="C14" s="507"/>
      <c r="D14" s="508"/>
      <c r="E14" s="48"/>
      <c r="F14" s="46">
        <v>1.65</v>
      </c>
      <c r="G14" s="46">
        <v>1.87</v>
      </c>
      <c r="H14" s="67"/>
      <c r="I14" s="47">
        <f t="shared" si="0"/>
        <v>3.0855000000000001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>
        <v>1.65</v>
      </c>
      <c r="G15" s="46">
        <v>2.4</v>
      </c>
      <c r="H15" s="67"/>
      <c r="I15" s="47">
        <f t="shared" si="0"/>
        <v>3.9599999999999995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506" t="s">
        <v>218</v>
      </c>
      <c r="C16" s="507"/>
      <c r="D16" s="508"/>
      <c r="E16" s="48"/>
      <c r="F16" s="46">
        <v>1.2</v>
      </c>
      <c r="G16" s="46">
        <v>1.6</v>
      </c>
      <c r="H16" s="67"/>
      <c r="I16" s="47">
        <f t="shared" si="0"/>
        <v>1.92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/>
      <c r="B17" s="406"/>
      <c r="C17" s="407"/>
      <c r="D17" s="408"/>
      <c r="E17" s="48"/>
      <c r="F17" s="46">
        <v>1.2</v>
      </c>
      <c r="G17" s="46">
        <v>2.4</v>
      </c>
      <c r="H17" s="67"/>
      <c r="I17" s="47">
        <f t="shared" si="0"/>
        <v>2.88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/>
      <c r="B18" s="406" t="s">
        <v>219</v>
      </c>
      <c r="C18" s="407"/>
      <c r="D18" s="408"/>
      <c r="E18" s="48"/>
      <c r="F18" s="46">
        <v>3.5999999999999996</v>
      </c>
      <c r="G18" s="46">
        <v>2.4</v>
      </c>
      <c r="H18" s="67"/>
      <c r="I18" s="47">
        <f t="shared" si="0"/>
        <v>8.6399999999999988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/>
      <c r="B19" s="406" t="s">
        <v>220</v>
      </c>
      <c r="C19" s="407"/>
      <c r="D19" s="408"/>
      <c r="E19" s="48"/>
      <c r="F19" s="71">
        <v>4.5500000000000007</v>
      </c>
      <c r="G19" s="71">
        <v>2.4</v>
      </c>
      <c r="H19" s="67"/>
      <c r="I19" s="47">
        <f t="shared" si="0"/>
        <v>10.920000000000002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/>
      <c r="B20" s="406" t="s">
        <v>221</v>
      </c>
      <c r="C20" s="407"/>
      <c r="D20" s="408"/>
      <c r="E20" s="48"/>
      <c r="F20" s="71">
        <v>4.5500000000000007</v>
      </c>
      <c r="G20" s="71">
        <v>2.4</v>
      </c>
      <c r="H20" s="67"/>
      <c r="I20" s="47">
        <f t="shared" si="0"/>
        <v>10.920000000000002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/>
      <c r="B21" s="406" t="s">
        <v>144</v>
      </c>
      <c r="C21" s="407"/>
      <c r="D21" s="408"/>
      <c r="E21" s="48"/>
      <c r="F21" s="71">
        <v>5.6</v>
      </c>
      <c r="G21" s="71">
        <v>2.4</v>
      </c>
      <c r="H21" s="67"/>
      <c r="I21" s="47">
        <f t="shared" si="0"/>
        <v>13.44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/>
      <c r="B22" s="406" t="s">
        <v>202</v>
      </c>
      <c r="C22" s="407"/>
      <c r="D22" s="408"/>
      <c r="E22" s="48"/>
      <c r="F22" s="71">
        <v>1.8</v>
      </c>
      <c r="G22" s="71">
        <v>2.4</v>
      </c>
      <c r="H22" s="67"/>
      <c r="I22" s="47">
        <f t="shared" si="0"/>
        <v>4.32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/>
      <c r="B23" s="406"/>
      <c r="C23" s="407"/>
      <c r="D23" s="408"/>
      <c r="E23" s="48"/>
      <c r="F23" s="71">
        <v>2.2999999999999998</v>
      </c>
      <c r="G23" s="71">
        <v>0.4</v>
      </c>
      <c r="H23" s="67"/>
      <c r="I23" s="47">
        <f t="shared" si="0"/>
        <v>0.91999999999999993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108"/>
      <c r="B24" s="406"/>
      <c r="C24" s="407"/>
      <c r="D24" s="408"/>
      <c r="E24" s="48"/>
      <c r="F24" s="71"/>
      <c r="G24" s="71"/>
      <c r="H24" s="67"/>
      <c r="I24" s="47">
        <f t="shared" si="0"/>
        <v>0</v>
      </c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53"/>
      <c r="B25" s="406"/>
      <c r="C25" s="407"/>
      <c r="D25" s="408"/>
      <c r="E25" s="48"/>
      <c r="F25" s="48"/>
      <c r="G25" s="48"/>
      <c r="H25" s="67"/>
      <c r="I25" s="47">
        <f t="shared" si="0"/>
        <v>0</v>
      </c>
      <c r="J25" s="370"/>
      <c r="K25" s="371"/>
      <c r="L25" s="371"/>
      <c r="M25" s="371"/>
      <c r="N25" s="371"/>
      <c r="O25" s="372"/>
    </row>
    <row r="26" spans="1:15" ht="18" customHeight="1" x14ac:dyDescent="0.3">
      <c r="A26" s="383">
        <v>1</v>
      </c>
      <c r="B26" s="384"/>
      <c r="C26" s="384"/>
      <c r="D26" s="384"/>
      <c r="E26" s="384"/>
      <c r="F26" s="384"/>
      <c r="G26" s="384"/>
      <c r="H26" s="384"/>
      <c r="I26" s="57"/>
      <c r="J26" s="370"/>
      <c r="K26" s="371"/>
      <c r="L26" s="371"/>
      <c r="M26" s="371"/>
      <c r="N26" s="371"/>
      <c r="O26" s="372"/>
    </row>
    <row r="27" spans="1:15" ht="18" customHeight="1" x14ac:dyDescent="0.2">
      <c r="A27" s="385">
        <v>1</v>
      </c>
      <c r="B27" s="386"/>
      <c r="C27" s="386"/>
      <c r="D27" s="386"/>
      <c r="E27" s="386"/>
      <c r="F27" s="386"/>
      <c r="G27" s="386"/>
      <c r="H27" s="386"/>
      <c r="I27" s="58">
        <f>+SUM(I12:I25)</f>
        <v>68.051000000000002</v>
      </c>
      <c r="J27" s="370"/>
      <c r="K27" s="371"/>
      <c r="L27" s="371"/>
      <c r="M27" s="371"/>
      <c r="N27" s="371"/>
      <c r="O27" s="372"/>
    </row>
    <row r="28" spans="1:15" ht="14.25" customHeight="1" x14ac:dyDescent="0.2">
      <c r="A28" s="387" t="s">
        <v>196</v>
      </c>
      <c r="B28" s="388"/>
      <c r="C28" s="388"/>
      <c r="D28" s="388"/>
      <c r="E28" s="388"/>
      <c r="F28" s="388"/>
      <c r="G28" s="388"/>
      <c r="H28" s="388"/>
      <c r="I28" s="388"/>
      <c r="J28" s="370"/>
      <c r="K28" s="371"/>
      <c r="L28" s="371"/>
      <c r="M28" s="371"/>
      <c r="N28" s="371"/>
      <c r="O28" s="372"/>
    </row>
    <row r="29" spans="1:15" ht="12.9" customHeight="1" x14ac:dyDescent="0.2">
      <c r="A29" s="389"/>
      <c r="B29" s="390"/>
      <c r="C29" s="390"/>
      <c r="D29" s="390"/>
      <c r="E29" s="390"/>
      <c r="F29" s="390"/>
      <c r="G29" s="390"/>
      <c r="H29" s="390"/>
      <c r="I29" s="390"/>
      <c r="J29" s="370"/>
      <c r="K29" s="371"/>
      <c r="L29" s="371"/>
      <c r="M29" s="371"/>
      <c r="N29" s="371"/>
      <c r="O29" s="372"/>
    </row>
    <row r="30" spans="1:15" ht="12.9" customHeight="1" thickBot="1" x14ac:dyDescent="0.25">
      <c r="A30" s="391"/>
      <c r="B30" s="392"/>
      <c r="C30" s="392"/>
      <c r="D30" s="392"/>
      <c r="E30" s="392"/>
      <c r="F30" s="392"/>
      <c r="G30" s="392"/>
      <c r="H30" s="392"/>
      <c r="I30" s="392"/>
      <c r="J30" s="370"/>
      <c r="K30" s="371"/>
      <c r="L30" s="371"/>
      <c r="M30" s="371"/>
      <c r="N30" s="371"/>
      <c r="O30" s="372"/>
    </row>
    <row r="31" spans="1:15" s="59" customFormat="1" ht="14.25" customHeight="1" thickBot="1" x14ac:dyDescent="0.3">
      <c r="A31" s="396" t="s">
        <v>6</v>
      </c>
      <c r="B31" s="397"/>
      <c r="C31" s="397"/>
      <c r="D31" s="397"/>
      <c r="E31" s="397"/>
      <c r="F31" s="397"/>
      <c r="G31" s="397"/>
      <c r="H31" s="397"/>
      <c r="I31" s="397"/>
      <c r="J31" s="370"/>
      <c r="K31" s="371"/>
      <c r="L31" s="371"/>
      <c r="M31" s="371"/>
      <c r="N31" s="371"/>
      <c r="O31" s="372"/>
    </row>
    <row r="32" spans="1:15" s="38" customFormat="1" ht="21.9" customHeight="1" x14ac:dyDescent="0.25">
      <c r="A32" s="60" t="s">
        <v>24</v>
      </c>
      <c r="B32" s="398" t="s">
        <v>51</v>
      </c>
      <c r="C32" s="399"/>
      <c r="D32" s="61" t="s">
        <v>56</v>
      </c>
      <c r="E32" s="400" t="s">
        <v>84</v>
      </c>
      <c r="F32" s="401"/>
      <c r="G32" s="402"/>
      <c r="H32" s="403" t="s">
        <v>86</v>
      </c>
      <c r="I32" s="403"/>
      <c r="J32" s="370"/>
      <c r="K32" s="371"/>
      <c r="L32" s="371"/>
      <c r="M32" s="371"/>
      <c r="N32" s="371"/>
      <c r="O32" s="372"/>
    </row>
    <row r="33" spans="1:15" s="38" customFormat="1" ht="21.9" customHeight="1" x14ac:dyDescent="0.25">
      <c r="A33" s="60" t="s">
        <v>25</v>
      </c>
      <c r="B33" s="404" t="s">
        <v>27</v>
      </c>
      <c r="C33" s="405"/>
      <c r="D33" s="61" t="s">
        <v>25</v>
      </c>
      <c r="E33" s="404" t="s">
        <v>85</v>
      </c>
      <c r="F33" s="404"/>
      <c r="G33" s="405"/>
      <c r="H33" s="382" t="s">
        <v>60</v>
      </c>
      <c r="I33" s="382"/>
      <c r="J33" s="370"/>
      <c r="K33" s="371"/>
      <c r="L33" s="371"/>
      <c r="M33" s="371"/>
      <c r="N33" s="371"/>
      <c r="O33" s="372"/>
    </row>
    <row r="34" spans="1:15" s="38" customFormat="1" ht="35.25" customHeight="1" thickBot="1" x14ac:dyDescent="0.3">
      <c r="A34" s="62" t="s">
        <v>26</v>
      </c>
      <c r="B34" s="393"/>
      <c r="C34" s="394"/>
      <c r="D34" s="63" t="s">
        <v>26</v>
      </c>
      <c r="E34" s="393"/>
      <c r="F34" s="393"/>
      <c r="G34" s="394"/>
      <c r="H34" s="395" t="s">
        <v>28</v>
      </c>
      <c r="I34" s="395"/>
      <c r="J34" s="373"/>
      <c r="K34" s="374"/>
      <c r="L34" s="374"/>
      <c r="M34" s="374"/>
      <c r="N34" s="374"/>
      <c r="O34" s="375"/>
    </row>
    <row r="37" spans="1:15" x14ac:dyDescent="0.2">
      <c r="A37" s="64"/>
      <c r="B37" s="64"/>
    </row>
  </sheetData>
  <mergeCells count="58">
    <mergeCell ref="A30:I30"/>
    <mergeCell ref="B34:C34"/>
    <mergeCell ref="E34:G34"/>
    <mergeCell ref="H34:I34"/>
    <mergeCell ref="B32:C32"/>
    <mergeCell ref="E32:G32"/>
    <mergeCell ref="H32:I32"/>
    <mergeCell ref="B33:C33"/>
    <mergeCell ref="E33:G33"/>
    <mergeCell ref="H33:I33"/>
    <mergeCell ref="B25:D25"/>
    <mergeCell ref="A26:H26"/>
    <mergeCell ref="A27:H27"/>
    <mergeCell ref="A28:I28"/>
    <mergeCell ref="A29:I29"/>
    <mergeCell ref="B11:D11"/>
    <mergeCell ref="J11:O34"/>
    <mergeCell ref="B12:D12"/>
    <mergeCell ref="B13:D13"/>
    <mergeCell ref="B14:D14"/>
    <mergeCell ref="B15:D15"/>
    <mergeCell ref="B16:D16"/>
    <mergeCell ref="B17:D17"/>
    <mergeCell ref="B18:D18"/>
    <mergeCell ref="B19:D19"/>
    <mergeCell ref="A31:I31"/>
    <mergeCell ref="B20:D20"/>
    <mergeCell ref="B21:D21"/>
    <mergeCell ref="B22:D22"/>
    <mergeCell ref="B23:D23"/>
    <mergeCell ref="B24:D24"/>
    <mergeCell ref="K9:L9"/>
    <mergeCell ref="N9:O9"/>
    <mergeCell ref="A10:E10"/>
    <mergeCell ref="F10:G10"/>
    <mergeCell ref="H10:I10"/>
    <mergeCell ref="J10:O10"/>
    <mergeCell ref="A7:B7"/>
    <mergeCell ref="C7:I7"/>
    <mergeCell ref="K7:L7"/>
    <mergeCell ref="N7:O7"/>
    <mergeCell ref="K8:L8"/>
    <mergeCell ref="N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P30"/>
  <sheetViews>
    <sheetView view="pageBreakPreview" topLeftCell="A7" zoomScaleNormal="85" workbookViewId="0">
      <selection activeCell="J11" sqref="J11:O27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ht="14.25" customHeight="1" x14ac:dyDescent="0.2">
      <c r="A8" s="102"/>
      <c r="B8" s="103"/>
      <c r="C8" s="104"/>
      <c r="D8" s="104"/>
      <c r="E8" s="104"/>
      <c r="F8" s="104"/>
      <c r="G8" s="104"/>
      <c r="H8" s="104"/>
      <c r="I8" s="104"/>
      <c r="J8" s="39" t="s">
        <v>181</v>
      </c>
      <c r="K8" s="337"/>
      <c r="L8" s="338"/>
      <c r="M8" s="39" t="s">
        <v>182</v>
      </c>
      <c r="N8" s="337"/>
      <c r="O8" s="339"/>
    </row>
    <row r="9" spans="1:16" ht="14.25" customHeight="1" x14ac:dyDescent="0.2">
      <c r="A9" s="102"/>
      <c r="B9" s="103"/>
      <c r="C9" s="104"/>
      <c r="D9" s="104"/>
      <c r="E9" s="104"/>
      <c r="F9" s="104"/>
      <c r="G9" s="104"/>
      <c r="H9" s="104"/>
      <c r="I9" s="104"/>
      <c r="J9" s="39" t="s">
        <v>204</v>
      </c>
      <c r="K9" s="337">
        <f>+I20</f>
        <v>24</v>
      </c>
      <c r="L9" s="338"/>
      <c r="M9" s="39" t="s">
        <v>205</v>
      </c>
      <c r="N9" s="337"/>
      <c r="O9" s="339"/>
    </row>
    <row r="10" spans="1:16" s="40" customFormat="1" ht="24" customHeight="1" thickBot="1" x14ac:dyDescent="0.35">
      <c r="A10" s="359" t="s">
        <v>223</v>
      </c>
      <c r="B10" s="360"/>
      <c r="C10" s="360"/>
      <c r="D10" s="360"/>
      <c r="E10" s="360"/>
      <c r="F10" s="361" t="s">
        <v>224</v>
      </c>
      <c r="G10" s="361"/>
      <c r="H10" s="361"/>
      <c r="I10" s="361"/>
      <c r="J10" s="362" t="s">
        <v>5</v>
      </c>
      <c r="K10" s="363"/>
      <c r="L10" s="363"/>
      <c r="M10" s="363"/>
      <c r="N10" s="363"/>
      <c r="O10" s="364"/>
    </row>
    <row r="11" spans="1:16" ht="12" customHeight="1" x14ac:dyDescent="0.2">
      <c r="A11" s="42" t="s">
        <v>7</v>
      </c>
      <c r="B11" s="376" t="s">
        <v>8</v>
      </c>
      <c r="C11" s="377"/>
      <c r="D11" s="378"/>
      <c r="E11" s="43" t="s">
        <v>0</v>
      </c>
      <c r="F11" s="43" t="s">
        <v>1</v>
      </c>
      <c r="G11" s="43" t="s">
        <v>2</v>
      </c>
      <c r="H11" s="43" t="s">
        <v>3</v>
      </c>
      <c r="I11" s="44" t="s">
        <v>4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44757</v>
      </c>
      <c r="B12" s="506" t="s">
        <v>222</v>
      </c>
      <c r="C12" s="507"/>
      <c r="D12" s="508"/>
      <c r="E12" s="48">
        <v>24</v>
      </c>
      <c r="F12" s="46"/>
      <c r="G12" s="46"/>
      <c r="H12" s="67"/>
      <c r="I12" s="47">
        <f>+E12</f>
        <v>24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506"/>
      <c r="C13" s="507"/>
      <c r="D13" s="508"/>
      <c r="E13" s="48"/>
      <c r="F13" s="46"/>
      <c r="G13" s="46"/>
      <c r="H13" s="67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506"/>
      <c r="C14" s="507"/>
      <c r="D14" s="508"/>
      <c r="E14" s="48"/>
      <c r="F14" s="46"/>
      <c r="G14" s="46"/>
      <c r="H14" s="67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/>
      <c r="B15" s="406"/>
      <c r="C15" s="407"/>
      <c r="D15" s="408"/>
      <c r="E15" s="48"/>
      <c r="F15" s="46"/>
      <c r="G15" s="46"/>
      <c r="H15" s="67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/>
      <c r="B16" s="506"/>
      <c r="C16" s="507"/>
      <c r="D16" s="508"/>
      <c r="E16" s="48"/>
      <c r="F16" s="46"/>
      <c r="G16" s="46"/>
      <c r="H16" s="67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108"/>
      <c r="B17" s="406"/>
      <c r="C17" s="407"/>
      <c r="D17" s="408"/>
      <c r="E17" s="48"/>
      <c r="F17" s="71"/>
      <c r="G17" s="71"/>
      <c r="H17" s="67"/>
      <c r="I17" s="47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8"/>
      <c r="H18" s="67"/>
      <c r="I18" s="47">
        <f t="shared" ref="I18" si="0">+F18*G18</f>
        <v>0</v>
      </c>
      <c r="J18" s="370"/>
      <c r="K18" s="371"/>
      <c r="L18" s="371"/>
      <c r="M18" s="371"/>
      <c r="N18" s="371"/>
      <c r="O18" s="372"/>
    </row>
    <row r="19" spans="1:15" ht="18" customHeight="1" x14ac:dyDescent="0.3">
      <c r="A19" s="383">
        <v>1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>
        <v>1</v>
      </c>
      <c r="B20" s="386"/>
      <c r="C20" s="386"/>
      <c r="D20" s="386"/>
      <c r="E20" s="386"/>
      <c r="F20" s="386"/>
      <c r="G20" s="386"/>
      <c r="H20" s="386"/>
      <c r="I20" s="58">
        <f>+SUM(I12:I18)</f>
        <v>24</v>
      </c>
      <c r="J20" s="370"/>
      <c r="K20" s="371"/>
      <c r="L20" s="371"/>
      <c r="M20" s="371"/>
      <c r="N20" s="371"/>
      <c r="O20" s="372"/>
    </row>
    <row r="21" spans="1:15" ht="14.25" customHeight="1" x14ac:dyDescent="0.2">
      <c r="A21" s="387" t="s">
        <v>196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51">
    <mergeCell ref="E27:G27"/>
    <mergeCell ref="H27:I27"/>
    <mergeCell ref="B25:C25"/>
    <mergeCell ref="E25:G25"/>
    <mergeCell ref="H25:I25"/>
    <mergeCell ref="B26:C26"/>
    <mergeCell ref="E26:G26"/>
    <mergeCell ref="H26:I26"/>
    <mergeCell ref="A24:I24"/>
    <mergeCell ref="B17:D17"/>
    <mergeCell ref="B18:D18"/>
    <mergeCell ref="B11:D11"/>
    <mergeCell ref="J11:O27"/>
    <mergeCell ref="B12:D12"/>
    <mergeCell ref="B13:D13"/>
    <mergeCell ref="B14:D14"/>
    <mergeCell ref="B15:D15"/>
    <mergeCell ref="B16:D16"/>
    <mergeCell ref="A19:H19"/>
    <mergeCell ref="A20:H20"/>
    <mergeCell ref="A21:I21"/>
    <mergeCell ref="A22:I22"/>
    <mergeCell ref="A23:I23"/>
    <mergeCell ref="B27:C27"/>
    <mergeCell ref="K9:L9"/>
    <mergeCell ref="N9:O9"/>
    <mergeCell ref="A10:E10"/>
    <mergeCell ref="F10:G10"/>
    <mergeCell ref="H10:I10"/>
    <mergeCell ref="J10:O10"/>
    <mergeCell ref="A7:B7"/>
    <mergeCell ref="C7:I7"/>
    <mergeCell ref="K7:L7"/>
    <mergeCell ref="N7:O7"/>
    <mergeCell ref="K8:L8"/>
    <mergeCell ref="N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P39"/>
  <sheetViews>
    <sheetView view="pageBreakPreview" zoomScaleNormal="85" workbookViewId="0">
      <selection activeCell="J9" sqref="J9:O36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/>
      <c r="L6" s="338"/>
      <c r="M6" s="39" t="s">
        <v>19</v>
      </c>
      <c r="N6" s="337">
        <f>+I29</f>
        <v>517.79999999999995</v>
      </c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7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92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228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44659</v>
      </c>
      <c r="B11" s="379" t="s">
        <v>111</v>
      </c>
      <c r="C11" s="380"/>
      <c r="D11" s="381"/>
      <c r="E11" s="46"/>
      <c r="F11" s="46"/>
      <c r="G11" s="46">
        <v>2.4</v>
      </c>
      <c r="H11" s="66">
        <f>3*18</f>
        <v>54</v>
      </c>
      <c r="I11" s="47">
        <f>+G11*H11</f>
        <v>129.6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>
        <v>44659</v>
      </c>
      <c r="B12" s="379" t="s">
        <v>122</v>
      </c>
      <c r="C12" s="380"/>
      <c r="D12" s="381"/>
      <c r="E12" s="46">
        <v>6.04</v>
      </c>
      <c r="F12" s="46"/>
      <c r="G12" s="65"/>
      <c r="H12" s="67">
        <v>4</v>
      </c>
      <c r="I12" s="47">
        <f>+E12*H12</f>
        <v>24.16</v>
      </c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>
        <v>44659</v>
      </c>
      <c r="B13" s="379" t="s">
        <v>123</v>
      </c>
      <c r="C13" s="380"/>
      <c r="D13" s="381"/>
      <c r="E13" s="48">
        <v>6.04</v>
      </c>
      <c r="F13" s="48"/>
      <c r="G13" s="65"/>
      <c r="H13" s="67">
        <v>4</v>
      </c>
      <c r="I13" s="47">
        <f t="shared" ref="I13:I26" si="0">+E13*H13</f>
        <v>24.16</v>
      </c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>
        <v>44659</v>
      </c>
      <c r="B14" s="379" t="s">
        <v>124</v>
      </c>
      <c r="C14" s="380"/>
      <c r="D14" s="381"/>
      <c r="E14" s="48">
        <v>7</v>
      </c>
      <c r="F14" s="48"/>
      <c r="G14" s="65"/>
      <c r="H14" s="67">
        <v>4</v>
      </c>
      <c r="I14" s="47">
        <f t="shared" si="0"/>
        <v>28</v>
      </c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45">
        <v>44659</v>
      </c>
      <c r="B15" s="379" t="s">
        <v>117</v>
      </c>
      <c r="C15" s="380"/>
      <c r="D15" s="381"/>
      <c r="E15" s="48">
        <v>1.81</v>
      </c>
      <c r="F15" s="48"/>
      <c r="G15" s="65"/>
      <c r="H15" s="67">
        <v>4</v>
      </c>
      <c r="I15" s="47">
        <f t="shared" si="0"/>
        <v>7.24</v>
      </c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45">
        <v>44659</v>
      </c>
      <c r="B16" s="379" t="s">
        <v>125</v>
      </c>
      <c r="C16" s="380"/>
      <c r="D16" s="381"/>
      <c r="E16" s="48">
        <v>8.41</v>
      </c>
      <c r="F16" s="48"/>
      <c r="G16" s="65"/>
      <c r="H16" s="67">
        <v>4</v>
      </c>
      <c r="I16" s="47">
        <f t="shared" si="0"/>
        <v>33.64</v>
      </c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45">
        <v>44659</v>
      </c>
      <c r="B17" s="379" t="s">
        <v>126</v>
      </c>
      <c r="C17" s="380"/>
      <c r="D17" s="381"/>
      <c r="E17" s="48">
        <v>5.71</v>
      </c>
      <c r="F17" s="48"/>
      <c r="G17" s="65"/>
      <c r="H17" s="67">
        <v>4</v>
      </c>
      <c r="I17" s="47">
        <f t="shared" si="0"/>
        <v>22.84</v>
      </c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45">
        <v>44659</v>
      </c>
      <c r="B18" s="379" t="s">
        <v>127</v>
      </c>
      <c r="C18" s="380"/>
      <c r="D18" s="381"/>
      <c r="E18" s="48">
        <f>3.26+5.06+1.45</f>
        <v>9.77</v>
      </c>
      <c r="F18" s="48"/>
      <c r="G18" s="65"/>
      <c r="H18" s="67">
        <v>4</v>
      </c>
      <c r="I18" s="47">
        <f t="shared" si="0"/>
        <v>39.08</v>
      </c>
      <c r="J18" s="370"/>
      <c r="K18" s="371"/>
      <c r="L18" s="371"/>
      <c r="M18" s="371"/>
      <c r="N18" s="371"/>
      <c r="O18" s="372"/>
    </row>
    <row r="19" spans="1:15" ht="20.100000000000001" customHeight="1" x14ac:dyDescent="0.2">
      <c r="A19" s="45">
        <v>44659</v>
      </c>
      <c r="B19" s="379" t="s">
        <v>128</v>
      </c>
      <c r="C19" s="380"/>
      <c r="D19" s="381"/>
      <c r="E19" s="48">
        <f>3.26+5.06+1.45+5.91</f>
        <v>15.68</v>
      </c>
      <c r="F19" s="48"/>
      <c r="G19" s="65"/>
      <c r="H19" s="67">
        <v>4</v>
      </c>
      <c r="I19" s="47">
        <f t="shared" si="0"/>
        <v>62.72</v>
      </c>
      <c r="J19" s="370"/>
      <c r="K19" s="371"/>
      <c r="L19" s="371"/>
      <c r="M19" s="371"/>
      <c r="N19" s="371"/>
      <c r="O19" s="372"/>
    </row>
    <row r="20" spans="1:15" ht="20.100000000000001" customHeight="1" x14ac:dyDescent="0.2">
      <c r="A20" s="45">
        <v>44659</v>
      </c>
      <c r="B20" s="379" t="s">
        <v>129</v>
      </c>
      <c r="C20" s="380"/>
      <c r="D20" s="381"/>
      <c r="E20" s="48">
        <f>3.2+2.38</f>
        <v>5.58</v>
      </c>
      <c r="F20" s="48"/>
      <c r="G20" s="65"/>
      <c r="H20" s="67">
        <v>4</v>
      </c>
      <c r="I20" s="47">
        <f t="shared" si="0"/>
        <v>22.32</v>
      </c>
      <c r="J20" s="370"/>
      <c r="K20" s="371"/>
      <c r="L20" s="371"/>
      <c r="M20" s="371"/>
      <c r="N20" s="371"/>
      <c r="O20" s="372"/>
    </row>
    <row r="21" spans="1:15" ht="20.100000000000001" customHeight="1" x14ac:dyDescent="0.2">
      <c r="A21" s="45">
        <v>44659</v>
      </c>
      <c r="B21" s="379" t="s">
        <v>121</v>
      </c>
      <c r="C21" s="380"/>
      <c r="D21" s="381"/>
      <c r="E21" s="48">
        <v>3.26</v>
      </c>
      <c r="F21" s="48"/>
      <c r="G21" s="65"/>
      <c r="H21" s="67">
        <v>4</v>
      </c>
      <c r="I21" s="47">
        <f t="shared" si="0"/>
        <v>13.04</v>
      </c>
      <c r="J21" s="370"/>
      <c r="K21" s="371"/>
      <c r="L21" s="371"/>
      <c r="M21" s="371"/>
      <c r="N21" s="371"/>
      <c r="O21" s="372"/>
    </row>
    <row r="22" spans="1:15" ht="20.100000000000001" customHeight="1" x14ac:dyDescent="0.2">
      <c r="A22" s="45">
        <v>44659</v>
      </c>
      <c r="B22" s="379" t="s">
        <v>130</v>
      </c>
      <c r="C22" s="380"/>
      <c r="D22" s="381"/>
      <c r="E22" s="48">
        <v>2.33</v>
      </c>
      <c r="F22" s="48"/>
      <c r="G22" s="65"/>
      <c r="H22" s="67">
        <v>4</v>
      </c>
      <c r="I22" s="47">
        <f t="shared" si="0"/>
        <v>9.32</v>
      </c>
      <c r="J22" s="370"/>
      <c r="K22" s="371"/>
      <c r="L22" s="371"/>
      <c r="M22" s="371"/>
      <c r="N22" s="371"/>
      <c r="O22" s="372"/>
    </row>
    <row r="23" spans="1:15" ht="20.100000000000001" customHeight="1" x14ac:dyDescent="0.2">
      <c r="A23" s="45">
        <v>44659</v>
      </c>
      <c r="B23" s="379" t="s">
        <v>118</v>
      </c>
      <c r="C23" s="380"/>
      <c r="D23" s="381"/>
      <c r="E23" s="48">
        <v>3.7</v>
      </c>
      <c r="F23" s="48"/>
      <c r="G23" s="65"/>
      <c r="H23" s="66">
        <f>5*4</f>
        <v>20</v>
      </c>
      <c r="I23" s="47">
        <f t="shared" si="0"/>
        <v>74</v>
      </c>
      <c r="J23" s="370"/>
      <c r="K23" s="371"/>
      <c r="L23" s="371"/>
      <c r="M23" s="371"/>
      <c r="N23" s="371"/>
      <c r="O23" s="372"/>
    </row>
    <row r="24" spans="1:15" ht="20.100000000000001" customHeight="1" x14ac:dyDescent="0.2">
      <c r="A24" s="45">
        <v>44659</v>
      </c>
      <c r="B24" s="379" t="s">
        <v>119</v>
      </c>
      <c r="C24" s="380"/>
      <c r="D24" s="381"/>
      <c r="E24" s="48">
        <v>2.12</v>
      </c>
      <c r="F24" s="48"/>
      <c r="G24" s="65"/>
      <c r="H24" s="66">
        <v>4</v>
      </c>
      <c r="I24" s="47">
        <f t="shared" si="0"/>
        <v>8.48</v>
      </c>
      <c r="J24" s="370"/>
      <c r="K24" s="371"/>
      <c r="L24" s="371"/>
      <c r="M24" s="371"/>
      <c r="N24" s="371"/>
      <c r="O24" s="372"/>
    </row>
    <row r="25" spans="1:15" ht="20.100000000000001" customHeight="1" x14ac:dyDescent="0.2">
      <c r="A25" s="45">
        <v>44659</v>
      </c>
      <c r="B25" s="379" t="s">
        <v>120</v>
      </c>
      <c r="C25" s="380"/>
      <c r="D25" s="381"/>
      <c r="E25" s="48">
        <v>2.95</v>
      </c>
      <c r="F25" s="48"/>
      <c r="G25" s="65"/>
      <c r="H25" s="66">
        <v>4</v>
      </c>
      <c r="I25" s="47">
        <f t="shared" si="0"/>
        <v>11.8</v>
      </c>
      <c r="J25" s="370"/>
      <c r="K25" s="371"/>
      <c r="L25" s="371"/>
      <c r="M25" s="371"/>
      <c r="N25" s="371"/>
      <c r="O25" s="372"/>
    </row>
    <row r="26" spans="1:15" ht="20.100000000000001" customHeight="1" x14ac:dyDescent="0.2">
      <c r="A26" s="45">
        <v>44659</v>
      </c>
      <c r="B26" s="379" t="s">
        <v>119</v>
      </c>
      <c r="C26" s="380"/>
      <c r="D26" s="381"/>
      <c r="E26" s="48">
        <v>1.85</v>
      </c>
      <c r="F26" s="48"/>
      <c r="G26" s="65"/>
      <c r="H26" s="66">
        <v>4</v>
      </c>
      <c r="I26" s="47">
        <f t="shared" si="0"/>
        <v>7.4</v>
      </c>
      <c r="J26" s="370"/>
      <c r="K26" s="371"/>
      <c r="L26" s="371"/>
      <c r="M26" s="371"/>
      <c r="N26" s="371"/>
      <c r="O26" s="372"/>
    </row>
    <row r="27" spans="1:15" ht="20.100000000000001" customHeight="1" x14ac:dyDescent="0.2">
      <c r="A27" s="53"/>
      <c r="B27" s="406"/>
      <c r="C27" s="407"/>
      <c r="D27" s="408"/>
      <c r="E27" s="48"/>
      <c r="F27" s="48"/>
      <c r="G27" s="49"/>
      <c r="H27" s="67"/>
      <c r="I27" s="56"/>
      <c r="J27" s="370"/>
      <c r="K27" s="371"/>
      <c r="L27" s="371"/>
      <c r="M27" s="371"/>
      <c r="N27" s="371"/>
      <c r="O27" s="372"/>
    </row>
    <row r="28" spans="1:15" ht="18" customHeight="1" x14ac:dyDescent="0.3">
      <c r="A28" s="383">
        <v>1</v>
      </c>
      <c r="B28" s="384"/>
      <c r="C28" s="384"/>
      <c r="D28" s="384"/>
      <c r="E28" s="384"/>
      <c r="F28" s="384"/>
      <c r="G28" s="384"/>
      <c r="H28" s="384"/>
      <c r="I28" s="57"/>
      <c r="J28" s="370"/>
      <c r="K28" s="371"/>
      <c r="L28" s="371"/>
      <c r="M28" s="371"/>
      <c r="N28" s="371"/>
      <c r="O28" s="372"/>
    </row>
    <row r="29" spans="1:15" ht="18" customHeight="1" x14ac:dyDescent="0.2">
      <c r="A29" s="385">
        <v>1</v>
      </c>
      <c r="B29" s="386"/>
      <c r="C29" s="386"/>
      <c r="D29" s="386"/>
      <c r="E29" s="386"/>
      <c r="F29" s="386"/>
      <c r="G29" s="386"/>
      <c r="H29" s="386"/>
      <c r="I29" s="58">
        <f>+SUM(I11:I27)</f>
        <v>517.79999999999995</v>
      </c>
      <c r="J29" s="370"/>
      <c r="K29" s="371"/>
      <c r="L29" s="371"/>
      <c r="M29" s="371"/>
      <c r="N29" s="371"/>
      <c r="O29" s="372"/>
    </row>
    <row r="30" spans="1:15" ht="14.25" customHeight="1" x14ac:dyDescent="0.2">
      <c r="A30" s="387" t="s">
        <v>137</v>
      </c>
      <c r="B30" s="388"/>
      <c r="C30" s="388"/>
      <c r="D30" s="388"/>
      <c r="E30" s="388"/>
      <c r="F30" s="388"/>
      <c r="G30" s="388"/>
      <c r="H30" s="388"/>
      <c r="I30" s="388"/>
      <c r="J30" s="370"/>
      <c r="K30" s="371"/>
      <c r="L30" s="371"/>
      <c r="M30" s="371"/>
      <c r="N30" s="371"/>
      <c r="O30" s="372"/>
    </row>
    <row r="31" spans="1:15" ht="12.9" customHeight="1" x14ac:dyDescent="0.2">
      <c r="A31" s="389"/>
      <c r="B31" s="390"/>
      <c r="C31" s="390"/>
      <c r="D31" s="390"/>
      <c r="E31" s="390"/>
      <c r="F31" s="390"/>
      <c r="G31" s="390"/>
      <c r="H31" s="390"/>
      <c r="I31" s="390"/>
      <c r="J31" s="370"/>
      <c r="K31" s="371"/>
      <c r="L31" s="371"/>
      <c r="M31" s="371"/>
      <c r="N31" s="371"/>
      <c r="O31" s="372"/>
    </row>
    <row r="32" spans="1:15" ht="12.9" customHeight="1" thickBot="1" x14ac:dyDescent="0.25">
      <c r="A32" s="391"/>
      <c r="B32" s="392"/>
      <c r="C32" s="392"/>
      <c r="D32" s="392"/>
      <c r="E32" s="392"/>
      <c r="F32" s="392"/>
      <c r="G32" s="392"/>
      <c r="H32" s="392"/>
      <c r="I32" s="392"/>
      <c r="J32" s="370"/>
      <c r="K32" s="371"/>
      <c r="L32" s="371"/>
      <c r="M32" s="371"/>
      <c r="N32" s="371"/>
      <c r="O32" s="372"/>
    </row>
    <row r="33" spans="1:15" s="59" customFormat="1" ht="14.25" customHeight="1" thickBot="1" x14ac:dyDescent="0.3">
      <c r="A33" s="396" t="s">
        <v>6</v>
      </c>
      <c r="B33" s="397"/>
      <c r="C33" s="397"/>
      <c r="D33" s="397"/>
      <c r="E33" s="397"/>
      <c r="F33" s="397"/>
      <c r="G33" s="397"/>
      <c r="H33" s="397"/>
      <c r="I33" s="397"/>
      <c r="J33" s="370"/>
      <c r="K33" s="371"/>
      <c r="L33" s="371"/>
      <c r="M33" s="371"/>
      <c r="N33" s="371"/>
      <c r="O33" s="372"/>
    </row>
    <row r="34" spans="1:15" s="38" customFormat="1" ht="21.9" customHeight="1" x14ac:dyDescent="0.25">
      <c r="A34" s="60" t="s">
        <v>24</v>
      </c>
      <c r="B34" s="398" t="s">
        <v>51</v>
      </c>
      <c r="C34" s="399"/>
      <c r="D34" s="61" t="s">
        <v>56</v>
      </c>
      <c r="E34" s="400" t="s">
        <v>84</v>
      </c>
      <c r="F34" s="401"/>
      <c r="G34" s="402"/>
      <c r="H34" s="403" t="s">
        <v>86</v>
      </c>
      <c r="I34" s="403"/>
      <c r="J34" s="370"/>
      <c r="K34" s="371"/>
      <c r="L34" s="371"/>
      <c r="M34" s="371"/>
      <c r="N34" s="371"/>
      <c r="O34" s="372"/>
    </row>
    <row r="35" spans="1:15" s="38" customFormat="1" ht="21.9" customHeight="1" x14ac:dyDescent="0.25">
      <c r="A35" s="60" t="s">
        <v>25</v>
      </c>
      <c r="B35" s="404" t="s">
        <v>27</v>
      </c>
      <c r="C35" s="405"/>
      <c r="D35" s="61" t="s">
        <v>25</v>
      </c>
      <c r="E35" s="404" t="s">
        <v>85</v>
      </c>
      <c r="F35" s="404"/>
      <c r="G35" s="405"/>
      <c r="H35" s="382" t="s">
        <v>60</v>
      </c>
      <c r="I35" s="382"/>
      <c r="J35" s="370"/>
      <c r="K35" s="371"/>
      <c r="L35" s="371"/>
      <c r="M35" s="371"/>
      <c r="N35" s="371"/>
      <c r="O35" s="372"/>
    </row>
    <row r="36" spans="1:15" s="38" customFormat="1" ht="35.25" customHeight="1" thickBot="1" x14ac:dyDescent="0.3">
      <c r="A36" s="62" t="s">
        <v>26</v>
      </c>
      <c r="B36" s="393"/>
      <c r="C36" s="394"/>
      <c r="D36" s="63" t="s">
        <v>26</v>
      </c>
      <c r="E36" s="393"/>
      <c r="F36" s="393"/>
      <c r="G36" s="394"/>
      <c r="H36" s="395" t="s">
        <v>28</v>
      </c>
      <c r="I36" s="395"/>
      <c r="J36" s="373"/>
      <c r="K36" s="374"/>
      <c r="L36" s="374"/>
      <c r="M36" s="374"/>
      <c r="N36" s="374"/>
      <c r="O36" s="375"/>
    </row>
    <row r="39" spans="1:15" x14ac:dyDescent="0.2">
      <c r="A39" s="64"/>
      <c r="B39" s="64"/>
    </row>
  </sheetData>
  <mergeCells count="58">
    <mergeCell ref="B36:C36"/>
    <mergeCell ref="E36:G36"/>
    <mergeCell ref="H36:I36"/>
    <mergeCell ref="A33:I33"/>
    <mergeCell ref="B34:C34"/>
    <mergeCell ref="E34:G34"/>
    <mergeCell ref="H34:I34"/>
    <mergeCell ref="B35:C35"/>
    <mergeCell ref="E35:G35"/>
    <mergeCell ref="H35:I35"/>
    <mergeCell ref="A32:I32"/>
    <mergeCell ref="B21:D21"/>
    <mergeCell ref="B22:D22"/>
    <mergeCell ref="B23:D23"/>
    <mergeCell ref="B24:D24"/>
    <mergeCell ref="B25:D25"/>
    <mergeCell ref="B26:D26"/>
    <mergeCell ref="B27:D27"/>
    <mergeCell ref="A28:H28"/>
    <mergeCell ref="A29:H29"/>
    <mergeCell ref="A30:I30"/>
    <mergeCell ref="A31:I31"/>
    <mergeCell ref="B15:D15"/>
    <mergeCell ref="B16:D16"/>
    <mergeCell ref="B17:D17"/>
    <mergeCell ref="B18:D18"/>
    <mergeCell ref="B19:D19"/>
    <mergeCell ref="J9:O36"/>
    <mergeCell ref="B10:D10"/>
    <mergeCell ref="B11:D11"/>
    <mergeCell ref="A7:B7"/>
    <mergeCell ref="C7:I7"/>
    <mergeCell ref="K7:L7"/>
    <mergeCell ref="N7:O7"/>
    <mergeCell ref="A8:E8"/>
    <mergeCell ref="F8:G8"/>
    <mergeCell ref="H8:I8"/>
    <mergeCell ref="J8:O8"/>
    <mergeCell ref="B20:D20"/>
    <mergeCell ref="B12:D12"/>
    <mergeCell ref="B13:D13"/>
    <mergeCell ref="B14:D14"/>
    <mergeCell ref="A9:I9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P30"/>
  <sheetViews>
    <sheetView view="pageBreakPreview" topLeftCell="A7" zoomScaleNormal="85" workbookViewId="0">
      <selection activeCell="P23" sqref="P23"/>
    </sheetView>
  </sheetViews>
  <sheetFormatPr baseColWidth="10" defaultColWidth="11.44140625" defaultRowHeight="10.199999999999999" x14ac:dyDescent="0.2"/>
  <cols>
    <col min="1" max="1" width="10.21875" style="37" customWidth="1"/>
    <col min="2" max="2" width="11" style="37" customWidth="1"/>
    <col min="3" max="3" width="16.88671875" style="37" customWidth="1"/>
    <col min="4" max="4" width="7.109375" style="37" customWidth="1"/>
    <col min="5" max="5" width="9.77734375" style="37" customWidth="1"/>
    <col min="6" max="6" width="9.5546875" style="37" customWidth="1"/>
    <col min="7" max="7" width="9.77734375" style="37" customWidth="1"/>
    <col min="8" max="8" width="12" style="37" customWidth="1"/>
    <col min="9" max="10" width="11.44140625" style="37"/>
    <col min="11" max="11" width="15.88671875" style="37" customWidth="1"/>
    <col min="12" max="12" width="4" style="37" customWidth="1"/>
    <col min="13" max="13" width="12.109375" style="37" customWidth="1"/>
    <col min="14" max="14" width="12.21875" style="37" customWidth="1"/>
    <col min="15" max="15" width="8.88671875" style="37" customWidth="1"/>
    <col min="16" max="16384" width="11.44140625" style="37"/>
  </cols>
  <sheetData>
    <row r="1" spans="1:16" s="35" customFormat="1" ht="28.5" customHeight="1" x14ac:dyDescent="0.3">
      <c r="A1" s="340"/>
      <c r="B1" s="340"/>
      <c r="C1" s="338" t="s">
        <v>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41"/>
      <c r="O1" s="341"/>
      <c r="P1" s="34"/>
    </row>
    <row r="2" spans="1:16" s="35" customFormat="1" ht="22.5" customHeight="1" x14ac:dyDescent="0.3">
      <c r="A2" s="340"/>
      <c r="B2" s="340"/>
      <c r="C2" s="342" t="s">
        <v>13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1"/>
      <c r="O2" s="343"/>
      <c r="P2" s="36"/>
    </row>
    <row r="3" spans="1:16" ht="12.9" customHeight="1" thickBot="1" x14ac:dyDescent="0.25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1:16" s="38" customFormat="1" ht="11.25" customHeight="1" x14ac:dyDescent="0.25">
      <c r="A4" s="345" t="s">
        <v>22</v>
      </c>
      <c r="B4" s="346"/>
      <c r="C4" s="349" t="s">
        <v>59</v>
      </c>
      <c r="D4" s="350"/>
      <c r="E4" s="350"/>
      <c r="F4" s="350"/>
      <c r="G4" s="350"/>
      <c r="H4" s="350"/>
      <c r="I4" s="351"/>
      <c r="J4" s="355" t="s">
        <v>14</v>
      </c>
      <c r="K4" s="355"/>
      <c r="L4" s="355"/>
      <c r="M4" s="355"/>
      <c r="N4" s="355"/>
      <c r="O4" s="356"/>
    </row>
    <row r="5" spans="1:16" s="38" customFormat="1" ht="16.5" customHeight="1" x14ac:dyDescent="0.25">
      <c r="A5" s="347"/>
      <c r="B5" s="348"/>
      <c r="C5" s="352"/>
      <c r="D5" s="353"/>
      <c r="E5" s="353"/>
      <c r="F5" s="353"/>
      <c r="G5" s="353"/>
      <c r="H5" s="353"/>
      <c r="I5" s="354"/>
      <c r="J5" s="39" t="s">
        <v>15</v>
      </c>
      <c r="K5" s="337"/>
      <c r="L5" s="338"/>
      <c r="M5" s="39" t="s">
        <v>18</v>
      </c>
      <c r="N5" s="338"/>
      <c r="O5" s="339"/>
    </row>
    <row r="6" spans="1:16" ht="15" customHeight="1" x14ac:dyDescent="0.3">
      <c r="A6" s="332" t="s">
        <v>21</v>
      </c>
      <c r="B6" s="333"/>
      <c r="C6" s="334" t="s">
        <v>62</v>
      </c>
      <c r="D6" s="335"/>
      <c r="E6" s="335"/>
      <c r="F6" s="335"/>
      <c r="G6" s="335"/>
      <c r="H6" s="335"/>
      <c r="I6" s="336"/>
      <c r="J6" s="39" t="s">
        <v>16</v>
      </c>
      <c r="K6" s="337">
        <f>+I20</f>
        <v>115.6</v>
      </c>
      <c r="L6" s="338"/>
      <c r="M6" s="39" t="s">
        <v>19</v>
      </c>
      <c r="N6" s="338"/>
      <c r="O6" s="339"/>
    </row>
    <row r="7" spans="1:16" ht="14.25" customHeight="1" x14ac:dyDescent="0.2">
      <c r="A7" s="347" t="s">
        <v>23</v>
      </c>
      <c r="B7" s="348"/>
      <c r="C7" s="357" t="s">
        <v>61</v>
      </c>
      <c r="D7" s="358"/>
      <c r="E7" s="358"/>
      <c r="F7" s="358"/>
      <c r="G7" s="358"/>
      <c r="H7" s="358"/>
      <c r="I7" s="358"/>
      <c r="J7" s="39" t="s">
        <v>17</v>
      </c>
      <c r="K7" s="338"/>
      <c r="L7" s="338"/>
      <c r="M7" s="39" t="s">
        <v>20</v>
      </c>
      <c r="N7" s="338"/>
      <c r="O7" s="339"/>
    </row>
    <row r="8" spans="1:16" s="40" customFormat="1" ht="24" customHeight="1" x14ac:dyDescent="0.3">
      <c r="A8" s="359"/>
      <c r="B8" s="360"/>
      <c r="C8" s="360"/>
      <c r="D8" s="360"/>
      <c r="E8" s="360"/>
      <c r="F8" s="361" t="s">
        <v>34</v>
      </c>
      <c r="G8" s="361"/>
      <c r="H8" s="361"/>
      <c r="I8" s="361"/>
      <c r="J8" s="362" t="s">
        <v>5</v>
      </c>
      <c r="K8" s="363"/>
      <c r="L8" s="363"/>
      <c r="M8" s="363"/>
      <c r="N8" s="363"/>
      <c r="O8" s="364"/>
    </row>
    <row r="9" spans="1:16" s="41" customFormat="1" ht="26.25" customHeight="1" thickBot="1" x14ac:dyDescent="0.3">
      <c r="A9" s="365" t="s">
        <v>90</v>
      </c>
      <c r="B9" s="366"/>
      <c r="C9" s="366"/>
      <c r="D9" s="366"/>
      <c r="E9" s="366"/>
      <c r="F9" s="366"/>
      <c r="G9" s="366"/>
      <c r="H9" s="366"/>
      <c r="I9" s="366"/>
      <c r="J9" s="367"/>
      <c r="K9" s="368"/>
      <c r="L9" s="368"/>
      <c r="M9" s="368"/>
      <c r="N9" s="368"/>
      <c r="O9" s="369"/>
    </row>
    <row r="10" spans="1:16" ht="12" customHeight="1" x14ac:dyDescent="0.2">
      <c r="A10" s="42" t="s">
        <v>7</v>
      </c>
      <c r="B10" s="376" t="s">
        <v>8</v>
      </c>
      <c r="C10" s="377"/>
      <c r="D10" s="378"/>
      <c r="E10" s="43" t="s">
        <v>0</v>
      </c>
      <c r="F10" s="43" t="s">
        <v>1</v>
      </c>
      <c r="G10" s="43" t="s">
        <v>2</v>
      </c>
      <c r="H10" s="43" t="s">
        <v>3</v>
      </c>
      <c r="I10" s="44" t="s">
        <v>4</v>
      </c>
      <c r="J10" s="370"/>
      <c r="K10" s="371"/>
      <c r="L10" s="371"/>
      <c r="M10" s="371"/>
      <c r="N10" s="371"/>
      <c r="O10" s="372"/>
    </row>
    <row r="11" spans="1:16" ht="20.100000000000001" customHeight="1" x14ac:dyDescent="0.2">
      <c r="A11" s="45">
        <v>44603</v>
      </c>
      <c r="B11" s="379" t="s">
        <v>89</v>
      </c>
      <c r="C11" s="380"/>
      <c r="D11" s="381"/>
      <c r="E11" s="46">
        <v>115.6</v>
      </c>
      <c r="F11" s="46">
        <v>1</v>
      </c>
      <c r="G11" s="65">
        <v>1</v>
      </c>
      <c r="H11" s="66">
        <v>1</v>
      </c>
      <c r="I11" s="47">
        <f>+E11*F11*G11*H11</f>
        <v>115.6</v>
      </c>
      <c r="J11" s="370"/>
      <c r="K11" s="371"/>
      <c r="L11" s="371"/>
      <c r="M11" s="371"/>
      <c r="N11" s="371"/>
      <c r="O11" s="372"/>
    </row>
    <row r="12" spans="1:16" ht="20.100000000000001" customHeight="1" x14ac:dyDescent="0.2">
      <c r="A12" s="45"/>
      <c r="B12" s="379"/>
      <c r="C12" s="380"/>
      <c r="D12" s="381"/>
      <c r="E12" s="48"/>
      <c r="F12" s="48"/>
      <c r="G12" s="50"/>
      <c r="H12" s="67"/>
      <c r="I12" s="47"/>
      <c r="J12" s="370"/>
      <c r="K12" s="371"/>
      <c r="L12" s="371"/>
      <c r="M12" s="371"/>
      <c r="N12" s="371"/>
      <c r="O12" s="372"/>
    </row>
    <row r="13" spans="1:16" ht="20.100000000000001" customHeight="1" x14ac:dyDescent="0.2">
      <c r="A13" s="45"/>
      <c r="B13" s="379"/>
      <c r="C13" s="380"/>
      <c r="D13" s="381"/>
      <c r="E13" s="48"/>
      <c r="F13" s="48"/>
      <c r="G13" s="49"/>
      <c r="H13" s="51"/>
      <c r="I13" s="47"/>
      <c r="J13" s="370"/>
      <c r="K13" s="371"/>
      <c r="L13" s="371"/>
      <c r="M13" s="371"/>
      <c r="N13" s="371"/>
      <c r="O13" s="372"/>
    </row>
    <row r="14" spans="1:16" ht="20.100000000000001" customHeight="1" x14ac:dyDescent="0.2">
      <c r="A14" s="45"/>
      <c r="B14" s="379"/>
      <c r="C14" s="380"/>
      <c r="D14" s="381"/>
      <c r="E14" s="48"/>
      <c r="F14" s="48"/>
      <c r="G14" s="49"/>
      <c r="H14" s="51"/>
      <c r="I14" s="47"/>
      <c r="J14" s="370"/>
      <c r="K14" s="371"/>
      <c r="L14" s="371"/>
      <c r="M14" s="371"/>
      <c r="N14" s="371"/>
      <c r="O14" s="372"/>
    </row>
    <row r="15" spans="1:16" ht="20.100000000000001" customHeight="1" x14ac:dyDescent="0.2">
      <c r="A15" s="52"/>
      <c r="B15" s="406"/>
      <c r="C15" s="407"/>
      <c r="D15" s="408"/>
      <c r="E15" s="48"/>
      <c r="F15" s="48"/>
      <c r="G15" s="49"/>
      <c r="H15" s="51"/>
      <c r="I15" s="47"/>
      <c r="J15" s="370"/>
      <c r="K15" s="371"/>
      <c r="L15" s="371"/>
      <c r="M15" s="371"/>
      <c r="N15" s="371"/>
      <c r="O15" s="372"/>
    </row>
    <row r="16" spans="1:16" ht="20.100000000000001" customHeight="1" x14ac:dyDescent="0.2">
      <c r="A16" s="52"/>
      <c r="B16" s="406"/>
      <c r="C16" s="407"/>
      <c r="D16" s="408"/>
      <c r="E16" s="48"/>
      <c r="F16" s="49"/>
      <c r="G16" s="50"/>
      <c r="H16" s="51"/>
      <c r="I16" s="47"/>
      <c r="J16" s="370"/>
      <c r="K16" s="371"/>
      <c r="L16" s="371"/>
      <c r="M16" s="371"/>
      <c r="N16" s="371"/>
      <c r="O16" s="372"/>
    </row>
    <row r="17" spans="1:15" ht="20.100000000000001" customHeight="1" x14ac:dyDescent="0.2">
      <c r="A17" s="53"/>
      <c r="B17" s="406"/>
      <c r="C17" s="407"/>
      <c r="D17" s="408"/>
      <c r="E17" s="48"/>
      <c r="F17" s="48"/>
      <c r="G17" s="54"/>
      <c r="H17" s="55"/>
      <c r="I17" s="56"/>
      <c r="J17" s="370"/>
      <c r="K17" s="371"/>
      <c r="L17" s="371"/>
      <c r="M17" s="371"/>
      <c r="N17" s="371"/>
      <c r="O17" s="372"/>
    </row>
    <row r="18" spans="1:15" ht="20.100000000000001" customHeight="1" x14ac:dyDescent="0.2">
      <c r="A18" s="53"/>
      <c r="B18" s="406"/>
      <c r="C18" s="407"/>
      <c r="D18" s="408"/>
      <c r="E18" s="48"/>
      <c r="F18" s="48"/>
      <c r="G18" s="49"/>
      <c r="H18" s="51"/>
      <c r="I18" s="56"/>
      <c r="J18" s="370"/>
      <c r="K18" s="371"/>
      <c r="L18" s="371"/>
      <c r="M18" s="371"/>
      <c r="N18" s="371"/>
      <c r="O18" s="372"/>
    </row>
    <row r="19" spans="1:15" ht="18" customHeight="1" x14ac:dyDescent="0.3">
      <c r="A19" s="383" t="s">
        <v>10</v>
      </c>
      <c r="B19" s="384"/>
      <c r="C19" s="384"/>
      <c r="D19" s="384"/>
      <c r="E19" s="384"/>
      <c r="F19" s="384"/>
      <c r="G19" s="384"/>
      <c r="H19" s="384"/>
      <c r="I19" s="57"/>
      <c r="J19" s="370"/>
      <c r="K19" s="371"/>
      <c r="L19" s="371"/>
      <c r="M19" s="371"/>
      <c r="N19" s="371"/>
      <c r="O19" s="372"/>
    </row>
    <row r="20" spans="1:15" ht="18" customHeight="1" x14ac:dyDescent="0.2">
      <c r="A20" s="385" t="s">
        <v>11</v>
      </c>
      <c r="B20" s="386"/>
      <c r="C20" s="386"/>
      <c r="D20" s="386"/>
      <c r="E20" s="386"/>
      <c r="F20" s="386"/>
      <c r="G20" s="386"/>
      <c r="H20" s="386"/>
      <c r="I20" s="58">
        <f>+I11+I12+I13+I14+I15+I16</f>
        <v>115.6</v>
      </c>
      <c r="J20" s="370"/>
      <c r="K20" s="371"/>
      <c r="L20" s="371"/>
      <c r="M20" s="371"/>
      <c r="N20" s="371"/>
      <c r="O20" s="372"/>
    </row>
    <row r="21" spans="1:15" ht="12.9" customHeight="1" x14ac:dyDescent="0.2">
      <c r="A21" s="387" t="s">
        <v>65</v>
      </c>
      <c r="B21" s="388"/>
      <c r="C21" s="388"/>
      <c r="D21" s="388"/>
      <c r="E21" s="388"/>
      <c r="F21" s="388"/>
      <c r="G21" s="388"/>
      <c r="H21" s="388"/>
      <c r="I21" s="388"/>
      <c r="J21" s="370"/>
      <c r="K21" s="371"/>
      <c r="L21" s="371"/>
      <c r="M21" s="371"/>
      <c r="N21" s="371"/>
      <c r="O21" s="372"/>
    </row>
    <row r="22" spans="1:15" ht="12.9" customHeight="1" x14ac:dyDescent="0.2">
      <c r="A22" s="389" t="s">
        <v>66</v>
      </c>
      <c r="B22" s="390"/>
      <c r="C22" s="390"/>
      <c r="D22" s="390"/>
      <c r="E22" s="390"/>
      <c r="F22" s="390"/>
      <c r="G22" s="390"/>
      <c r="H22" s="390"/>
      <c r="I22" s="390"/>
      <c r="J22" s="370"/>
      <c r="K22" s="371"/>
      <c r="L22" s="371"/>
      <c r="M22" s="371"/>
      <c r="N22" s="371"/>
      <c r="O22" s="372"/>
    </row>
    <row r="23" spans="1:15" ht="12.9" customHeight="1" thickBot="1" x14ac:dyDescent="0.25">
      <c r="A23" s="391"/>
      <c r="B23" s="392"/>
      <c r="C23" s="392"/>
      <c r="D23" s="392"/>
      <c r="E23" s="392"/>
      <c r="F23" s="392"/>
      <c r="G23" s="392"/>
      <c r="H23" s="392"/>
      <c r="I23" s="392"/>
      <c r="J23" s="370"/>
      <c r="K23" s="371"/>
      <c r="L23" s="371"/>
      <c r="M23" s="371"/>
      <c r="N23" s="371"/>
      <c r="O23" s="372"/>
    </row>
    <row r="24" spans="1:15" s="59" customFormat="1" ht="14.25" customHeight="1" thickBot="1" x14ac:dyDescent="0.3">
      <c r="A24" s="396" t="s">
        <v>6</v>
      </c>
      <c r="B24" s="397"/>
      <c r="C24" s="397"/>
      <c r="D24" s="397"/>
      <c r="E24" s="397"/>
      <c r="F24" s="397"/>
      <c r="G24" s="397"/>
      <c r="H24" s="397"/>
      <c r="I24" s="397"/>
      <c r="J24" s="370"/>
      <c r="K24" s="371"/>
      <c r="L24" s="371"/>
      <c r="M24" s="371"/>
      <c r="N24" s="371"/>
      <c r="O24" s="372"/>
    </row>
    <row r="25" spans="1:15" s="38" customFormat="1" ht="21.9" customHeight="1" x14ac:dyDescent="0.25">
      <c r="A25" s="60" t="s">
        <v>24</v>
      </c>
      <c r="B25" s="398" t="s">
        <v>51</v>
      </c>
      <c r="C25" s="399"/>
      <c r="D25" s="61" t="s">
        <v>56</v>
      </c>
      <c r="E25" s="400" t="s">
        <v>84</v>
      </c>
      <c r="F25" s="401"/>
      <c r="G25" s="402"/>
      <c r="H25" s="403" t="s">
        <v>86</v>
      </c>
      <c r="I25" s="403"/>
      <c r="J25" s="370"/>
      <c r="K25" s="371"/>
      <c r="L25" s="371"/>
      <c r="M25" s="371"/>
      <c r="N25" s="371"/>
      <c r="O25" s="372"/>
    </row>
    <row r="26" spans="1:15" s="38" customFormat="1" ht="21.9" customHeight="1" x14ac:dyDescent="0.25">
      <c r="A26" s="60" t="s">
        <v>25</v>
      </c>
      <c r="B26" s="404" t="s">
        <v>27</v>
      </c>
      <c r="C26" s="405"/>
      <c r="D26" s="61" t="s">
        <v>25</v>
      </c>
      <c r="E26" s="404" t="s">
        <v>85</v>
      </c>
      <c r="F26" s="404"/>
      <c r="G26" s="405"/>
      <c r="H26" s="382" t="s">
        <v>60</v>
      </c>
      <c r="I26" s="382"/>
      <c r="J26" s="370"/>
      <c r="K26" s="371"/>
      <c r="L26" s="371"/>
      <c r="M26" s="371"/>
      <c r="N26" s="371"/>
      <c r="O26" s="372"/>
    </row>
    <row r="27" spans="1:15" s="38" customFormat="1" ht="35.25" customHeight="1" thickBot="1" x14ac:dyDescent="0.3">
      <c r="A27" s="62" t="s">
        <v>26</v>
      </c>
      <c r="B27" s="393"/>
      <c r="C27" s="394"/>
      <c r="D27" s="63" t="s">
        <v>26</v>
      </c>
      <c r="E27" s="393"/>
      <c r="F27" s="393"/>
      <c r="G27" s="394"/>
      <c r="H27" s="395" t="s">
        <v>28</v>
      </c>
      <c r="I27" s="395"/>
      <c r="J27" s="373"/>
      <c r="K27" s="374"/>
      <c r="L27" s="374"/>
      <c r="M27" s="374"/>
      <c r="N27" s="374"/>
      <c r="O27" s="375"/>
    </row>
    <row r="30" spans="1:15" x14ac:dyDescent="0.2">
      <c r="A30" s="64"/>
      <c r="B30" s="64"/>
    </row>
  </sheetData>
  <mergeCells count="49">
    <mergeCell ref="B27:C27"/>
    <mergeCell ref="E27:G27"/>
    <mergeCell ref="H27:I27"/>
    <mergeCell ref="A24:I24"/>
    <mergeCell ref="B25:C25"/>
    <mergeCell ref="E25:G25"/>
    <mergeCell ref="H25:I25"/>
    <mergeCell ref="B26:C26"/>
    <mergeCell ref="E26:G26"/>
    <mergeCell ref="H26:I26"/>
    <mergeCell ref="A23:I23"/>
    <mergeCell ref="A9:I9"/>
    <mergeCell ref="J9:O2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9:H19"/>
    <mergeCell ref="A20:H20"/>
    <mergeCell ref="A21:I21"/>
    <mergeCell ref="A22:I22"/>
    <mergeCell ref="A7:B7"/>
    <mergeCell ref="C7:I7"/>
    <mergeCell ref="K7:L7"/>
    <mergeCell ref="N7:O7"/>
    <mergeCell ref="A8:E8"/>
    <mergeCell ref="F8:G8"/>
    <mergeCell ref="H8:I8"/>
    <mergeCell ref="J8:O8"/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tabColor rgb="FFFF9966"/>
  </sheetPr>
  <dimension ref="A1:P35"/>
  <sheetViews>
    <sheetView view="pageBreakPreview" zoomScaleNormal="85" workbookViewId="0">
      <selection activeCell="N2" sqref="N2:O2"/>
    </sheetView>
  </sheetViews>
  <sheetFormatPr baseColWidth="10" defaultColWidth="11.44140625" defaultRowHeight="10.199999999999999" x14ac:dyDescent="0.2"/>
  <cols>
    <col min="1" max="1" width="10.21875" style="1" customWidth="1"/>
    <col min="2" max="2" width="11" style="1" customWidth="1"/>
    <col min="3" max="3" width="16.88671875" style="1" customWidth="1"/>
    <col min="4" max="4" width="7.109375" style="1" customWidth="1"/>
    <col min="5" max="5" width="9.77734375" style="1" customWidth="1"/>
    <col min="6" max="6" width="9.5546875" style="1" customWidth="1"/>
    <col min="7" max="7" width="9.77734375" style="1" customWidth="1"/>
    <col min="8" max="8" width="12" style="1" customWidth="1"/>
    <col min="9" max="10" width="11.44140625" style="1"/>
    <col min="11" max="11" width="15.88671875" style="1" customWidth="1"/>
    <col min="12" max="12" width="4" style="1" customWidth="1"/>
    <col min="13" max="13" width="12.109375" style="1" customWidth="1"/>
    <col min="14" max="14" width="12.21875" style="1" customWidth="1"/>
    <col min="15" max="15" width="8.88671875" style="1" customWidth="1"/>
    <col min="16" max="16384" width="11.44140625" style="1"/>
  </cols>
  <sheetData>
    <row r="1" spans="1:16" s="14" customFormat="1" ht="28.5" customHeight="1" x14ac:dyDescent="0.25">
      <c r="A1" s="573"/>
      <c r="B1" s="573"/>
      <c r="C1" s="574" t="s">
        <v>12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5" t="s">
        <v>29</v>
      </c>
      <c r="O1" s="576"/>
      <c r="P1" s="15"/>
    </row>
    <row r="2" spans="1:16" s="14" customFormat="1" ht="41.25" customHeight="1" x14ac:dyDescent="0.25">
      <c r="A2" s="573"/>
      <c r="B2" s="573"/>
      <c r="C2" s="577" t="s">
        <v>13</v>
      </c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5" t="s">
        <v>52</v>
      </c>
      <c r="O2" s="578"/>
      <c r="P2" s="16"/>
    </row>
    <row r="3" spans="1:16" ht="12.9" customHeight="1" thickBot="1" x14ac:dyDescent="0.25">
      <c r="A3" s="579"/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79"/>
      <c r="O3" s="579"/>
    </row>
    <row r="4" spans="1:16" s="13" customFormat="1" ht="46.5" customHeight="1" x14ac:dyDescent="0.25">
      <c r="A4" s="580" t="s">
        <v>22</v>
      </c>
      <c r="B4" s="581"/>
      <c r="C4" s="582" t="s">
        <v>32</v>
      </c>
      <c r="D4" s="583"/>
      <c r="E4" s="583"/>
      <c r="F4" s="583"/>
      <c r="G4" s="583"/>
      <c r="H4" s="583"/>
      <c r="I4" s="584"/>
      <c r="J4" s="588" t="s">
        <v>14</v>
      </c>
      <c r="K4" s="588"/>
      <c r="L4" s="588"/>
      <c r="M4" s="588"/>
      <c r="N4" s="588"/>
      <c r="O4" s="589"/>
    </row>
    <row r="5" spans="1:16" s="13" customFormat="1" ht="13.8" x14ac:dyDescent="0.25">
      <c r="A5" s="555"/>
      <c r="B5" s="556"/>
      <c r="C5" s="585"/>
      <c r="D5" s="586"/>
      <c r="E5" s="586"/>
      <c r="F5" s="586"/>
      <c r="G5" s="586"/>
      <c r="H5" s="586"/>
      <c r="I5" s="587"/>
      <c r="J5" s="17" t="s">
        <v>15</v>
      </c>
      <c r="K5" s="559"/>
      <c r="L5" s="559"/>
      <c r="M5" s="17" t="s">
        <v>18</v>
      </c>
      <c r="N5" s="559"/>
      <c r="O5" s="560"/>
    </row>
    <row r="6" spans="1:16" ht="15" customHeight="1" x14ac:dyDescent="0.25">
      <c r="A6" s="568" t="s">
        <v>21</v>
      </c>
      <c r="B6" s="569"/>
      <c r="C6" s="570" t="s">
        <v>30</v>
      </c>
      <c r="D6" s="571"/>
      <c r="E6" s="571"/>
      <c r="F6" s="571"/>
      <c r="G6" s="571"/>
      <c r="H6" s="571"/>
      <c r="I6" s="572"/>
      <c r="J6" s="17" t="s">
        <v>16</v>
      </c>
      <c r="K6" s="559"/>
      <c r="L6" s="559"/>
      <c r="M6" s="17" t="s">
        <v>19</v>
      </c>
      <c r="N6" s="559"/>
      <c r="O6" s="560"/>
    </row>
    <row r="7" spans="1:16" ht="19.5" customHeight="1" x14ac:dyDescent="0.2">
      <c r="A7" s="555" t="s">
        <v>23</v>
      </c>
      <c r="B7" s="556"/>
      <c r="C7" s="557" t="s">
        <v>31</v>
      </c>
      <c r="D7" s="558"/>
      <c r="E7" s="558"/>
      <c r="F7" s="558"/>
      <c r="G7" s="558"/>
      <c r="H7" s="558"/>
      <c r="I7" s="558"/>
      <c r="J7" s="17" t="s">
        <v>17</v>
      </c>
      <c r="K7" s="559"/>
      <c r="L7" s="559"/>
      <c r="M7" s="17" t="s">
        <v>20</v>
      </c>
      <c r="N7" s="559"/>
      <c r="O7" s="560"/>
    </row>
    <row r="8" spans="1:16" s="18" customFormat="1" ht="24" customHeight="1" x14ac:dyDescent="0.25">
      <c r="A8" s="561" t="s">
        <v>37</v>
      </c>
      <c r="B8" s="562"/>
      <c r="C8" s="562"/>
      <c r="D8" s="562"/>
      <c r="E8" s="562"/>
      <c r="F8" s="563" t="s">
        <v>36</v>
      </c>
      <c r="G8" s="563"/>
      <c r="H8" s="563" t="s">
        <v>38</v>
      </c>
      <c r="I8" s="564"/>
      <c r="J8" s="565" t="s">
        <v>5</v>
      </c>
      <c r="K8" s="566"/>
      <c r="L8" s="566"/>
      <c r="M8" s="566"/>
      <c r="N8" s="566"/>
      <c r="O8" s="567"/>
    </row>
    <row r="9" spans="1:16" s="3" customFormat="1" ht="27" customHeight="1" thickBot="1" x14ac:dyDescent="0.3">
      <c r="A9" s="536" t="s">
        <v>39</v>
      </c>
      <c r="B9" s="537"/>
      <c r="C9" s="537"/>
      <c r="D9" s="537"/>
      <c r="E9" s="537"/>
      <c r="F9" s="537"/>
      <c r="G9" s="537"/>
      <c r="H9" s="537"/>
      <c r="I9" s="537"/>
      <c r="J9" s="538"/>
      <c r="K9" s="539"/>
      <c r="L9" s="539"/>
      <c r="M9" s="539"/>
      <c r="N9" s="539"/>
      <c r="O9" s="540"/>
    </row>
    <row r="10" spans="1:16" ht="12" customHeight="1" x14ac:dyDescent="0.2">
      <c r="A10" s="26" t="s">
        <v>7</v>
      </c>
      <c r="B10" s="547" t="s">
        <v>8</v>
      </c>
      <c r="C10" s="548"/>
      <c r="D10" s="549"/>
      <c r="E10" s="27" t="s">
        <v>0</v>
      </c>
      <c r="F10" s="27" t="s">
        <v>1</v>
      </c>
      <c r="G10" s="27" t="s">
        <v>2</v>
      </c>
      <c r="H10" s="27" t="s">
        <v>3</v>
      </c>
      <c r="I10" s="32" t="s">
        <v>4</v>
      </c>
      <c r="J10" s="541"/>
      <c r="K10" s="542"/>
      <c r="L10" s="542"/>
      <c r="M10" s="542"/>
      <c r="N10" s="542"/>
      <c r="O10" s="543"/>
    </row>
    <row r="11" spans="1:16" ht="20.100000000000001" customHeight="1" x14ac:dyDescent="0.2">
      <c r="A11" s="22"/>
      <c r="B11" s="550"/>
      <c r="C11" s="551"/>
      <c r="D11" s="552"/>
      <c r="E11" s="4"/>
      <c r="F11" s="4"/>
      <c r="G11" s="5"/>
      <c r="H11" s="6"/>
      <c r="I11" s="28"/>
      <c r="J11" s="541"/>
      <c r="K11" s="542"/>
      <c r="L11" s="542"/>
      <c r="M11" s="542"/>
      <c r="N11" s="542"/>
      <c r="O11" s="543"/>
    </row>
    <row r="12" spans="1:16" ht="20.100000000000001" customHeight="1" x14ac:dyDescent="0.2">
      <c r="A12" s="23"/>
      <c r="B12" s="525"/>
      <c r="C12" s="526"/>
      <c r="D12" s="527"/>
      <c r="E12" s="7"/>
      <c r="F12" s="8"/>
      <c r="G12" s="9"/>
      <c r="H12" s="10"/>
      <c r="I12" s="29"/>
      <c r="J12" s="541"/>
      <c r="K12" s="542"/>
      <c r="L12" s="542"/>
      <c r="M12" s="542"/>
      <c r="N12" s="542"/>
      <c r="O12" s="543"/>
    </row>
    <row r="13" spans="1:16" ht="20.100000000000001" customHeight="1" x14ac:dyDescent="0.2">
      <c r="A13" s="23"/>
      <c r="B13" s="525"/>
      <c r="C13" s="526"/>
      <c r="D13" s="527"/>
      <c r="E13" s="7"/>
      <c r="F13" s="7"/>
      <c r="G13" s="8"/>
      <c r="H13" s="10"/>
      <c r="I13" s="29"/>
      <c r="J13" s="541"/>
      <c r="K13" s="542"/>
      <c r="L13" s="542"/>
      <c r="M13" s="542"/>
      <c r="N13" s="542"/>
      <c r="O13" s="543"/>
    </row>
    <row r="14" spans="1:16" ht="20.100000000000001" customHeight="1" x14ac:dyDescent="0.2">
      <c r="A14" s="23"/>
      <c r="B14" s="525"/>
      <c r="C14" s="526"/>
      <c r="D14" s="527"/>
      <c r="E14" s="7"/>
      <c r="F14" s="7"/>
      <c r="G14" s="8"/>
      <c r="H14" s="10"/>
      <c r="I14" s="29"/>
      <c r="J14" s="541"/>
      <c r="K14" s="542"/>
      <c r="L14" s="542"/>
      <c r="M14" s="542"/>
      <c r="N14" s="542"/>
      <c r="O14" s="543"/>
    </row>
    <row r="15" spans="1:16" ht="20.100000000000001" customHeight="1" x14ac:dyDescent="0.2">
      <c r="A15" s="23"/>
      <c r="B15" s="525"/>
      <c r="C15" s="526"/>
      <c r="D15" s="527"/>
      <c r="E15" s="7"/>
      <c r="F15" s="7"/>
      <c r="G15" s="8"/>
      <c r="H15" s="10"/>
      <c r="I15" s="29"/>
      <c r="J15" s="541"/>
      <c r="K15" s="542"/>
      <c r="L15" s="542"/>
      <c r="M15" s="542"/>
      <c r="N15" s="542"/>
      <c r="O15" s="543"/>
    </row>
    <row r="16" spans="1:16" ht="20.100000000000001" customHeight="1" x14ac:dyDescent="0.2">
      <c r="A16" s="23"/>
      <c r="B16" s="525"/>
      <c r="C16" s="526"/>
      <c r="D16" s="527"/>
      <c r="E16" s="7"/>
      <c r="F16" s="8"/>
      <c r="G16" s="9"/>
      <c r="H16" s="10"/>
      <c r="I16" s="29"/>
      <c r="J16" s="541"/>
      <c r="K16" s="542"/>
      <c r="L16" s="542"/>
      <c r="M16" s="542"/>
      <c r="N16" s="542"/>
      <c r="O16" s="543"/>
    </row>
    <row r="17" spans="1:15" ht="20.100000000000001" customHeight="1" x14ac:dyDescent="0.2">
      <c r="A17" s="23"/>
      <c r="B17" s="525"/>
      <c r="C17" s="526"/>
      <c r="D17" s="527"/>
      <c r="E17" s="7"/>
      <c r="F17" s="7"/>
      <c r="G17" s="11"/>
      <c r="H17" s="12"/>
      <c r="I17" s="29"/>
      <c r="J17" s="541"/>
      <c r="K17" s="542"/>
      <c r="L17" s="542"/>
      <c r="M17" s="542"/>
      <c r="N17" s="542"/>
      <c r="O17" s="543"/>
    </row>
    <row r="18" spans="1:15" ht="20.100000000000001" customHeight="1" x14ac:dyDescent="0.2">
      <c r="A18" s="23"/>
      <c r="B18" s="525"/>
      <c r="C18" s="526"/>
      <c r="D18" s="527"/>
      <c r="E18" s="7"/>
      <c r="F18" s="7"/>
      <c r="G18" s="8"/>
      <c r="H18" s="10"/>
      <c r="I18" s="29"/>
      <c r="J18" s="541"/>
      <c r="K18" s="542"/>
      <c r="L18" s="542"/>
      <c r="M18" s="542"/>
      <c r="N18" s="542"/>
      <c r="O18" s="543"/>
    </row>
    <row r="19" spans="1:15" ht="20.100000000000001" customHeight="1" x14ac:dyDescent="0.2">
      <c r="A19" s="23"/>
      <c r="B19" s="525"/>
      <c r="C19" s="526"/>
      <c r="D19" s="527"/>
      <c r="E19" s="7"/>
      <c r="F19" s="7"/>
      <c r="G19" s="8"/>
      <c r="H19" s="10"/>
      <c r="I19" s="29"/>
      <c r="J19" s="541"/>
      <c r="K19" s="542"/>
      <c r="L19" s="542"/>
      <c r="M19" s="542"/>
      <c r="N19" s="542"/>
      <c r="O19" s="543"/>
    </row>
    <row r="20" spans="1:15" ht="20.100000000000001" customHeight="1" x14ac:dyDescent="0.2">
      <c r="A20" s="23"/>
      <c r="B20" s="525"/>
      <c r="C20" s="526"/>
      <c r="D20" s="527"/>
      <c r="E20" s="7"/>
      <c r="F20" s="7"/>
      <c r="G20" s="8"/>
      <c r="H20" s="10"/>
      <c r="I20" s="29"/>
      <c r="J20" s="541"/>
      <c r="K20" s="542"/>
      <c r="L20" s="542"/>
      <c r="M20" s="542"/>
      <c r="N20" s="542"/>
      <c r="O20" s="543"/>
    </row>
    <row r="21" spans="1:15" ht="20.100000000000001" customHeight="1" x14ac:dyDescent="0.2">
      <c r="A21" s="23"/>
      <c r="B21" s="525"/>
      <c r="C21" s="526"/>
      <c r="D21" s="527"/>
      <c r="E21" s="7"/>
      <c r="F21" s="7"/>
      <c r="G21" s="8"/>
      <c r="H21" s="10"/>
      <c r="I21" s="29"/>
      <c r="J21" s="541"/>
      <c r="K21" s="542"/>
      <c r="L21" s="542"/>
      <c r="M21" s="542"/>
      <c r="N21" s="542"/>
      <c r="O21" s="543"/>
    </row>
    <row r="22" spans="1:15" ht="20.100000000000001" customHeight="1" x14ac:dyDescent="0.2">
      <c r="A22" s="23"/>
      <c r="B22" s="525"/>
      <c r="C22" s="526"/>
      <c r="D22" s="527"/>
      <c r="E22" s="7"/>
      <c r="F22" s="7"/>
      <c r="G22" s="8"/>
      <c r="H22" s="10"/>
      <c r="I22" s="29"/>
      <c r="J22" s="541"/>
      <c r="K22" s="542"/>
      <c r="L22" s="542"/>
      <c r="M22" s="542"/>
      <c r="N22" s="542"/>
      <c r="O22" s="543"/>
    </row>
    <row r="23" spans="1:15" ht="20.100000000000001" customHeight="1" x14ac:dyDescent="0.2">
      <c r="A23" s="23"/>
      <c r="B23" s="525"/>
      <c r="C23" s="526"/>
      <c r="D23" s="527"/>
      <c r="E23" s="7"/>
      <c r="F23" s="7"/>
      <c r="G23" s="8"/>
      <c r="H23" s="10"/>
      <c r="I23" s="29"/>
      <c r="J23" s="541"/>
      <c r="K23" s="542"/>
      <c r="L23" s="542"/>
      <c r="M23" s="542"/>
      <c r="N23" s="542"/>
      <c r="O23" s="543"/>
    </row>
    <row r="24" spans="1:15" ht="18" customHeight="1" x14ac:dyDescent="0.25">
      <c r="A24" s="528" t="s">
        <v>10</v>
      </c>
      <c r="B24" s="529"/>
      <c r="C24" s="529"/>
      <c r="D24" s="529"/>
      <c r="E24" s="529"/>
      <c r="F24" s="529"/>
      <c r="G24" s="529"/>
      <c r="H24" s="529"/>
      <c r="I24" s="30"/>
      <c r="J24" s="541"/>
      <c r="K24" s="542"/>
      <c r="L24" s="542"/>
      <c r="M24" s="542"/>
      <c r="N24" s="542"/>
      <c r="O24" s="543"/>
    </row>
    <row r="25" spans="1:15" ht="18" customHeight="1" x14ac:dyDescent="0.2">
      <c r="A25" s="530" t="s">
        <v>11</v>
      </c>
      <c r="B25" s="531"/>
      <c r="C25" s="531"/>
      <c r="D25" s="531"/>
      <c r="E25" s="531"/>
      <c r="F25" s="531"/>
      <c r="G25" s="531"/>
      <c r="H25" s="531"/>
      <c r="I25" s="31"/>
      <c r="J25" s="541"/>
      <c r="K25" s="542"/>
      <c r="L25" s="542"/>
      <c r="M25" s="542"/>
      <c r="N25" s="542"/>
      <c r="O25" s="543"/>
    </row>
    <row r="26" spans="1:15" ht="12.9" customHeight="1" x14ac:dyDescent="0.2">
      <c r="A26" s="532" t="s">
        <v>9</v>
      </c>
      <c r="B26" s="533"/>
      <c r="C26" s="533"/>
      <c r="D26" s="533"/>
      <c r="E26" s="533"/>
      <c r="F26" s="533"/>
      <c r="G26" s="533"/>
      <c r="H26" s="533"/>
      <c r="I26" s="533"/>
      <c r="J26" s="541"/>
      <c r="K26" s="542"/>
      <c r="L26" s="542"/>
      <c r="M26" s="542"/>
      <c r="N26" s="542"/>
      <c r="O26" s="543"/>
    </row>
    <row r="27" spans="1:15" ht="12.9" customHeight="1" x14ac:dyDescent="0.2">
      <c r="A27" s="534"/>
      <c r="B27" s="535"/>
      <c r="C27" s="535"/>
      <c r="D27" s="535"/>
      <c r="E27" s="535"/>
      <c r="F27" s="535"/>
      <c r="G27" s="535"/>
      <c r="H27" s="535"/>
      <c r="I27" s="535"/>
      <c r="J27" s="541"/>
      <c r="K27" s="542"/>
      <c r="L27" s="542"/>
      <c r="M27" s="542"/>
      <c r="N27" s="542"/>
      <c r="O27" s="543"/>
    </row>
    <row r="28" spans="1:15" ht="12.9" customHeight="1" thickBot="1" x14ac:dyDescent="0.25">
      <c r="A28" s="509"/>
      <c r="B28" s="510"/>
      <c r="C28" s="510"/>
      <c r="D28" s="510"/>
      <c r="E28" s="510"/>
      <c r="F28" s="510"/>
      <c r="G28" s="510"/>
      <c r="H28" s="510"/>
      <c r="I28" s="510"/>
      <c r="J28" s="541"/>
      <c r="K28" s="542"/>
      <c r="L28" s="542"/>
      <c r="M28" s="542"/>
      <c r="N28" s="542"/>
      <c r="O28" s="543"/>
    </row>
    <row r="29" spans="1:15" s="20" customFormat="1" ht="14.25" customHeight="1" thickBot="1" x14ac:dyDescent="0.3">
      <c r="A29" s="553" t="s">
        <v>6</v>
      </c>
      <c r="B29" s="554"/>
      <c r="C29" s="554"/>
      <c r="D29" s="554"/>
      <c r="E29" s="554"/>
      <c r="F29" s="554"/>
      <c r="G29" s="554"/>
      <c r="H29" s="554"/>
      <c r="I29" s="554"/>
      <c r="J29" s="541"/>
      <c r="K29" s="542"/>
      <c r="L29" s="542"/>
      <c r="M29" s="542"/>
      <c r="N29" s="542"/>
      <c r="O29" s="543"/>
    </row>
    <row r="30" spans="1:15" s="13" customFormat="1" ht="21.9" customHeight="1" x14ac:dyDescent="0.25">
      <c r="A30" s="24" t="s">
        <v>24</v>
      </c>
      <c r="B30" s="514" t="s">
        <v>51</v>
      </c>
      <c r="C30" s="515"/>
      <c r="D30" s="33" t="s">
        <v>56</v>
      </c>
      <c r="E30" s="516" t="s">
        <v>57</v>
      </c>
      <c r="F30" s="517"/>
      <c r="G30" s="518"/>
      <c r="H30" s="519" t="s">
        <v>53</v>
      </c>
      <c r="I30" s="519"/>
      <c r="J30" s="541"/>
      <c r="K30" s="542"/>
      <c r="L30" s="542"/>
      <c r="M30" s="542"/>
      <c r="N30" s="542"/>
      <c r="O30" s="543"/>
    </row>
    <row r="31" spans="1:15" s="13" customFormat="1" ht="21.9" customHeight="1" x14ac:dyDescent="0.25">
      <c r="A31" s="24" t="s">
        <v>25</v>
      </c>
      <c r="B31" s="520" t="s">
        <v>27</v>
      </c>
      <c r="C31" s="521"/>
      <c r="D31" s="19" t="s">
        <v>25</v>
      </c>
      <c r="E31" s="522" t="s">
        <v>55</v>
      </c>
      <c r="F31" s="520"/>
      <c r="G31" s="521"/>
      <c r="H31" s="523" t="s">
        <v>54</v>
      </c>
      <c r="I31" s="524"/>
      <c r="J31" s="541"/>
      <c r="K31" s="542"/>
      <c r="L31" s="542"/>
      <c r="M31" s="542"/>
      <c r="N31" s="542"/>
      <c r="O31" s="543"/>
    </row>
    <row r="32" spans="1:15" s="13" customFormat="1" ht="35.25" customHeight="1" thickBot="1" x14ac:dyDescent="0.3">
      <c r="A32" s="25" t="s">
        <v>26</v>
      </c>
      <c r="B32" s="511"/>
      <c r="C32" s="512"/>
      <c r="D32" s="21" t="s">
        <v>26</v>
      </c>
      <c r="E32" s="511"/>
      <c r="F32" s="511"/>
      <c r="G32" s="512"/>
      <c r="H32" s="513" t="s">
        <v>28</v>
      </c>
      <c r="I32" s="513"/>
      <c r="J32" s="544"/>
      <c r="K32" s="545"/>
      <c r="L32" s="545"/>
      <c r="M32" s="545"/>
      <c r="N32" s="545"/>
      <c r="O32" s="546"/>
    </row>
    <row r="35" spans="1:2" x14ac:dyDescent="0.2">
      <c r="A35" s="2"/>
      <c r="B35" s="2"/>
    </row>
  </sheetData>
  <mergeCells count="54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2"/>
    <mergeCell ref="B10:D10"/>
    <mergeCell ref="B11:D11"/>
    <mergeCell ref="B12:D12"/>
    <mergeCell ref="B13:D13"/>
    <mergeCell ref="B14:D14"/>
    <mergeCell ref="B15:D15"/>
    <mergeCell ref="B16:D16"/>
    <mergeCell ref="B17:D17"/>
    <mergeCell ref="A29:I29"/>
    <mergeCell ref="B18:D18"/>
    <mergeCell ref="B19:D19"/>
    <mergeCell ref="B20:D20"/>
    <mergeCell ref="B21:D21"/>
    <mergeCell ref="B22:D22"/>
    <mergeCell ref="B23:D23"/>
    <mergeCell ref="A24:H24"/>
    <mergeCell ref="A25:H25"/>
    <mergeCell ref="A26:I26"/>
    <mergeCell ref="A27:I27"/>
    <mergeCell ref="A28:I28"/>
    <mergeCell ref="B32:C32"/>
    <mergeCell ref="E32:G32"/>
    <mergeCell ref="H32:I32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tabColor theme="6"/>
  </sheetPr>
  <dimension ref="A1:P35"/>
  <sheetViews>
    <sheetView view="pageBreakPreview" zoomScaleNormal="85" workbookViewId="0">
      <selection activeCell="F16" sqref="F16"/>
    </sheetView>
  </sheetViews>
  <sheetFormatPr baseColWidth="10" defaultColWidth="11.44140625" defaultRowHeight="10.199999999999999" x14ac:dyDescent="0.2"/>
  <cols>
    <col min="1" max="1" width="10.21875" style="1" customWidth="1"/>
    <col min="2" max="2" width="11" style="1" customWidth="1"/>
    <col min="3" max="3" width="16.88671875" style="1" customWidth="1"/>
    <col min="4" max="4" width="7.109375" style="1" customWidth="1"/>
    <col min="5" max="5" width="9.77734375" style="1" customWidth="1"/>
    <col min="6" max="6" width="9.5546875" style="1" customWidth="1"/>
    <col min="7" max="7" width="9.77734375" style="1" customWidth="1"/>
    <col min="8" max="8" width="12" style="1" customWidth="1"/>
    <col min="9" max="10" width="11.44140625" style="1"/>
    <col min="11" max="11" width="15.88671875" style="1" customWidth="1"/>
    <col min="12" max="12" width="4" style="1" customWidth="1"/>
    <col min="13" max="13" width="12.109375" style="1" customWidth="1"/>
    <col min="14" max="14" width="12.21875" style="1" customWidth="1"/>
    <col min="15" max="15" width="8.88671875" style="1" customWidth="1"/>
    <col min="16" max="16384" width="11.44140625" style="1"/>
  </cols>
  <sheetData>
    <row r="1" spans="1:16" s="14" customFormat="1" ht="28.5" customHeight="1" x14ac:dyDescent="0.25">
      <c r="A1" s="573"/>
      <c r="B1" s="573"/>
      <c r="C1" s="574" t="s">
        <v>12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5" t="s">
        <v>29</v>
      </c>
      <c r="O1" s="576"/>
      <c r="P1" s="15"/>
    </row>
    <row r="2" spans="1:16" s="14" customFormat="1" ht="41.25" customHeight="1" x14ac:dyDescent="0.25">
      <c r="A2" s="573"/>
      <c r="B2" s="573"/>
      <c r="C2" s="577" t="s">
        <v>13</v>
      </c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5" t="s">
        <v>52</v>
      </c>
      <c r="O2" s="578"/>
      <c r="P2" s="16"/>
    </row>
    <row r="3" spans="1:16" ht="12.9" customHeight="1" thickBot="1" x14ac:dyDescent="0.25">
      <c r="A3" s="579"/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79"/>
      <c r="O3" s="579"/>
    </row>
    <row r="4" spans="1:16" s="13" customFormat="1" ht="46.5" customHeight="1" x14ac:dyDescent="0.25">
      <c r="A4" s="580" t="s">
        <v>22</v>
      </c>
      <c r="B4" s="581"/>
      <c r="C4" s="582" t="s">
        <v>32</v>
      </c>
      <c r="D4" s="583"/>
      <c r="E4" s="583"/>
      <c r="F4" s="583"/>
      <c r="G4" s="583"/>
      <c r="H4" s="583"/>
      <c r="I4" s="584"/>
      <c r="J4" s="588" t="s">
        <v>14</v>
      </c>
      <c r="K4" s="588"/>
      <c r="L4" s="588"/>
      <c r="M4" s="588"/>
      <c r="N4" s="588"/>
      <c r="O4" s="589"/>
    </row>
    <row r="5" spans="1:16" s="13" customFormat="1" ht="13.8" x14ac:dyDescent="0.25">
      <c r="A5" s="555"/>
      <c r="B5" s="556"/>
      <c r="C5" s="585"/>
      <c r="D5" s="586"/>
      <c r="E5" s="586"/>
      <c r="F5" s="586"/>
      <c r="G5" s="586"/>
      <c r="H5" s="586"/>
      <c r="I5" s="587"/>
      <c r="J5" s="17" t="s">
        <v>15</v>
      </c>
      <c r="K5" s="559"/>
      <c r="L5" s="559"/>
      <c r="M5" s="17" t="s">
        <v>18</v>
      </c>
      <c r="N5" s="559"/>
      <c r="O5" s="560"/>
    </row>
    <row r="6" spans="1:16" ht="15" customHeight="1" x14ac:dyDescent="0.25">
      <c r="A6" s="568" t="s">
        <v>21</v>
      </c>
      <c r="B6" s="569"/>
      <c r="C6" s="570" t="s">
        <v>30</v>
      </c>
      <c r="D6" s="571"/>
      <c r="E6" s="571"/>
      <c r="F6" s="571"/>
      <c r="G6" s="571"/>
      <c r="H6" s="571"/>
      <c r="I6" s="572"/>
      <c r="J6" s="17" t="s">
        <v>16</v>
      </c>
      <c r="K6" s="559"/>
      <c r="L6" s="559"/>
      <c r="M6" s="17" t="s">
        <v>19</v>
      </c>
      <c r="N6" s="559"/>
      <c r="O6" s="560"/>
    </row>
    <row r="7" spans="1:16" ht="19.5" customHeight="1" x14ac:dyDescent="0.2">
      <c r="A7" s="555" t="s">
        <v>23</v>
      </c>
      <c r="B7" s="556"/>
      <c r="C7" s="557" t="s">
        <v>31</v>
      </c>
      <c r="D7" s="558"/>
      <c r="E7" s="558"/>
      <c r="F7" s="558"/>
      <c r="G7" s="558"/>
      <c r="H7" s="558"/>
      <c r="I7" s="558"/>
      <c r="J7" s="17" t="s">
        <v>17</v>
      </c>
      <c r="K7" s="559"/>
      <c r="L7" s="559"/>
      <c r="M7" s="17" t="s">
        <v>20</v>
      </c>
      <c r="N7" s="559"/>
      <c r="O7" s="560"/>
    </row>
    <row r="8" spans="1:16" s="18" customFormat="1" ht="24" customHeight="1" x14ac:dyDescent="0.25">
      <c r="A8" s="561" t="s">
        <v>40</v>
      </c>
      <c r="B8" s="562"/>
      <c r="C8" s="562"/>
      <c r="D8" s="562"/>
      <c r="E8" s="562"/>
      <c r="F8" s="563" t="s">
        <v>41</v>
      </c>
      <c r="G8" s="563"/>
      <c r="H8" s="563" t="s">
        <v>42</v>
      </c>
      <c r="I8" s="564"/>
      <c r="J8" s="565" t="s">
        <v>5</v>
      </c>
      <c r="K8" s="566"/>
      <c r="L8" s="566"/>
      <c r="M8" s="566"/>
      <c r="N8" s="566"/>
      <c r="O8" s="567"/>
    </row>
    <row r="9" spans="1:16" s="3" customFormat="1" ht="27" customHeight="1" thickBot="1" x14ac:dyDescent="0.3">
      <c r="A9" s="536" t="s">
        <v>43</v>
      </c>
      <c r="B9" s="537"/>
      <c r="C9" s="537"/>
      <c r="D9" s="537"/>
      <c r="E9" s="537"/>
      <c r="F9" s="537"/>
      <c r="G9" s="537"/>
      <c r="H9" s="537"/>
      <c r="I9" s="537"/>
      <c r="J9" s="538"/>
      <c r="K9" s="539"/>
      <c r="L9" s="539"/>
      <c r="M9" s="539"/>
      <c r="N9" s="539"/>
      <c r="O9" s="540"/>
    </row>
    <row r="10" spans="1:16" ht="12" customHeight="1" x14ac:dyDescent="0.2">
      <c r="A10" s="26" t="s">
        <v>7</v>
      </c>
      <c r="B10" s="547" t="s">
        <v>8</v>
      </c>
      <c r="C10" s="548"/>
      <c r="D10" s="549"/>
      <c r="E10" s="27" t="s">
        <v>0</v>
      </c>
      <c r="F10" s="27" t="s">
        <v>1</v>
      </c>
      <c r="G10" s="27" t="s">
        <v>2</v>
      </c>
      <c r="H10" s="27" t="s">
        <v>3</v>
      </c>
      <c r="I10" s="32" t="s">
        <v>4</v>
      </c>
      <c r="J10" s="541"/>
      <c r="K10" s="542"/>
      <c r="L10" s="542"/>
      <c r="M10" s="542"/>
      <c r="N10" s="542"/>
      <c r="O10" s="543"/>
    </row>
    <row r="11" spans="1:16" ht="20.100000000000001" customHeight="1" x14ac:dyDescent="0.2">
      <c r="A11" s="22"/>
      <c r="B11" s="550"/>
      <c r="C11" s="551"/>
      <c r="D11" s="552"/>
      <c r="E11" s="4"/>
      <c r="F11" s="4"/>
      <c r="G11" s="5"/>
      <c r="H11" s="6"/>
      <c r="I11" s="28"/>
      <c r="J11" s="541"/>
      <c r="K11" s="542"/>
      <c r="L11" s="542"/>
      <c r="M11" s="542"/>
      <c r="N11" s="542"/>
      <c r="O11" s="543"/>
    </row>
    <row r="12" spans="1:16" ht="20.100000000000001" customHeight="1" x14ac:dyDescent="0.2">
      <c r="A12" s="23"/>
      <c r="B12" s="525"/>
      <c r="C12" s="526"/>
      <c r="D12" s="527"/>
      <c r="E12" s="7"/>
      <c r="F12" s="8"/>
      <c r="G12" s="9"/>
      <c r="H12" s="10"/>
      <c r="I12" s="29"/>
      <c r="J12" s="541"/>
      <c r="K12" s="542"/>
      <c r="L12" s="542"/>
      <c r="M12" s="542"/>
      <c r="N12" s="542"/>
      <c r="O12" s="543"/>
    </row>
    <row r="13" spans="1:16" ht="20.100000000000001" customHeight="1" x14ac:dyDescent="0.2">
      <c r="A13" s="23"/>
      <c r="B13" s="525"/>
      <c r="C13" s="526"/>
      <c r="D13" s="527"/>
      <c r="E13" s="7"/>
      <c r="F13" s="7"/>
      <c r="G13" s="8"/>
      <c r="H13" s="10"/>
      <c r="I13" s="29"/>
      <c r="J13" s="541"/>
      <c r="K13" s="542"/>
      <c r="L13" s="542"/>
      <c r="M13" s="542"/>
      <c r="N13" s="542"/>
      <c r="O13" s="543"/>
    </row>
    <row r="14" spans="1:16" ht="20.100000000000001" customHeight="1" x14ac:dyDescent="0.2">
      <c r="A14" s="23"/>
      <c r="B14" s="525"/>
      <c r="C14" s="526"/>
      <c r="D14" s="527"/>
      <c r="E14" s="7"/>
      <c r="F14" s="7"/>
      <c r="G14" s="8"/>
      <c r="H14" s="10"/>
      <c r="I14" s="29"/>
      <c r="J14" s="541"/>
      <c r="K14" s="542"/>
      <c r="L14" s="542"/>
      <c r="M14" s="542"/>
      <c r="N14" s="542"/>
      <c r="O14" s="543"/>
    </row>
    <row r="15" spans="1:16" ht="20.100000000000001" customHeight="1" x14ac:dyDescent="0.2">
      <c r="A15" s="23"/>
      <c r="B15" s="525"/>
      <c r="C15" s="526"/>
      <c r="D15" s="527"/>
      <c r="E15" s="7"/>
      <c r="F15" s="7"/>
      <c r="G15" s="8"/>
      <c r="H15" s="10"/>
      <c r="I15" s="29"/>
      <c r="J15" s="541"/>
      <c r="K15" s="542"/>
      <c r="L15" s="542"/>
      <c r="M15" s="542"/>
      <c r="N15" s="542"/>
      <c r="O15" s="543"/>
    </row>
    <row r="16" spans="1:16" ht="20.100000000000001" customHeight="1" x14ac:dyDescent="0.2">
      <c r="A16" s="23"/>
      <c r="B16" s="525"/>
      <c r="C16" s="526"/>
      <c r="D16" s="527"/>
      <c r="E16" s="7"/>
      <c r="F16" s="8"/>
      <c r="G16" s="9"/>
      <c r="H16" s="10"/>
      <c r="I16" s="29"/>
      <c r="J16" s="541"/>
      <c r="K16" s="542"/>
      <c r="L16" s="542"/>
      <c r="M16" s="542"/>
      <c r="N16" s="542"/>
      <c r="O16" s="543"/>
    </row>
    <row r="17" spans="1:15" ht="20.100000000000001" customHeight="1" x14ac:dyDescent="0.2">
      <c r="A17" s="23"/>
      <c r="B17" s="525"/>
      <c r="C17" s="526"/>
      <c r="D17" s="527"/>
      <c r="E17" s="7"/>
      <c r="F17" s="7"/>
      <c r="G17" s="11"/>
      <c r="H17" s="12"/>
      <c r="I17" s="29"/>
      <c r="J17" s="541"/>
      <c r="K17" s="542"/>
      <c r="L17" s="542"/>
      <c r="M17" s="542"/>
      <c r="N17" s="542"/>
      <c r="O17" s="543"/>
    </row>
    <row r="18" spans="1:15" ht="20.100000000000001" customHeight="1" x14ac:dyDescent="0.2">
      <c r="A18" s="23"/>
      <c r="B18" s="525"/>
      <c r="C18" s="526"/>
      <c r="D18" s="527"/>
      <c r="E18" s="7"/>
      <c r="F18" s="7"/>
      <c r="G18" s="8"/>
      <c r="H18" s="10"/>
      <c r="I18" s="29"/>
      <c r="J18" s="541"/>
      <c r="K18" s="542"/>
      <c r="L18" s="542"/>
      <c r="M18" s="542"/>
      <c r="N18" s="542"/>
      <c r="O18" s="543"/>
    </row>
    <row r="19" spans="1:15" ht="20.100000000000001" customHeight="1" x14ac:dyDescent="0.2">
      <c r="A19" s="23"/>
      <c r="B19" s="525"/>
      <c r="C19" s="526"/>
      <c r="D19" s="527"/>
      <c r="E19" s="7"/>
      <c r="F19" s="7"/>
      <c r="G19" s="8"/>
      <c r="H19" s="10"/>
      <c r="I19" s="29"/>
      <c r="J19" s="541"/>
      <c r="K19" s="542"/>
      <c r="L19" s="542"/>
      <c r="M19" s="542"/>
      <c r="N19" s="542"/>
      <c r="O19" s="543"/>
    </row>
    <row r="20" spans="1:15" ht="20.100000000000001" customHeight="1" x14ac:dyDescent="0.2">
      <c r="A20" s="23"/>
      <c r="B20" s="525"/>
      <c r="C20" s="526"/>
      <c r="D20" s="527"/>
      <c r="E20" s="7"/>
      <c r="F20" s="7"/>
      <c r="G20" s="8"/>
      <c r="H20" s="10"/>
      <c r="I20" s="29"/>
      <c r="J20" s="541"/>
      <c r="K20" s="542"/>
      <c r="L20" s="542"/>
      <c r="M20" s="542"/>
      <c r="N20" s="542"/>
      <c r="O20" s="543"/>
    </row>
    <row r="21" spans="1:15" ht="20.100000000000001" customHeight="1" x14ac:dyDescent="0.2">
      <c r="A21" s="23"/>
      <c r="B21" s="525"/>
      <c r="C21" s="526"/>
      <c r="D21" s="527"/>
      <c r="E21" s="7"/>
      <c r="F21" s="7"/>
      <c r="G21" s="8"/>
      <c r="H21" s="10"/>
      <c r="I21" s="29"/>
      <c r="J21" s="541"/>
      <c r="K21" s="542"/>
      <c r="L21" s="542"/>
      <c r="M21" s="542"/>
      <c r="N21" s="542"/>
      <c r="O21" s="543"/>
    </row>
    <row r="22" spans="1:15" ht="20.100000000000001" customHeight="1" x14ac:dyDescent="0.2">
      <c r="A22" s="23"/>
      <c r="B22" s="525"/>
      <c r="C22" s="526"/>
      <c r="D22" s="527"/>
      <c r="E22" s="7"/>
      <c r="F22" s="7"/>
      <c r="G22" s="8"/>
      <c r="H22" s="10"/>
      <c r="I22" s="29"/>
      <c r="J22" s="541"/>
      <c r="K22" s="542"/>
      <c r="L22" s="542"/>
      <c r="M22" s="542"/>
      <c r="N22" s="542"/>
      <c r="O22" s="543"/>
    </row>
    <row r="23" spans="1:15" ht="20.100000000000001" customHeight="1" x14ac:dyDescent="0.2">
      <c r="A23" s="23"/>
      <c r="B23" s="525"/>
      <c r="C23" s="526"/>
      <c r="D23" s="527"/>
      <c r="E23" s="7"/>
      <c r="F23" s="7"/>
      <c r="G23" s="8"/>
      <c r="H23" s="10"/>
      <c r="I23" s="29"/>
      <c r="J23" s="541"/>
      <c r="K23" s="542"/>
      <c r="L23" s="542"/>
      <c r="M23" s="542"/>
      <c r="N23" s="542"/>
      <c r="O23" s="543"/>
    </row>
    <row r="24" spans="1:15" ht="18" customHeight="1" x14ac:dyDescent="0.25">
      <c r="A24" s="528" t="s">
        <v>10</v>
      </c>
      <c r="B24" s="529"/>
      <c r="C24" s="529"/>
      <c r="D24" s="529"/>
      <c r="E24" s="529"/>
      <c r="F24" s="529"/>
      <c r="G24" s="529"/>
      <c r="H24" s="529"/>
      <c r="I24" s="30"/>
      <c r="J24" s="541"/>
      <c r="K24" s="542"/>
      <c r="L24" s="542"/>
      <c r="M24" s="542"/>
      <c r="N24" s="542"/>
      <c r="O24" s="543"/>
    </row>
    <row r="25" spans="1:15" ht="18" customHeight="1" x14ac:dyDescent="0.2">
      <c r="A25" s="530" t="s">
        <v>11</v>
      </c>
      <c r="B25" s="531"/>
      <c r="C25" s="531"/>
      <c r="D25" s="531"/>
      <c r="E25" s="531"/>
      <c r="F25" s="531"/>
      <c r="G25" s="531"/>
      <c r="H25" s="531"/>
      <c r="I25" s="31"/>
      <c r="J25" s="541"/>
      <c r="K25" s="542"/>
      <c r="L25" s="542"/>
      <c r="M25" s="542"/>
      <c r="N25" s="542"/>
      <c r="O25" s="543"/>
    </row>
    <row r="26" spans="1:15" ht="12.9" customHeight="1" x14ac:dyDescent="0.2">
      <c r="A26" s="532" t="s">
        <v>9</v>
      </c>
      <c r="B26" s="533"/>
      <c r="C26" s="533"/>
      <c r="D26" s="533"/>
      <c r="E26" s="533"/>
      <c r="F26" s="533"/>
      <c r="G26" s="533"/>
      <c r="H26" s="533"/>
      <c r="I26" s="533"/>
      <c r="J26" s="541"/>
      <c r="K26" s="542"/>
      <c r="L26" s="542"/>
      <c r="M26" s="542"/>
      <c r="N26" s="542"/>
      <c r="O26" s="543"/>
    </row>
    <row r="27" spans="1:15" ht="12.9" customHeight="1" x14ac:dyDescent="0.2">
      <c r="A27" s="534"/>
      <c r="B27" s="535"/>
      <c r="C27" s="535"/>
      <c r="D27" s="535"/>
      <c r="E27" s="535"/>
      <c r="F27" s="535"/>
      <c r="G27" s="535"/>
      <c r="H27" s="535"/>
      <c r="I27" s="535"/>
      <c r="J27" s="541"/>
      <c r="K27" s="542"/>
      <c r="L27" s="542"/>
      <c r="M27" s="542"/>
      <c r="N27" s="542"/>
      <c r="O27" s="543"/>
    </row>
    <row r="28" spans="1:15" ht="12.9" customHeight="1" thickBot="1" x14ac:dyDescent="0.25">
      <c r="A28" s="509"/>
      <c r="B28" s="510"/>
      <c r="C28" s="510"/>
      <c r="D28" s="510"/>
      <c r="E28" s="510"/>
      <c r="F28" s="510"/>
      <c r="G28" s="510"/>
      <c r="H28" s="510"/>
      <c r="I28" s="510"/>
      <c r="J28" s="541"/>
      <c r="K28" s="542"/>
      <c r="L28" s="542"/>
      <c r="M28" s="542"/>
      <c r="N28" s="542"/>
      <c r="O28" s="543"/>
    </row>
    <row r="29" spans="1:15" s="20" customFormat="1" ht="14.25" customHeight="1" thickBot="1" x14ac:dyDescent="0.3">
      <c r="A29" s="553" t="s">
        <v>6</v>
      </c>
      <c r="B29" s="554"/>
      <c r="C29" s="554"/>
      <c r="D29" s="554"/>
      <c r="E29" s="554"/>
      <c r="F29" s="554"/>
      <c r="G29" s="554"/>
      <c r="H29" s="554"/>
      <c r="I29" s="554"/>
      <c r="J29" s="541"/>
      <c r="K29" s="542"/>
      <c r="L29" s="542"/>
      <c r="M29" s="542"/>
      <c r="N29" s="542"/>
      <c r="O29" s="543"/>
    </row>
    <row r="30" spans="1:15" s="13" customFormat="1" ht="21.9" customHeight="1" x14ac:dyDescent="0.25">
      <c r="A30" s="24" t="s">
        <v>24</v>
      </c>
      <c r="B30" s="514" t="s">
        <v>51</v>
      </c>
      <c r="C30" s="515"/>
      <c r="D30" s="33" t="s">
        <v>56</v>
      </c>
      <c r="E30" s="516" t="s">
        <v>57</v>
      </c>
      <c r="F30" s="517"/>
      <c r="G30" s="518"/>
      <c r="H30" s="519" t="s">
        <v>53</v>
      </c>
      <c r="I30" s="519"/>
      <c r="J30" s="541"/>
      <c r="K30" s="542"/>
      <c r="L30" s="542"/>
      <c r="M30" s="542"/>
      <c r="N30" s="542"/>
      <c r="O30" s="543"/>
    </row>
    <row r="31" spans="1:15" s="13" customFormat="1" ht="21.9" customHeight="1" x14ac:dyDescent="0.25">
      <c r="A31" s="24" t="s">
        <v>25</v>
      </c>
      <c r="B31" s="520" t="s">
        <v>27</v>
      </c>
      <c r="C31" s="521"/>
      <c r="D31" s="19" t="s">
        <v>25</v>
      </c>
      <c r="E31" s="522" t="s">
        <v>55</v>
      </c>
      <c r="F31" s="520"/>
      <c r="G31" s="521"/>
      <c r="H31" s="523" t="s">
        <v>54</v>
      </c>
      <c r="I31" s="524"/>
      <c r="J31" s="541"/>
      <c r="K31" s="542"/>
      <c r="L31" s="542"/>
      <c r="M31" s="542"/>
      <c r="N31" s="542"/>
      <c r="O31" s="543"/>
    </row>
    <row r="32" spans="1:15" s="13" customFormat="1" ht="35.25" customHeight="1" thickBot="1" x14ac:dyDescent="0.3">
      <c r="A32" s="25" t="s">
        <v>26</v>
      </c>
      <c r="B32" s="511"/>
      <c r="C32" s="512"/>
      <c r="D32" s="21" t="s">
        <v>26</v>
      </c>
      <c r="E32" s="511"/>
      <c r="F32" s="511"/>
      <c r="G32" s="512"/>
      <c r="H32" s="513" t="s">
        <v>28</v>
      </c>
      <c r="I32" s="513"/>
      <c r="J32" s="544"/>
      <c r="K32" s="545"/>
      <c r="L32" s="545"/>
      <c r="M32" s="545"/>
      <c r="N32" s="545"/>
      <c r="O32" s="546"/>
    </row>
    <row r="35" spans="1:2" x14ac:dyDescent="0.2">
      <c r="A35" s="2"/>
      <c r="B35" s="2"/>
    </row>
  </sheetData>
  <mergeCells count="54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2"/>
    <mergeCell ref="B10:D10"/>
    <mergeCell ref="B11:D11"/>
    <mergeCell ref="B12:D12"/>
    <mergeCell ref="B13:D13"/>
    <mergeCell ref="B14:D14"/>
    <mergeCell ref="B15:D15"/>
    <mergeCell ref="B16:D16"/>
    <mergeCell ref="B17:D17"/>
    <mergeCell ref="A29:I29"/>
    <mergeCell ref="B18:D18"/>
    <mergeCell ref="B19:D19"/>
    <mergeCell ref="B20:D20"/>
    <mergeCell ref="B21:D21"/>
    <mergeCell ref="B22:D22"/>
    <mergeCell ref="B23:D23"/>
    <mergeCell ref="A24:H24"/>
    <mergeCell ref="A25:H25"/>
    <mergeCell ref="A26:I26"/>
    <mergeCell ref="A27:I27"/>
    <mergeCell ref="A28:I28"/>
    <mergeCell ref="B32:C32"/>
    <mergeCell ref="E32:G32"/>
    <mergeCell ref="H32:I32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>
    <tabColor theme="6"/>
  </sheetPr>
  <dimension ref="A1:P35"/>
  <sheetViews>
    <sheetView view="pageBreakPreview" zoomScaleNormal="85" workbookViewId="0">
      <selection activeCell="N2" sqref="N2:O2"/>
    </sheetView>
  </sheetViews>
  <sheetFormatPr baseColWidth="10" defaultColWidth="11.44140625" defaultRowHeight="10.199999999999999" x14ac:dyDescent="0.2"/>
  <cols>
    <col min="1" max="1" width="10.21875" style="1" customWidth="1"/>
    <col min="2" max="2" width="11" style="1" customWidth="1"/>
    <col min="3" max="3" width="16.88671875" style="1" customWidth="1"/>
    <col min="4" max="4" width="7.109375" style="1" customWidth="1"/>
    <col min="5" max="5" width="9.77734375" style="1" customWidth="1"/>
    <col min="6" max="6" width="9.5546875" style="1" customWidth="1"/>
    <col min="7" max="7" width="9.77734375" style="1" customWidth="1"/>
    <col min="8" max="8" width="12" style="1" customWidth="1"/>
    <col min="9" max="10" width="11.44140625" style="1"/>
    <col min="11" max="11" width="15.88671875" style="1" customWidth="1"/>
    <col min="12" max="12" width="4" style="1" customWidth="1"/>
    <col min="13" max="13" width="12.109375" style="1" customWidth="1"/>
    <col min="14" max="14" width="12.21875" style="1" customWidth="1"/>
    <col min="15" max="15" width="8.88671875" style="1" customWidth="1"/>
    <col min="16" max="16384" width="11.44140625" style="1"/>
  </cols>
  <sheetData>
    <row r="1" spans="1:16" s="14" customFormat="1" ht="28.5" customHeight="1" x14ac:dyDescent="0.25">
      <c r="A1" s="573"/>
      <c r="B1" s="573"/>
      <c r="C1" s="574" t="s">
        <v>12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5" t="s">
        <v>29</v>
      </c>
      <c r="O1" s="576"/>
      <c r="P1" s="15"/>
    </row>
    <row r="2" spans="1:16" s="14" customFormat="1" ht="41.25" customHeight="1" x14ac:dyDescent="0.25">
      <c r="A2" s="573"/>
      <c r="B2" s="573"/>
      <c r="C2" s="577" t="s">
        <v>13</v>
      </c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5" t="s">
        <v>52</v>
      </c>
      <c r="O2" s="578"/>
      <c r="P2" s="16"/>
    </row>
    <row r="3" spans="1:16" ht="12.9" customHeight="1" thickBot="1" x14ac:dyDescent="0.25">
      <c r="A3" s="579"/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79"/>
      <c r="O3" s="579"/>
    </row>
    <row r="4" spans="1:16" s="13" customFormat="1" ht="46.5" customHeight="1" x14ac:dyDescent="0.25">
      <c r="A4" s="580" t="s">
        <v>22</v>
      </c>
      <c r="B4" s="581"/>
      <c r="C4" s="582" t="s">
        <v>32</v>
      </c>
      <c r="D4" s="583"/>
      <c r="E4" s="583"/>
      <c r="F4" s="583"/>
      <c r="G4" s="583"/>
      <c r="H4" s="583"/>
      <c r="I4" s="584"/>
      <c r="J4" s="588" t="s">
        <v>14</v>
      </c>
      <c r="K4" s="588"/>
      <c r="L4" s="588"/>
      <c r="M4" s="588"/>
      <c r="N4" s="588"/>
      <c r="O4" s="589"/>
    </row>
    <row r="5" spans="1:16" s="13" customFormat="1" ht="13.8" x14ac:dyDescent="0.25">
      <c r="A5" s="555"/>
      <c r="B5" s="556"/>
      <c r="C5" s="585"/>
      <c r="D5" s="586"/>
      <c r="E5" s="586"/>
      <c r="F5" s="586"/>
      <c r="G5" s="586"/>
      <c r="H5" s="586"/>
      <c r="I5" s="587"/>
      <c r="J5" s="17" t="s">
        <v>15</v>
      </c>
      <c r="K5" s="559"/>
      <c r="L5" s="559"/>
      <c r="M5" s="17" t="s">
        <v>18</v>
      </c>
      <c r="N5" s="559"/>
      <c r="O5" s="560"/>
    </row>
    <row r="6" spans="1:16" ht="15" customHeight="1" x14ac:dyDescent="0.25">
      <c r="A6" s="568" t="s">
        <v>21</v>
      </c>
      <c r="B6" s="569"/>
      <c r="C6" s="570" t="s">
        <v>30</v>
      </c>
      <c r="D6" s="571"/>
      <c r="E6" s="571"/>
      <c r="F6" s="571"/>
      <c r="G6" s="571"/>
      <c r="H6" s="571"/>
      <c r="I6" s="572"/>
      <c r="J6" s="17" t="s">
        <v>16</v>
      </c>
      <c r="K6" s="559"/>
      <c r="L6" s="559"/>
      <c r="M6" s="17" t="s">
        <v>19</v>
      </c>
      <c r="N6" s="559"/>
      <c r="O6" s="560"/>
    </row>
    <row r="7" spans="1:16" ht="19.5" customHeight="1" x14ac:dyDescent="0.2">
      <c r="A7" s="555" t="s">
        <v>23</v>
      </c>
      <c r="B7" s="556"/>
      <c r="C7" s="557" t="s">
        <v>31</v>
      </c>
      <c r="D7" s="558"/>
      <c r="E7" s="558"/>
      <c r="F7" s="558"/>
      <c r="G7" s="558"/>
      <c r="H7" s="558"/>
      <c r="I7" s="558"/>
      <c r="J7" s="17" t="s">
        <v>17</v>
      </c>
      <c r="K7" s="559"/>
      <c r="L7" s="559"/>
      <c r="M7" s="17" t="s">
        <v>20</v>
      </c>
      <c r="N7" s="559"/>
      <c r="O7" s="560"/>
    </row>
    <row r="8" spans="1:16" s="18" customFormat="1" ht="24" customHeight="1" x14ac:dyDescent="0.25">
      <c r="A8" s="561" t="s">
        <v>40</v>
      </c>
      <c r="B8" s="562"/>
      <c r="C8" s="562"/>
      <c r="D8" s="562"/>
      <c r="E8" s="562"/>
      <c r="F8" s="563" t="s">
        <v>36</v>
      </c>
      <c r="G8" s="563"/>
      <c r="H8" s="563" t="s">
        <v>45</v>
      </c>
      <c r="I8" s="564"/>
      <c r="J8" s="565" t="s">
        <v>5</v>
      </c>
      <c r="K8" s="566"/>
      <c r="L8" s="566"/>
      <c r="M8" s="566"/>
      <c r="N8" s="566"/>
      <c r="O8" s="567"/>
    </row>
    <row r="9" spans="1:16" s="3" customFormat="1" ht="22.5" customHeight="1" thickBot="1" x14ac:dyDescent="0.3">
      <c r="A9" s="536" t="s">
        <v>44</v>
      </c>
      <c r="B9" s="537"/>
      <c r="C9" s="537"/>
      <c r="D9" s="537"/>
      <c r="E9" s="537"/>
      <c r="F9" s="537"/>
      <c r="G9" s="537"/>
      <c r="H9" s="537"/>
      <c r="I9" s="537"/>
      <c r="J9" s="538"/>
      <c r="K9" s="539"/>
      <c r="L9" s="539"/>
      <c r="M9" s="539"/>
      <c r="N9" s="539"/>
      <c r="O9" s="540"/>
    </row>
    <row r="10" spans="1:16" ht="12" customHeight="1" x14ac:dyDescent="0.2">
      <c r="A10" s="26" t="s">
        <v>7</v>
      </c>
      <c r="B10" s="547" t="s">
        <v>8</v>
      </c>
      <c r="C10" s="548"/>
      <c r="D10" s="549"/>
      <c r="E10" s="27" t="s">
        <v>0</v>
      </c>
      <c r="F10" s="27" t="s">
        <v>1</v>
      </c>
      <c r="G10" s="27" t="s">
        <v>2</v>
      </c>
      <c r="H10" s="27" t="s">
        <v>3</v>
      </c>
      <c r="I10" s="32" t="s">
        <v>4</v>
      </c>
      <c r="J10" s="541"/>
      <c r="K10" s="542"/>
      <c r="L10" s="542"/>
      <c r="M10" s="542"/>
      <c r="N10" s="542"/>
      <c r="O10" s="543"/>
    </row>
    <row r="11" spans="1:16" ht="20.100000000000001" customHeight="1" x14ac:dyDescent="0.2">
      <c r="A11" s="22"/>
      <c r="B11" s="550"/>
      <c r="C11" s="551"/>
      <c r="D11" s="552"/>
      <c r="E11" s="4"/>
      <c r="F11" s="4"/>
      <c r="G11" s="5"/>
      <c r="H11" s="6"/>
      <c r="I11" s="28"/>
      <c r="J11" s="541"/>
      <c r="K11" s="542"/>
      <c r="L11" s="542"/>
      <c r="M11" s="542"/>
      <c r="N11" s="542"/>
      <c r="O11" s="543"/>
    </row>
    <row r="12" spans="1:16" ht="20.100000000000001" customHeight="1" x14ac:dyDescent="0.2">
      <c r="A12" s="23"/>
      <c r="B12" s="525"/>
      <c r="C12" s="526"/>
      <c r="D12" s="527"/>
      <c r="E12" s="7"/>
      <c r="F12" s="8"/>
      <c r="G12" s="9"/>
      <c r="H12" s="10"/>
      <c r="I12" s="29"/>
      <c r="J12" s="541"/>
      <c r="K12" s="542"/>
      <c r="L12" s="542"/>
      <c r="M12" s="542"/>
      <c r="N12" s="542"/>
      <c r="O12" s="543"/>
    </row>
    <row r="13" spans="1:16" ht="20.100000000000001" customHeight="1" x14ac:dyDescent="0.2">
      <c r="A13" s="23"/>
      <c r="B13" s="525"/>
      <c r="C13" s="526"/>
      <c r="D13" s="527"/>
      <c r="E13" s="7"/>
      <c r="F13" s="7"/>
      <c r="G13" s="8"/>
      <c r="H13" s="10"/>
      <c r="I13" s="29"/>
      <c r="J13" s="541"/>
      <c r="K13" s="542"/>
      <c r="L13" s="542"/>
      <c r="M13" s="542"/>
      <c r="N13" s="542"/>
      <c r="O13" s="543"/>
    </row>
    <row r="14" spans="1:16" ht="20.100000000000001" customHeight="1" x14ac:dyDescent="0.2">
      <c r="A14" s="23"/>
      <c r="B14" s="525"/>
      <c r="C14" s="526"/>
      <c r="D14" s="527"/>
      <c r="E14" s="7"/>
      <c r="F14" s="7"/>
      <c r="G14" s="8"/>
      <c r="H14" s="10"/>
      <c r="I14" s="29"/>
      <c r="J14" s="541"/>
      <c r="K14" s="542"/>
      <c r="L14" s="542"/>
      <c r="M14" s="542"/>
      <c r="N14" s="542"/>
      <c r="O14" s="543"/>
    </row>
    <row r="15" spans="1:16" ht="20.100000000000001" customHeight="1" x14ac:dyDescent="0.2">
      <c r="A15" s="23"/>
      <c r="B15" s="525"/>
      <c r="C15" s="526"/>
      <c r="D15" s="527"/>
      <c r="E15" s="7"/>
      <c r="F15" s="7"/>
      <c r="G15" s="8"/>
      <c r="H15" s="10"/>
      <c r="I15" s="29"/>
      <c r="J15" s="541"/>
      <c r="K15" s="542"/>
      <c r="L15" s="542"/>
      <c r="M15" s="542"/>
      <c r="N15" s="542"/>
      <c r="O15" s="543"/>
    </row>
    <row r="16" spans="1:16" ht="20.100000000000001" customHeight="1" x14ac:dyDescent="0.2">
      <c r="A16" s="23"/>
      <c r="B16" s="525"/>
      <c r="C16" s="526"/>
      <c r="D16" s="527"/>
      <c r="E16" s="7"/>
      <c r="F16" s="8"/>
      <c r="G16" s="9"/>
      <c r="H16" s="10"/>
      <c r="I16" s="29"/>
      <c r="J16" s="541"/>
      <c r="K16" s="542"/>
      <c r="L16" s="542"/>
      <c r="M16" s="542"/>
      <c r="N16" s="542"/>
      <c r="O16" s="543"/>
    </row>
    <row r="17" spans="1:15" ht="20.100000000000001" customHeight="1" x14ac:dyDescent="0.2">
      <c r="A17" s="23"/>
      <c r="B17" s="525"/>
      <c r="C17" s="526"/>
      <c r="D17" s="527"/>
      <c r="E17" s="7"/>
      <c r="F17" s="7"/>
      <c r="G17" s="11"/>
      <c r="H17" s="12"/>
      <c r="I17" s="29"/>
      <c r="J17" s="541"/>
      <c r="K17" s="542"/>
      <c r="L17" s="542"/>
      <c r="M17" s="542"/>
      <c r="N17" s="542"/>
      <c r="O17" s="543"/>
    </row>
    <row r="18" spans="1:15" ht="20.100000000000001" customHeight="1" x14ac:dyDescent="0.2">
      <c r="A18" s="23"/>
      <c r="B18" s="525"/>
      <c r="C18" s="526"/>
      <c r="D18" s="527"/>
      <c r="E18" s="7"/>
      <c r="F18" s="7"/>
      <c r="G18" s="8"/>
      <c r="H18" s="10"/>
      <c r="I18" s="29"/>
      <c r="J18" s="541"/>
      <c r="K18" s="542"/>
      <c r="L18" s="542"/>
      <c r="M18" s="542"/>
      <c r="N18" s="542"/>
      <c r="O18" s="543"/>
    </row>
    <row r="19" spans="1:15" ht="20.100000000000001" customHeight="1" x14ac:dyDescent="0.2">
      <c r="A19" s="23"/>
      <c r="B19" s="525"/>
      <c r="C19" s="526"/>
      <c r="D19" s="527"/>
      <c r="E19" s="7"/>
      <c r="F19" s="7"/>
      <c r="G19" s="8"/>
      <c r="H19" s="10"/>
      <c r="I19" s="29"/>
      <c r="J19" s="541"/>
      <c r="K19" s="542"/>
      <c r="L19" s="542"/>
      <c r="M19" s="542"/>
      <c r="N19" s="542"/>
      <c r="O19" s="543"/>
    </row>
    <row r="20" spans="1:15" ht="20.100000000000001" customHeight="1" x14ac:dyDescent="0.2">
      <c r="A20" s="23"/>
      <c r="B20" s="525"/>
      <c r="C20" s="526"/>
      <c r="D20" s="527"/>
      <c r="E20" s="7"/>
      <c r="F20" s="7"/>
      <c r="G20" s="8"/>
      <c r="H20" s="10"/>
      <c r="I20" s="29"/>
      <c r="J20" s="541"/>
      <c r="K20" s="542"/>
      <c r="L20" s="542"/>
      <c r="M20" s="542"/>
      <c r="N20" s="542"/>
      <c r="O20" s="543"/>
    </row>
    <row r="21" spans="1:15" ht="20.100000000000001" customHeight="1" x14ac:dyDescent="0.2">
      <c r="A21" s="23"/>
      <c r="B21" s="525"/>
      <c r="C21" s="526"/>
      <c r="D21" s="527"/>
      <c r="E21" s="7"/>
      <c r="F21" s="7"/>
      <c r="G21" s="8"/>
      <c r="H21" s="10"/>
      <c r="I21" s="29"/>
      <c r="J21" s="541"/>
      <c r="K21" s="542"/>
      <c r="L21" s="542"/>
      <c r="M21" s="542"/>
      <c r="N21" s="542"/>
      <c r="O21" s="543"/>
    </row>
    <row r="22" spans="1:15" ht="20.100000000000001" customHeight="1" x14ac:dyDescent="0.2">
      <c r="A22" s="23"/>
      <c r="B22" s="525"/>
      <c r="C22" s="526"/>
      <c r="D22" s="527"/>
      <c r="E22" s="7"/>
      <c r="F22" s="7"/>
      <c r="G22" s="8"/>
      <c r="H22" s="10"/>
      <c r="I22" s="29"/>
      <c r="J22" s="541"/>
      <c r="K22" s="542"/>
      <c r="L22" s="542"/>
      <c r="M22" s="542"/>
      <c r="N22" s="542"/>
      <c r="O22" s="543"/>
    </row>
    <row r="23" spans="1:15" ht="20.100000000000001" customHeight="1" x14ac:dyDescent="0.2">
      <c r="A23" s="23"/>
      <c r="B23" s="525"/>
      <c r="C23" s="526"/>
      <c r="D23" s="527"/>
      <c r="E23" s="7"/>
      <c r="F23" s="7"/>
      <c r="G23" s="8"/>
      <c r="H23" s="10"/>
      <c r="I23" s="29"/>
      <c r="J23" s="541"/>
      <c r="K23" s="542"/>
      <c r="L23" s="542"/>
      <c r="M23" s="542"/>
      <c r="N23" s="542"/>
      <c r="O23" s="543"/>
    </row>
    <row r="24" spans="1:15" ht="18" customHeight="1" x14ac:dyDescent="0.25">
      <c r="A24" s="528" t="s">
        <v>10</v>
      </c>
      <c r="B24" s="529"/>
      <c r="C24" s="529"/>
      <c r="D24" s="529"/>
      <c r="E24" s="529"/>
      <c r="F24" s="529"/>
      <c r="G24" s="529"/>
      <c r="H24" s="529"/>
      <c r="I24" s="30"/>
      <c r="J24" s="541"/>
      <c r="K24" s="542"/>
      <c r="L24" s="542"/>
      <c r="M24" s="542"/>
      <c r="N24" s="542"/>
      <c r="O24" s="543"/>
    </row>
    <row r="25" spans="1:15" ht="18" customHeight="1" x14ac:dyDescent="0.2">
      <c r="A25" s="530" t="s">
        <v>11</v>
      </c>
      <c r="B25" s="531"/>
      <c r="C25" s="531"/>
      <c r="D25" s="531"/>
      <c r="E25" s="531"/>
      <c r="F25" s="531"/>
      <c r="G25" s="531"/>
      <c r="H25" s="531"/>
      <c r="I25" s="31"/>
      <c r="J25" s="541"/>
      <c r="K25" s="542"/>
      <c r="L25" s="542"/>
      <c r="M25" s="542"/>
      <c r="N25" s="542"/>
      <c r="O25" s="543"/>
    </row>
    <row r="26" spans="1:15" ht="12.9" customHeight="1" x14ac:dyDescent="0.2">
      <c r="A26" s="532" t="s">
        <v>9</v>
      </c>
      <c r="B26" s="533"/>
      <c r="C26" s="533"/>
      <c r="D26" s="533"/>
      <c r="E26" s="533"/>
      <c r="F26" s="533"/>
      <c r="G26" s="533"/>
      <c r="H26" s="533"/>
      <c r="I26" s="533"/>
      <c r="J26" s="541"/>
      <c r="K26" s="542"/>
      <c r="L26" s="542"/>
      <c r="M26" s="542"/>
      <c r="N26" s="542"/>
      <c r="O26" s="543"/>
    </row>
    <row r="27" spans="1:15" ht="12.9" customHeight="1" x14ac:dyDescent="0.2">
      <c r="A27" s="534"/>
      <c r="B27" s="535"/>
      <c r="C27" s="535"/>
      <c r="D27" s="535"/>
      <c r="E27" s="535"/>
      <c r="F27" s="535"/>
      <c r="G27" s="535"/>
      <c r="H27" s="535"/>
      <c r="I27" s="535"/>
      <c r="J27" s="541"/>
      <c r="K27" s="542"/>
      <c r="L27" s="542"/>
      <c r="M27" s="542"/>
      <c r="N27" s="542"/>
      <c r="O27" s="543"/>
    </row>
    <row r="28" spans="1:15" ht="12.9" customHeight="1" thickBot="1" x14ac:dyDescent="0.25">
      <c r="A28" s="509"/>
      <c r="B28" s="510"/>
      <c r="C28" s="510"/>
      <c r="D28" s="510"/>
      <c r="E28" s="510"/>
      <c r="F28" s="510"/>
      <c r="G28" s="510"/>
      <c r="H28" s="510"/>
      <c r="I28" s="510"/>
      <c r="J28" s="541"/>
      <c r="K28" s="542"/>
      <c r="L28" s="542"/>
      <c r="M28" s="542"/>
      <c r="N28" s="542"/>
      <c r="O28" s="543"/>
    </row>
    <row r="29" spans="1:15" s="20" customFormat="1" ht="14.25" customHeight="1" thickBot="1" x14ac:dyDescent="0.3">
      <c r="A29" s="553" t="s">
        <v>6</v>
      </c>
      <c r="B29" s="554"/>
      <c r="C29" s="554"/>
      <c r="D29" s="554"/>
      <c r="E29" s="554"/>
      <c r="F29" s="554"/>
      <c r="G29" s="554"/>
      <c r="H29" s="554"/>
      <c r="I29" s="554"/>
      <c r="J29" s="541"/>
      <c r="K29" s="542"/>
      <c r="L29" s="542"/>
      <c r="M29" s="542"/>
      <c r="N29" s="542"/>
      <c r="O29" s="543"/>
    </row>
    <row r="30" spans="1:15" s="13" customFormat="1" ht="21.9" customHeight="1" x14ac:dyDescent="0.25">
      <c r="A30" s="24" t="s">
        <v>24</v>
      </c>
      <c r="B30" s="514" t="s">
        <v>51</v>
      </c>
      <c r="C30" s="515"/>
      <c r="D30" s="33" t="s">
        <v>56</v>
      </c>
      <c r="E30" s="516" t="s">
        <v>57</v>
      </c>
      <c r="F30" s="517"/>
      <c r="G30" s="518"/>
      <c r="H30" s="519" t="s">
        <v>53</v>
      </c>
      <c r="I30" s="519"/>
      <c r="J30" s="541"/>
      <c r="K30" s="542"/>
      <c r="L30" s="542"/>
      <c r="M30" s="542"/>
      <c r="N30" s="542"/>
      <c r="O30" s="543"/>
    </row>
    <row r="31" spans="1:15" s="13" customFormat="1" ht="21.9" customHeight="1" x14ac:dyDescent="0.25">
      <c r="A31" s="24" t="s">
        <v>25</v>
      </c>
      <c r="B31" s="520" t="s">
        <v>27</v>
      </c>
      <c r="C31" s="521"/>
      <c r="D31" s="19" t="s">
        <v>25</v>
      </c>
      <c r="E31" s="522" t="s">
        <v>55</v>
      </c>
      <c r="F31" s="520"/>
      <c r="G31" s="521"/>
      <c r="H31" s="523" t="s">
        <v>54</v>
      </c>
      <c r="I31" s="524"/>
      <c r="J31" s="541"/>
      <c r="K31" s="542"/>
      <c r="L31" s="542"/>
      <c r="M31" s="542"/>
      <c r="N31" s="542"/>
      <c r="O31" s="543"/>
    </row>
    <row r="32" spans="1:15" s="13" customFormat="1" ht="35.25" customHeight="1" thickBot="1" x14ac:dyDescent="0.3">
      <c r="A32" s="25" t="s">
        <v>26</v>
      </c>
      <c r="B32" s="511"/>
      <c r="C32" s="512"/>
      <c r="D32" s="21" t="s">
        <v>26</v>
      </c>
      <c r="E32" s="511"/>
      <c r="F32" s="511"/>
      <c r="G32" s="512"/>
      <c r="H32" s="513" t="s">
        <v>28</v>
      </c>
      <c r="I32" s="513"/>
      <c r="J32" s="544"/>
      <c r="K32" s="545"/>
      <c r="L32" s="545"/>
      <c r="M32" s="545"/>
      <c r="N32" s="545"/>
      <c r="O32" s="546"/>
    </row>
    <row r="35" spans="1:2" x14ac:dyDescent="0.2">
      <c r="A35" s="2"/>
      <c r="B35" s="2"/>
    </row>
  </sheetData>
  <mergeCells count="54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2"/>
    <mergeCell ref="B10:D10"/>
    <mergeCell ref="B11:D11"/>
    <mergeCell ref="B12:D12"/>
    <mergeCell ref="B13:D13"/>
    <mergeCell ref="B14:D14"/>
    <mergeCell ref="B15:D15"/>
    <mergeCell ref="B16:D16"/>
    <mergeCell ref="B17:D17"/>
    <mergeCell ref="A29:I29"/>
    <mergeCell ref="B18:D18"/>
    <mergeCell ref="B19:D19"/>
    <mergeCell ref="B20:D20"/>
    <mergeCell ref="B21:D21"/>
    <mergeCell ref="B22:D22"/>
    <mergeCell ref="B23:D23"/>
    <mergeCell ref="A24:H24"/>
    <mergeCell ref="A25:H25"/>
    <mergeCell ref="A26:I26"/>
    <mergeCell ref="A27:I27"/>
    <mergeCell ref="A28:I28"/>
    <mergeCell ref="B32:C32"/>
    <mergeCell ref="E32:G32"/>
    <mergeCell ref="H32:I32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>
    <tabColor rgb="FFF8FC4E"/>
  </sheetPr>
  <dimension ref="A1:P35"/>
  <sheetViews>
    <sheetView view="pageBreakPreview" zoomScaleNormal="85" workbookViewId="0">
      <selection activeCell="A9" sqref="A9:I9"/>
    </sheetView>
  </sheetViews>
  <sheetFormatPr baseColWidth="10" defaultColWidth="11.44140625" defaultRowHeight="10.199999999999999" x14ac:dyDescent="0.2"/>
  <cols>
    <col min="1" max="1" width="10.21875" style="1" customWidth="1"/>
    <col min="2" max="2" width="11" style="1" customWidth="1"/>
    <col min="3" max="3" width="16.88671875" style="1" customWidth="1"/>
    <col min="4" max="4" width="7.109375" style="1" customWidth="1"/>
    <col min="5" max="5" width="9.77734375" style="1" customWidth="1"/>
    <col min="6" max="6" width="9.5546875" style="1" customWidth="1"/>
    <col min="7" max="7" width="9.77734375" style="1" customWidth="1"/>
    <col min="8" max="8" width="12" style="1" customWidth="1"/>
    <col min="9" max="10" width="11.44140625" style="1"/>
    <col min="11" max="11" width="15.88671875" style="1" customWidth="1"/>
    <col min="12" max="12" width="4" style="1" customWidth="1"/>
    <col min="13" max="13" width="12.109375" style="1" customWidth="1"/>
    <col min="14" max="14" width="12.21875" style="1" customWidth="1"/>
    <col min="15" max="15" width="8.88671875" style="1" customWidth="1"/>
    <col min="16" max="16384" width="11.44140625" style="1"/>
  </cols>
  <sheetData>
    <row r="1" spans="1:16" s="14" customFormat="1" ht="28.5" customHeight="1" x14ac:dyDescent="0.25">
      <c r="A1" s="573"/>
      <c r="B1" s="573"/>
      <c r="C1" s="574" t="s">
        <v>12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5" t="s">
        <v>29</v>
      </c>
      <c r="O1" s="576"/>
      <c r="P1" s="15"/>
    </row>
    <row r="2" spans="1:16" s="14" customFormat="1" ht="41.25" customHeight="1" x14ac:dyDescent="0.25">
      <c r="A2" s="573"/>
      <c r="B2" s="573"/>
      <c r="C2" s="577" t="s">
        <v>13</v>
      </c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5" t="s">
        <v>52</v>
      </c>
      <c r="O2" s="578"/>
      <c r="P2" s="16"/>
    </row>
    <row r="3" spans="1:16" ht="12.9" customHeight="1" thickBot="1" x14ac:dyDescent="0.25">
      <c r="A3" s="579"/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79"/>
      <c r="O3" s="579"/>
    </row>
    <row r="4" spans="1:16" s="13" customFormat="1" ht="46.5" customHeight="1" x14ac:dyDescent="0.25">
      <c r="A4" s="580" t="s">
        <v>22</v>
      </c>
      <c r="B4" s="581"/>
      <c r="C4" s="582" t="s">
        <v>32</v>
      </c>
      <c r="D4" s="583"/>
      <c r="E4" s="583"/>
      <c r="F4" s="583"/>
      <c r="G4" s="583"/>
      <c r="H4" s="583"/>
      <c r="I4" s="584"/>
      <c r="J4" s="588" t="s">
        <v>14</v>
      </c>
      <c r="K4" s="588"/>
      <c r="L4" s="588"/>
      <c r="M4" s="588"/>
      <c r="N4" s="588"/>
      <c r="O4" s="589"/>
    </row>
    <row r="5" spans="1:16" s="13" customFormat="1" ht="13.8" x14ac:dyDescent="0.25">
      <c r="A5" s="555"/>
      <c r="B5" s="556"/>
      <c r="C5" s="585"/>
      <c r="D5" s="586"/>
      <c r="E5" s="586"/>
      <c r="F5" s="586"/>
      <c r="G5" s="586"/>
      <c r="H5" s="586"/>
      <c r="I5" s="587"/>
      <c r="J5" s="17" t="s">
        <v>15</v>
      </c>
      <c r="K5" s="559"/>
      <c r="L5" s="559"/>
      <c r="M5" s="17" t="s">
        <v>18</v>
      </c>
      <c r="N5" s="559"/>
      <c r="O5" s="560"/>
    </row>
    <row r="6" spans="1:16" ht="15" customHeight="1" x14ac:dyDescent="0.25">
      <c r="A6" s="568" t="s">
        <v>21</v>
      </c>
      <c r="B6" s="569"/>
      <c r="C6" s="570" t="s">
        <v>30</v>
      </c>
      <c r="D6" s="571"/>
      <c r="E6" s="571"/>
      <c r="F6" s="571"/>
      <c r="G6" s="571"/>
      <c r="H6" s="571"/>
      <c r="I6" s="572"/>
      <c r="J6" s="17" t="s">
        <v>16</v>
      </c>
      <c r="K6" s="559"/>
      <c r="L6" s="559"/>
      <c r="M6" s="17" t="s">
        <v>19</v>
      </c>
      <c r="N6" s="559"/>
      <c r="O6" s="560"/>
    </row>
    <row r="7" spans="1:16" ht="19.5" customHeight="1" x14ac:dyDescent="0.2">
      <c r="A7" s="555" t="s">
        <v>23</v>
      </c>
      <c r="B7" s="556"/>
      <c r="C7" s="557" t="s">
        <v>31</v>
      </c>
      <c r="D7" s="558"/>
      <c r="E7" s="558"/>
      <c r="F7" s="558"/>
      <c r="G7" s="558"/>
      <c r="H7" s="558"/>
      <c r="I7" s="558"/>
      <c r="J7" s="17" t="s">
        <v>17</v>
      </c>
      <c r="K7" s="559"/>
      <c r="L7" s="559"/>
      <c r="M7" s="17" t="s">
        <v>20</v>
      </c>
      <c r="N7" s="559"/>
      <c r="O7" s="560"/>
    </row>
    <row r="8" spans="1:16" s="18" customFormat="1" ht="24" customHeight="1" x14ac:dyDescent="0.25">
      <c r="A8" s="561" t="s">
        <v>46</v>
      </c>
      <c r="B8" s="562"/>
      <c r="C8" s="562"/>
      <c r="D8" s="562"/>
      <c r="E8" s="562"/>
      <c r="F8" s="563" t="s">
        <v>36</v>
      </c>
      <c r="G8" s="563"/>
      <c r="H8" s="563" t="s">
        <v>47</v>
      </c>
      <c r="I8" s="564"/>
      <c r="J8" s="565" t="s">
        <v>5</v>
      </c>
      <c r="K8" s="566"/>
      <c r="L8" s="566"/>
      <c r="M8" s="566"/>
      <c r="N8" s="566"/>
      <c r="O8" s="567"/>
    </row>
    <row r="9" spans="1:16" s="3" customFormat="1" ht="27" customHeight="1" thickBot="1" x14ac:dyDescent="0.3">
      <c r="A9" s="536" t="s">
        <v>48</v>
      </c>
      <c r="B9" s="537"/>
      <c r="C9" s="537"/>
      <c r="D9" s="537"/>
      <c r="E9" s="537"/>
      <c r="F9" s="537"/>
      <c r="G9" s="537"/>
      <c r="H9" s="537"/>
      <c r="I9" s="537"/>
      <c r="J9" s="538"/>
      <c r="K9" s="539"/>
      <c r="L9" s="539"/>
      <c r="M9" s="539"/>
      <c r="N9" s="539"/>
      <c r="O9" s="540"/>
    </row>
    <row r="10" spans="1:16" ht="12" customHeight="1" x14ac:dyDescent="0.2">
      <c r="A10" s="26" t="s">
        <v>7</v>
      </c>
      <c r="B10" s="547" t="s">
        <v>8</v>
      </c>
      <c r="C10" s="548"/>
      <c r="D10" s="549"/>
      <c r="E10" s="27" t="s">
        <v>0</v>
      </c>
      <c r="F10" s="27" t="s">
        <v>1</v>
      </c>
      <c r="G10" s="27" t="s">
        <v>2</v>
      </c>
      <c r="H10" s="27" t="s">
        <v>3</v>
      </c>
      <c r="I10" s="32" t="s">
        <v>4</v>
      </c>
      <c r="J10" s="541"/>
      <c r="K10" s="542"/>
      <c r="L10" s="542"/>
      <c r="M10" s="542"/>
      <c r="N10" s="542"/>
      <c r="O10" s="543"/>
    </row>
    <row r="11" spans="1:16" ht="20.100000000000001" customHeight="1" x14ac:dyDescent="0.2">
      <c r="A11" s="22"/>
      <c r="B11" s="550"/>
      <c r="C11" s="551"/>
      <c r="D11" s="552"/>
      <c r="E11" s="4"/>
      <c r="F11" s="4"/>
      <c r="G11" s="5"/>
      <c r="H11" s="6"/>
      <c r="I11" s="28"/>
      <c r="J11" s="541"/>
      <c r="K11" s="542"/>
      <c r="L11" s="542"/>
      <c r="M11" s="542"/>
      <c r="N11" s="542"/>
      <c r="O11" s="543"/>
    </row>
    <row r="12" spans="1:16" ht="20.100000000000001" customHeight="1" x14ac:dyDescent="0.2">
      <c r="A12" s="23"/>
      <c r="B12" s="525"/>
      <c r="C12" s="526"/>
      <c r="D12" s="527"/>
      <c r="E12" s="7"/>
      <c r="F12" s="8"/>
      <c r="G12" s="9"/>
      <c r="H12" s="10"/>
      <c r="I12" s="29"/>
      <c r="J12" s="541"/>
      <c r="K12" s="542"/>
      <c r="L12" s="542"/>
      <c r="M12" s="542"/>
      <c r="N12" s="542"/>
      <c r="O12" s="543"/>
    </row>
    <row r="13" spans="1:16" ht="20.100000000000001" customHeight="1" x14ac:dyDescent="0.2">
      <c r="A13" s="23"/>
      <c r="B13" s="525"/>
      <c r="C13" s="526"/>
      <c r="D13" s="527"/>
      <c r="E13" s="7"/>
      <c r="F13" s="7"/>
      <c r="G13" s="8"/>
      <c r="H13" s="10"/>
      <c r="I13" s="29"/>
      <c r="J13" s="541"/>
      <c r="K13" s="542"/>
      <c r="L13" s="542"/>
      <c r="M13" s="542"/>
      <c r="N13" s="542"/>
      <c r="O13" s="543"/>
    </row>
    <row r="14" spans="1:16" ht="20.100000000000001" customHeight="1" x14ac:dyDescent="0.2">
      <c r="A14" s="23"/>
      <c r="B14" s="525"/>
      <c r="C14" s="526"/>
      <c r="D14" s="527"/>
      <c r="E14" s="7"/>
      <c r="F14" s="7"/>
      <c r="G14" s="8"/>
      <c r="H14" s="10"/>
      <c r="I14" s="29"/>
      <c r="J14" s="541"/>
      <c r="K14" s="542"/>
      <c r="L14" s="542"/>
      <c r="M14" s="542"/>
      <c r="N14" s="542"/>
      <c r="O14" s="543"/>
    </row>
    <row r="15" spans="1:16" ht="20.100000000000001" customHeight="1" x14ac:dyDescent="0.2">
      <c r="A15" s="23"/>
      <c r="B15" s="525"/>
      <c r="C15" s="526"/>
      <c r="D15" s="527"/>
      <c r="E15" s="7"/>
      <c r="F15" s="7"/>
      <c r="G15" s="8"/>
      <c r="H15" s="10"/>
      <c r="I15" s="29"/>
      <c r="J15" s="541"/>
      <c r="K15" s="542"/>
      <c r="L15" s="542"/>
      <c r="M15" s="542"/>
      <c r="N15" s="542"/>
      <c r="O15" s="543"/>
    </row>
    <row r="16" spans="1:16" ht="20.100000000000001" customHeight="1" x14ac:dyDescent="0.2">
      <c r="A16" s="23"/>
      <c r="B16" s="525"/>
      <c r="C16" s="526"/>
      <c r="D16" s="527"/>
      <c r="E16" s="7"/>
      <c r="F16" s="8"/>
      <c r="G16" s="9"/>
      <c r="H16" s="10"/>
      <c r="I16" s="29"/>
      <c r="J16" s="541"/>
      <c r="K16" s="542"/>
      <c r="L16" s="542"/>
      <c r="M16" s="542"/>
      <c r="N16" s="542"/>
      <c r="O16" s="543"/>
    </row>
    <row r="17" spans="1:15" ht="20.100000000000001" customHeight="1" x14ac:dyDescent="0.2">
      <c r="A17" s="23"/>
      <c r="B17" s="525"/>
      <c r="C17" s="526"/>
      <c r="D17" s="527"/>
      <c r="E17" s="7"/>
      <c r="F17" s="7"/>
      <c r="G17" s="11"/>
      <c r="H17" s="12"/>
      <c r="I17" s="29"/>
      <c r="J17" s="541"/>
      <c r="K17" s="542"/>
      <c r="L17" s="542"/>
      <c r="M17" s="542"/>
      <c r="N17" s="542"/>
      <c r="O17" s="543"/>
    </row>
    <row r="18" spans="1:15" ht="20.100000000000001" customHeight="1" x14ac:dyDescent="0.2">
      <c r="A18" s="23"/>
      <c r="B18" s="525"/>
      <c r="C18" s="526"/>
      <c r="D18" s="527"/>
      <c r="E18" s="7"/>
      <c r="F18" s="7"/>
      <c r="G18" s="8"/>
      <c r="H18" s="10"/>
      <c r="I18" s="29"/>
      <c r="J18" s="541"/>
      <c r="K18" s="542"/>
      <c r="L18" s="542"/>
      <c r="M18" s="542"/>
      <c r="N18" s="542"/>
      <c r="O18" s="543"/>
    </row>
    <row r="19" spans="1:15" ht="20.100000000000001" customHeight="1" x14ac:dyDescent="0.2">
      <c r="A19" s="23"/>
      <c r="B19" s="525"/>
      <c r="C19" s="526"/>
      <c r="D19" s="527"/>
      <c r="E19" s="7"/>
      <c r="F19" s="7"/>
      <c r="G19" s="8"/>
      <c r="H19" s="10"/>
      <c r="I19" s="29"/>
      <c r="J19" s="541"/>
      <c r="K19" s="542"/>
      <c r="L19" s="542"/>
      <c r="M19" s="542"/>
      <c r="N19" s="542"/>
      <c r="O19" s="543"/>
    </row>
    <row r="20" spans="1:15" ht="20.100000000000001" customHeight="1" x14ac:dyDescent="0.2">
      <c r="A20" s="23"/>
      <c r="B20" s="525"/>
      <c r="C20" s="526"/>
      <c r="D20" s="527"/>
      <c r="E20" s="7"/>
      <c r="F20" s="7"/>
      <c r="G20" s="8"/>
      <c r="H20" s="10"/>
      <c r="I20" s="29"/>
      <c r="J20" s="541"/>
      <c r="K20" s="542"/>
      <c r="L20" s="542"/>
      <c r="M20" s="542"/>
      <c r="N20" s="542"/>
      <c r="O20" s="543"/>
    </row>
    <row r="21" spans="1:15" ht="20.100000000000001" customHeight="1" x14ac:dyDescent="0.2">
      <c r="A21" s="23"/>
      <c r="B21" s="525"/>
      <c r="C21" s="526"/>
      <c r="D21" s="527"/>
      <c r="E21" s="7"/>
      <c r="F21" s="7"/>
      <c r="G21" s="8"/>
      <c r="H21" s="10"/>
      <c r="I21" s="29"/>
      <c r="J21" s="541"/>
      <c r="K21" s="542"/>
      <c r="L21" s="542"/>
      <c r="M21" s="542"/>
      <c r="N21" s="542"/>
      <c r="O21" s="543"/>
    </row>
    <row r="22" spans="1:15" ht="20.100000000000001" customHeight="1" x14ac:dyDescent="0.2">
      <c r="A22" s="23"/>
      <c r="B22" s="525"/>
      <c r="C22" s="526"/>
      <c r="D22" s="527"/>
      <c r="E22" s="7"/>
      <c r="F22" s="7"/>
      <c r="G22" s="8"/>
      <c r="H22" s="10"/>
      <c r="I22" s="29"/>
      <c r="J22" s="541"/>
      <c r="K22" s="542"/>
      <c r="L22" s="542"/>
      <c r="M22" s="542"/>
      <c r="N22" s="542"/>
      <c r="O22" s="543"/>
    </row>
    <row r="23" spans="1:15" ht="20.100000000000001" customHeight="1" x14ac:dyDescent="0.2">
      <c r="A23" s="23"/>
      <c r="B23" s="525"/>
      <c r="C23" s="526"/>
      <c r="D23" s="527"/>
      <c r="E23" s="7"/>
      <c r="F23" s="7"/>
      <c r="G23" s="8"/>
      <c r="H23" s="10"/>
      <c r="I23" s="29"/>
      <c r="J23" s="541"/>
      <c r="K23" s="542"/>
      <c r="L23" s="542"/>
      <c r="M23" s="542"/>
      <c r="N23" s="542"/>
      <c r="O23" s="543"/>
    </row>
    <row r="24" spans="1:15" ht="18" customHeight="1" x14ac:dyDescent="0.25">
      <c r="A24" s="528" t="s">
        <v>10</v>
      </c>
      <c r="B24" s="529"/>
      <c r="C24" s="529"/>
      <c r="D24" s="529"/>
      <c r="E24" s="529"/>
      <c r="F24" s="529"/>
      <c r="G24" s="529"/>
      <c r="H24" s="529"/>
      <c r="I24" s="30"/>
      <c r="J24" s="541"/>
      <c r="K24" s="542"/>
      <c r="L24" s="542"/>
      <c r="M24" s="542"/>
      <c r="N24" s="542"/>
      <c r="O24" s="543"/>
    </row>
    <row r="25" spans="1:15" ht="18" customHeight="1" x14ac:dyDescent="0.2">
      <c r="A25" s="530" t="s">
        <v>11</v>
      </c>
      <c r="B25" s="531"/>
      <c r="C25" s="531"/>
      <c r="D25" s="531"/>
      <c r="E25" s="531"/>
      <c r="F25" s="531"/>
      <c r="G25" s="531"/>
      <c r="H25" s="531"/>
      <c r="I25" s="31"/>
      <c r="J25" s="541"/>
      <c r="K25" s="542"/>
      <c r="L25" s="542"/>
      <c r="M25" s="542"/>
      <c r="N25" s="542"/>
      <c r="O25" s="543"/>
    </row>
    <row r="26" spans="1:15" ht="12.9" customHeight="1" x14ac:dyDescent="0.2">
      <c r="A26" s="532" t="s">
        <v>9</v>
      </c>
      <c r="B26" s="533"/>
      <c r="C26" s="533"/>
      <c r="D26" s="533"/>
      <c r="E26" s="533"/>
      <c r="F26" s="533"/>
      <c r="G26" s="533"/>
      <c r="H26" s="533"/>
      <c r="I26" s="533"/>
      <c r="J26" s="541"/>
      <c r="K26" s="542"/>
      <c r="L26" s="542"/>
      <c r="M26" s="542"/>
      <c r="N26" s="542"/>
      <c r="O26" s="543"/>
    </row>
    <row r="27" spans="1:15" ht="12.9" customHeight="1" x14ac:dyDescent="0.2">
      <c r="A27" s="534"/>
      <c r="B27" s="535"/>
      <c r="C27" s="535"/>
      <c r="D27" s="535"/>
      <c r="E27" s="535"/>
      <c r="F27" s="535"/>
      <c r="G27" s="535"/>
      <c r="H27" s="535"/>
      <c r="I27" s="535"/>
      <c r="J27" s="541"/>
      <c r="K27" s="542"/>
      <c r="L27" s="542"/>
      <c r="M27" s="542"/>
      <c r="N27" s="542"/>
      <c r="O27" s="543"/>
    </row>
    <row r="28" spans="1:15" ht="12.9" customHeight="1" thickBot="1" x14ac:dyDescent="0.25">
      <c r="A28" s="509"/>
      <c r="B28" s="510"/>
      <c r="C28" s="510"/>
      <c r="D28" s="510"/>
      <c r="E28" s="510"/>
      <c r="F28" s="510"/>
      <c r="G28" s="510"/>
      <c r="H28" s="510"/>
      <c r="I28" s="510"/>
      <c r="J28" s="541"/>
      <c r="K28" s="542"/>
      <c r="L28" s="542"/>
      <c r="M28" s="542"/>
      <c r="N28" s="542"/>
      <c r="O28" s="543"/>
    </row>
    <row r="29" spans="1:15" s="20" customFormat="1" ht="14.25" customHeight="1" thickBot="1" x14ac:dyDescent="0.3">
      <c r="A29" s="553" t="s">
        <v>6</v>
      </c>
      <c r="B29" s="554"/>
      <c r="C29" s="554"/>
      <c r="D29" s="554"/>
      <c r="E29" s="554"/>
      <c r="F29" s="554"/>
      <c r="G29" s="554"/>
      <c r="H29" s="554"/>
      <c r="I29" s="554"/>
      <c r="J29" s="541"/>
      <c r="K29" s="542"/>
      <c r="L29" s="542"/>
      <c r="M29" s="542"/>
      <c r="N29" s="542"/>
      <c r="O29" s="543"/>
    </row>
    <row r="30" spans="1:15" s="13" customFormat="1" ht="21.9" customHeight="1" x14ac:dyDescent="0.25">
      <c r="A30" s="24" t="s">
        <v>24</v>
      </c>
      <c r="B30" s="514" t="s">
        <v>51</v>
      </c>
      <c r="C30" s="515"/>
      <c r="D30" s="33" t="s">
        <v>56</v>
      </c>
      <c r="E30" s="516" t="s">
        <v>57</v>
      </c>
      <c r="F30" s="517"/>
      <c r="G30" s="518"/>
      <c r="H30" s="519" t="s">
        <v>53</v>
      </c>
      <c r="I30" s="519"/>
      <c r="J30" s="541"/>
      <c r="K30" s="542"/>
      <c r="L30" s="542"/>
      <c r="M30" s="542"/>
      <c r="N30" s="542"/>
      <c r="O30" s="543"/>
    </row>
    <row r="31" spans="1:15" s="13" customFormat="1" ht="21.9" customHeight="1" x14ac:dyDescent="0.25">
      <c r="A31" s="24" t="s">
        <v>25</v>
      </c>
      <c r="B31" s="520" t="s">
        <v>27</v>
      </c>
      <c r="C31" s="521"/>
      <c r="D31" s="19" t="s">
        <v>25</v>
      </c>
      <c r="E31" s="522" t="s">
        <v>55</v>
      </c>
      <c r="F31" s="520"/>
      <c r="G31" s="521"/>
      <c r="H31" s="523" t="s">
        <v>54</v>
      </c>
      <c r="I31" s="524"/>
      <c r="J31" s="541"/>
      <c r="K31" s="542"/>
      <c r="L31" s="542"/>
      <c r="M31" s="542"/>
      <c r="N31" s="542"/>
      <c r="O31" s="543"/>
    </row>
    <row r="32" spans="1:15" s="13" customFormat="1" ht="35.25" customHeight="1" thickBot="1" x14ac:dyDescent="0.3">
      <c r="A32" s="25" t="s">
        <v>26</v>
      </c>
      <c r="B32" s="511"/>
      <c r="C32" s="512"/>
      <c r="D32" s="21" t="s">
        <v>26</v>
      </c>
      <c r="E32" s="511"/>
      <c r="F32" s="511"/>
      <c r="G32" s="512"/>
      <c r="H32" s="513" t="s">
        <v>28</v>
      </c>
      <c r="I32" s="513"/>
      <c r="J32" s="544"/>
      <c r="K32" s="545"/>
      <c r="L32" s="545"/>
      <c r="M32" s="545"/>
      <c r="N32" s="545"/>
      <c r="O32" s="546"/>
    </row>
    <row r="35" spans="1:2" x14ac:dyDescent="0.2">
      <c r="A35" s="2"/>
      <c r="B35" s="2"/>
    </row>
  </sheetData>
  <mergeCells count="54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2"/>
    <mergeCell ref="B10:D10"/>
    <mergeCell ref="B11:D11"/>
    <mergeCell ref="B12:D12"/>
    <mergeCell ref="B13:D13"/>
    <mergeCell ref="B14:D14"/>
    <mergeCell ref="B15:D15"/>
    <mergeCell ref="B16:D16"/>
    <mergeCell ref="B17:D17"/>
    <mergeCell ref="A29:I29"/>
    <mergeCell ref="B18:D18"/>
    <mergeCell ref="B19:D19"/>
    <mergeCell ref="B20:D20"/>
    <mergeCell ref="B21:D21"/>
    <mergeCell ref="B22:D22"/>
    <mergeCell ref="B23:D23"/>
    <mergeCell ref="A24:H24"/>
    <mergeCell ref="A25:H25"/>
    <mergeCell ref="A26:I26"/>
    <mergeCell ref="A27:I27"/>
    <mergeCell ref="A28:I28"/>
    <mergeCell ref="B32:C32"/>
    <mergeCell ref="E32:G32"/>
    <mergeCell ref="H32:I32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>
    <tabColor rgb="FFF8FC4E"/>
  </sheetPr>
  <dimension ref="A1:P35"/>
  <sheetViews>
    <sheetView view="pageBreakPreview" topLeftCell="A4" zoomScaleNormal="85" workbookViewId="0">
      <selection activeCell="J9" sqref="J9:O32"/>
    </sheetView>
  </sheetViews>
  <sheetFormatPr baseColWidth="10" defaultColWidth="11.44140625" defaultRowHeight="10.199999999999999" x14ac:dyDescent="0.2"/>
  <cols>
    <col min="1" max="1" width="10.21875" style="1" customWidth="1"/>
    <col min="2" max="2" width="11" style="1" customWidth="1"/>
    <col min="3" max="3" width="16.88671875" style="1" customWidth="1"/>
    <col min="4" max="4" width="7.109375" style="1" customWidth="1"/>
    <col min="5" max="5" width="9.77734375" style="1" customWidth="1"/>
    <col min="6" max="6" width="9.5546875" style="1" customWidth="1"/>
    <col min="7" max="7" width="9.77734375" style="1" customWidth="1"/>
    <col min="8" max="8" width="12" style="1" customWidth="1"/>
    <col min="9" max="10" width="11.44140625" style="1"/>
    <col min="11" max="11" width="15.88671875" style="1" customWidth="1"/>
    <col min="12" max="12" width="4" style="1" customWidth="1"/>
    <col min="13" max="13" width="12.109375" style="1" customWidth="1"/>
    <col min="14" max="14" width="12.21875" style="1" customWidth="1"/>
    <col min="15" max="15" width="8.88671875" style="1" customWidth="1"/>
    <col min="16" max="16384" width="11.44140625" style="1"/>
  </cols>
  <sheetData>
    <row r="1" spans="1:16" s="14" customFormat="1" ht="28.5" customHeight="1" x14ac:dyDescent="0.25">
      <c r="A1" s="573"/>
      <c r="B1" s="573"/>
      <c r="C1" s="574" t="s">
        <v>12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5" t="s">
        <v>29</v>
      </c>
      <c r="O1" s="576"/>
      <c r="P1" s="15"/>
    </row>
    <row r="2" spans="1:16" s="14" customFormat="1" ht="41.25" customHeight="1" x14ac:dyDescent="0.25">
      <c r="A2" s="573"/>
      <c r="B2" s="573"/>
      <c r="C2" s="577" t="s">
        <v>13</v>
      </c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5" t="s">
        <v>52</v>
      </c>
      <c r="O2" s="578"/>
      <c r="P2" s="16"/>
    </row>
    <row r="3" spans="1:16" ht="12.9" customHeight="1" thickBot="1" x14ac:dyDescent="0.25">
      <c r="A3" s="579"/>
      <c r="B3" s="579"/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79"/>
      <c r="O3" s="579"/>
    </row>
    <row r="4" spans="1:16" s="13" customFormat="1" ht="46.5" customHeight="1" x14ac:dyDescent="0.25">
      <c r="A4" s="580" t="s">
        <v>22</v>
      </c>
      <c r="B4" s="581"/>
      <c r="C4" s="582" t="s">
        <v>32</v>
      </c>
      <c r="D4" s="583"/>
      <c r="E4" s="583"/>
      <c r="F4" s="583"/>
      <c r="G4" s="583"/>
      <c r="H4" s="583"/>
      <c r="I4" s="584"/>
      <c r="J4" s="588" t="s">
        <v>14</v>
      </c>
      <c r="K4" s="588"/>
      <c r="L4" s="588"/>
      <c r="M4" s="588"/>
      <c r="N4" s="588"/>
      <c r="O4" s="589"/>
    </row>
    <row r="5" spans="1:16" s="13" customFormat="1" ht="13.8" x14ac:dyDescent="0.25">
      <c r="A5" s="555"/>
      <c r="B5" s="556"/>
      <c r="C5" s="585"/>
      <c r="D5" s="586"/>
      <c r="E5" s="586"/>
      <c r="F5" s="586"/>
      <c r="G5" s="586"/>
      <c r="H5" s="586"/>
      <c r="I5" s="587"/>
      <c r="J5" s="17" t="s">
        <v>15</v>
      </c>
      <c r="K5" s="559"/>
      <c r="L5" s="559"/>
      <c r="M5" s="17" t="s">
        <v>18</v>
      </c>
      <c r="N5" s="559"/>
      <c r="O5" s="560"/>
    </row>
    <row r="6" spans="1:16" ht="15" customHeight="1" x14ac:dyDescent="0.25">
      <c r="A6" s="568" t="s">
        <v>21</v>
      </c>
      <c r="B6" s="569"/>
      <c r="C6" s="570" t="s">
        <v>30</v>
      </c>
      <c r="D6" s="571"/>
      <c r="E6" s="571"/>
      <c r="F6" s="571"/>
      <c r="G6" s="571"/>
      <c r="H6" s="571"/>
      <c r="I6" s="572"/>
      <c r="J6" s="17" t="s">
        <v>16</v>
      </c>
      <c r="K6" s="559"/>
      <c r="L6" s="559"/>
      <c r="M6" s="17" t="s">
        <v>19</v>
      </c>
      <c r="N6" s="559"/>
      <c r="O6" s="560"/>
    </row>
    <row r="7" spans="1:16" ht="19.5" customHeight="1" x14ac:dyDescent="0.2">
      <c r="A7" s="555" t="s">
        <v>23</v>
      </c>
      <c r="B7" s="556"/>
      <c r="C7" s="557" t="s">
        <v>31</v>
      </c>
      <c r="D7" s="558"/>
      <c r="E7" s="558"/>
      <c r="F7" s="558"/>
      <c r="G7" s="558"/>
      <c r="H7" s="558"/>
      <c r="I7" s="558"/>
      <c r="J7" s="17" t="s">
        <v>17</v>
      </c>
      <c r="K7" s="559"/>
      <c r="L7" s="559"/>
      <c r="M7" s="17" t="s">
        <v>20</v>
      </c>
      <c r="N7" s="559"/>
      <c r="O7" s="560"/>
    </row>
    <row r="8" spans="1:16" s="18" customFormat="1" ht="24" customHeight="1" x14ac:dyDescent="0.25">
      <c r="A8" s="561" t="s">
        <v>46</v>
      </c>
      <c r="B8" s="562"/>
      <c r="C8" s="562"/>
      <c r="D8" s="562"/>
      <c r="E8" s="562"/>
      <c r="F8" s="563" t="s">
        <v>41</v>
      </c>
      <c r="G8" s="563"/>
      <c r="H8" s="563" t="s">
        <v>50</v>
      </c>
      <c r="I8" s="564"/>
      <c r="J8" s="565" t="s">
        <v>5</v>
      </c>
      <c r="K8" s="566"/>
      <c r="L8" s="566"/>
      <c r="M8" s="566"/>
      <c r="N8" s="566"/>
      <c r="O8" s="567"/>
    </row>
    <row r="9" spans="1:16" s="3" customFormat="1" ht="27" customHeight="1" thickBot="1" x14ac:dyDescent="0.3">
      <c r="A9" s="536" t="s">
        <v>49</v>
      </c>
      <c r="B9" s="537"/>
      <c r="C9" s="537"/>
      <c r="D9" s="537"/>
      <c r="E9" s="537"/>
      <c r="F9" s="537"/>
      <c r="G9" s="537"/>
      <c r="H9" s="537"/>
      <c r="I9" s="537"/>
      <c r="J9" s="538"/>
      <c r="K9" s="539"/>
      <c r="L9" s="539"/>
      <c r="M9" s="539"/>
      <c r="N9" s="539"/>
      <c r="O9" s="540"/>
    </row>
    <row r="10" spans="1:16" ht="12" customHeight="1" x14ac:dyDescent="0.2">
      <c r="A10" s="26" t="s">
        <v>7</v>
      </c>
      <c r="B10" s="547" t="s">
        <v>8</v>
      </c>
      <c r="C10" s="548"/>
      <c r="D10" s="549"/>
      <c r="E10" s="27" t="s">
        <v>0</v>
      </c>
      <c r="F10" s="27" t="s">
        <v>1</v>
      </c>
      <c r="G10" s="27" t="s">
        <v>2</v>
      </c>
      <c r="H10" s="27" t="s">
        <v>3</v>
      </c>
      <c r="I10" s="32" t="s">
        <v>4</v>
      </c>
      <c r="J10" s="541"/>
      <c r="K10" s="542"/>
      <c r="L10" s="542"/>
      <c r="M10" s="542"/>
      <c r="N10" s="542"/>
      <c r="O10" s="543"/>
    </row>
    <row r="11" spans="1:16" ht="20.100000000000001" customHeight="1" x14ac:dyDescent="0.2">
      <c r="A11" s="22"/>
      <c r="B11" s="550"/>
      <c r="C11" s="551"/>
      <c r="D11" s="552"/>
      <c r="E11" s="4"/>
      <c r="F11" s="4"/>
      <c r="G11" s="5"/>
      <c r="H11" s="6"/>
      <c r="I11" s="28"/>
      <c r="J11" s="541"/>
      <c r="K11" s="542"/>
      <c r="L11" s="542"/>
      <c r="M11" s="542"/>
      <c r="N11" s="542"/>
      <c r="O11" s="543"/>
    </row>
    <row r="12" spans="1:16" ht="20.100000000000001" customHeight="1" x14ac:dyDescent="0.2">
      <c r="A12" s="23"/>
      <c r="B12" s="525"/>
      <c r="C12" s="526"/>
      <c r="D12" s="527"/>
      <c r="E12" s="7"/>
      <c r="F12" s="8"/>
      <c r="G12" s="9"/>
      <c r="H12" s="10"/>
      <c r="I12" s="29"/>
      <c r="J12" s="541"/>
      <c r="K12" s="542"/>
      <c r="L12" s="542"/>
      <c r="M12" s="542"/>
      <c r="N12" s="542"/>
      <c r="O12" s="543"/>
    </row>
    <row r="13" spans="1:16" ht="20.100000000000001" customHeight="1" x14ac:dyDescent="0.2">
      <c r="A13" s="23"/>
      <c r="B13" s="525"/>
      <c r="C13" s="526"/>
      <c r="D13" s="527"/>
      <c r="E13" s="7"/>
      <c r="F13" s="7"/>
      <c r="G13" s="8"/>
      <c r="H13" s="10"/>
      <c r="I13" s="29"/>
      <c r="J13" s="541"/>
      <c r="K13" s="542"/>
      <c r="L13" s="542"/>
      <c r="M13" s="542"/>
      <c r="N13" s="542"/>
      <c r="O13" s="543"/>
    </row>
    <row r="14" spans="1:16" ht="20.100000000000001" customHeight="1" x14ac:dyDescent="0.2">
      <c r="A14" s="23"/>
      <c r="B14" s="525"/>
      <c r="C14" s="526"/>
      <c r="D14" s="527"/>
      <c r="E14" s="7"/>
      <c r="F14" s="7"/>
      <c r="G14" s="8"/>
      <c r="H14" s="10"/>
      <c r="I14" s="29"/>
      <c r="J14" s="541"/>
      <c r="K14" s="542"/>
      <c r="L14" s="542"/>
      <c r="M14" s="542"/>
      <c r="N14" s="542"/>
      <c r="O14" s="543"/>
    </row>
    <row r="15" spans="1:16" ht="20.100000000000001" customHeight="1" x14ac:dyDescent="0.2">
      <c r="A15" s="23"/>
      <c r="B15" s="525"/>
      <c r="C15" s="526"/>
      <c r="D15" s="527"/>
      <c r="E15" s="7"/>
      <c r="F15" s="7"/>
      <c r="G15" s="8"/>
      <c r="H15" s="10"/>
      <c r="I15" s="29"/>
      <c r="J15" s="541"/>
      <c r="K15" s="542"/>
      <c r="L15" s="542"/>
      <c r="M15" s="542"/>
      <c r="N15" s="542"/>
      <c r="O15" s="543"/>
    </row>
    <row r="16" spans="1:16" ht="20.100000000000001" customHeight="1" x14ac:dyDescent="0.2">
      <c r="A16" s="23"/>
      <c r="B16" s="525"/>
      <c r="C16" s="526"/>
      <c r="D16" s="527"/>
      <c r="E16" s="7"/>
      <c r="F16" s="8"/>
      <c r="G16" s="9"/>
      <c r="H16" s="10"/>
      <c r="I16" s="29"/>
      <c r="J16" s="541"/>
      <c r="K16" s="542"/>
      <c r="L16" s="542"/>
      <c r="M16" s="542"/>
      <c r="N16" s="542"/>
      <c r="O16" s="543"/>
    </row>
    <row r="17" spans="1:15" ht="20.100000000000001" customHeight="1" x14ac:dyDescent="0.2">
      <c r="A17" s="23"/>
      <c r="B17" s="525"/>
      <c r="C17" s="526"/>
      <c r="D17" s="527"/>
      <c r="E17" s="7"/>
      <c r="F17" s="7"/>
      <c r="G17" s="11"/>
      <c r="H17" s="12"/>
      <c r="I17" s="29"/>
      <c r="J17" s="541"/>
      <c r="K17" s="542"/>
      <c r="L17" s="542"/>
      <c r="M17" s="542"/>
      <c r="N17" s="542"/>
      <c r="O17" s="543"/>
    </row>
    <row r="18" spans="1:15" ht="20.100000000000001" customHeight="1" x14ac:dyDescent="0.2">
      <c r="A18" s="23"/>
      <c r="B18" s="525"/>
      <c r="C18" s="526"/>
      <c r="D18" s="527"/>
      <c r="E18" s="7"/>
      <c r="F18" s="7"/>
      <c r="G18" s="8"/>
      <c r="H18" s="10"/>
      <c r="I18" s="29"/>
      <c r="J18" s="541"/>
      <c r="K18" s="542"/>
      <c r="L18" s="542"/>
      <c r="M18" s="542"/>
      <c r="N18" s="542"/>
      <c r="O18" s="543"/>
    </row>
    <row r="19" spans="1:15" ht="20.100000000000001" customHeight="1" x14ac:dyDescent="0.2">
      <c r="A19" s="23"/>
      <c r="B19" s="525"/>
      <c r="C19" s="526"/>
      <c r="D19" s="527"/>
      <c r="E19" s="7"/>
      <c r="F19" s="7"/>
      <c r="G19" s="8"/>
      <c r="H19" s="10"/>
      <c r="I19" s="29"/>
      <c r="J19" s="541"/>
      <c r="K19" s="542"/>
      <c r="L19" s="542"/>
      <c r="M19" s="542"/>
      <c r="N19" s="542"/>
      <c r="O19" s="543"/>
    </row>
    <row r="20" spans="1:15" ht="20.100000000000001" customHeight="1" x14ac:dyDescent="0.2">
      <c r="A20" s="23"/>
      <c r="B20" s="525"/>
      <c r="C20" s="526"/>
      <c r="D20" s="527"/>
      <c r="E20" s="7"/>
      <c r="F20" s="7"/>
      <c r="G20" s="8"/>
      <c r="H20" s="10"/>
      <c r="I20" s="29"/>
      <c r="J20" s="541"/>
      <c r="K20" s="542"/>
      <c r="L20" s="542"/>
      <c r="M20" s="542"/>
      <c r="N20" s="542"/>
      <c r="O20" s="543"/>
    </row>
    <row r="21" spans="1:15" ht="20.100000000000001" customHeight="1" x14ac:dyDescent="0.2">
      <c r="A21" s="23"/>
      <c r="B21" s="525"/>
      <c r="C21" s="526"/>
      <c r="D21" s="527"/>
      <c r="E21" s="7"/>
      <c r="F21" s="7"/>
      <c r="G21" s="8"/>
      <c r="H21" s="10"/>
      <c r="I21" s="29"/>
      <c r="J21" s="541"/>
      <c r="K21" s="542"/>
      <c r="L21" s="542"/>
      <c r="M21" s="542"/>
      <c r="N21" s="542"/>
      <c r="O21" s="543"/>
    </row>
    <row r="22" spans="1:15" ht="20.100000000000001" customHeight="1" x14ac:dyDescent="0.2">
      <c r="A22" s="23"/>
      <c r="B22" s="525"/>
      <c r="C22" s="526"/>
      <c r="D22" s="527"/>
      <c r="E22" s="7"/>
      <c r="F22" s="7"/>
      <c r="G22" s="8"/>
      <c r="H22" s="10"/>
      <c r="I22" s="29"/>
      <c r="J22" s="541"/>
      <c r="K22" s="542"/>
      <c r="L22" s="542"/>
      <c r="M22" s="542"/>
      <c r="N22" s="542"/>
      <c r="O22" s="543"/>
    </row>
    <row r="23" spans="1:15" ht="20.100000000000001" customHeight="1" x14ac:dyDescent="0.2">
      <c r="A23" s="23"/>
      <c r="B23" s="525"/>
      <c r="C23" s="526"/>
      <c r="D23" s="527"/>
      <c r="E23" s="7"/>
      <c r="F23" s="7"/>
      <c r="G23" s="8"/>
      <c r="H23" s="10"/>
      <c r="I23" s="29"/>
      <c r="J23" s="541"/>
      <c r="K23" s="542"/>
      <c r="L23" s="542"/>
      <c r="M23" s="542"/>
      <c r="N23" s="542"/>
      <c r="O23" s="543"/>
    </row>
    <row r="24" spans="1:15" ht="18" customHeight="1" x14ac:dyDescent="0.25">
      <c r="A24" s="528" t="s">
        <v>10</v>
      </c>
      <c r="B24" s="529"/>
      <c r="C24" s="529"/>
      <c r="D24" s="529"/>
      <c r="E24" s="529"/>
      <c r="F24" s="529"/>
      <c r="G24" s="529"/>
      <c r="H24" s="529"/>
      <c r="I24" s="30"/>
      <c r="J24" s="541"/>
      <c r="K24" s="542"/>
      <c r="L24" s="542"/>
      <c r="M24" s="542"/>
      <c r="N24" s="542"/>
      <c r="O24" s="543"/>
    </row>
    <row r="25" spans="1:15" ht="18" customHeight="1" x14ac:dyDescent="0.2">
      <c r="A25" s="530" t="s">
        <v>11</v>
      </c>
      <c r="B25" s="531"/>
      <c r="C25" s="531"/>
      <c r="D25" s="531"/>
      <c r="E25" s="531"/>
      <c r="F25" s="531"/>
      <c r="G25" s="531"/>
      <c r="H25" s="531"/>
      <c r="I25" s="31"/>
      <c r="J25" s="541"/>
      <c r="K25" s="542"/>
      <c r="L25" s="542"/>
      <c r="M25" s="542"/>
      <c r="N25" s="542"/>
      <c r="O25" s="543"/>
    </row>
    <row r="26" spans="1:15" ht="12.9" customHeight="1" x14ac:dyDescent="0.2">
      <c r="A26" s="532" t="s">
        <v>9</v>
      </c>
      <c r="B26" s="533"/>
      <c r="C26" s="533"/>
      <c r="D26" s="533"/>
      <c r="E26" s="533"/>
      <c r="F26" s="533"/>
      <c r="G26" s="533"/>
      <c r="H26" s="533"/>
      <c r="I26" s="533"/>
      <c r="J26" s="541"/>
      <c r="K26" s="542"/>
      <c r="L26" s="542"/>
      <c r="M26" s="542"/>
      <c r="N26" s="542"/>
      <c r="O26" s="543"/>
    </row>
    <row r="27" spans="1:15" ht="12.9" customHeight="1" x14ac:dyDescent="0.2">
      <c r="A27" s="534"/>
      <c r="B27" s="535"/>
      <c r="C27" s="535"/>
      <c r="D27" s="535"/>
      <c r="E27" s="535"/>
      <c r="F27" s="535"/>
      <c r="G27" s="535"/>
      <c r="H27" s="535"/>
      <c r="I27" s="535"/>
      <c r="J27" s="541"/>
      <c r="K27" s="542"/>
      <c r="L27" s="542"/>
      <c r="M27" s="542"/>
      <c r="N27" s="542"/>
      <c r="O27" s="543"/>
    </row>
    <row r="28" spans="1:15" ht="12.9" customHeight="1" thickBot="1" x14ac:dyDescent="0.25">
      <c r="A28" s="509"/>
      <c r="B28" s="510"/>
      <c r="C28" s="510"/>
      <c r="D28" s="510"/>
      <c r="E28" s="510"/>
      <c r="F28" s="510"/>
      <c r="G28" s="510"/>
      <c r="H28" s="510"/>
      <c r="I28" s="510"/>
      <c r="J28" s="541"/>
      <c r="K28" s="542"/>
      <c r="L28" s="542"/>
      <c r="M28" s="542"/>
      <c r="N28" s="542"/>
      <c r="O28" s="543"/>
    </row>
    <row r="29" spans="1:15" s="20" customFormat="1" ht="14.25" customHeight="1" thickBot="1" x14ac:dyDescent="0.3">
      <c r="A29" s="553" t="s">
        <v>6</v>
      </c>
      <c r="B29" s="554"/>
      <c r="C29" s="554"/>
      <c r="D29" s="554"/>
      <c r="E29" s="554"/>
      <c r="F29" s="554"/>
      <c r="G29" s="554"/>
      <c r="H29" s="554"/>
      <c r="I29" s="554"/>
      <c r="J29" s="541"/>
      <c r="K29" s="542"/>
      <c r="L29" s="542"/>
      <c r="M29" s="542"/>
      <c r="N29" s="542"/>
      <c r="O29" s="543"/>
    </row>
    <row r="30" spans="1:15" s="13" customFormat="1" ht="21.9" customHeight="1" x14ac:dyDescent="0.25">
      <c r="A30" s="24" t="s">
        <v>24</v>
      </c>
      <c r="B30" s="514" t="s">
        <v>51</v>
      </c>
      <c r="C30" s="515"/>
      <c r="D30" s="33" t="s">
        <v>56</v>
      </c>
      <c r="E30" s="516" t="s">
        <v>57</v>
      </c>
      <c r="F30" s="517"/>
      <c r="G30" s="518"/>
      <c r="H30" s="519" t="s">
        <v>53</v>
      </c>
      <c r="I30" s="519"/>
      <c r="J30" s="541"/>
      <c r="K30" s="542"/>
      <c r="L30" s="542"/>
      <c r="M30" s="542"/>
      <c r="N30" s="542"/>
      <c r="O30" s="543"/>
    </row>
    <row r="31" spans="1:15" s="13" customFormat="1" ht="21.9" customHeight="1" x14ac:dyDescent="0.25">
      <c r="A31" s="24" t="s">
        <v>25</v>
      </c>
      <c r="B31" s="520" t="s">
        <v>27</v>
      </c>
      <c r="C31" s="521"/>
      <c r="D31" s="19" t="s">
        <v>25</v>
      </c>
      <c r="E31" s="522" t="s">
        <v>55</v>
      </c>
      <c r="F31" s="520"/>
      <c r="G31" s="521"/>
      <c r="H31" s="523" t="s">
        <v>54</v>
      </c>
      <c r="I31" s="524"/>
      <c r="J31" s="541"/>
      <c r="K31" s="542"/>
      <c r="L31" s="542"/>
      <c r="M31" s="542"/>
      <c r="N31" s="542"/>
      <c r="O31" s="543"/>
    </row>
    <row r="32" spans="1:15" s="13" customFormat="1" ht="35.25" customHeight="1" thickBot="1" x14ac:dyDescent="0.3">
      <c r="A32" s="25" t="s">
        <v>26</v>
      </c>
      <c r="B32" s="511"/>
      <c r="C32" s="512"/>
      <c r="D32" s="21" t="s">
        <v>26</v>
      </c>
      <c r="E32" s="511"/>
      <c r="F32" s="511"/>
      <c r="G32" s="512"/>
      <c r="H32" s="513" t="s">
        <v>28</v>
      </c>
      <c r="I32" s="513"/>
      <c r="J32" s="544"/>
      <c r="K32" s="545"/>
      <c r="L32" s="545"/>
      <c r="M32" s="545"/>
      <c r="N32" s="545"/>
      <c r="O32" s="546"/>
    </row>
    <row r="35" spans="1:2" x14ac:dyDescent="0.2">
      <c r="A35" s="2"/>
      <c r="B35" s="2"/>
    </row>
  </sheetData>
  <mergeCells count="54">
    <mergeCell ref="A6:B6"/>
    <mergeCell ref="C6:I6"/>
    <mergeCell ref="K6:L6"/>
    <mergeCell ref="N6:O6"/>
    <mergeCell ref="A1:B2"/>
    <mergeCell ref="C1:M1"/>
    <mergeCell ref="N1:O1"/>
    <mergeCell ref="C2:M2"/>
    <mergeCell ref="N2:O2"/>
    <mergeCell ref="A3:O3"/>
    <mergeCell ref="A4:B5"/>
    <mergeCell ref="C4:I5"/>
    <mergeCell ref="J4:O4"/>
    <mergeCell ref="K5:L5"/>
    <mergeCell ref="N5:O5"/>
    <mergeCell ref="A7:B7"/>
    <mergeCell ref="C7:I7"/>
    <mergeCell ref="K7:L7"/>
    <mergeCell ref="N7:O7"/>
    <mergeCell ref="A8:E8"/>
    <mergeCell ref="F8:G8"/>
    <mergeCell ref="H8:I8"/>
    <mergeCell ref="J8:O8"/>
    <mergeCell ref="A9:I9"/>
    <mergeCell ref="J9:O32"/>
    <mergeCell ref="B10:D10"/>
    <mergeCell ref="B11:D11"/>
    <mergeCell ref="B12:D12"/>
    <mergeCell ref="B13:D13"/>
    <mergeCell ref="B14:D14"/>
    <mergeCell ref="B15:D15"/>
    <mergeCell ref="B16:D16"/>
    <mergeCell ref="B17:D17"/>
    <mergeCell ref="A29:I29"/>
    <mergeCell ref="B18:D18"/>
    <mergeCell ref="B19:D19"/>
    <mergeCell ref="B20:D20"/>
    <mergeCell ref="B21:D21"/>
    <mergeCell ref="B22:D22"/>
    <mergeCell ref="B23:D23"/>
    <mergeCell ref="A24:H24"/>
    <mergeCell ref="A25:H25"/>
    <mergeCell ref="A26:I26"/>
    <mergeCell ref="A27:I27"/>
    <mergeCell ref="A28:I28"/>
    <mergeCell ref="B32:C32"/>
    <mergeCell ref="E32:G32"/>
    <mergeCell ref="H32:I32"/>
    <mergeCell ref="B30:C30"/>
    <mergeCell ref="E30:G30"/>
    <mergeCell ref="H30:I30"/>
    <mergeCell ref="B31:C31"/>
    <mergeCell ref="E31:G31"/>
    <mergeCell ref="H31:I31"/>
  </mergeCells>
  <pageMargins left="0" right="0.39370078740157499" top="0.34" bottom="0.4" header="0" footer="0"/>
  <pageSetup scale="8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68</vt:i4>
      </vt:variant>
      <vt:variant>
        <vt:lpstr>Rangos con nombre</vt:lpstr>
      </vt:variant>
      <vt:variant>
        <vt:i4>3</vt:i4>
      </vt:variant>
    </vt:vector>
  </HeadingPairs>
  <TitlesOfParts>
    <vt:vector size="71" baseType="lpstr">
      <vt:lpstr>NIVEL</vt:lpstr>
      <vt:lpstr>EXCAV ZANJA</vt:lpstr>
      <vt:lpstr>EXCAV.</vt:lpstr>
      <vt:lpstr>Acta final Cantidades 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NP-01</vt:lpstr>
      <vt:lpstr>NP-02</vt:lpstr>
      <vt:lpstr>NP-03</vt:lpstr>
      <vt:lpstr>NP-04</vt:lpstr>
      <vt:lpstr>VIGAS F</vt:lpstr>
      <vt:lpstr>COLUMNA</vt:lpstr>
      <vt:lpstr>COLUM</vt:lpstr>
      <vt:lpstr>TUBERIA 2S</vt:lpstr>
      <vt:lpstr>VIGAS AEREAS</vt:lpstr>
      <vt:lpstr>TUBERIA 3S</vt:lpstr>
      <vt:lpstr>TUBERIA 4S</vt:lpstr>
      <vt:lpstr>PUNTO 3"</vt:lpstr>
      <vt:lpstr>PUNTO 4"</vt:lpstr>
      <vt:lpstr>PUNTO 1.2 P</vt:lpstr>
      <vt:lpstr>TUBERIA 1"</vt:lpstr>
      <vt:lpstr>PUNTO 1.2CPVC</vt:lpstr>
      <vt:lpstr>TUBERIA 1.2CPVC</vt:lpstr>
      <vt:lpstr>CAJA</vt:lpstr>
      <vt:lpstr>RELLENO</vt:lpstr>
      <vt:lpstr>VIGA CINTA</vt:lpstr>
      <vt:lpstr>CUCHILLA</vt:lpstr>
      <vt:lpstr>AFIRM</vt:lpstr>
      <vt:lpstr>SOLADO</vt:lpstr>
      <vt:lpstr>FILTRO</vt:lpstr>
      <vt:lpstr>ACERO 420 MPA</vt:lpstr>
      <vt:lpstr>ANCLAJE</vt:lpstr>
      <vt:lpstr>ANCLAJE  1.2</vt:lpstr>
      <vt:lpstr>MUROS</vt:lpstr>
      <vt:lpstr>LLAVE </vt:lpstr>
      <vt:lpstr>LLAVE DE PASO</vt:lpstr>
      <vt:lpstr>FILTRO GEOTEXTIL</vt:lpstr>
      <vt:lpstr>FILTRO PIEDRA</vt:lpstr>
      <vt:lpstr>CUNETA</vt:lpstr>
      <vt:lpstr>ESTRUCTURA METAL</vt:lpstr>
      <vt:lpstr>REVOQUE</vt:lpstr>
      <vt:lpstr>CUCHILLA REVOQUE</vt:lpstr>
      <vt:lpstr>CARTERAS</vt:lpstr>
      <vt:lpstr>PUNTO GALVANIZADO</vt:lpstr>
      <vt:lpstr>ESTUCO</vt:lpstr>
      <vt:lpstr>PINTURA</vt:lpstr>
      <vt:lpstr>FILOS Y DIL ESTUCO Y PINTURA</vt:lpstr>
      <vt:lpstr>CARTERAS ESTUCO</vt:lpstr>
      <vt:lpstr>TEJAS</vt:lpstr>
      <vt:lpstr>TEJAS BARRO</vt:lpstr>
      <vt:lpstr>CABALLETE</vt:lpstr>
      <vt:lpstr>LIMAHOYAS</vt:lpstr>
      <vt:lpstr>ENCHAPES</vt:lpstr>
      <vt:lpstr>PIRAGUA</vt:lpstr>
      <vt:lpstr>FILOS Y DIL</vt:lpstr>
      <vt:lpstr>MALLA</vt:lpstr>
      <vt:lpstr>DIV. BAÑOS</vt:lpstr>
      <vt:lpstr>ESMALTE VENT.</vt:lpstr>
      <vt:lpstr>ESMALTE PUERTAS</vt:lpstr>
      <vt:lpstr>TEJA PVC</vt:lpstr>
      <vt:lpstr>MORAS</vt:lpstr>
      <vt:lpstr>'1'!Área_de_impresión</vt:lpstr>
      <vt:lpstr>'2'!Área_de_impresión</vt:lpstr>
      <vt:lpstr>'ESTRUCTURA METAL'!Área_de_impresión</vt:lpstr>
    </vt:vector>
  </TitlesOfParts>
  <Company>GMA Diseños y construcciones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Pablo</dc:creator>
  <cp:lastModifiedBy>Jose Manuel Villa Romero</cp:lastModifiedBy>
  <cp:lastPrinted>2022-10-07T15:33:07Z</cp:lastPrinted>
  <dcterms:created xsi:type="dcterms:W3CDTF">2005-06-26T19:25:11Z</dcterms:created>
  <dcterms:modified xsi:type="dcterms:W3CDTF">2023-11-23T20:39:08Z</dcterms:modified>
</cp:coreProperties>
</file>