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TN Torres C\Contratos\Estructuración medicoquirurgico\2023\2023-ultimo\FINAL\"/>
    </mc:Choice>
  </mc:AlternateContent>
  <bookViews>
    <workbookView xWindow="0" yWindow="0" windowWidth="18900" windowHeight="12060" tabRatio="778" firstSheet="1" activeTab="2"/>
  </bookViews>
  <sheets>
    <sheet name="Consolidado" sheetId="1" r:id="rId1"/>
    <sheet name="Distribucion %" sheetId="3" r:id="rId2"/>
    <sheet name="Anexo 02 Especificación Técnica" sheetId="5" r:id="rId3"/>
    <sheet name="Anexo 03 - Estudio Mercado" sheetId="9" r:id="rId4"/>
    <sheet name="Anexo 04 - Cantidades por ESM" sheetId="6" r:id="rId5"/>
    <sheet name="Formulario 10. Propuesta Económ" sheetId="10" r:id="rId6"/>
  </sheets>
  <definedNames>
    <definedName name="_xlnm._FilterDatabase" localSheetId="3" hidden="1">'Anexo 03 - Estudio Mercado'!$A$5:$O$220</definedName>
    <definedName name="_xlnm._FilterDatabase" localSheetId="0" hidden="1">Consolidado!$A$3:$HJ$237</definedName>
    <definedName name="_xlnm._FilterDatabase" localSheetId="5" hidden="1">'Formulario 10. Propuesta Económ'!$A$2:$FL$232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5" i="9" l="1"/>
  <c r="AC213" i="6" l="1"/>
  <c r="AC214" i="6"/>
  <c r="AC216" i="6"/>
  <c r="AC217" i="6"/>
  <c r="J5" i="10" l="1"/>
  <c r="J6" i="10"/>
  <c r="J7" i="10"/>
  <c r="J8" i="10"/>
  <c r="J9" i="10"/>
  <c r="J10" i="10"/>
  <c r="J11" i="10"/>
  <c r="J12" i="10"/>
  <c r="J13" i="10"/>
  <c r="J16" i="10"/>
  <c r="J17" i="10"/>
  <c r="J18" i="10"/>
  <c r="J19" i="10"/>
  <c r="J20" i="10"/>
  <c r="J21" i="10"/>
  <c r="J22" i="10"/>
  <c r="J23" i="10"/>
  <c r="J24" i="10"/>
  <c r="J25" i="10"/>
  <c r="J26" i="10"/>
  <c r="J27" i="10"/>
  <c r="J28" i="10"/>
  <c r="J29" i="10"/>
  <c r="J30" i="10"/>
  <c r="J31" i="10"/>
  <c r="J34" i="10"/>
  <c r="J35" i="10"/>
  <c r="J36" i="10"/>
  <c r="J39" i="10"/>
  <c r="J40" i="10"/>
  <c r="J41" i="10"/>
  <c r="J42" i="10"/>
  <c r="J45" i="10"/>
  <c r="J46" i="10"/>
  <c r="J47" i="10"/>
  <c r="J48" i="10"/>
  <c r="J49" i="10"/>
  <c r="J50" i="10"/>
  <c r="J51" i="10"/>
  <c r="J52" i="10"/>
  <c r="J55" i="10"/>
  <c r="J56" i="10"/>
  <c r="J57" i="10"/>
  <c r="J58" i="10"/>
  <c r="J59" i="10"/>
  <c r="J60" i="10"/>
  <c r="J61" i="10"/>
  <c r="J62" i="10"/>
  <c r="J63" i="10"/>
  <c r="J64" i="10"/>
  <c r="J65" i="10"/>
  <c r="J66" i="10"/>
  <c r="J67" i="10"/>
  <c r="J68" i="10"/>
  <c r="J69" i="10"/>
  <c r="J70" i="10"/>
  <c r="J71" i="10"/>
  <c r="J72" i="10"/>
  <c r="J73" i="10"/>
  <c r="J74" i="10"/>
  <c r="J77" i="10"/>
  <c r="J78" i="10"/>
  <c r="J79" i="10"/>
  <c r="J80" i="10"/>
  <c r="J81" i="10"/>
  <c r="J82" i="10"/>
  <c r="J83" i="10"/>
  <c r="J84" i="10"/>
  <c r="J85" i="10"/>
  <c r="J86" i="10"/>
  <c r="J87" i="10"/>
  <c r="J88" i="10"/>
  <c r="J91" i="10"/>
  <c r="J92" i="10"/>
  <c r="J93" i="10"/>
  <c r="J94" i="10"/>
  <c r="J95" i="10"/>
  <c r="J96" i="10"/>
  <c r="J97" i="10"/>
  <c r="J98" i="10"/>
  <c r="J99" i="10"/>
  <c r="J100" i="10"/>
  <c r="J101" i="10"/>
  <c r="J102" i="10"/>
  <c r="J103" i="10"/>
  <c r="J104" i="10"/>
  <c r="J105" i="10"/>
  <c r="J106" i="10"/>
  <c r="J107" i="10"/>
  <c r="J108" i="10"/>
  <c r="J109" i="10"/>
  <c r="J110" i="10"/>
  <c r="J111" i="10"/>
  <c r="J112" i="10"/>
  <c r="J113" i="10"/>
  <c r="J114" i="10"/>
  <c r="J115" i="10"/>
  <c r="J116" i="10"/>
  <c r="J117" i="10"/>
  <c r="J118" i="10"/>
  <c r="J119" i="10"/>
  <c r="J120" i="10"/>
  <c r="J121" i="10"/>
  <c r="J122" i="10"/>
  <c r="J123" i="10"/>
  <c r="J124" i="10"/>
  <c r="J125" i="10"/>
  <c r="J126" i="10"/>
  <c r="J127" i="10"/>
  <c r="J130" i="10"/>
  <c r="J131" i="10"/>
  <c r="J132" i="10"/>
  <c r="J133" i="10"/>
  <c r="J134" i="10"/>
  <c r="J135" i="10"/>
  <c r="J136" i="10"/>
  <c r="J137" i="10"/>
  <c r="J138" i="10"/>
  <c r="J139" i="10"/>
  <c r="J140" i="10"/>
  <c r="J141" i="10"/>
  <c r="J142" i="10"/>
  <c r="J145" i="10"/>
  <c r="J146" i="10"/>
  <c r="J147" i="10"/>
  <c r="J148" i="10"/>
  <c r="J149" i="10"/>
  <c r="J150" i="10"/>
  <c r="J151" i="10"/>
  <c r="J154" i="10"/>
  <c r="J155" i="10"/>
  <c r="J156" i="10"/>
  <c r="J157" i="10"/>
  <c r="J158" i="10"/>
  <c r="J159" i="10"/>
  <c r="J160" i="10"/>
  <c r="J161" i="10"/>
  <c r="J162" i="10"/>
  <c r="J163" i="10"/>
  <c r="J164" i="10"/>
  <c r="J165" i="10"/>
  <c r="J166" i="10"/>
  <c r="J167" i="10"/>
  <c r="J168" i="10"/>
  <c r="J169" i="10"/>
  <c r="J170" i="10"/>
  <c r="J171" i="10"/>
  <c r="J172" i="10"/>
  <c r="J173" i="10"/>
  <c r="J174" i="10"/>
  <c r="J175" i="10"/>
  <c r="J176" i="10"/>
  <c r="J177" i="10"/>
  <c r="J178" i="10"/>
  <c r="J179" i="10"/>
  <c r="J180" i="10"/>
  <c r="J181" i="10"/>
  <c r="J182" i="10"/>
  <c r="J185" i="10"/>
  <c r="J186" i="10"/>
  <c r="J187" i="10"/>
  <c r="J188" i="10"/>
  <c r="J189" i="10"/>
  <c r="J190" i="10"/>
  <c r="J191" i="10"/>
  <c r="J192" i="10"/>
  <c r="J193" i="10"/>
  <c r="J194" i="10"/>
  <c r="J195" i="10"/>
  <c r="J196" i="10"/>
  <c r="J197" i="10"/>
  <c r="J198" i="10"/>
  <c r="J199" i="10"/>
  <c r="J200" i="10"/>
  <c r="J201" i="10"/>
  <c r="J202" i="10"/>
  <c r="J203" i="10"/>
  <c r="J204" i="10"/>
  <c r="J205" i="10"/>
  <c r="J206" i="10"/>
  <c r="J207" i="10"/>
  <c r="J208" i="10"/>
  <c r="J209" i="10"/>
  <c r="J210" i="10"/>
  <c r="J211" i="10"/>
  <c r="J212" i="10"/>
  <c r="J213" i="10"/>
  <c r="J214" i="10"/>
  <c r="J215" i="10"/>
  <c r="J218" i="10"/>
  <c r="J219" i="10"/>
  <c r="J220" i="10"/>
  <c r="J221" i="10"/>
  <c r="J222" i="10"/>
  <c r="J223" i="10"/>
  <c r="J226" i="10"/>
  <c r="J227" i="10"/>
  <c r="J230" i="10"/>
  <c r="J231" i="10"/>
  <c r="J4" i="10"/>
  <c r="M7" i="9" l="1"/>
  <c r="N7" i="9"/>
  <c r="O7" i="9"/>
  <c r="A8" i="9"/>
  <c r="A9" i="9" s="1"/>
  <c r="A10" i="9" s="1"/>
  <c r="A11" i="9" s="1"/>
  <c r="A12" i="9" s="1"/>
  <c r="A13" i="9" s="1"/>
  <c r="A14" i="9" s="1"/>
  <c r="A15" i="9" s="1"/>
  <c r="A16" i="9" s="1"/>
  <c r="A18" i="9" s="1"/>
  <c r="A19" i="9" s="1"/>
  <c r="A20" i="9" s="1"/>
  <c r="A21" i="9" s="1"/>
  <c r="A22" i="9" s="1"/>
  <c r="A23" i="9" s="1"/>
  <c r="A24" i="9" s="1"/>
  <c r="A25" i="9" s="1"/>
  <c r="A26" i="9" s="1"/>
  <c r="A27" i="9" s="1"/>
  <c r="A28" i="9" s="1"/>
  <c r="A29" i="9" s="1"/>
  <c r="A30" i="9" s="1"/>
  <c r="A31" i="9" s="1"/>
  <c r="A32" i="9" s="1"/>
  <c r="A33" i="9" s="1"/>
  <c r="A36" i="9" s="1"/>
  <c r="A37" i="9" s="1"/>
  <c r="A39" i="9" s="1"/>
  <c r="A40" i="9" s="1"/>
  <c r="A41" i="9" s="1"/>
  <c r="A42" i="9" s="1"/>
  <c r="A44" i="9" s="1"/>
  <c r="A45" i="9" s="1"/>
  <c r="A46" i="9" s="1"/>
  <c r="A47" i="9" s="1"/>
  <c r="A48" i="9" s="1"/>
  <c r="A49" i="9" s="1"/>
  <c r="A50" i="9" s="1"/>
  <c r="A51" i="9" s="1"/>
  <c r="A53" i="9" s="1"/>
  <c r="A54" i="9" s="1"/>
  <c r="A55" i="9" s="1"/>
  <c r="A56" i="9" s="1"/>
  <c r="A57" i="9" s="1"/>
  <c r="A58" i="9" s="1"/>
  <c r="A59" i="9" s="1"/>
  <c r="A60" i="9" s="1"/>
  <c r="A61" i="9" s="1"/>
  <c r="A62" i="9" s="1"/>
  <c r="A63" i="9" s="1"/>
  <c r="A64" i="9" s="1"/>
  <c r="A65" i="9" s="1"/>
  <c r="A66" i="9" s="1"/>
  <c r="A67" i="9" s="1"/>
  <c r="A68" i="9" s="1"/>
  <c r="A69" i="9" s="1"/>
  <c r="A70" i="9" s="1"/>
  <c r="A71" i="9" s="1"/>
  <c r="A72" i="9" s="1"/>
  <c r="A74" i="9" s="1"/>
  <c r="A75" i="9" s="1"/>
  <c r="A76" i="9" s="1"/>
  <c r="A77" i="9" s="1"/>
  <c r="A78" i="9" s="1"/>
  <c r="A79" i="9" s="1"/>
  <c r="A80" i="9" s="1"/>
  <c r="A81" i="9" s="1"/>
  <c r="A82" i="9" s="1"/>
  <c r="A83" i="9" s="1"/>
  <c r="A84" i="9" s="1"/>
  <c r="A85"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5" i="9" s="1"/>
  <c r="A126" i="9" s="1"/>
  <c r="A127" i="9" s="1"/>
  <c r="A128" i="9" s="1"/>
  <c r="A129" i="9" s="1"/>
  <c r="A130" i="9" s="1"/>
  <c r="A131" i="9" s="1"/>
  <c r="A132" i="9" s="1"/>
  <c r="A133" i="9" s="1"/>
  <c r="A134" i="9" s="1"/>
  <c r="A135" i="9" s="1"/>
  <c r="A136" i="9" s="1"/>
  <c r="A137" i="9" s="1"/>
  <c r="A139" i="9" s="1"/>
  <c r="A140" i="9" s="1"/>
  <c r="A141" i="9" s="1"/>
  <c r="A142" i="9" s="1"/>
  <c r="A143" i="9" s="1"/>
  <c r="A144" i="9" s="1"/>
  <c r="A145"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9" i="9" s="1"/>
  <c r="A210" i="9" s="1"/>
  <c r="A211" i="9" s="1"/>
  <c r="A212" i="9" s="1"/>
  <c r="A213" i="9" s="1"/>
  <c r="A214" i="9" s="1"/>
  <c r="A216" i="9" s="1"/>
  <c r="A217" i="9" s="1"/>
  <c r="A219" i="9" s="1"/>
  <c r="A220" i="9" s="1"/>
  <c r="M8" i="9"/>
  <c r="N8" i="9"/>
  <c r="O8" i="9"/>
  <c r="M9" i="9"/>
  <c r="N9" i="9"/>
  <c r="O9" i="9"/>
  <c r="M10" i="9"/>
  <c r="N10" i="9"/>
  <c r="O10" i="9"/>
  <c r="M11" i="9"/>
  <c r="N11" i="9"/>
  <c r="O11" i="9"/>
  <c r="M12" i="9"/>
  <c r="N12" i="9"/>
  <c r="O12" i="9"/>
  <c r="M13" i="9"/>
  <c r="N13" i="9"/>
  <c r="O13" i="9"/>
  <c r="M14" i="9"/>
  <c r="N14" i="9"/>
  <c r="O14" i="9"/>
  <c r="M15" i="9"/>
  <c r="N15" i="9"/>
  <c r="O15" i="9"/>
  <c r="M16" i="9"/>
  <c r="N16" i="9"/>
  <c r="O16" i="9"/>
  <c r="M18" i="9"/>
  <c r="N18" i="9"/>
  <c r="O18" i="9"/>
  <c r="M19" i="9"/>
  <c r="N19" i="9"/>
  <c r="O19" i="9"/>
  <c r="M20" i="9"/>
  <c r="N20" i="9"/>
  <c r="O20" i="9"/>
  <c r="M21" i="9"/>
  <c r="N21" i="9"/>
  <c r="O21" i="9"/>
  <c r="M22" i="9"/>
  <c r="N22" i="9"/>
  <c r="O22" i="9"/>
  <c r="M23" i="9"/>
  <c r="N23" i="9"/>
  <c r="O23" i="9"/>
  <c r="M24" i="9"/>
  <c r="N24" i="9"/>
  <c r="O24" i="9"/>
  <c r="M25" i="9"/>
  <c r="N25" i="9"/>
  <c r="O25" i="9"/>
  <c r="M26" i="9"/>
  <c r="N26" i="9"/>
  <c r="O26" i="9"/>
  <c r="M27" i="9"/>
  <c r="N27" i="9"/>
  <c r="O27" i="9"/>
  <c r="M28" i="9"/>
  <c r="N28" i="9"/>
  <c r="O28" i="9"/>
  <c r="M29" i="9"/>
  <c r="N29" i="9"/>
  <c r="O29" i="9"/>
  <c r="M30" i="9"/>
  <c r="N30" i="9"/>
  <c r="O30" i="9"/>
  <c r="M31" i="9"/>
  <c r="N31" i="9"/>
  <c r="O31" i="9"/>
  <c r="M32" i="9"/>
  <c r="N32" i="9"/>
  <c r="O32" i="9"/>
  <c r="M33" i="9"/>
  <c r="N33" i="9"/>
  <c r="O33" i="9"/>
  <c r="M35" i="9"/>
  <c r="N35" i="9"/>
  <c r="O35" i="9"/>
  <c r="M36" i="9"/>
  <c r="N36" i="9"/>
  <c r="O36" i="9"/>
  <c r="M37" i="9"/>
  <c r="N37" i="9"/>
  <c r="O37" i="9"/>
  <c r="M39" i="9"/>
  <c r="N39" i="9"/>
  <c r="O39" i="9"/>
  <c r="M40" i="9"/>
  <c r="N40" i="9"/>
  <c r="O40" i="9"/>
  <c r="M41" i="9"/>
  <c r="N41" i="9"/>
  <c r="O41" i="9"/>
  <c r="M42" i="9"/>
  <c r="N42" i="9"/>
  <c r="O42" i="9"/>
  <c r="M44" i="9"/>
  <c r="N44" i="9"/>
  <c r="O44" i="9"/>
  <c r="M45" i="9"/>
  <c r="N45" i="9"/>
  <c r="O45" i="9"/>
  <c r="M46" i="9"/>
  <c r="N46" i="9"/>
  <c r="O46" i="9"/>
  <c r="M47" i="9"/>
  <c r="N47" i="9"/>
  <c r="O47" i="9"/>
  <c r="M48" i="9"/>
  <c r="N48" i="9"/>
  <c r="O48" i="9"/>
  <c r="M49" i="9"/>
  <c r="N49" i="9"/>
  <c r="O49" i="9"/>
  <c r="M50" i="9"/>
  <c r="N50" i="9"/>
  <c r="O50" i="9"/>
  <c r="M51" i="9"/>
  <c r="N51" i="9"/>
  <c r="O51" i="9"/>
  <c r="M53" i="9"/>
  <c r="N53" i="9"/>
  <c r="O53" i="9"/>
  <c r="M54" i="9"/>
  <c r="N54" i="9"/>
  <c r="O54" i="9"/>
  <c r="M55" i="9"/>
  <c r="N55" i="9"/>
  <c r="O55" i="9"/>
  <c r="M56" i="9"/>
  <c r="N56" i="9"/>
  <c r="O56" i="9"/>
  <c r="M57" i="9"/>
  <c r="N57" i="9"/>
  <c r="O57" i="9"/>
  <c r="M58" i="9"/>
  <c r="N58" i="9"/>
  <c r="O58" i="9"/>
  <c r="M59" i="9"/>
  <c r="N59" i="9"/>
  <c r="O59" i="9"/>
  <c r="M60" i="9"/>
  <c r="N60" i="9"/>
  <c r="O60" i="9"/>
  <c r="M61" i="9"/>
  <c r="N61" i="9"/>
  <c r="O61" i="9"/>
  <c r="M62" i="9"/>
  <c r="N62" i="9"/>
  <c r="O62" i="9"/>
  <c r="M63" i="9"/>
  <c r="N63" i="9"/>
  <c r="O63" i="9"/>
  <c r="M64" i="9"/>
  <c r="N64" i="9"/>
  <c r="O64" i="9"/>
  <c r="M65" i="9"/>
  <c r="N65" i="9"/>
  <c r="O65" i="9"/>
  <c r="M66" i="9"/>
  <c r="N66" i="9"/>
  <c r="O66" i="9"/>
  <c r="M67" i="9"/>
  <c r="N67" i="9"/>
  <c r="O67" i="9"/>
  <c r="M68" i="9"/>
  <c r="N68" i="9"/>
  <c r="O68" i="9"/>
  <c r="M69" i="9"/>
  <c r="N69" i="9"/>
  <c r="O69" i="9"/>
  <c r="M70" i="9"/>
  <c r="N70" i="9"/>
  <c r="O70" i="9"/>
  <c r="M71" i="9"/>
  <c r="N71" i="9"/>
  <c r="O71" i="9"/>
  <c r="M72" i="9"/>
  <c r="N72" i="9"/>
  <c r="O72" i="9"/>
  <c r="M74" i="9"/>
  <c r="N74" i="9"/>
  <c r="O74" i="9"/>
  <c r="M75" i="9"/>
  <c r="N75" i="9"/>
  <c r="O75" i="9"/>
  <c r="M76" i="9"/>
  <c r="N76" i="9"/>
  <c r="O76" i="9"/>
  <c r="M77" i="9"/>
  <c r="N77" i="9"/>
  <c r="O77" i="9"/>
  <c r="M78" i="9"/>
  <c r="N78" i="9"/>
  <c r="O78" i="9"/>
  <c r="M79" i="9"/>
  <c r="N79" i="9"/>
  <c r="O79" i="9"/>
  <c r="M80" i="9"/>
  <c r="N80" i="9"/>
  <c r="O80" i="9"/>
  <c r="M81" i="9"/>
  <c r="N81" i="9"/>
  <c r="O81" i="9"/>
  <c r="M82" i="9"/>
  <c r="N82" i="9"/>
  <c r="O82" i="9"/>
  <c r="M83" i="9"/>
  <c r="N83" i="9"/>
  <c r="O83" i="9"/>
  <c r="M84" i="9"/>
  <c r="N84" i="9"/>
  <c r="O84" i="9"/>
  <c r="M85" i="9"/>
  <c r="N85" i="9"/>
  <c r="O85" i="9"/>
  <c r="M87" i="9"/>
  <c r="N87" i="9"/>
  <c r="O87" i="9"/>
  <c r="M88" i="9"/>
  <c r="N88" i="9"/>
  <c r="O88" i="9"/>
  <c r="M89" i="9"/>
  <c r="N89" i="9"/>
  <c r="O89" i="9"/>
  <c r="M90" i="9"/>
  <c r="N90" i="9"/>
  <c r="O90" i="9"/>
  <c r="M91" i="9"/>
  <c r="N91" i="9"/>
  <c r="O91" i="9"/>
  <c r="M92" i="9"/>
  <c r="N92" i="9"/>
  <c r="O92" i="9"/>
  <c r="M93" i="9"/>
  <c r="N93" i="9"/>
  <c r="O93" i="9"/>
  <c r="M94" i="9"/>
  <c r="N94" i="9"/>
  <c r="O94" i="9"/>
  <c r="M95" i="9"/>
  <c r="N95" i="9"/>
  <c r="O95" i="9"/>
  <c r="M96" i="9"/>
  <c r="N96" i="9"/>
  <c r="O96" i="9"/>
  <c r="M97" i="9"/>
  <c r="N97" i="9"/>
  <c r="O97" i="9"/>
  <c r="M98" i="9"/>
  <c r="N98" i="9"/>
  <c r="O98" i="9"/>
  <c r="M99" i="9"/>
  <c r="N99" i="9"/>
  <c r="O99" i="9"/>
  <c r="M100" i="9"/>
  <c r="N100" i="9"/>
  <c r="O100" i="9"/>
  <c r="M101" i="9"/>
  <c r="N101" i="9"/>
  <c r="O101" i="9"/>
  <c r="M102" i="9"/>
  <c r="N102" i="9"/>
  <c r="O102" i="9"/>
  <c r="M103" i="9"/>
  <c r="N103" i="9"/>
  <c r="O103" i="9"/>
  <c r="M104" i="9"/>
  <c r="N104" i="9"/>
  <c r="O104" i="9"/>
  <c r="M105" i="9"/>
  <c r="N105" i="9"/>
  <c r="O105" i="9"/>
  <c r="M106" i="9"/>
  <c r="N106" i="9"/>
  <c r="O106" i="9"/>
  <c r="M107" i="9"/>
  <c r="N107" i="9"/>
  <c r="O107" i="9"/>
  <c r="M108" i="9"/>
  <c r="N108" i="9"/>
  <c r="O108" i="9"/>
  <c r="M109" i="9"/>
  <c r="N109" i="9"/>
  <c r="O109" i="9"/>
  <c r="M110" i="9"/>
  <c r="N110" i="9"/>
  <c r="O110" i="9"/>
  <c r="M111" i="9"/>
  <c r="N111" i="9"/>
  <c r="O111" i="9"/>
  <c r="M112" i="9"/>
  <c r="N112" i="9"/>
  <c r="O112" i="9"/>
  <c r="M113" i="9"/>
  <c r="N113" i="9"/>
  <c r="O113" i="9"/>
  <c r="M114" i="9"/>
  <c r="N114" i="9"/>
  <c r="O114" i="9"/>
  <c r="M115" i="9"/>
  <c r="N115" i="9"/>
  <c r="O115" i="9"/>
  <c r="M116" i="9"/>
  <c r="N116" i="9"/>
  <c r="O116" i="9"/>
  <c r="M117" i="9"/>
  <c r="N117" i="9"/>
  <c r="O117" i="9"/>
  <c r="M118" i="9"/>
  <c r="N118" i="9"/>
  <c r="O118" i="9"/>
  <c r="M119" i="9"/>
  <c r="N119" i="9"/>
  <c r="O119" i="9"/>
  <c r="M120" i="9"/>
  <c r="N120" i="9"/>
  <c r="O120" i="9"/>
  <c r="M121" i="9"/>
  <c r="N121" i="9"/>
  <c r="O121" i="9"/>
  <c r="M122" i="9"/>
  <c r="N122" i="9"/>
  <c r="O122" i="9"/>
  <c r="M123" i="9"/>
  <c r="N123" i="9"/>
  <c r="O123" i="9"/>
  <c r="M125" i="9"/>
  <c r="N125" i="9"/>
  <c r="O125" i="9"/>
  <c r="M126" i="9"/>
  <c r="N126" i="9"/>
  <c r="O126" i="9"/>
  <c r="M127" i="9"/>
  <c r="N127" i="9"/>
  <c r="O127" i="9"/>
  <c r="M128" i="9"/>
  <c r="N128" i="9"/>
  <c r="O128" i="9"/>
  <c r="M129" i="9"/>
  <c r="N129" i="9"/>
  <c r="O129" i="9"/>
  <c r="M130" i="9"/>
  <c r="N130" i="9"/>
  <c r="O130" i="9"/>
  <c r="M131" i="9"/>
  <c r="N131" i="9"/>
  <c r="O131" i="9"/>
  <c r="M132" i="9"/>
  <c r="N132" i="9"/>
  <c r="O132" i="9"/>
  <c r="M133" i="9"/>
  <c r="N133" i="9"/>
  <c r="O133" i="9"/>
  <c r="M134" i="9"/>
  <c r="N134" i="9"/>
  <c r="O134" i="9"/>
  <c r="M135" i="9"/>
  <c r="N135" i="9"/>
  <c r="O135" i="9"/>
  <c r="M136" i="9"/>
  <c r="N136" i="9"/>
  <c r="O136" i="9"/>
  <c r="M137" i="9"/>
  <c r="N137" i="9"/>
  <c r="O137" i="9"/>
  <c r="M139" i="9"/>
  <c r="N139" i="9"/>
  <c r="O139" i="9"/>
  <c r="M140" i="9"/>
  <c r="N140" i="9"/>
  <c r="O140" i="9"/>
  <c r="M141" i="9"/>
  <c r="N141" i="9"/>
  <c r="O141" i="9"/>
  <c r="M142" i="9"/>
  <c r="N142" i="9"/>
  <c r="O142" i="9"/>
  <c r="M143" i="9"/>
  <c r="N143" i="9"/>
  <c r="O143" i="9"/>
  <c r="M144" i="9"/>
  <c r="N144" i="9"/>
  <c r="O144" i="9"/>
  <c r="M145" i="9"/>
  <c r="N145" i="9"/>
  <c r="O145" i="9"/>
  <c r="M147" i="9"/>
  <c r="N147" i="9"/>
  <c r="O147" i="9"/>
  <c r="M148" i="9"/>
  <c r="N148" i="9"/>
  <c r="O148" i="9"/>
  <c r="M149" i="9"/>
  <c r="N149" i="9"/>
  <c r="O149" i="9"/>
  <c r="M150" i="9"/>
  <c r="N150" i="9"/>
  <c r="O150" i="9"/>
  <c r="M151" i="9"/>
  <c r="N151" i="9"/>
  <c r="O151" i="9"/>
  <c r="M152" i="9"/>
  <c r="N152" i="9"/>
  <c r="O152" i="9"/>
  <c r="M153" i="9"/>
  <c r="N153" i="9"/>
  <c r="O153" i="9"/>
  <c r="M154" i="9"/>
  <c r="N154" i="9"/>
  <c r="O154" i="9"/>
  <c r="M155" i="9"/>
  <c r="N155" i="9"/>
  <c r="O155" i="9"/>
  <c r="M156" i="9"/>
  <c r="N156" i="9"/>
  <c r="O156" i="9"/>
  <c r="M157" i="9"/>
  <c r="N157" i="9"/>
  <c r="O157" i="9"/>
  <c r="M158" i="9"/>
  <c r="N158" i="9"/>
  <c r="O158" i="9"/>
  <c r="M159" i="9"/>
  <c r="N159" i="9"/>
  <c r="O159" i="9"/>
  <c r="M160" i="9"/>
  <c r="N160" i="9"/>
  <c r="O160" i="9"/>
  <c r="M161" i="9"/>
  <c r="N161" i="9"/>
  <c r="O161" i="9"/>
  <c r="M162" i="9"/>
  <c r="N162" i="9"/>
  <c r="O162" i="9"/>
  <c r="M163" i="9"/>
  <c r="N163" i="9"/>
  <c r="O163" i="9"/>
  <c r="M164" i="9"/>
  <c r="N164" i="9"/>
  <c r="O164" i="9"/>
  <c r="M165" i="9"/>
  <c r="N165" i="9"/>
  <c r="O165" i="9"/>
  <c r="M166" i="9"/>
  <c r="N166" i="9"/>
  <c r="O166" i="9"/>
  <c r="M167" i="9"/>
  <c r="N167" i="9"/>
  <c r="O167" i="9"/>
  <c r="M168" i="9"/>
  <c r="N168" i="9"/>
  <c r="O168" i="9"/>
  <c r="M169" i="9"/>
  <c r="N169" i="9"/>
  <c r="O169" i="9"/>
  <c r="M170" i="9"/>
  <c r="N170" i="9"/>
  <c r="O170" i="9"/>
  <c r="M171" i="9"/>
  <c r="N171" i="9"/>
  <c r="O171" i="9"/>
  <c r="M172" i="9"/>
  <c r="N172" i="9"/>
  <c r="O172" i="9"/>
  <c r="M173" i="9"/>
  <c r="N173" i="9"/>
  <c r="O173" i="9"/>
  <c r="M174" i="9"/>
  <c r="N174" i="9"/>
  <c r="O174" i="9"/>
  <c r="M175" i="9"/>
  <c r="N175" i="9"/>
  <c r="O175" i="9"/>
  <c r="M177" i="9"/>
  <c r="N177" i="9"/>
  <c r="O177" i="9"/>
  <c r="M178" i="9"/>
  <c r="N178" i="9"/>
  <c r="O178" i="9"/>
  <c r="M179" i="9"/>
  <c r="N179" i="9"/>
  <c r="O179" i="9"/>
  <c r="M180" i="9"/>
  <c r="N180" i="9"/>
  <c r="O180" i="9"/>
  <c r="M181" i="9"/>
  <c r="N181" i="9"/>
  <c r="O181" i="9"/>
  <c r="M182" i="9"/>
  <c r="N182" i="9"/>
  <c r="O182" i="9"/>
  <c r="M183" i="9"/>
  <c r="N183" i="9"/>
  <c r="O183" i="9"/>
  <c r="M184" i="9"/>
  <c r="N184" i="9"/>
  <c r="O184" i="9"/>
  <c r="M185" i="9"/>
  <c r="N185" i="9"/>
  <c r="O185" i="9"/>
  <c r="M186" i="9"/>
  <c r="N186" i="9"/>
  <c r="O186" i="9"/>
  <c r="M187" i="9"/>
  <c r="N187" i="9"/>
  <c r="O187" i="9"/>
  <c r="M188" i="9"/>
  <c r="N188" i="9"/>
  <c r="O188" i="9"/>
  <c r="M189" i="9"/>
  <c r="N189" i="9"/>
  <c r="O189" i="9"/>
  <c r="M190" i="9"/>
  <c r="N190" i="9"/>
  <c r="O190" i="9"/>
  <c r="M191" i="9"/>
  <c r="N191" i="9"/>
  <c r="O191" i="9"/>
  <c r="M192" i="9"/>
  <c r="N192" i="9"/>
  <c r="O192" i="9"/>
  <c r="M193" i="9"/>
  <c r="N193" i="9"/>
  <c r="O193" i="9"/>
  <c r="M194" i="9"/>
  <c r="N194" i="9"/>
  <c r="O194" i="9"/>
  <c r="M195" i="9"/>
  <c r="N195" i="9"/>
  <c r="O195" i="9"/>
  <c r="M196" i="9"/>
  <c r="N196" i="9"/>
  <c r="O196" i="9"/>
  <c r="M197" i="9"/>
  <c r="N197" i="9"/>
  <c r="O197" i="9"/>
  <c r="M198" i="9"/>
  <c r="N198" i="9"/>
  <c r="O198" i="9"/>
  <c r="M199" i="9"/>
  <c r="N199" i="9"/>
  <c r="O199" i="9"/>
  <c r="M200" i="9"/>
  <c r="N200" i="9"/>
  <c r="O200" i="9"/>
  <c r="M201" i="9"/>
  <c r="N201" i="9"/>
  <c r="O201" i="9"/>
  <c r="M202" i="9"/>
  <c r="N202" i="9"/>
  <c r="O202" i="9"/>
  <c r="M203" i="9"/>
  <c r="N203" i="9"/>
  <c r="O203" i="9"/>
  <c r="M204" i="9"/>
  <c r="N204" i="9"/>
  <c r="O204" i="9"/>
  <c r="M205" i="9"/>
  <c r="N205" i="9"/>
  <c r="O205" i="9"/>
  <c r="M206" i="9"/>
  <c r="N206" i="9"/>
  <c r="O206" i="9"/>
  <c r="M207" i="9"/>
  <c r="N207" i="9"/>
  <c r="O207" i="9"/>
  <c r="M209" i="9"/>
  <c r="N209" i="9"/>
  <c r="O209" i="9"/>
  <c r="M210" i="9"/>
  <c r="N210" i="9"/>
  <c r="O210" i="9"/>
  <c r="M211" i="9"/>
  <c r="N211" i="9"/>
  <c r="O211" i="9"/>
  <c r="M212" i="9"/>
  <c r="N212" i="9"/>
  <c r="O212" i="9"/>
  <c r="M213" i="9"/>
  <c r="N213" i="9"/>
  <c r="O213" i="9"/>
  <c r="M214" i="9"/>
  <c r="N214" i="9"/>
  <c r="O214" i="9"/>
  <c r="M216" i="9"/>
  <c r="N216" i="9"/>
  <c r="O216" i="9"/>
  <c r="M217" i="9"/>
  <c r="N217" i="9"/>
  <c r="O217" i="9"/>
  <c r="M219" i="9"/>
  <c r="N219" i="9"/>
  <c r="O219" i="9"/>
  <c r="M220" i="9"/>
  <c r="N220" i="9"/>
  <c r="O220" i="9"/>
  <c r="E29" i="3" l="1"/>
  <c r="K26" i="3"/>
  <c r="E26" i="3"/>
  <c r="J13" i="3" s="1"/>
  <c r="E25" i="3"/>
  <c r="J25" i="3" s="1"/>
  <c r="E24" i="3"/>
  <c r="J26" i="3" s="1"/>
  <c r="E23" i="3"/>
  <c r="J24" i="3" s="1"/>
  <c r="E22" i="3"/>
  <c r="E21" i="3"/>
  <c r="J18" i="3" s="1"/>
  <c r="E20" i="3"/>
  <c r="J23" i="3" s="1"/>
  <c r="E19" i="3"/>
  <c r="J22" i="3" s="1"/>
  <c r="E18" i="3"/>
  <c r="E17" i="3"/>
  <c r="E16" i="3"/>
  <c r="E15" i="3"/>
  <c r="J20" i="3" s="1"/>
  <c r="E14" i="3"/>
  <c r="J17" i="3" s="1"/>
  <c r="E13" i="3"/>
  <c r="J8" i="3" s="1"/>
  <c r="E12" i="3"/>
  <c r="J16" i="3" s="1"/>
  <c r="E11" i="3"/>
  <c r="E7" i="3"/>
  <c r="E10" i="3"/>
  <c r="J12" i="3" s="1"/>
  <c r="E6" i="3"/>
  <c r="J6" i="3" s="1"/>
  <c r="E9" i="3"/>
  <c r="J14" i="3" s="1"/>
  <c r="E8" i="3"/>
  <c r="J19" i="3" s="1"/>
  <c r="E5" i="3"/>
  <c r="AZ4" i="1"/>
  <c r="AX4" i="1"/>
  <c r="AV4" i="1"/>
  <c r="AT4" i="1"/>
  <c r="AR4" i="1"/>
  <c r="AP4" i="1"/>
  <c r="AN4" i="1"/>
  <c r="AL4" i="1"/>
  <c r="AJ4" i="1"/>
  <c r="AH4" i="1"/>
  <c r="AF4" i="1"/>
  <c r="AD4" i="1"/>
  <c r="AB4" i="1"/>
  <c r="Z4" i="1"/>
  <c r="X4" i="1"/>
  <c r="V4" i="1"/>
  <c r="T4" i="1"/>
  <c r="R4" i="1"/>
  <c r="P4" i="1"/>
  <c r="N4" i="1"/>
  <c r="J33" i="1"/>
  <c r="L4" i="1"/>
  <c r="J4" i="1"/>
  <c r="BD234" i="1"/>
  <c r="BC234" i="1"/>
  <c r="BD233" i="1"/>
  <c r="BD229" i="1"/>
  <c r="BD225" i="1"/>
  <c r="BE225" i="1"/>
  <c r="BD217" i="1"/>
  <c r="BE217" i="1" s="1"/>
  <c r="BD184" i="1"/>
  <c r="BE184" i="1"/>
  <c r="BD153" i="1"/>
  <c r="BE153" i="1"/>
  <c r="BD144" i="1"/>
  <c r="BE144" i="1"/>
  <c r="BD129" i="1"/>
  <c r="BE129" i="1"/>
  <c r="BD90" i="1"/>
  <c r="BE90" i="1"/>
  <c r="BD76" i="1"/>
  <c r="BE76" i="1"/>
  <c r="BD54" i="1"/>
  <c r="BE54" i="1"/>
  <c r="BD44" i="1"/>
  <c r="BE44" i="1"/>
  <c r="BD38" i="1"/>
  <c r="BD232" i="1"/>
  <c r="BE232" i="1" s="1"/>
  <c r="BD231" i="1"/>
  <c r="BE231" i="1" s="1"/>
  <c r="BD228" i="1"/>
  <c r="BE228" i="1" s="1"/>
  <c r="BD227" i="1"/>
  <c r="BE227" i="1" s="1"/>
  <c r="BD224" i="1"/>
  <c r="BE224" i="1" s="1"/>
  <c r="BD223" i="1"/>
  <c r="BE223" i="1" s="1"/>
  <c r="BD222" i="1"/>
  <c r="BE222" i="1" s="1"/>
  <c r="BD221" i="1"/>
  <c r="BE221" i="1" s="1"/>
  <c r="BD220" i="1"/>
  <c r="BE220" i="1" s="1"/>
  <c r="BD219" i="1"/>
  <c r="BE219" i="1" s="1"/>
  <c r="BD216" i="1"/>
  <c r="BE216" i="1" s="1"/>
  <c r="BD215" i="1"/>
  <c r="BE215" i="1" s="1"/>
  <c r="BD214" i="1"/>
  <c r="BE214" i="1" s="1"/>
  <c r="BD213" i="1"/>
  <c r="BE213" i="1" s="1"/>
  <c r="BD212" i="1"/>
  <c r="BE212" i="1" s="1"/>
  <c r="BD211" i="1"/>
  <c r="BE211" i="1" s="1"/>
  <c r="BD210" i="1"/>
  <c r="BE210" i="1" s="1"/>
  <c r="BD209" i="1"/>
  <c r="BE209" i="1" s="1"/>
  <c r="BD208" i="1"/>
  <c r="BE208" i="1" s="1"/>
  <c r="BD207" i="1"/>
  <c r="BE207" i="1" s="1"/>
  <c r="BD206" i="1"/>
  <c r="BE206" i="1" s="1"/>
  <c r="BD205" i="1"/>
  <c r="BE205" i="1" s="1"/>
  <c r="BD204" i="1"/>
  <c r="BE204" i="1" s="1"/>
  <c r="BD203" i="1"/>
  <c r="BE203" i="1" s="1"/>
  <c r="BD202" i="1"/>
  <c r="BE202" i="1" s="1"/>
  <c r="BD201" i="1"/>
  <c r="BE201" i="1" s="1"/>
  <c r="BD200" i="1"/>
  <c r="BE200" i="1" s="1"/>
  <c r="BD199" i="1"/>
  <c r="BE199" i="1" s="1"/>
  <c r="BD198" i="1"/>
  <c r="BE198" i="1" s="1"/>
  <c r="BD197" i="1"/>
  <c r="BE197" i="1" s="1"/>
  <c r="BD196" i="1"/>
  <c r="BE196" i="1" s="1"/>
  <c r="BD195" i="1"/>
  <c r="BE195" i="1" s="1"/>
  <c r="BD194" i="1"/>
  <c r="BE194" i="1" s="1"/>
  <c r="BD193" i="1"/>
  <c r="BE193" i="1" s="1"/>
  <c r="BD192" i="1"/>
  <c r="BE192" i="1" s="1"/>
  <c r="BD191" i="1"/>
  <c r="BE191" i="1" s="1"/>
  <c r="BD190" i="1"/>
  <c r="BE190" i="1" s="1"/>
  <c r="BD189" i="1"/>
  <c r="BE189" i="1" s="1"/>
  <c r="BD188" i="1"/>
  <c r="BE188" i="1" s="1"/>
  <c r="BD187" i="1"/>
  <c r="BE187" i="1" s="1"/>
  <c r="BD186" i="1"/>
  <c r="BE186" i="1" s="1"/>
  <c r="BD183" i="1"/>
  <c r="BE183" i="1" s="1"/>
  <c r="BD182" i="1"/>
  <c r="BE182" i="1" s="1"/>
  <c r="BD181" i="1"/>
  <c r="BE181" i="1" s="1"/>
  <c r="BD180" i="1"/>
  <c r="BE180" i="1" s="1"/>
  <c r="BD179" i="1"/>
  <c r="BE179" i="1" s="1"/>
  <c r="BD178" i="1"/>
  <c r="BE178" i="1" s="1"/>
  <c r="BD177" i="1"/>
  <c r="BE177" i="1" s="1"/>
  <c r="BD176" i="1"/>
  <c r="BE176" i="1" s="1"/>
  <c r="BD175" i="1"/>
  <c r="BE175" i="1" s="1"/>
  <c r="BD174" i="1"/>
  <c r="BE174" i="1" s="1"/>
  <c r="BD173" i="1"/>
  <c r="BE173" i="1" s="1"/>
  <c r="BD172" i="1"/>
  <c r="BE172" i="1" s="1"/>
  <c r="BD171" i="1"/>
  <c r="BE171" i="1" s="1"/>
  <c r="BD170" i="1"/>
  <c r="BE170" i="1" s="1"/>
  <c r="BD169" i="1"/>
  <c r="BE169" i="1" s="1"/>
  <c r="BD168" i="1"/>
  <c r="BE168" i="1" s="1"/>
  <c r="BD167" i="1"/>
  <c r="BE167" i="1" s="1"/>
  <c r="BD166" i="1"/>
  <c r="BE166" i="1" s="1"/>
  <c r="BD165" i="1"/>
  <c r="BE165" i="1" s="1"/>
  <c r="BD164" i="1"/>
  <c r="BE164" i="1" s="1"/>
  <c r="BD163" i="1"/>
  <c r="BE163" i="1" s="1"/>
  <c r="BD162" i="1"/>
  <c r="BE162" i="1" s="1"/>
  <c r="BD161" i="1"/>
  <c r="BE161" i="1" s="1"/>
  <c r="BD160" i="1"/>
  <c r="BE160" i="1" s="1"/>
  <c r="BD159" i="1"/>
  <c r="BE159" i="1" s="1"/>
  <c r="BD158" i="1"/>
  <c r="BE158" i="1" s="1"/>
  <c r="BD157" i="1"/>
  <c r="BE157" i="1" s="1"/>
  <c r="BD156" i="1"/>
  <c r="BE156" i="1" s="1"/>
  <c r="BD155" i="1"/>
  <c r="BE155" i="1" s="1"/>
  <c r="BD152" i="1"/>
  <c r="BE152" i="1" s="1"/>
  <c r="BD151" i="1"/>
  <c r="BE151" i="1" s="1"/>
  <c r="BD150" i="1"/>
  <c r="BE150" i="1" s="1"/>
  <c r="BD149" i="1"/>
  <c r="BE149" i="1" s="1"/>
  <c r="BD148" i="1"/>
  <c r="BE148" i="1" s="1"/>
  <c r="BD147" i="1"/>
  <c r="BE147" i="1" s="1"/>
  <c r="BD146" i="1"/>
  <c r="BE146" i="1" s="1"/>
  <c r="BD143" i="1"/>
  <c r="BE143" i="1" s="1"/>
  <c r="BD142" i="1"/>
  <c r="BE142" i="1" s="1"/>
  <c r="BD141" i="1"/>
  <c r="BE141" i="1" s="1"/>
  <c r="BD140" i="1"/>
  <c r="BE140" i="1" s="1"/>
  <c r="BD139" i="1"/>
  <c r="BE139" i="1" s="1"/>
  <c r="BD138" i="1"/>
  <c r="BE138" i="1" s="1"/>
  <c r="BD137" i="1"/>
  <c r="BE137" i="1" s="1"/>
  <c r="BD136" i="1"/>
  <c r="BE136" i="1" s="1"/>
  <c r="BD135" i="1"/>
  <c r="BE135" i="1" s="1"/>
  <c r="BD134" i="1"/>
  <c r="BE134" i="1" s="1"/>
  <c r="BD133" i="1"/>
  <c r="BE133" i="1" s="1"/>
  <c r="BD132" i="1"/>
  <c r="BE132" i="1" s="1"/>
  <c r="BD131" i="1"/>
  <c r="BE131" i="1" s="1"/>
  <c r="BD128" i="1"/>
  <c r="BE128" i="1" s="1"/>
  <c r="BD127" i="1"/>
  <c r="BE127" i="1" s="1"/>
  <c r="BD126" i="1"/>
  <c r="BE126" i="1" s="1"/>
  <c r="BD125" i="1"/>
  <c r="BE125" i="1" s="1"/>
  <c r="BD124" i="1"/>
  <c r="BE124" i="1" s="1"/>
  <c r="BD123" i="1"/>
  <c r="BE123" i="1" s="1"/>
  <c r="BD122" i="1"/>
  <c r="BE122" i="1" s="1"/>
  <c r="BD121" i="1"/>
  <c r="BE121" i="1" s="1"/>
  <c r="BD120" i="1"/>
  <c r="BE120" i="1" s="1"/>
  <c r="BD119" i="1"/>
  <c r="BE119" i="1" s="1"/>
  <c r="BD118" i="1"/>
  <c r="BE118" i="1" s="1"/>
  <c r="BD117" i="1"/>
  <c r="BE117" i="1" s="1"/>
  <c r="BD116" i="1"/>
  <c r="BE116" i="1" s="1"/>
  <c r="BD115" i="1"/>
  <c r="BE115" i="1" s="1"/>
  <c r="BD114" i="1"/>
  <c r="BE114" i="1" s="1"/>
  <c r="BD113" i="1"/>
  <c r="BE113" i="1" s="1"/>
  <c r="BD112" i="1"/>
  <c r="BE112" i="1" s="1"/>
  <c r="BD111" i="1"/>
  <c r="BE111" i="1" s="1"/>
  <c r="BD110" i="1"/>
  <c r="BE110" i="1" s="1"/>
  <c r="BD109" i="1"/>
  <c r="BE109" i="1" s="1"/>
  <c r="BD108" i="1"/>
  <c r="BE108" i="1" s="1"/>
  <c r="BD107" i="1"/>
  <c r="BE107" i="1" s="1"/>
  <c r="BD106" i="1"/>
  <c r="BE106" i="1" s="1"/>
  <c r="BD105" i="1"/>
  <c r="BE105" i="1" s="1"/>
  <c r="BD104" i="1"/>
  <c r="BE104" i="1" s="1"/>
  <c r="BD103" i="1"/>
  <c r="BE103" i="1" s="1"/>
  <c r="BD102" i="1"/>
  <c r="BE102" i="1" s="1"/>
  <c r="BD101" i="1"/>
  <c r="BE101" i="1" s="1"/>
  <c r="BD100" i="1"/>
  <c r="BE100" i="1" s="1"/>
  <c r="BD99" i="1"/>
  <c r="BE99" i="1" s="1"/>
  <c r="BD98" i="1"/>
  <c r="BE98" i="1" s="1"/>
  <c r="BD97" i="1"/>
  <c r="BE97" i="1" s="1"/>
  <c r="BD96" i="1"/>
  <c r="BE96" i="1" s="1"/>
  <c r="BD95" i="1"/>
  <c r="BE95" i="1" s="1"/>
  <c r="BD94" i="1"/>
  <c r="BE94" i="1" s="1"/>
  <c r="BD93" i="1"/>
  <c r="BE93" i="1" s="1"/>
  <c r="BD92" i="1"/>
  <c r="BE92" i="1" s="1"/>
  <c r="BD89" i="1"/>
  <c r="BE89" i="1" s="1"/>
  <c r="BD88" i="1"/>
  <c r="BE88" i="1" s="1"/>
  <c r="BD87" i="1"/>
  <c r="BE87" i="1" s="1"/>
  <c r="BD86" i="1"/>
  <c r="BE86" i="1" s="1"/>
  <c r="BD85" i="1"/>
  <c r="BE85" i="1" s="1"/>
  <c r="BD84" i="1"/>
  <c r="BE84" i="1" s="1"/>
  <c r="BD83" i="1"/>
  <c r="BE83" i="1" s="1"/>
  <c r="BD82" i="1"/>
  <c r="BE82" i="1" s="1"/>
  <c r="BD81" i="1"/>
  <c r="BE81" i="1" s="1"/>
  <c r="BD80" i="1"/>
  <c r="BE80" i="1" s="1"/>
  <c r="BD79" i="1"/>
  <c r="BE79" i="1" s="1"/>
  <c r="BD78" i="1"/>
  <c r="BE78" i="1" s="1"/>
  <c r="BD75" i="1"/>
  <c r="BE75" i="1" s="1"/>
  <c r="BD74" i="1"/>
  <c r="BE74" i="1" s="1"/>
  <c r="BD73" i="1"/>
  <c r="BE73" i="1" s="1"/>
  <c r="BD72" i="1"/>
  <c r="BE72" i="1" s="1"/>
  <c r="BD71" i="1"/>
  <c r="BE71" i="1" s="1"/>
  <c r="BD70" i="1"/>
  <c r="BE70" i="1" s="1"/>
  <c r="BD69" i="1"/>
  <c r="BE69" i="1" s="1"/>
  <c r="BD68" i="1"/>
  <c r="BE68" i="1" s="1"/>
  <c r="BD67" i="1"/>
  <c r="BE67" i="1" s="1"/>
  <c r="BD66" i="1"/>
  <c r="BE66" i="1" s="1"/>
  <c r="BD65" i="1"/>
  <c r="BE65" i="1" s="1"/>
  <c r="BD64" i="1"/>
  <c r="BE64" i="1" s="1"/>
  <c r="BD63" i="1"/>
  <c r="BE63" i="1" s="1"/>
  <c r="BD62" i="1"/>
  <c r="BE62" i="1" s="1"/>
  <c r="BD61" i="1"/>
  <c r="BE61" i="1" s="1"/>
  <c r="BD60" i="1"/>
  <c r="BE60" i="1" s="1"/>
  <c r="BD59" i="1"/>
  <c r="BE59" i="1" s="1"/>
  <c r="BD58" i="1"/>
  <c r="BE58" i="1" s="1"/>
  <c r="BD57" i="1"/>
  <c r="BE57" i="1" s="1"/>
  <c r="BD56" i="1"/>
  <c r="BE56" i="1" s="1"/>
  <c r="BD53" i="1"/>
  <c r="BE53" i="1" s="1"/>
  <c r="BD52" i="1"/>
  <c r="BE52" i="1" s="1"/>
  <c r="BD51" i="1"/>
  <c r="BE51" i="1" s="1"/>
  <c r="BD50" i="1"/>
  <c r="BE50" i="1" s="1"/>
  <c r="BD49" i="1"/>
  <c r="BE49" i="1" s="1"/>
  <c r="BD48" i="1"/>
  <c r="BE48" i="1" s="1"/>
  <c r="BD47" i="1"/>
  <c r="BE47" i="1" s="1"/>
  <c r="BD46" i="1"/>
  <c r="BE46" i="1" s="1"/>
  <c r="BD43" i="1"/>
  <c r="BE43" i="1" s="1"/>
  <c r="BD42" i="1"/>
  <c r="BE42" i="1" s="1"/>
  <c r="BD41" i="1"/>
  <c r="BE41" i="1" s="1"/>
  <c r="BD40" i="1"/>
  <c r="BE40" i="1" s="1"/>
  <c r="BD37" i="1"/>
  <c r="BE37" i="1" s="1"/>
  <c r="BD36" i="1"/>
  <c r="BE36" i="1" s="1"/>
  <c r="BD35" i="1"/>
  <c r="BE35" i="1" s="1"/>
  <c r="BD33" i="1"/>
  <c r="BD15" i="1"/>
  <c r="BE15" i="1"/>
  <c r="BD32" i="1"/>
  <c r="BE32" i="1" s="1"/>
  <c r="BD31" i="1"/>
  <c r="BE31" i="1" s="1"/>
  <c r="BD30" i="1"/>
  <c r="BE30" i="1" s="1"/>
  <c r="BD29" i="1"/>
  <c r="BE29" i="1" s="1"/>
  <c r="BD28" i="1"/>
  <c r="BE28" i="1" s="1"/>
  <c r="BD27" i="1"/>
  <c r="BE27" i="1" s="1"/>
  <c r="BD26" i="1"/>
  <c r="BE26" i="1" s="1"/>
  <c r="BD25" i="1"/>
  <c r="BE25" i="1" s="1"/>
  <c r="BD24" i="1"/>
  <c r="BE24" i="1" s="1"/>
  <c r="BD23" i="1"/>
  <c r="BE23" i="1" s="1"/>
  <c r="BD22" i="1"/>
  <c r="BE22" i="1" s="1"/>
  <c r="BD21" i="1"/>
  <c r="BE21" i="1" s="1"/>
  <c r="BD20" i="1"/>
  <c r="BE20" i="1" s="1"/>
  <c r="BD19" i="1"/>
  <c r="BE19" i="1" s="1"/>
  <c r="BD18" i="1"/>
  <c r="BE18" i="1" s="1"/>
  <c r="BD17" i="1"/>
  <c r="BE17" i="1" s="1"/>
  <c r="BE6" i="1"/>
  <c r="BE7" i="1"/>
  <c r="BE8" i="1"/>
  <c r="BE9" i="1"/>
  <c r="BE10" i="1"/>
  <c r="BE11" i="1"/>
  <c r="BE12" i="1"/>
  <c r="BE13" i="1"/>
  <c r="BE14" i="1"/>
  <c r="BE5" i="1"/>
  <c r="BD6" i="1"/>
  <c r="BD7" i="1"/>
  <c r="BD8" i="1"/>
  <c r="BD9" i="1"/>
  <c r="BD10" i="1"/>
  <c r="BD11" i="1"/>
  <c r="BD12" i="1"/>
  <c r="BD13" i="1"/>
  <c r="BD14" i="1"/>
  <c r="BD5" i="1"/>
  <c r="BB5" i="1"/>
  <c r="E27" i="3" l="1"/>
  <c r="D7" i="3" s="1"/>
  <c r="J7" i="3"/>
  <c r="J9" i="3"/>
  <c r="J15" i="3"/>
  <c r="J21" i="3"/>
  <c r="J10" i="3"/>
  <c r="J5" i="3"/>
  <c r="J11" i="3"/>
  <c r="P28" i="3"/>
  <c r="D17" i="3" l="1"/>
  <c r="D20" i="3"/>
  <c r="D23" i="3"/>
  <c r="D21" i="3"/>
  <c r="D25" i="3"/>
  <c r="D24" i="3"/>
  <c r="D15" i="3"/>
  <c r="D13" i="3"/>
  <c r="D12" i="3"/>
  <c r="D18" i="3"/>
  <c r="D26" i="3"/>
  <c r="D9" i="3"/>
  <c r="D11" i="3"/>
  <c r="D14" i="3"/>
  <c r="D22" i="3"/>
  <c r="D5" i="3"/>
  <c r="D6" i="3"/>
  <c r="D16" i="3"/>
  <c r="J27" i="3"/>
  <c r="D8" i="3"/>
  <c r="D10" i="3"/>
  <c r="D19" i="3"/>
  <c r="K5" i="3"/>
  <c r="I5" i="3" s="1"/>
  <c r="AA207" i="6" l="1"/>
  <c r="AC207" i="6" s="1"/>
  <c r="AA208" i="6"/>
  <c r="AC208" i="6" s="1"/>
  <c r="AA209" i="6"/>
  <c r="AC209" i="6" s="1"/>
  <c r="AA210" i="6"/>
  <c r="AC210" i="6" s="1"/>
  <c r="AA211" i="6"/>
  <c r="AC211" i="6" s="1"/>
  <c r="AA206" i="6"/>
  <c r="AC206" i="6" s="1"/>
  <c r="AA175" i="6"/>
  <c r="AC175" i="6" s="1"/>
  <c r="AA176" i="6"/>
  <c r="AC176" i="6" s="1"/>
  <c r="AA177" i="6"/>
  <c r="AC177" i="6" s="1"/>
  <c r="AA178" i="6"/>
  <c r="AC178" i="6" s="1"/>
  <c r="AA179" i="6"/>
  <c r="AC179" i="6" s="1"/>
  <c r="AA180" i="6"/>
  <c r="AC180" i="6" s="1"/>
  <c r="AA181" i="6"/>
  <c r="AC181" i="6" s="1"/>
  <c r="AA182" i="6"/>
  <c r="AC182" i="6" s="1"/>
  <c r="AA183" i="6"/>
  <c r="AC183" i="6" s="1"/>
  <c r="AA184" i="6"/>
  <c r="AC184" i="6" s="1"/>
  <c r="AA185" i="6"/>
  <c r="AC185" i="6" s="1"/>
  <c r="AA186" i="6"/>
  <c r="AC186" i="6" s="1"/>
  <c r="AA187" i="6"/>
  <c r="AC187" i="6" s="1"/>
  <c r="AA188" i="6"/>
  <c r="AC188" i="6" s="1"/>
  <c r="AA189" i="6"/>
  <c r="AC189" i="6" s="1"/>
  <c r="AA190" i="6"/>
  <c r="AC190" i="6" s="1"/>
  <c r="AA191" i="6"/>
  <c r="AC191" i="6" s="1"/>
  <c r="AA192" i="6"/>
  <c r="AC192" i="6" s="1"/>
  <c r="AA193" i="6"/>
  <c r="AC193" i="6" s="1"/>
  <c r="AA194" i="6"/>
  <c r="AC194" i="6" s="1"/>
  <c r="AA195" i="6"/>
  <c r="AC195" i="6" s="1"/>
  <c r="AA196" i="6"/>
  <c r="AC196" i="6" s="1"/>
  <c r="AA197" i="6"/>
  <c r="AC197" i="6" s="1"/>
  <c r="AA198" i="6"/>
  <c r="AC198" i="6" s="1"/>
  <c r="AA199" i="6"/>
  <c r="AC199" i="6" s="1"/>
  <c r="AA200" i="6"/>
  <c r="AC200" i="6" s="1"/>
  <c r="AA201" i="6"/>
  <c r="AC201" i="6" s="1"/>
  <c r="AA202" i="6"/>
  <c r="AC202" i="6" s="1"/>
  <c r="AA203" i="6"/>
  <c r="AC203" i="6" s="1"/>
  <c r="AA204" i="6"/>
  <c r="AC204" i="6" s="1"/>
  <c r="AA174" i="6"/>
  <c r="AC174" i="6" s="1"/>
  <c r="AA145" i="6"/>
  <c r="AC145" i="6" s="1"/>
  <c r="AA146" i="6"/>
  <c r="AC146" i="6" s="1"/>
  <c r="AA147" i="6"/>
  <c r="AC147" i="6" s="1"/>
  <c r="AA148" i="6"/>
  <c r="AC148" i="6" s="1"/>
  <c r="AA149" i="6"/>
  <c r="AC149" i="6" s="1"/>
  <c r="AA150" i="6"/>
  <c r="AC150" i="6" s="1"/>
  <c r="AA151" i="6"/>
  <c r="AC151" i="6" s="1"/>
  <c r="AA152" i="6"/>
  <c r="AC152" i="6" s="1"/>
  <c r="AA153" i="6"/>
  <c r="AC153" i="6" s="1"/>
  <c r="AA154" i="6"/>
  <c r="AC154" i="6" s="1"/>
  <c r="AA155" i="6"/>
  <c r="AC155" i="6" s="1"/>
  <c r="AA156" i="6"/>
  <c r="AC156" i="6" s="1"/>
  <c r="AA157" i="6"/>
  <c r="AC157" i="6" s="1"/>
  <c r="AA158" i="6"/>
  <c r="AC158" i="6" s="1"/>
  <c r="AA159" i="6"/>
  <c r="AC159" i="6" s="1"/>
  <c r="AA160" i="6"/>
  <c r="AC160" i="6" s="1"/>
  <c r="AA161" i="6"/>
  <c r="AC161" i="6" s="1"/>
  <c r="AA162" i="6"/>
  <c r="AC162" i="6" s="1"/>
  <c r="AA163" i="6"/>
  <c r="AC163" i="6" s="1"/>
  <c r="AA164" i="6"/>
  <c r="AC164" i="6" s="1"/>
  <c r="AA165" i="6"/>
  <c r="AC165" i="6" s="1"/>
  <c r="AA166" i="6"/>
  <c r="AC166" i="6" s="1"/>
  <c r="AA167" i="6"/>
  <c r="AC167" i="6" s="1"/>
  <c r="AA168" i="6"/>
  <c r="AC168" i="6" s="1"/>
  <c r="AA169" i="6"/>
  <c r="AC169" i="6" s="1"/>
  <c r="AA170" i="6"/>
  <c r="AC170" i="6" s="1"/>
  <c r="AA171" i="6"/>
  <c r="AC171" i="6" s="1"/>
  <c r="AA172" i="6"/>
  <c r="AC172" i="6" s="1"/>
  <c r="AA144" i="6"/>
  <c r="AC144" i="6" s="1"/>
  <c r="AA137" i="6"/>
  <c r="AC137" i="6" s="1"/>
  <c r="AA138" i="6"/>
  <c r="AC138" i="6" s="1"/>
  <c r="AA139" i="6"/>
  <c r="AC139" i="6" s="1"/>
  <c r="AA140" i="6"/>
  <c r="AC140" i="6" s="1"/>
  <c r="AA141" i="6"/>
  <c r="AC141" i="6" s="1"/>
  <c r="AA142" i="6"/>
  <c r="AC142" i="6" s="1"/>
  <c r="AA136" i="6"/>
  <c r="AC136" i="6" s="1"/>
  <c r="AA123" i="6"/>
  <c r="AC123" i="6" s="1"/>
  <c r="AA124" i="6"/>
  <c r="AC124" i="6" s="1"/>
  <c r="AA125" i="6"/>
  <c r="AC125" i="6" s="1"/>
  <c r="AA126" i="6"/>
  <c r="AC126" i="6" s="1"/>
  <c r="AA127" i="6"/>
  <c r="AC127" i="6" s="1"/>
  <c r="AA128" i="6"/>
  <c r="AC128" i="6" s="1"/>
  <c r="AA129" i="6"/>
  <c r="AC129" i="6" s="1"/>
  <c r="AA130" i="6"/>
  <c r="AC130" i="6" s="1"/>
  <c r="AA131" i="6"/>
  <c r="AC131" i="6" s="1"/>
  <c r="AA132" i="6"/>
  <c r="AC132" i="6" s="1"/>
  <c r="AA133" i="6"/>
  <c r="AC133" i="6" s="1"/>
  <c r="AA134" i="6"/>
  <c r="AC134" i="6" s="1"/>
  <c r="AA122" i="6"/>
  <c r="AC122" i="6" s="1"/>
  <c r="AA85" i="6"/>
  <c r="AC85" i="6" s="1"/>
  <c r="AA86" i="6"/>
  <c r="AC86" i="6" s="1"/>
  <c r="AA87" i="6"/>
  <c r="AC87" i="6" s="1"/>
  <c r="AA88" i="6"/>
  <c r="AC88" i="6" s="1"/>
  <c r="AA89" i="6"/>
  <c r="AC89" i="6" s="1"/>
  <c r="AA90" i="6"/>
  <c r="AC90" i="6" s="1"/>
  <c r="AA91" i="6"/>
  <c r="AC91" i="6" s="1"/>
  <c r="AA92" i="6"/>
  <c r="AC92" i="6" s="1"/>
  <c r="AA93" i="6"/>
  <c r="AC93" i="6" s="1"/>
  <c r="AA94" i="6"/>
  <c r="AC94" i="6" s="1"/>
  <c r="AA95" i="6"/>
  <c r="AC95" i="6" s="1"/>
  <c r="AA96" i="6"/>
  <c r="AC96" i="6" s="1"/>
  <c r="AA97" i="6"/>
  <c r="AC97" i="6" s="1"/>
  <c r="AA98" i="6"/>
  <c r="AC98" i="6" s="1"/>
  <c r="AA99" i="6"/>
  <c r="AC99" i="6" s="1"/>
  <c r="AA100" i="6"/>
  <c r="AC100" i="6" s="1"/>
  <c r="AA101" i="6"/>
  <c r="AC101" i="6" s="1"/>
  <c r="AA102" i="6"/>
  <c r="AC102" i="6" s="1"/>
  <c r="AA103" i="6"/>
  <c r="AC103" i="6" s="1"/>
  <c r="AA104" i="6"/>
  <c r="AC104" i="6" s="1"/>
  <c r="AA105" i="6"/>
  <c r="AC105" i="6" s="1"/>
  <c r="AA106" i="6"/>
  <c r="AC106" i="6" s="1"/>
  <c r="AA107" i="6"/>
  <c r="AC107" i="6" s="1"/>
  <c r="AA108" i="6"/>
  <c r="AC108" i="6" s="1"/>
  <c r="AA109" i="6"/>
  <c r="AC109" i="6" s="1"/>
  <c r="AA110" i="6"/>
  <c r="AC110" i="6" s="1"/>
  <c r="AA111" i="6"/>
  <c r="AC111" i="6" s="1"/>
  <c r="AA112" i="6"/>
  <c r="AC112" i="6" s="1"/>
  <c r="AA113" i="6"/>
  <c r="AC113" i="6" s="1"/>
  <c r="AA114" i="6"/>
  <c r="AC114" i="6" s="1"/>
  <c r="AA115" i="6"/>
  <c r="AC115" i="6" s="1"/>
  <c r="AA116" i="6"/>
  <c r="AC116" i="6" s="1"/>
  <c r="AA117" i="6"/>
  <c r="AC117" i="6" s="1"/>
  <c r="AA118" i="6"/>
  <c r="AC118" i="6" s="1"/>
  <c r="AA119" i="6"/>
  <c r="AC119" i="6" s="1"/>
  <c r="AA120" i="6"/>
  <c r="AC120" i="6" s="1"/>
  <c r="AA84" i="6"/>
  <c r="AC84" i="6" s="1"/>
  <c r="AA72" i="6"/>
  <c r="AC72" i="6" s="1"/>
  <c r="AA73" i="6"/>
  <c r="AC73" i="6" s="1"/>
  <c r="AA74" i="6"/>
  <c r="AC74" i="6" s="1"/>
  <c r="AA75" i="6"/>
  <c r="AC75" i="6" s="1"/>
  <c r="AA76" i="6"/>
  <c r="AC76" i="6" s="1"/>
  <c r="AA77" i="6"/>
  <c r="AC77" i="6" s="1"/>
  <c r="AA78" i="6"/>
  <c r="AC78" i="6" s="1"/>
  <c r="AA79" i="6"/>
  <c r="AC79" i="6" s="1"/>
  <c r="AA80" i="6"/>
  <c r="AC80" i="6" s="1"/>
  <c r="AA81" i="6"/>
  <c r="AC81" i="6" s="1"/>
  <c r="AA82" i="6"/>
  <c r="AC82" i="6" s="1"/>
  <c r="AA71" i="6"/>
  <c r="AC71" i="6" s="1"/>
  <c r="AA51" i="6"/>
  <c r="AC51" i="6" s="1"/>
  <c r="AA52" i="6"/>
  <c r="AC52" i="6" s="1"/>
  <c r="AA53" i="6"/>
  <c r="AC53" i="6" s="1"/>
  <c r="AA54" i="6"/>
  <c r="AC54" i="6" s="1"/>
  <c r="AA55" i="6"/>
  <c r="AC55" i="6" s="1"/>
  <c r="AA56" i="6"/>
  <c r="AC56" i="6" s="1"/>
  <c r="AA57" i="6"/>
  <c r="AC57" i="6" s="1"/>
  <c r="AA58" i="6"/>
  <c r="AC58" i="6" s="1"/>
  <c r="AA59" i="6"/>
  <c r="AC59" i="6" s="1"/>
  <c r="AA60" i="6"/>
  <c r="AC60" i="6" s="1"/>
  <c r="AA61" i="6"/>
  <c r="AC61" i="6" s="1"/>
  <c r="AA62" i="6"/>
  <c r="AC62" i="6" s="1"/>
  <c r="AA63" i="6"/>
  <c r="AC63" i="6" s="1"/>
  <c r="AA64" i="6"/>
  <c r="AC64" i="6" s="1"/>
  <c r="AA65" i="6"/>
  <c r="AC65" i="6" s="1"/>
  <c r="AA66" i="6"/>
  <c r="AC66" i="6" s="1"/>
  <c r="AA67" i="6"/>
  <c r="AC67" i="6" s="1"/>
  <c r="AA68" i="6"/>
  <c r="AC68" i="6" s="1"/>
  <c r="AA69" i="6"/>
  <c r="AC69" i="6" s="1"/>
  <c r="AA50" i="6"/>
  <c r="AC50" i="6" s="1"/>
  <c r="AA42" i="6"/>
  <c r="AC42" i="6" s="1"/>
  <c r="AA43" i="6"/>
  <c r="AC43" i="6" s="1"/>
  <c r="AA44" i="6"/>
  <c r="AC44" i="6" s="1"/>
  <c r="AA45" i="6"/>
  <c r="AC45" i="6" s="1"/>
  <c r="AA46" i="6"/>
  <c r="AC46" i="6" s="1"/>
  <c r="AA47" i="6"/>
  <c r="AC47" i="6" s="1"/>
  <c r="AA48" i="6"/>
  <c r="AC48" i="6" s="1"/>
  <c r="AA41" i="6"/>
  <c r="AC41" i="6" s="1"/>
  <c r="AA37" i="6"/>
  <c r="AC37" i="6" s="1"/>
  <c r="AA38" i="6"/>
  <c r="AC38" i="6" s="1"/>
  <c r="AA39" i="6"/>
  <c r="AC39" i="6" s="1"/>
  <c r="AA36" i="6"/>
  <c r="AC36" i="6" s="1"/>
  <c r="AA33" i="6"/>
  <c r="AC33" i="6" s="1"/>
  <c r="AA34" i="6"/>
  <c r="AC34" i="6" s="1"/>
  <c r="AA32" i="6"/>
  <c r="AC32" i="6" s="1"/>
  <c r="AA16" i="6"/>
  <c r="AC16" i="6" s="1"/>
  <c r="AA17" i="6"/>
  <c r="AC17" i="6" s="1"/>
  <c r="AA18" i="6"/>
  <c r="AC18" i="6" s="1"/>
  <c r="AA19" i="6"/>
  <c r="AC19" i="6" s="1"/>
  <c r="AA20" i="6"/>
  <c r="AC20" i="6" s="1"/>
  <c r="AA21" i="6"/>
  <c r="AC21" i="6" s="1"/>
  <c r="AA22" i="6"/>
  <c r="AC22" i="6" s="1"/>
  <c r="AA23" i="6"/>
  <c r="AC23" i="6" s="1"/>
  <c r="AA24" i="6"/>
  <c r="AC24" i="6" s="1"/>
  <c r="AA25" i="6"/>
  <c r="AC25" i="6" s="1"/>
  <c r="AA26" i="6"/>
  <c r="AC26" i="6" s="1"/>
  <c r="AA27" i="6"/>
  <c r="AC27" i="6" s="1"/>
  <c r="AA28" i="6"/>
  <c r="AC28" i="6" s="1"/>
  <c r="AA29" i="6"/>
  <c r="AC29" i="6" s="1"/>
  <c r="AA30" i="6"/>
  <c r="AC30" i="6" s="1"/>
  <c r="AA15" i="6"/>
  <c r="AC15" i="6" s="1"/>
  <c r="AA5" i="6"/>
  <c r="AC5" i="6" s="1"/>
  <c r="AA6" i="6"/>
  <c r="AC6" i="6" s="1"/>
  <c r="AA7" i="6"/>
  <c r="AC7" i="6" s="1"/>
  <c r="AA8" i="6"/>
  <c r="AC8" i="6" s="1"/>
  <c r="AA9" i="6"/>
  <c r="AC9" i="6" s="1"/>
  <c r="AA10" i="6"/>
  <c r="AC10" i="6" s="1"/>
  <c r="AA11" i="6"/>
  <c r="AC11" i="6" s="1"/>
  <c r="AA12" i="6"/>
  <c r="AC12" i="6" s="1"/>
  <c r="AA13" i="6"/>
  <c r="AC13" i="6" s="1"/>
  <c r="AA4" i="6"/>
  <c r="AC4" i="6" s="1"/>
  <c r="AF7" i="1" l="1"/>
  <c r="K233" i="1" l="1"/>
  <c r="M233" i="1"/>
  <c r="O233" i="1"/>
  <c r="Q233" i="1"/>
  <c r="S233" i="1"/>
  <c r="U233" i="1"/>
  <c r="W233" i="1"/>
  <c r="Y233" i="1"/>
  <c r="AA233" i="1"/>
  <c r="AC233" i="1"/>
  <c r="AE233" i="1"/>
  <c r="AG233" i="1"/>
  <c r="AI233" i="1"/>
  <c r="AK233" i="1"/>
  <c r="AM233" i="1"/>
  <c r="AO233" i="1"/>
  <c r="AQ233" i="1"/>
  <c r="AS233" i="1"/>
  <c r="AU233" i="1"/>
  <c r="AW233" i="1"/>
  <c r="AY233" i="1"/>
  <c r="BA231" i="1"/>
  <c r="BA232" i="1"/>
  <c r="K229" i="1"/>
  <c r="M229" i="1"/>
  <c r="O229" i="1"/>
  <c r="Q229" i="1"/>
  <c r="S229" i="1"/>
  <c r="U229" i="1"/>
  <c r="W229" i="1"/>
  <c r="Y229" i="1"/>
  <c r="AA229" i="1"/>
  <c r="AC229" i="1"/>
  <c r="AE229" i="1"/>
  <c r="AG229" i="1"/>
  <c r="AI229" i="1"/>
  <c r="AK229" i="1"/>
  <c r="AM229" i="1"/>
  <c r="AO229" i="1"/>
  <c r="AQ229" i="1"/>
  <c r="AS229" i="1"/>
  <c r="AU229" i="1"/>
  <c r="AW229" i="1"/>
  <c r="AY229" i="1"/>
  <c r="BA227" i="1"/>
  <c r="BA228" i="1"/>
  <c r="K225" i="1"/>
  <c r="M225" i="1"/>
  <c r="O225" i="1"/>
  <c r="Q225" i="1"/>
  <c r="S225" i="1"/>
  <c r="U225" i="1"/>
  <c r="W225" i="1"/>
  <c r="Y225" i="1"/>
  <c r="AA225" i="1"/>
  <c r="AC225" i="1"/>
  <c r="AE225" i="1"/>
  <c r="AG225" i="1"/>
  <c r="AI225" i="1"/>
  <c r="AK225" i="1"/>
  <c r="AM225" i="1"/>
  <c r="AO225" i="1"/>
  <c r="AQ225" i="1"/>
  <c r="AS225" i="1"/>
  <c r="AU225" i="1"/>
  <c r="AW225" i="1"/>
  <c r="AY225" i="1"/>
  <c r="BA220" i="1"/>
  <c r="BA221" i="1"/>
  <c r="BA222" i="1"/>
  <c r="BA223" i="1"/>
  <c r="BA224" i="1"/>
  <c r="BA219" i="1"/>
  <c r="K217" i="1"/>
  <c r="M217" i="1"/>
  <c r="O217" i="1"/>
  <c r="Q217" i="1"/>
  <c r="S217" i="1"/>
  <c r="U217" i="1"/>
  <c r="W217" i="1"/>
  <c r="Y217" i="1"/>
  <c r="AA217" i="1"/>
  <c r="AC217" i="1"/>
  <c r="AE217" i="1"/>
  <c r="AG217" i="1"/>
  <c r="AI217" i="1"/>
  <c r="AK217" i="1"/>
  <c r="AM217" i="1"/>
  <c r="AO217" i="1"/>
  <c r="AQ217" i="1"/>
  <c r="AS217" i="1"/>
  <c r="AU217" i="1"/>
  <c r="AW217" i="1"/>
  <c r="AY217" i="1"/>
  <c r="BA187" i="1"/>
  <c r="BA188" i="1"/>
  <c r="BA189" i="1"/>
  <c r="BA190" i="1"/>
  <c r="BA191" i="1"/>
  <c r="BA192" i="1"/>
  <c r="BA193" i="1"/>
  <c r="BA194" i="1"/>
  <c r="BA195" i="1"/>
  <c r="BA196" i="1"/>
  <c r="BA197" i="1"/>
  <c r="BA198" i="1"/>
  <c r="BA199" i="1"/>
  <c r="BA200" i="1"/>
  <c r="BA201" i="1"/>
  <c r="BA202" i="1"/>
  <c r="BA203" i="1"/>
  <c r="BA204" i="1"/>
  <c r="BA205" i="1"/>
  <c r="BA206" i="1"/>
  <c r="BA207" i="1"/>
  <c r="BA208" i="1"/>
  <c r="BA209" i="1"/>
  <c r="BA210" i="1"/>
  <c r="BA211" i="1"/>
  <c r="BA212" i="1"/>
  <c r="BA213" i="1"/>
  <c r="BA214" i="1"/>
  <c r="BA215" i="1"/>
  <c r="BA216" i="1"/>
  <c r="BA186" i="1"/>
  <c r="K184" i="1"/>
  <c r="M184" i="1"/>
  <c r="O184" i="1"/>
  <c r="Q184" i="1"/>
  <c r="S184" i="1"/>
  <c r="U184" i="1"/>
  <c r="W184" i="1"/>
  <c r="Y184" i="1"/>
  <c r="AA184" i="1"/>
  <c r="AC184" i="1"/>
  <c r="AE184" i="1"/>
  <c r="AG184" i="1"/>
  <c r="AI184" i="1"/>
  <c r="AK184" i="1"/>
  <c r="AM184" i="1"/>
  <c r="AO184" i="1"/>
  <c r="AQ184" i="1"/>
  <c r="AS184" i="1"/>
  <c r="AU184" i="1"/>
  <c r="AW184" i="1"/>
  <c r="AY184" i="1"/>
  <c r="BA155" i="1"/>
  <c r="BA156" i="1"/>
  <c r="BA157" i="1"/>
  <c r="BA158" i="1"/>
  <c r="BA159" i="1"/>
  <c r="BA160" i="1"/>
  <c r="BA161" i="1"/>
  <c r="BA162" i="1"/>
  <c r="BA163" i="1"/>
  <c r="BA164" i="1"/>
  <c r="BA165" i="1"/>
  <c r="BA166" i="1"/>
  <c r="BA167" i="1"/>
  <c r="BA168" i="1"/>
  <c r="BA169" i="1"/>
  <c r="BA170" i="1"/>
  <c r="BA171" i="1"/>
  <c r="BA172" i="1"/>
  <c r="BA173" i="1"/>
  <c r="BA174" i="1"/>
  <c r="BA175" i="1"/>
  <c r="BA176" i="1"/>
  <c r="BA177" i="1"/>
  <c r="BA178" i="1"/>
  <c r="BA179" i="1"/>
  <c r="BA180" i="1"/>
  <c r="BA181" i="1"/>
  <c r="BA182" i="1"/>
  <c r="BA183" i="1"/>
  <c r="K153" i="1"/>
  <c r="M153" i="1"/>
  <c r="O153" i="1"/>
  <c r="Q153" i="1"/>
  <c r="S153" i="1"/>
  <c r="U153" i="1"/>
  <c r="W153" i="1"/>
  <c r="Y153" i="1"/>
  <c r="AA153" i="1"/>
  <c r="AC153" i="1"/>
  <c r="AE153" i="1"/>
  <c r="AG153" i="1"/>
  <c r="AI153" i="1"/>
  <c r="AK153" i="1"/>
  <c r="AM153" i="1"/>
  <c r="AO153" i="1"/>
  <c r="AQ153" i="1"/>
  <c r="AS153" i="1"/>
  <c r="AU153" i="1"/>
  <c r="AW153" i="1"/>
  <c r="AY153" i="1"/>
  <c r="BA147" i="1"/>
  <c r="BA148" i="1"/>
  <c r="BA149" i="1"/>
  <c r="BA150" i="1"/>
  <c r="BA151" i="1"/>
  <c r="BA152" i="1"/>
  <c r="BA146" i="1"/>
  <c r="K144" i="1"/>
  <c r="M144" i="1"/>
  <c r="O144" i="1"/>
  <c r="Q144" i="1"/>
  <c r="S144" i="1"/>
  <c r="U144" i="1"/>
  <c r="W144" i="1"/>
  <c r="Y144" i="1"/>
  <c r="AA144" i="1"/>
  <c r="AC144" i="1"/>
  <c r="AE144" i="1"/>
  <c r="AG144" i="1"/>
  <c r="AI144" i="1"/>
  <c r="AK144" i="1"/>
  <c r="AM144" i="1"/>
  <c r="AO144" i="1"/>
  <c r="AQ144" i="1"/>
  <c r="AS144" i="1"/>
  <c r="AU144" i="1"/>
  <c r="AW144" i="1"/>
  <c r="AY144" i="1"/>
  <c r="BA132" i="1"/>
  <c r="BA133" i="1"/>
  <c r="BA134" i="1"/>
  <c r="BA135" i="1"/>
  <c r="BA136" i="1"/>
  <c r="BA137" i="1"/>
  <c r="BA138" i="1"/>
  <c r="BA139" i="1"/>
  <c r="BA140" i="1"/>
  <c r="BA141" i="1"/>
  <c r="BA142" i="1"/>
  <c r="BA143" i="1"/>
  <c r="BA131" i="1"/>
  <c r="K129" i="1"/>
  <c r="M129" i="1"/>
  <c r="O129" i="1"/>
  <c r="Q129" i="1"/>
  <c r="S129" i="1"/>
  <c r="U129" i="1"/>
  <c r="W129" i="1"/>
  <c r="Y129" i="1"/>
  <c r="AA129" i="1"/>
  <c r="AC129" i="1"/>
  <c r="AE129" i="1"/>
  <c r="AG129" i="1"/>
  <c r="AI129" i="1"/>
  <c r="AK129" i="1"/>
  <c r="AM129" i="1"/>
  <c r="AO129" i="1"/>
  <c r="AQ129" i="1"/>
  <c r="AS129" i="1"/>
  <c r="AU129" i="1"/>
  <c r="AW129" i="1"/>
  <c r="AY129" i="1"/>
  <c r="BA93" i="1"/>
  <c r="BA94" i="1"/>
  <c r="BA95" i="1"/>
  <c r="BA96" i="1"/>
  <c r="BA97" i="1"/>
  <c r="BA98" i="1"/>
  <c r="BA99" i="1"/>
  <c r="BA100" i="1"/>
  <c r="BA101" i="1"/>
  <c r="BA102" i="1"/>
  <c r="BA103" i="1"/>
  <c r="BA104" i="1"/>
  <c r="BA105" i="1"/>
  <c r="BA106" i="1"/>
  <c r="BA107" i="1"/>
  <c r="BA108" i="1"/>
  <c r="BA109" i="1"/>
  <c r="BA110" i="1"/>
  <c r="BA111" i="1"/>
  <c r="BA112" i="1"/>
  <c r="BA113" i="1"/>
  <c r="BA114" i="1"/>
  <c r="BA115" i="1"/>
  <c r="BA116" i="1"/>
  <c r="BA117" i="1"/>
  <c r="BA118" i="1"/>
  <c r="BA119" i="1"/>
  <c r="BA120" i="1"/>
  <c r="BA121" i="1"/>
  <c r="BA122" i="1"/>
  <c r="BA123" i="1"/>
  <c r="BA124" i="1"/>
  <c r="BA125" i="1"/>
  <c r="BA126" i="1"/>
  <c r="BA127" i="1"/>
  <c r="BA128" i="1"/>
  <c r="BA92" i="1"/>
  <c r="K90" i="1"/>
  <c r="M90" i="1"/>
  <c r="O90" i="1"/>
  <c r="Q90" i="1"/>
  <c r="S90" i="1"/>
  <c r="U90" i="1"/>
  <c r="W90" i="1"/>
  <c r="Y90" i="1"/>
  <c r="AA90" i="1"/>
  <c r="AC90" i="1"/>
  <c r="AE90" i="1"/>
  <c r="AG90" i="1"/>
  <c r="AI90" i="1"/>
  <c r="AK90" i="1"/>
  <c r="AM90" i="1"/>
  <c r="AO90" i="1"/>
  <c r="AQ90" i="1"/>
  <c r="AS90" i="1"/>
  <c r="AU90" i="1"/>
  <c r="AW90" i="1"/>
  <c r="AY90" i="1"/>
  <c r="BA78" i="1"/>
  <c r="BA79" i="1"/>
  <c r="BA80" i="1"/>
  <c r="BA81" i="1"/>
  <c r="BA82" i="1"/>
  <c r="BA83" i="1"/>
  <c r="BA84" i="1"/>
  <c r="BA85" i="1"/>
  <c r="BA86" i="1"/>
  <c r="BA87" i="1"/>
  <c r="BA88" i="1"/>
  <c r="BA89" i="1"/>
  <c r="K76" i="1"/>
  <c r="M76" i="1"/>
  <c r="O76" i="1"/>
  <c r="Q76" i="1"/>
  <c r="S76" i="1"/>
  <c r="U76" i="1"/>
  <c r="W76" i="1"/>
  <c r="Y76" i="1"/>
  <c r="AA76" i="1"/>
  <c r="AC76" i="1"/>
  <c r="AE76" i="1"/>
  <c r="AG76" i="1"/>
  <c r="AI76" i="1"/>
  <c r="AK76" i="1"/>
  <c r="AM76" i="1"/>
  <c r="AO76" i="1"/>
  <c r="AQ76" i="1"/>
  <c r="AS76" i="1"/>
  <c r="AU76" i="1"/>
  <c r="AW76" i="1"/>
  <c r="AY76" i="1"/>
  <c r="I76" i="1"/>
  <c r="BA57" i="1"/>
  <c r="BA58" i="1"/>
  <c r="BA59" i="1"/>
  <c r="BA60" i="1"/>
  <c r="BA61" i="1"/>
  <c r="BA62" i="1"/>
  <c r="BA63" i="1"/>
  <c r="BA64" i="1"/>
  <c r="BA65" i="1"/>
  <c r="BA66" i="1"/>
  <c r="BA67" i="1"/>
  <c r="BA68" i="1"/>
  <c r="BA69" i="1"/>
  <c r="BA70" i="1"/>
  <c r="BA71" i="1"/>
  <c r="BA72" i="1"/>
  <c r="BA73" i="1"/>
  <c r="BA74" i="1"/>
  <c r="BA75" i="1"/>
  <c r="BA56" i="1"/>
  <c r="K54" i="1"/>
  <c r="M54" i="1"/>
  <c r="O54" i="1"/>
  <c r="Q54" i="1"/>
  <c r="S54" i="1"/>
  <c r="U54" i="1"/>
  <c r="W54" i="1"/>
  <c r="Y54" i="1"/>
  <c r="AA54" i="1"/>
  <c r="AC54" i="1"/>
  <c r="AE54" i="1"/>
  <c r="AG54" i="1"/>
  <c r="AI54" i="1"/>
  <c r="AK54" i="1"/>
  <c r="AM54" i="1"/>
  <c r="AO54" i="1"/>
  <c r="AQ54" i="1"/>
  <c r="AS54" i="1"/>
  <c r="AU54" i="1"/>
  <c r="AW54" i="1"/>
  <c r="AY54" i="1"/>
  <c r="I54" i="1"/>
  <c r="BA47" i="1"/>
  <c r="BA48" i="1"/>
  <c r="BA49" i="1"/>
  <c r="BA50" i="1"/>
  <c r="BA51" i="1"/>
  <c r="BA52" i="1"/>
  <c r="BA53" i="1"/>
  <c r="BA46" i="1"/>
  <c r="K44" i="1"/>
  <c r="M44" i="1"/>
  <c r="O44" i="1"/>
  <c r="Q44" i="1"/>
  <c r="S44" i="1"/>
  <c r="U44" i="1"/>
  <c r="W44" i="1"/>
  <c r="Y44" i="1"/>
  <c r="AA44" i="1"/>
  <c r="AC44" i="1"/>
  <c r="AE44" i="1"/>
  <c r="AG44" i="1"/>
  <c r="AI44" i="1"/>
  <c r="AK44" i="1"/>
  <c r="AM44" i="1"/>
  <c r="AO44" i="1"/>
  <c r="AQ44" i="1"/>
  <c r="AS44" i="1"/>
  <c r="AU44" i="1"/>
  <c r="AW44" i="1"/>
  <c r="AY44" i="1"/>
  <c r="BA41" i="1"/>
  <c r="BA42" i="1"/>
  <c r="BA43" i="1"/>
  <c r="BA40" i="1"/>
  <c r="K38" i="1"/>
  <c r="M38" i="1"/>
  <c r="O38" i="1"/>
  <c r="Q38" i="1"/>
  <c r="S38" i="1"/>
  <c r="U38" i="1"/>
  <c r="W38" i="1"/>
  <c r="Y38" i="1"/>
  <c r="AA38" i="1"/>
  <c r="AC38" i="1"/>
  <c r="AE38" i="1"/>
  <c r="AG38" i="1"/>
  <c r="AI38" i="1"/>
  <c r="AK38" i="1"/>
  <c r="AM38" i="1"/>
  <c r="AO38" i="1"/>
  <c r="AQ38" i="1"/>
  <c r="AS38" i="1"/>
  <c r="AU38" i="1"/>
  <c r="AW38" i="1"/>
  <c r="AY38" i="1"/>
  <c r="I38" i="1"/>
  <c r="BA36" i="1"/>
  <c r="BA37" i="1"/>
  <c r="BA35" i="1"/>
  <c r="K33" i="1"/>
  <c r="M33" i="1"/>
  <c r="O33" i="1"/>
  <c r="Q33" i="1"/>
  <c r="S33" i="1"/>
  <c r="U33" i="1"/>
  <c r="W33" i="1"/>
  <c r="Y33" i="1"/>
  <c r="AA33" i="1"/>
  <c r="AC33" i="1"/>
  <c r="AE33" i="1"/>
  <c r="AG33" i="1"/>
  <c r="AI33" i="1"/>
  <c r="AK33" i="1"/>
  <c r="AM33" i="1"/>
  <c r="AO33" i="1"/>
  <c r="AQ33" i="1"/>
  <c r="AS33" i="1"/>
  <c r="AU33" i="1"/>
  <c r="AW33" i="1"/>
  <c r="AY33" i="1"/>
  <c r="I33" i="1"/>
  <c r="K15" i="1"/>
  <c r="M15" i="1"/>
  <c r="O15" i="1"/>
  <c r="Q15" i="1"/>
  <c r="S15" i="1"/>
  <c r="U15" i="1"/>
  <c r="W15" i="1"/>
  <c r="Y15" i="1"/>
  <c r="AA15" i="1"/>
  <c r="AC15" i="1"/>
  <c r="AE15" i="1"/>
  <c r="AG15" i="1"/>
  <c r="AI15" i="1"/>
  <c r="AK15" i="1"/>
  <c r="AM15" i="1"/>
  <c r="AO15" i="1"/>
  <c r="AQ15" i="1"/>
  <c r="AS15" i="1"/>
  <c r="AU15" i="1"/>
  <c r="AW15" i="1"/>
  <c r="AY15" i="1"/>
  <c r="BA54" i="1" l="1"/>
  <c r="BA76" i="1"/>
  <c r="BA6" i="1"/>
  <c r="BA7" i="1"/>
  <c r="BA8" i="1"/>
  <c r="BA9" i="1"/>
  <c r="BA10" i="1"/>
  <c r="BA11" i="1"/>
  <c r="BA12" i="1"/>
  <c r="BA13" i="1"/>
  <c r="BA14" i="1"/>
  <c r="BA5" i="1"/>
  <c r="BA15" i="1" l="1"/>
  <c r="BB4" i="1"/>
  <c r="I26" i="3"/>
  <c r="D27" i="3" l="1"/>
  <c r="P56" i="1"/>
  <c r="Z40" i="1"/>
  <c r="Z41" i="1"/>
  <c r="Z42" i="1"/>
  <c r="Z43" i="1"/>
  <c r="Z44" i="1" l="1"/>
  <c r="AB5" i="1"/>
  <c r="Z5" i="1"/>
  <c r="X5" i="1"/>
  <c r="V5" i="1"/>
  <c r="T5" i="1"/>
  <c r="R5" i="1"/>
  <c r="P5" i="1"/>
  <c r="N5" i="1"/>
  <c r="L6" i="1"/>
  <c r="L7" i="1"/>
  <c r="L8" i="1"/>
  <c r="L9" i="1"/>
  <c r="L10" i="1"/>
  <c r="L11" i="1"/>
  <c r="L12" i="1"/>
  <c r="L13" i="1"/>
  <c r="L14" i="1"/>
  <c r="L5" i="1"/>
  <c r="J7" i="1"/>
  <c r="J8" i="1"/>
  <c r="J9" i="1"/>
  <c r="J10" i="1"/>
  <c r="J11" i="1"/>
  <c r="J12" i="1"/>
  <c r="J13" i="1"/>
  <c r="J14" i="1"/>
  <c r="J6" i="1"/>
  <c r="J5" i="1"/>
  <c r="L15" i="1" l="1"/>
  <c r="K19" i="3"/>
  <c r="I19" i="3" s="1"/>
  <c r="K14" i="3"/>
  <c r="BA25" i="1"/>
  <c r="AZ25" i="1"/>
  <c r="AX25" i="1"/>
  <c r="AV25" i="1"/>
  <c r="AT25" i="1"/>
  <c r="AR25" i="1"/>
  <c r="AP25" i="1"/>
  <c r="AN25" i="1"/>
  <c r="AL25" i="1"/>
  <c r="AJ25" i="1"/>
  <c r="AH25" i="1"/>
  <c r="AF25" i="1"/>
  <c r="AD25" i="1"/>
  <c r="AB25" i="1"/>
  <c r="Z25" i="1"/>
  <c r="X25" i="1"/>
  <c r="V25" i="1"/>
  <c r="T25" i="1"/>
  <c r="R25" i="1"/>
  <c r="P25" i="1"/>
  <c r="N25" i="1"/>
  <c r="L25" i="1"/>
  <c r="J25" i="1"/>
  <c r="K27" i="3" l="1"/>
  <c r="I14" i="3"/>
  <c r="BB25" i="1"/>
  <c r="I233" i="1"/>
  <c r="BA233" i="1" s="1"/>
  <c r="AZ232" i="1"/>
  <c r="AX232" i="1"/>
  <c r="AV232" i="1"/>
  <c r="AT232" i="1"/>
  <c r="AR232" i="1"/>
  <c r="AP232" i="1"/>
  <c r="AN232" i="1"/>
  <c r="AL232" i="1"/>
  <c r="AJ232" i="1"/>
  <c r="AH232" i="1"/>
  <c r="AF232" i="1"/>
  <c r="AD232" i="1"/>
  <c r="AB232" i="1"/>
  <c r="Z232" i="1"/>
  <c r="X232" i="1"/>
  <c r="V232" i="1"/>
  <c r="T232" i="1"/>
  <c r="R232" i="1"/>
  <c r="P232" i="1"/>
  <c r="N232" i="1"/>
  <c r="L232" i="1"/>
  <c r="J232" i="1"/>
  <c r="AZ231" i="1"/>
  <c r="AX231" i="1"/>
  <c r="AV231" i="1"/>
  <c r="AT231" i="1"/>
  <c r="AR231" i="1"/>
  <c r="AP231" i="1"/>
  <c r="AN231" i="1"/>
  <c r="AL231" i="1"/>
  <c r="AJ231" i="1"/>
  <c r="AH231" i="1"/>
  <c r="AF231" i="1"/>
  <c r="AD231" i="1"/>
  <c r="AB231" i="1"/>
  <c r="Z231" i="1"/>
  <c r="X231" i="1"/>
  <c r="V231" i="1"/>
  <c r="T231" i="1"/>
  <c r="R231" i="1"/>
  <c r="P231" i="1"/>
  <c r="N231" i="1"/>
  <c r="L231" i="1"/>
  <c r="J231" i="1"/>
  <c r="Z233" i="1"/>
  <c r="I229" i="1"/>
  <c r="BA229" i="1" s="1"/>
  <c r="AZ228" i="1"/>
  <c r="AX228" i="1"/>
  <c r="AV228" i="1"/>
  <c r="AT228" i="1"/>
  <c r="AR228" i="1"/>
  <c r="AP228" i="1"/>
  <c r="AN228" i="1"/>
  <c r="AL228" i="1"/>
  <c r="AJ228" i="1"/>
  <c r="AH228" i="1"/>
  <c r="AF228" i="1"/>
  <c r="AD228" i="1"/>
  <c r="AB228" i="1"/>
  <c r="Z228" i="1"/>
  <c r="X228" i="1"/>
  <c r="V228" i="1"/>
  <c r="T228" i="1"/>
  <c r="R228" i="1"/>
  <c r="P228" i="1"/>
  <c r="N228" i="1"/>
  <c r="L228" i="1"/>
  <c r="J228" i="1"/>
  <c r="AZ227" i="1"/>
  <c r="AX227" i="1"/>
  <c r="AV227" i="1"/>
  <c r="AT227" i="1"/>
  <c r="AR227" i="1"/>
  <c r="AP227" i="1"/>
  <c r="AN227" i="1"/>
  <c r="AL227" i="1"/>
  <c r="AJ227" i="1"/>
  <c r="AH227" i="1"/>
  <c r="AF227" i="1"/>
  <c r="AD227" i="1"/>
  <c r="AB227" i="1"/>
  <c r="Z227" i="1"/>
  <c r="X227" i="1"/>
  <c r="V227" i="1"/>
  <c r="T227" i="1"/>
  <c r="R227" i="1"/>
  <c r="P227" i="1"/>
  <c r="N227" i="1"/>
  <c r="L227" i="1"/>
  <c r="J227" i="1"/>
  <c r="I225" i="1"/>
  <c r="BA225" i="1" s="1"/>
  <c r="AZ224" i="1"/>
  <c r="AX224" i="1"/>
  <c r="AV224" i="1"/>
  <c r="AT224" i="1"/>
  <c r="AR224" i="1"/>
  <c r="AP224" i="1"/>
  <c r="AN224" i="1"/>
  <c r="AL224" i="1"/>
  <c r="AJ224" i="1"/>
  <c r="AH224" i="1"/>
  <c r="AF224" i="1"/>
  <c r="AD224" i="1"/>
  <c r="AB224" i="1"/>
  <c r="Z224" i="1"/>
  <c r="X224" i="1"/>
  <c r="V224" i="1"/>
  <c r="T224" i="1"/>
  <c r="R224" i="1"/>
  <c r="P224" i="1"/>
  <c r="N224" i="1"/>
  <c r="L224" i="1"/>
  <c r="J224" i="1"/>
  <c r="AZ223" i="1"/>
  <c r="AX223" i="1"/>
  <c r="AV223" i="1"/>
  <c r="AT223" i="1"/>
  <c r="AR223" i="1"/>
  <c r="AP223" i="1"/>
  <c r="AN223" i="1"/>
  <c r="AL223" i="1"/>
  <c r="AJ223" i="1"/>
  <c r="AH223" i="1"/>
  <c r="AF223" i="1"/>
  <c r="AD223" i="1"/>
  <c r="AB223" i="1"/>
  <c r="Z223" i="1"/>
  <c r="X223" i="1"/>
  <c r="V223" i="1"/>
  <c r="T223" i="1"/>
  <c r="R223" i="1"/>
  <c r="P223" i="1"/>
  <c r="N223" i="1"/>
  <c r="L223" i="1"/>
  <c r="J223" i="1"/>
  <c r="AZ222" i="1"/>
  <c r="AX222" i="1"/>
  <c r="AV222" i="1"/>
  <c r="AT222" i="1"/>
  <c r="AR222" i="1"/>
  <c r="AP222" i="1"/>
  <c r="AN222" i="1"/>
  <c r="AL222" i="1"/>
  <c r="AJ222" i="1"/>
  <c r="AH222" i="1"/>
  <c r="AF222" i="1"/>
  <c r="AD222" i="1"/>
  <c r="AB222" i="1"/>
  <c r="Z222" i="1"/>
  <c r="X222" i="1"/>
  <c r="V222" i="1"/>
  <c r="T222" i="1"/>
  <c r="R222" i="1"/>
  <c r="P222" i="1"/>
  <c r="N222" i="1"/>
  <c r="L222" i="1"/>
  <c r="J222" i="1"/>
  <c r="AZ221" i="1"/>
  <c r="AX221" i="1"/>
  <c r="AV221" i="1"/>
  <c r="AT221" i="1"/>
  <c r="AR221" i="1"/>
  <c r="AP221" i="1"/>
  <c r="AN221" i="1"/>
  <c r="AL221" i="1"/>
  <c r="AJ221" i="1"/>
  <c r="AH221" i="1"/>
  <c r="AF221" i="1"/>
  <c r="AD221" i="1"/>
  <c r="AB221" i="1"/>
  <c r="Z221" i="1"/>
  <c r="X221" i="1"/>
  <c r="V221" i="1"/>
  <c r="T221" i="1"/>
  <c r="R221" i="1"/>
  <c r="P221" i="1"/>
  <c r="N221" i="1"/>
  <c r="L221" i="1"/>
  <c r="J221" i="1"/>
  <c r="AZ220" i="1"/>
  <c r="AX220" i="1"/>
  <c r="AV220" i="1"/>
  <c r="AT220" i="1"/>
  <c r="AR220" i="1"/>
  <c r="AP220" i="1"/>
  <c r="AN220" i="1"/>
  <c r="AL220" i="1"/>
  <c r="AJ220" i="1"/>
  <c r="AH220" i="1"/>
  <c r="AF220" i="1"/>
  <c r="AD220" i="1"/>
  <c r="AB220" i="1"/>
  <c r="Z220" i="1"/>
  <c r="X220" i="1"/>
  <c r="V220" i="1"/>
  <c r="T220" i="1"/>
  <c r="R220" i="1"/>
  <c r="P220" i="1"/>
  <c r="N220" i="1"/>
  <c r="L220" i="1"/>
  <c r="J220" i="1"/>
  <c r="AZ219" i="1"/>
  <c r="AX219" i="1"/>
  <c r="AV219" i="1"/>
  <c r="AT219" i="1"/>
  <c r="AR219" i="1"/>
  <c r="AP219" i="1"/>
  <c r="AN219" i="1"/>
  <c r="AL219" i="1"/>
  <c r="AJ219" i="1"/>
  <c r="AH219" i="1"/>
  <c r="AF219" i="1"/>
  <c r="AD219" i="1"/>
  <c r="AB219" i="1"/>
  <c r="Z219" i="1"/>
  <c r="X219" i="1"/>
  <c r="V219" i="1"/>
  <c r="T219" i="1"/>
  <c r="R219" i="1"/>
  <c r="P219" i="1"/>
  <c r="N219" i="1"/>
  <c r="L219" i="1"/>
  <c r="J219" i="1"/>
  <c r="I217" i="1"/>
  <c r="BA217" i="1" s="1"/>
  <c r="AZ216" i="1"/>
  <c r="AX216" i="1"/>
  <c r="AV216" i="1"/>
  <c r="AT216" i="1"/>
  <c r="AR216" i="1"/>
  <c r="AP216" i="1"/>
  <c r="AN216" i="1"/>
  <c r="AL216" i="1"/>
  <c r="AJ216" i="1"/>
  <c r="AH216" i="1"/>
  <c r="AF216" i="1"/>
  <c r="AD216" i="1"/>
  <c r="AB216" i="1"/>
  <c r="Z216" i="1"/>
  <c r="X216" i="1"/>
  <c r="V216" i="1"/>
  <c r="T216" i="1"/>
  <c r="R216" i="1"/>
  <c r="P216" i="1"/>
  <c r="N216" i="1"/>
  <c r="L216" i="1"/>
  <c r="J216" i="1"/>
  <c r="AZ215" i="1"/>
  <c r="AX215" i="1"/>
  <c r="AV215" i="1"/>
  <c r="AT215" i="1"/>
  <c r="AR215" i="1"/>
  <c r="AP215" i="1"/>
  <c r="AN215" i="1"/>
  <c r="AL215" i="1"/>
  <c r="AJ215" i="1"/>
  <c r="AH215" i="1"/>
  <c r="AF215" i="1"/>
  <c r="AD215" i="1"/>
  <c r="AB215" i="1"/>
  <c r="Z215" i="1"/>
  <c r="X215" i="1"/>
  <c r="V215" i="1"/>
  <c r="T215" i="1"/>
  <c r="R215" i="1"/>
  <c r="P215" i="1"/>
  <c r="N215" i="1"/>
  <c r="L215" i="1"/>
  <c r="J215" i="1"/>
  <c r="AZ214" i="1"/>
  <c r="AX214" i="1"/>
  <c r="AV214" i="1"/>
  <c r="AT214" i="1"/>
  <c r="AR214" i="1"/>
  <c r="AP214" i="1"/>
  <c r="AN214" i="1"/>
  <c r="AL214" i="1"/>
  <c r="AJ214" i="1"/>
  <c r="AH214" i="1"/>
  <c r="AF214" i="1"/>
  <c r="AD214" i="1"/>
  <c r="AB214" i="1"/>
  <c r="Z214" i="1"/>
  <c r="X214" i="1"/>
  <c r="V214" i="1"/>
  <c r="T214" i="1"/>
  <c r="R214" i="1"/>
  <c r="P214" i="1"/>
  <c r="N214" i="1"/>
  <c r="L214" i="1"/>
  <c r="J214" i="1"/>
  <c r="AZ213" i="1"/>
  <c r="AX213" i="1"/>
  <c r="AV213" i="1"/>
  <c r="AT213" i="1"/>
  <c r="AR213" i="1"/>
  <c r="AP213" i="1"/>
  <c r="AN213" i="1"/>
  <c r="AL213" i="1"/>
  <c r="AJ213" i="1"/>
  <c r="AH213" i="1"/>
  <c r="AF213" i="1"/>
  <c r="AD213" i="1"/>
  <c r="AB213" i="1"/>
  <c r="Z213" i="1"/>
  <c r="X213" i="1"/>
  <c r="V213" i="1"/>
  <c r="T213" i="1"/>
  <c r="R213" i="1"/>
  <c r="P213" i="1"/>
  <c r="N213" i="1"/>
  <c r="L213" i="1"/>
  <c r="J213" i="1"/>
  <c r="AZ212" i="1"/>
  <c r="AX212" i="1"/>
  <c r="AV212" i="1"/>
  <c r="AT212" i="1"/>
  <c r="AR212" i="1"/>
  <c r="AP212" i="1"/>
  <c r="AN212" i="1"/>
  <c r="AL212" i="1"/>
  <c r="AJ212" i="1"/>
  <c r="AH212" i="1"/>
  <c r="AF212" i="1"/>
  <c r="AD212" i="1"/>
  <c r="AB212" i="1"/>
  <c r="Z212" i="1"/>
  <c r="X212" i="1"/>
  <c r="V212" i="1"/>
  <c r="T212" i="1"/>
  <c r="R212" i="1"/>
  <c r="P212" i="1"/>
  <c r="N212" i="1"/>
  <c r="L212" i="1"/>
  <c r="J212" i="1"/>
  <c r="AZ211" i="1"/>
  <c r="AX211" i="1"/>
  <c r="AV211" i="1"/>
  <c r="AT211" i="1"/>
  <c r="AR211" i="1"/>
  <c r="AP211" i="1"/>
  <c r="AN211" i="1"/>
  <c r="AL211" i="1"/>
  <c r="AJ211" i="1"/>
  <c r="AH211" i="1"/>
  <c r="AF211" i="1"/>
  <c r="AD211" i="1"/>
  <c r="AB211" i="1"/>
  <c r="Z211" i="1"/>
  <c r="X211" i="1"/>
  <c r="V211" i="1"/>
  <c r="T211" i="1"/>
  <c r="R211" i="1"/>
  <c r="P211" i="1"/>
  <c r="N211" i="1"/>
  <c r="L211" i="1"/>
  <c r="J211" i="1"/>
  <c r="AZ210" i="1"/>
  <c r="AX210" i="1"/>
  <c r="AV210" i="1"/>
  <c r="AT210" i="1"/>
  <c r="AR210" i="1"/>
  <c r="AP210" i="1"/>
  <c r="AN210" i="1"/>
  <c r="AL210" i="1"/>
  <c r="AJ210" i="1"/>
  <c r="AH210" i="1"/>
  <c r="AF210" i="1"/>
  <c r="AD210" i="1"/>
  <c r="AB210" i="1"/>
  <c r="Z210" i="1"/>
  <c r="X210" i="1"/>
  <c r="V210" i="1"/>
  <c r="T210" i="1"/>
  <c r="R210" i="1"/>
  <c r="P210" i="1"/>
  <c r="N210" i="1"/>
  <c r="L210" i="1"/>
  <c r="J210" i="1"/>
  <c r="AZ209" i="1"/>
  <c r="AX209" i="1"/>
  <c r="AV209" i="1"/>
  <c r="AT209" i="1"/>
  <c r="AR209" i="1"/>
  <c r="AP209" i="1"/>
  <c r="AN209" i="1"/>
  <c r="AL209" i="1"/>
  <c r="AJ209" i="1"/>
  <c r="AH209" i="1"/>
  <c r="AF209" i="1"/>
  <c r="AD209" i="1"/>
  <c r="AB209" i="1"/>
  <c r="Z209" i="1"/>
  <c r="X209" i="1"/>
  <c r="V209" i="1"/>
  <c r="T209" i="1"/>
  <c r="R209" i="1"/>
  <c r="P209" i="1"/>
  <c r="N209" i="1"/>
  <c r="L209" i="1"/>
  <c r="J209" i="1"/>
  <c r="AZ208" i="1"/>
  <c r="AX208" i="1"/>
  <c r="AV208" i="1"/>
  <c r="AT208" i="1"/>
  <c r="AR208" i="1"/>
  <c r="AP208" i="1"/>
  <c r="AN208" i="1"/>
  <c r="AL208" i="1"/>
  <c r="AJ208" i="1"/>
  <c r="AH208" i="1"/>
  <c r="AF208" i="1"/>
  <c r="AD208" i="1"/>
  <c r="AB208" i="1"/>
  <c r="Z208" i="1"/>
  <c r="X208" i="1"/>
  <c r="V208" i="1"/>
  <c r="T208" i="1"/>
  <c r="R208" i="1"/>
  <c r="P208" i="1"/>
  <c r="N208" i="1"/>
  <c r="L208" i="1"/>
  <c r="J208" i="1"/>
  <c r="AZ207" i="1"/>
  <c r="AX207" i="1"/>
  <c r="AV207" i="1"/>
  <c r="AT207" i="1"/>
  <c r="AR207" i="1"/>
  <c r="AP207" i="1"/>
  <c r="AN207" i="1"/>
  <c r="AL207" i="1"/>
  <c r="AJ207" i="1"/>
  <c r="AH207" i="1"/>
  <c r="AF207" i="1"/>
  <c r="AD207" i="1"/>
  <c r="AB207" i="1"/>
  <c r="Z207" i="1"/>
  <c r="X207" i="1"/>
  <c r="V207" i="1"/>
  <c r="T207" i="1"/>
  <c r="R207" i="1"/>
  <c r="P207" i="1"/>
  <c r="N207" i="1"/>
  <c r="L207" i="1"/>
  <c r="J207" i="1"/>
  <c r="AZ206" i="1"/>
  <c r="AX206" i="1"/>
  <c r="AV206" i="1"/>
  <c r="AT206" i="1"/>
  <c r="AR206" i="1"/>
  <c r="AP206" i="1"/>
  <c r="AN206" i="1"/>
  <c r="AL206" i="1"/>
  <c r="AJ206" i="1"/>
  <c r="AH206" i="1"/>
  <c r="AF206" i="1"/>
  <c r="AD206" i="1"/>
  <c r="AB206" i="1"/>
  <c r="Z206" i="1"/>
  <c r="X206" i="1"/>
  <c r="V206" i="1"/>
  <c r="T206" i="1"/>
  <c r="R206" i="1"/>
  <c r="P206" i="1"/>
  <c r="N206" i="1"/>
  <c r="L206" i="1"/>
  <c r="J206" i="1"/>
  <c r="AZ205" i="1"/>
  <c r="AX205" i="1"/>
  <c r="AV205" i="1"/>
  <c r="AT205" i="1"/>
  <c r="AR205" i="1"/>
  <c r="AP205" i="1"/>
  <c r="AN205" i="1"/>
  <c r="AL205" i="1"/>
  <c r="AJ205" i="1"/>
  <c r="AH205" i="1"/>
  <c r="AF205" i="1"/>
  <c r="AD205" i="1"/>
  <c r="AB205" i="1"/>
  <c r="Z205" i="1"/>
  <c r="X205" i="1"/>
  <c r="V205" i="1"/>
  <c r="T205" i="1"/>
  <c r="R205" i="1"/>
  <c r="P205" i="1"/>
  <c r="N205" i="1"/>
  <c r="L205" i="1"/>
  <c r="J205" i="1"/>
  <c r="AZ204" i="1"/>
  <c r="AX204" i="1"/>
  <c r="AV204" i="1"/>
  <c r="AT204" i="1"/>
  <c r="AR204" i="1"/>
  <c r="AP204" i="1"/>
  <c r="AN204" i="1"/>
  <c r="AL204" i="1"/>
  <c r="AJ204" i="1"/>
  <c r="AH204" i="1"/>
  <c r="AF204" i="1"/>
  <c r="AD204" i="1"/>
  <c r="AB204" i="1"/>
  <c r="Z204" i="1"/>
  <c r="X204" i="1"/>
  <c r="V204" i="1"/>
  <c r="T204" i="1"/>
  <c r="R204" i="1"/>
  <c r="P204" i="1"/>
  <c r="N204" i="1"/>
  <c r="L204" i="1"/>
  <c r="J204" i="1"/>
  <c r="AZ203" i="1"/>
  <c r="AX203" i="1"/>
  <c r="AV203" i="1"/>
  <c r="AT203" i="1"/>
  <c r="AR203" i="1"/>
  <c r="AP203" i="1"/>
  <c r="AN203" i="1"/>
  <c r="AL203" i="1"/>
  <c r="AJ203" i="1"/>
  <c r="AH203" i="1"/>
  <c r="AF203" i="1"/>
  <c r="AD203" i="1"/>
  <c r="AB203" i="1"/>
  <c r="Z203" i="1"/>
  <c r="X203" i="1"/>
  <c r="V203" i="1"/>
  <c r="T203" i="1"/>
  <c r="R203" i="1"/>
  <c r="P203" i="1"/>
  <c r="N203" i="1"/>
  <c r="L203" i="1"/>
  <c r="J203" i="1"/>
  <c r="AZ202" i="1"/>
  <c r="AX202" i="1"/>
  <c r="AV202" i="1"/>
  <c r="AT202" i="1"/>
  <c r="AR202" i="1"/>
  <c r="AP202" i="1"/>
  <c r="AN202" i="1"/>
  <c r="AL202" i="1"/>
  <c r="AJ202" i="1"/>
  <c r="AH202" i="1"/>
  <c r="AF202" i="1"/>
  <c r="AD202" i="1"/>
  <c r="AB202" i="1"/>
  <c r="Z202" i="1"/>
  <c r="X202" i="1"/>
  <c r="V202" i="1"/>
  <c r="T202" i="1"/>
  <c r="R202" i="1"/>
  <c r="P202" i="1"/>
  <c r="N202" i="1"/>
  <c r="L202" i="1"/>
  <c r="J202" i="1"/>
  <c r="AZ201" i="1"/>
  <c r="AX201" i="1"/>
  <c r="AV201" i="1"/>
  <c r="AT201" i="1"/>
  <c r="AR201" i="1"/>
  <c r="AP201" i="1"/>
  <c r="AN201" i="1"/>
  <c r="AL201" i="1"/>
  <c r="AJ201" i="1"/>
  <c r="AH201" i="1"/>
  <c r="AF201" i="1"/>
  <c r="AD201" i="1"/>
  <c r="AB201" i="1"/>
  <c r="Z201" i="1"/>
  <c r="X201" i="1"/>
  <c r="V201" i="1"/>
  <c r="T201" i="1"/>
  <c r="R201" i="1"/>
  <c r="P201" i="1"/>
  <c r="N201" i="1"/>
  <c r="L201" i="1"/>
  <c r="J201" i="1"/>
  <c r="AZ200" i="1"/>
  <c r="AX200" i="1"/>
  <c r="AV200" i="1"/>
  <c r="AT200" i="1"/>
  <c r="AR200" i="1"/>
  <c r="AP200" i="1"/>
  <c r="AN200" i="1"/>
  <c r="AL200" i="1"/>
  <c r="AJ200" i="1"/>
  <c r="AH200" i="1"/>
  <c r="AF200" i="1"/>
  <c r="AD200" i="1"/>
  <c r="AB200" i="1"/>
  <c r="Z200" i="1"/>
  <c r="X200" i="1"/>
  <c r="V200" i="1"/>
  <c r="T200" i="1"/>
  <c r="R200" i="1"/>
  <c r="P200" i="1"/>
  <c r="N200" i="1"/>
  <c r="L200" i="1"/>
  <c r="J200" i="1"/>
  <c r="AZ199" i="1"/>
  <c r="AX199" i="1"/>
  <c r="AV199" i="1"/>
  <c r="AT199" i="1"/>
  <c r="AR199" i="1"/>
  <c r="AP199" i="1"/>
  <c r="AN199" i="1"/>
  <c r="AL199" i="1"/>
  <c r="AJ199" i="1"/>
  <c r="AH199" i="1"/>
  <c r="AF199" i="1"/>
  <c r="AD199" i="1"/>
  <c r="AB199" i="1"/>
  <c r="Z199" i="1"/>
  <c r="X199" i="1"/>
  <c r="V199" i="1"/>
  <c r="T199" i="1"/>
  <c r="R199" i="1"/>
  <c r="P199" i="1"/>
  <c r="N199" i="1"/>
  <c r="L199" i="1"/>
  <c r="J199" i="1"/>
  <c r="AZ198" i="1"/>
  <c r="AX198" i="1"/>
  <c r="AV198" i="1"/>
  <c r="AT198" i="1"/>
  <c r="AR198" i="1"/>
  <c r="AP198" i="1"/>
  <c r="AN198" i="1"/>
  <c r="AL198" i="1"/>
  <c r="AJ198" i="1"/>
  <c r="AH198" i="1"/>
  <c r="AF198" i="1"/>
  <c r="AD198" i="1"/>
  <c r="AB198" i="1"/>
  <c r="Z198" i="1"/>
  <c r="X198" i="1"/>
  <c r="V198" i="1"/>
  <c r="T198" i="1"/>
  <c r="R198" i="1"/>
  <c r="P198" i="1"/>
  <c r="N198" i="1"/>
  <c r="L198" i="1"/>
  <c r="J198" i="1"/>
  <c r="AZ197" i="1"/>
  <c r="AX197" i="1"/>
  <c r="AV197" i="1"/>
  <c r="AT197" i="1"/>
  <c r="AR197" i="1"/>
  <c r="AP197" i="1"/>
  <c r="AN197" i="1"/>
  <c r="AL197" i="1"/>
  <c r="AJ197" i="1"/>
  <c r="AH197" i="1"/>
  <c r="AF197" i="1"/>
  <c r="AD197" i="1"/>
  <c r="AB197" i="1"/>
  <c r="Z197" i="1"/>
  <c r="X197" i="1"/>
  <c r="V197" i="1"/>
  <c r="T197" i="1"/>
  <c r="R197" i="1"/>
  <c r="P197" i="1"/>
  <c r="N197" i="1"/>
  <c r="L197" i="1"/>
  <c r="J197" i="1"/>
  <c r="AZ196" i="1"/>
  <c r="AX196" i="1"/>
  <c r="AV196" i="1"/>
  <c r="AT196" i="1"/>
  <c r="AR196" i="1"/>
  <c r="AP196" i="1"/>
  <c r="AN196" i="1"/>
  <c r="AL196" i="1"/>
  <c r="AJ196" i="1"/>
  <c r="AH196" i="1"/>
  <c r="AF196" i="1"/>
  <c r="AD196" i="1"/>
  <c r="AB196" i="1"/>
  <c r="Z196" i="1"/>
  <c r="X196" i="1"/>
  <c r="V196" i="1"/>
  <c r="T196" i="1"/>
  <c r="R196" i="1"/>
  <c r="P196" i="1"/>
  <c r="N196" i="1"/>
  <c r="L196" i="1"/>
  <c r="J196" i="1"/>
  <c r="AZ195" i="1"/>
  <c r="AX195" i="1"/>
  <c r="AV195" i="1"/>
  <c r="AT195" i="1"/>
  <c r="AR195" i="1"/>
  <c r="AP195" i="1"/>
  <c r="AN195" i="1"/>
  <c r="AL195" i="1"/>
  <c r="AJ195" i="1"/>
  <c r="AH195" i="1"/>
  <c r="AF195" i="1"/>
  <c r="AD195" i="1"/>
  <c r="AB195" i="1"/>
  <c r="Z195" i="1"/>
  <c r="X195" i="1"/>
  <c r="V195" i="1"/>
  <c r="T195" i="1"/>
  <c r="R195" i="1"/>
  <c r="P195" i="1"/>
  <c r="N195" i="1"/>
  <c r="L195" i="1"/>
  <c r="J195" i="1"/>
  <c r="AZ194" i="1"/>
  <c r="AX194" i="1"/>
  <c r="AV194" i="1"/>
  <c r="AT194" i="1"/>
  <c r="AR194" i="1"/>
  <c r="AP194" i="1"/>
  <c r="AN194" i="1"/>
  <c r="AL194" i="1"/>
  <c r="AJ194" i="1"/>
  <c r="AH194" i="1"/>
  <c r="AF194" i="1"/>
  <c r="AD194" i="1"/>
  <c r="AB194" i="1"/>
  <c r="Z194" i="1"/>
  <c r="X194" i="1"/>
  <c r="V194" i="1"/>
  <c r="T194" i="1"/>
  <c r="R194" i="1"/>
  <c r="P194" i="1"/>
  <c r="N194" i="1"/>
  <c r="L194" i="1"/>
  <c r="J194" i="1"/>
  <c r="AZ193" i="1"/>
  <c r="AX193" i="1"/>
  <c r="AV193" i="1"/>
  <c r="AT193" i="1"/>
  <c r="AR193" i="1"/>
  <c r="AP193" i="1"/>
  <c r="AN193" i="1"/>
  <c r="AL193" i="1"/>
  <c r="AJ193" i="1"/>
  <c r="AH193" i="1"/>
  <c r="AF193" i="1"/>
  <c r="AD193" i="1"/>
  <c r="AB193" i="1"/>
  <c r="Z193" i="1"/>
  <c r="X193" i="1"/>
  <c r="V193" i="1"/>
  <c r="T193" i="1"/>
  <c r="R193" i="1"/>
  <c r="P193" i="1"/>
  <c r="N193" i="1"/>
  <c r="L193" i="1"/>
  <c r="J193" i="1"/>
  <c r="AZ192" i="1"/>
  <c r="AX192" i="1"/>
  <c r="AV192" i="1"/>
  <c r="AT192" i="1"/>
  <c r="AR192" i="1"/>
  <c r="AP192" i="1"/>
  <c r="AN192" i="1"/>
  <c r="AL192" i="1"/>
  <c r="AJ192" i="1"/>
  <c r="AH192" i="1"/>
  <c r="AF192" i="1"/>
  <c r="AD192" i="1"/>
  <c r="AB192" i="1"/>
  <c r="Z192" i="1"/>
  <c r="X192" i="1"/>
  <c r="V192" i="1"/>
  <c r="T192" i="1"/>
  <c r="R192" i="1"/>
  <c r="P192" i="1"/>
  <c r="N192" i="1"/>
  <c r="L192" i="1"/>
  <c r="J192" i="1"/>
  <c r="AZ191" i="1"/>
  <c r="AX191" i="1"/>
  <c r="AV191" i="1"/>
  <c r="AT191" i="1"/>
  <c r="AR191" i="1"/>
  <c r="AP191" i="1"/>
  <c r="AN191" i="1"/>
  <c r="AL191" i="1"/>
  <c r="AJ191" i="1"/>
  <c r="AH191" i="1"/>
  <c r="AF191" i="1"/>
  <c r="AD191" i="1"/>
  <c r="AB191" i="1"/>
  <c r="Z191" i="1"/>
  <c r="X191" i="1"/>
  <c r="V191" i="1"/>
  <c r="T191" i="1"/>
  <c r="R191" i="1"/>
  <c r="P191" i="1"/>
  <c r="N191" i="1"/>
  <c r="L191" i="1"/>
  <c r="J191" i="1"/>
  <c r="AZ190" i="1"/>
  <c r="AX190" i="1"/>
  <c r="AV190" i="1"/>
  <c r="AT190" i="1"/>
  <c r="AR190" i="1"/>
  <c r="AP190" i="1"/>
  <c r="AN190" i="1"/>
  <c r="AL190" i="1"/>
  <c r="AJ190" i="1"/>
  <c r="AH190" i="1"/>
  <c r="AF190" i="1"/>
  <c r="AD190" i="1"/>
  <c r="AB190" i="1"/>
  <c r="Z190" i="1"/>
  <c r="X190" i="1"/>
  <c r="V190" i="1"/>
  <c r="T190" i="1"/>
  <c r="R190" i="1"/>
  <c r="P190" i="1"/>
  <c r="N190" i="1"/>
  <c r="L190" i="1"/>
  <c r="J190" i="1"/>
  <c r="AZ189" i="1"/>
  <c r="AX189" i="1"/>
  <c r="AV189" i="1"/>
  <c r="AT189" i="1"/>
  <c r="AR189" i="1"/>
  <c r="AP189" i="1"/>
  <c r="AN189" i="1"/>
  <c r="AL189" i="1"/>
  <c r="AJ189" i="1"/>
  <c r="AH189" i="1"/>
  <c r="AF189" i="1"/>
  <c r="AD189" i="1"/>
  <c r="AB189" i="1"/>
  <c r="Z189" i="1"/>
  <c r="X189" i="1"/>
  <c r="V189" i="1"/>
  <c r="T189" i="1"/>
  <c r="R189" i="1"/>
  <c r="P189" i="1"/>
  <c r="N189" i="1"/>
  <c r="L189" i="1"/>
  <c r="J189" i="1"/>
  <c r="AZ188" i="1"/>
  <c r="AX188" i="1"/>
  <c r="AV188" i="1"/>
  <c r="AT188" i="1"/>
  <c r="AR188" i="1"/>
  <c r="AP188" i="1"/>
  <c r="AN188" i="1"/>
  <c r="AL188" i="1"/>
  <c r="AJ188" i="1"/>
  <c r="AH188" i="1"/>
  <c r="AF188" i="1"/>
  <c r="AD188" i="1"/>
  <c r="AB188" i="1"/>
  <c r="Z188" i="1"/>
  <c r="X188" i="1"/>
  <c r="V188" i="1"/>
  <c r="T188" i="1"/>
  <c r="R188" i="1"/>
  <c r="P188" i="1"/>
  <c r="N188" i="1"/>
  <c r="L188" i="1"/>
  <c r="J188" i="1"/>
  <c r="AZ187" i="1"/>
  <c r="AX187" i="1"/>
  <c r="AV187" i="1"/>
  <c r="AT187" i="1"/>
  <c r="AR187" i="1"/>
  <c r="AP187" i="1"/>
  <c r="AN187" i="1"/>
  <c r="AL187" i="1"/>
  <c r="AJ187" i="1"/>
  <c r="AH187" i="1"/>
  <c r="AF187" i="1"/>
  <c r="AD187" i="1"/>
  <c r="AB187" i="1"/>
  <c r="Z187" i="1"/>
  <c r="X187" i="1"/>
  <c r="V187" i="1"/>
  <c r="T187" i="1"/>
  <c r="R187" i="1"/>
  <c r="P187" i="1"/>
  <c r="N187" i="1"/>
  <c r="L187" i="1"/>
  <c r="J187" i="1"/>
  <c r="AZ186" i="1"/>
  <c r="AX186" i="1"/>
  <c r="AV186" i="1"/>
  <c r="AT186" i="1"/>
  <c r="AR186" i="1"/>
  <c r="AP186" i="1"/>
  <c r="AN186" i="1"/>
  <c r="AL186" i="1"/>
  <c r="AJ186" i="1"/>
  <c r="AH186" i="1"/>
  <c r="AF186" i="1"/>
  <c r="AD186" i="1"/>
  <c r="AB186" i="1"/>
  <c r="Z186" i="1"/>
  <c r="X186" i="1"/>
  <c r="V186" i="1"/>
  <c r="T186" i="1"/>
  <c r="R186" i="1"/>
  <c r="P186" i="1"/>
  <c r="N186" i="1"/>
  <c r="L186" i="1"/>
  <c r="J186" i="1"/>
  <c r="I184" i="1"/>
  <c r="BA184" i="1" s="1"/>
  <c r="AZ183" i="1"/>
  <c r="AX183" i="1"/>
  <c r="AV183" i="1"/>
  <c r="AT183" i="1"/>
  <c r="AR183" i="1"/>
  <c r="AP183" i="1"/>
  <c r="AN183" i="1"/>
  <c r="AL183" i="1"/>
  <c r="AJ183" i="1"/>
  <c r="AH183" i="1"/>
  <c r="AF183" i="1"/>
  <c r="AD183" i="1"/>
  <c r="AB183" i="1"/>
  <c r="Z183" i="1"/>
  <c r="X183" i="1"/>
  <c r="V183" i="1"/>
  <c r="T183" i="1"/>
  <c r="R183" i="1"/>
  <c r="P183" i="1"/>
  <c r="N183" i="1"/>
  <c r="L183" i="1"/>
  <c r="J183" i="1"/>
  <c r="AZ182" i="1"/>
  <c r="AX182" i="1"/>
  <c r="AV182" i="1"/>
  <c r="AT182" i="1"/>
  <c r="AR182" i="1"/>
  <c r="AP182" i="1"/>
  <c r="AN182" i="1"/>
  <c r="AL182" i="1"/>
  <c r="AJ182" i="1"/>
  <c r="AH182" i="1"/>
  <c r="AF182" i="1"/>
  <c r="AD182" i="1"/>
  <c r="AB182" i="1"/>
  <c r="Z182" i="1"/>
  <c r="X182" i="1"/>
  <c r="V182" i="1"/>
  <c r="T182" i="1"/>
  <c r="R182" i="1"/>
  <c r="P182" i="1"/>
  <c r="N182" i="1"/>
  <c r="L182" i="1"/>
  <c r="J182" i="1"/>
  <c r="AZ181" i="1"/>
  <c r="AX181" i="1"/>
  <c r="AV181" i="1"/>
  <c r="AT181" i="1"/>
  <c r="AR181" i="1"/>
  <c r="AP181" i="1"/>
  <c r="AN181" i="1"/>
  <c r="AL181" i="1"/>
  <c r="AJ181" i="1"/>
  <c r="AH181" i="1"/>
  <c r="AF181" i="1"/>
  <c r="AD181" i="1"/>
  <c r="AB181" i="1"/>
  <c r="Z181" i="1"/>
  <c r="X181" i="1"/>
  <c r="V181" i="1"/>
  <c r="T181" i="1"/>
  <c r="R181" i="1"/>
  <c r="P181" i="1"/>
  <c r="N181" i="1"/>
  <c r="L181" i="1"/>
  <c r="J181" i="1"/>
  <c r="AZ180" i="1"/>
  <c r="AX180" i="1"/>
  <c r="AV180" i="1"/>
  <c r="AT180" i="1"/>
  <c r="AR180" i="1"/>
  <c r="AP180" i="1"/>
  <c r="AN180" i="1"/>
  <c r="AL180" i="1"/>
  <c r="AJ180" i="1"/>
  <c r="AH180" i="1"/>
  <c r="AF180" i="1"/>
  <c r="AD180" i="1"/>
  <c r="AB180" i="1"/>
  <c r="Z180" i="1"/>
  <c r="X180" i="1"/>
  <c r="V180" i="1"/>
  <c r="T180" i="1"/>
  <c r="R180" i="1"/>
  <c r="P180" i="1"/>
  <c r="N180" i="1"/>
  <c r="L180" i="1"/>
  <c r="J180" i="1"/>
  <c r="AZ179" i="1"/>
  <c r="AX179" i="1"/>
  <c r="AV179" i="1"/>
  <c r="AT179" i="1"/>
  <c r="AR179" i="1"/>
  <c r="AP179" i="1"/>
  <c r="AN179" i="1"/>
  <c r="AL179" i="1"/>
  <c r="AJ179" i="1"/>
  <c r="AH179" i="1"/>
  <c r="AF179" i="1"/>
  <c r="AD179" i="1"/>
  <c r="AB179" i="1"/>
  <c r="Z179" i="1"/>
  <c r="X179" i="1"/>
  <c r="V179" i="1"/>
  <c r="T179" i="1"/>
  <c r="R179" i="1"/>
  <c r="P179" i="1"/>
  <c r="N179" i="1"/>
  <c r="L179" i="1"/>
  <c r="J179" i="1"/>
  <c r="AZ178" i="1"/>
  <c r="AX178" i="1"/>
  <c r="AV178" i="1"/>
  <c r="AT178" i="1"/>
  <c r="AR178" i="1"/>
  <c r="AP178" i="1"/>
  <c r="AN178" i="1"/>
  <c r="AL178" i="1"/>
  <c r="AJ178" i="1"/>
  <c r="AH178" i="1"/>
  <c r="AF178" i="1"/>
  <c r="AD178" i="1"/>
  <c r="AB178" i="1"/>
  <c r="Z178" i="1"/>
  <c r="X178" i="1"/>
  <c r="V178" i="1"/>
  <c r="T178" i="1"/>
  <c r="R178" i="1"/>
  <c r="P178" i="1"/>
  <c r="N178" i="1"/>
  <c r="L178" i="1"/>
  <c r="J178" i="1"/>
  <c r="AZ177" i="1"/>
  <c r="AX177" i="1"/>
  <c r="AV177" i="1"/>
  <c r="AT177" i="1"/>
  <c r="AR177" i="1"/>
  <c r="AP177" i="1"/>
  <c r="AN177" i="1"/>
  <c r="AL177" i="1"/>
  <c r="AJ177" i="1"/>
  <c r="AH177" i="1"/>
  <c r="AF177" i="1"/>
  <c r="AD177" i="1"/>
  <c r="AB177" i="1"/>
  <c r="Z177" i="1"/>
  <c r="X177" i="1"/>
  <c r="V177" i="1"/>
  <c r="T177" i="1"/>
  <c r="R177" i="1"/>
  <c r="P177" i="1"/>
  <c r="N177" i="1"/>
  <c r="L177" i="1"/>
  <c r="J177" i="1"/>
  <c r="AZ176" i="1"/>
  <c r="AX176" i="1"/>
  <c r="AV176" i="1"/>
  <c r="AT176" i="1"/>
  <c r="AR176" i="1"/>
  <c r="AP176" i="1"/>
  <c r="AN176" i="1"/>
  <c r="AL176" i="1"/>
  <c r="AJ176" i="1"/>
  <c r="AH176" i="1"/>
  <c r="AF176" i="1"/>
  <c r="AD176" i="1"/>
  <c r="AB176" i="1"/>
  <c r="Z176" i="1"/>
  <c r="X176" i="1"/>
  <c r="V176" i="1"/>
  <c r="T176" i="1"/>
  <c r="R176" i="1"/>
  <c r="P176" i="1"/>
  <c r="N176" i="1"/>
  <c r="L176" i="1"/>
  <c r="J176" i="1"/>
  <c r="AZ175" i="1"/>
  <c r="AX175" i="1"/>
  <c r="AV175" i="1"/>
  <c r="AT175" i="1"/>
  <c r="AR175" i="1"/>
  <c r="AP175" i="1"/>
  <c r="AN175" i="1"/>
  <c r="AL175" i="1"/>
  <c r="AJ175" i="1"/>
  <c r="AH175" i="1"/>
  <c r="AF175" i="1"/>
  <c r="AD175" i="1"/>
  <c r="AB175" i="1"/>
  <c r="Z175" i="1"/>
  <c r="X175" i="1"/>
  <c r="V175" i="1"/>
  <c r="T175" i="1"/>
  <c r="R175" i="1"/>
  <c r="P175" i="1"/>
  <c r="N175" i="1"/>
  <c r="L175" i="1"/>
  <c r="J175" i="1"/>
  <c r="AZ174" i="1"/>
  <c r="AX174" i="1"/>
  <c r="AV174" i="1"/>
  <c r="AT174" i="1"/>
  <c r="AR174" i="1"/>
  <c r="AP174" i="1"/>
  <c r="AN174" i="1"/>
  <c r="AL174" i="1"/>
  <c r="AJ174" i="1"/>
  <c r="AH174" i="1"/>
  <c r="AF174" i="1"/>
  <c r="AD174" i="1"/>
  <c r="AB174" i="1"/>
  <c r="Z174" i="1"/>
  <c r="X174" i="1"/>
  <c r="V174" i="1"/>
  <c r="T174" i="1"/>
  <c r="R174" i="1"/>
  <c r="P174" i="1"/>
  <c r="N174" i="1"/>
  <c r="L174" i="1"/>
  <c r="J174" i="1"/>
  <c r="AZ173" i="1"/>
  <c r="AX173" i="1"/>
  <c r="AV173" i="1"/>
  <c r="AT173" i="1"/>
  <c r="AR173" i="1"/>
  <c r="AP173" i="1"/>
  <c r="AN173" i="1"/>
  <c r="AL173" i="1"/>
  <c r="AJ173" i="1"/>
  <c r="AH173" i="1"/>
  <c r="AF173" i="1"/>
  <c r="AD173" i="1"/>
  <c r="AB173" i="1"/>
  <c r="Z173" i="1"/>
  <c r="X173" i="1"/>
  <c r="V173" i="1"/>
  <c r="T173" i="1"/>
  <c r="R173" i="1"/>
  <c r="P173" i="1"/>
  <c r="N173" i="1"/>
  <c r="L173" i="1"/>
  <c r="J173" i="1"/>
  <c r="AZ172" i="1"/>
  <c r="AX172" i="1"/>
  <c r="AV172" i="1"/>
  <c r="AT172" i="1"/>
  <c r="AR172" i="1"/>
  <c r="AP172" i="1"/>
  <c r="AN172" i="1"/>
  <c r="AL172" i="1"/>
  <c r="AJ172" i="1"/>
  <c r="AH172" i="1"/>
  <c r="AF172" i="1"/>
  <c r="AD172" i="1"/>
  <c r="AB172" i="1"/>
  <c r="Z172" i="1"/>
  <c r="X172" i="1"/>
  <c r="V172" i="1"/>
  <c r="T172" i="1"/>
  <c r="R172" i="1"/>
  <c r="P172" i="1"/>
  <c r="N172" i="1"/>
  <c r="L172" i="1"/>
  <c r="J172" i="1"/>
  <c r="AZ171" i="1"/>
  <c r="AX171" i="1"/>
  <c r="AV171" i="1"/>
  <c r="AT171" i="1"/>
  <c r="AR171" i="1"/>
  <c r="AP171" i="1"/>
  <c r="AN171" i="1"/>
  <c r="AL171" i="1"/>
  <c r="AJ171" i="1"/>
  <c r="AH171" i="1"/>
  <c r="AF171" i="1"/>
  <c r="AD171" i="1"/>
  <c r="AB171" i="1"/>
  <c r="Z171" i="1"/>
  <c r="X171" i="1"/>
  <c r="V171" i="1"/>
  <c r="T171" i="1"/>
  <c r="R171" i="1"/>
  <c r="P171" i="1"/>
  <c r="N171" i="1"/>
  <c r="L171" i="1"/>
  <c r="J171" i="1"/>
  <c r="AZ170" i="1"/>
  <c r="AX170" i="1"/>
  <c r="AV170" i="1"/>
  <c r="AT170" i="1"/>
  <c r="AR170" i="1"/>
  <c r="AP170" i="1"/>
  <c r="AN170" i="1"/>
  <c r="AL170" i="1"/>
  <c r="AJ170" i="1"/>
  <c r="AH170" i="1"/>
  <c r="AF170" i="1"/>
  <c r="AD170" i="1"/>
  <c r="AB170" i="1"/>
  <c r="Z170" i="1"/>
  <c r="X170" i="1"/>
  <c r="V170" i="1"/>
  <c r="T170" i="1"/>
  <c r="R170" i="1"/>
  <c r="P170" i="1"/>
  <c r="N170" i="1"/>
  <c r="L170" i="1"/>
  <c r="J170" i="1"/>
  <c r="AZ169" i="1"/>
  <c r="AX169" i="1"/>
  <c r="AV169" i="1"/>
  <c r="AT169" i="1"/>
  <c r="AR169" i="1"/>
  <c r="AP169" i="1"/>
  <c r="AN169" i="1"/>
  <c r="AL169" i="1"/>
  <c r="AJ169" i="1"/>
  <c r="AH169" i="1"/>
  <c r="AF169" i="1"/>
  <c r="AD169" i="1"/>
  <c r="AB169" i="1"/>
  <c r="Z169" i="1"/>
  <c r="X169" i="1"/>
  <c r="V169" i="1"/>
  <c r="T169" i="1"/>
  <c r="R169" i="1"/>
  <c r="P169" i="1"/>
  <c r="N169" i="1"/>
  <c r="L169" i="1"/>
  <c r="J169" i="1"/>
  <c r="AZ168" i="1"/>
  <c r="AX168" i="1"/>
  <c r="AV168" i="1"/>
  <c r="AT168" i="1"/>
  <c r="AR168" i="1"/>
  <c r="AP168" i="1"/>
  <c r="AN168" i="1"/>
  <c r="AL168" i="1"/>
  <c r="AJ168" i="1"/>
  <c r="AH168" i="1"/>
  <c r="AF168" i="1"/>
  <c r="AD168" i="1"/>
  <c r="AB168" i="1"/>
  <c r="Z168" i="1"/>
  <c r="X168" i="1"/>
  <c r="V168" i="1"/>
  <c r="T168" i="1"/>
  <c r="R168" i="1"/>
  <c r="P168" i="1"/>
  <c r="N168" i="1"/>
  <c r="L168" i="1"/>
  <c r="J168" i="1"/>
  <c r="AZ167" i="1"/>
  <c r="AX167" i="1"/>
  <c r="AV167" i="1"/>
  <c r="AT167" i="1"/>
  <c r="AR167" i="1"/>
  <c r="AP167" i="1"/>
  <c r="AN167" i="1"/>
  <c r="AL167" i="1"/>
  <c r="AJ167" i="1"/>
  <c r="AH167" i="1"/>
  <c r="AF167" i="1"/>
  <c r="AD167" i="1"/>
  <c r="AB167" i="1"/>
  <c r="Z167" i="1"/>
  <c r="X167" i="1"/>
  <c r="V167" i="1"/>
  <c r="T167" i="1"/>
  <c r="R167" i="1"/>
  <c r="P167" i="1"/>
  <c r="N167" i="1"/>
  <c r="L167" i="1"/>
  <c r="J167" i="1"/>
  <c r="AZ166" i="1"/>
  <c r="AX166" i="1"/>
  <c r="AV166" i="1"/>
  <c r="AT166" i="1"/>
  <c r="AR166" i="1"/>
  <c r="AP166" i="1"/>
  <c r="AN166" i="1"/>
  <c r="AL166" i="1"/>
  <c r="AJ166" i="1"/>
  <c r="AH166" i="1"/>
  <c r="AF166" i="1"/>
  <c r="AD166" i="1"/>
  <c r="AB166" i="1"/>
  <c r="Z166" i="1"/>
  <c r="X166" i="1"/>
  <c r="V166" i="1"/>
  <c r="T166" i="1"/>
  <c r="R166" i="1"/>
  <c r="P166" i="1"/>
  <c r="N166" i="1"/>
  <c r="L166" i="1"/>
  <c r="J166" i="1"/>
  <c r="AZ165" i="1"/>
  <c r="AX165" i="1"/>
  <c r="AV165" i="1"/>
  <c r="AT165" i="1"/>
  <c r="AR165" i="1"/>
  <c r="AP165" i="1"/>
  <c r="AN165" i="1"/>
  <c r="AL165" i="1"/>
  <c r="AJ165" i="1"/>
  <c r="AH165" i="1"/>
  <c r="AF165" i="1"/>
  <c r="AD165" i="1"/>
  <c r="AB165" i="1"/>
  <c r="Z165" i="1"/>
  <c r="X165" i="1"/>
  <c r="V165" i="1"/>
  <c r="T165" i="1"/>
  <c r="R165" i="1"/>
  <c r="P165" i="1"/>
  <c r="N165" i="1"/>
  <c r="L165" i="1"/>
  <c r="J165" i="1"/>
  <c r="AZ164" i="1"/>
  <c r="AX164" i="1"/>
  <c r="AV164" i="1"/>
  <c r="AT164" i="1"/>
  <c r="AR164" i="1"/>
  <c r="AP164" i="1"/>
  <c r="AN164" i="1"/>
  <c r="AL164" i="1"/>
  <c r="AJ164" i="1"/>
  <c r="AH164" i="1"/>
  <c r="AF164" i="1"/>
  <c r="AD164" i="1"/>
  <c r="AB164" i="1"/>
  <c r="Z164" i="1"/>
  <c r="X164" i="1"/>
  <c r="V164" i="1"/>
  <c r="T164" i="1"/>
  <c r="R164" i="1"/>
  <c r="P164" i="1"/>
  <c r="N164" i="1"/>
  <c r="L164" i="1"/>
  <c r="J164" i="1"/>
  <c r="AZ163" i="1"/>
  <c r="AX163" i="1"/>
  <c r="AV163" i="1"/>
  <c r="AT163" i="1"/>
  <c r="AR163" i="1"/>
  <c r="AP163" i="1"/>
  <c r="AN163" i="1"/>
  <c r="AL163" i="1"/>
  <c r="AJ163" i="1"/>
  <c r="AH163" i="1"/>
  <c r="AF163" i="1"/>
  <c r="AD163" i="1"/>
  <c r="AB163" i="1"/>
  <c r="Z163" i="1"/>
  <c r="X163" i="1"/>
  <c r="V163" i="1"/>
  <c r="T163" i="1"/>
  <c r="R163" i="1"/>
  <c r="P163" i="1"/>
  <c r="N163" i="1"/>
  <c r="L163" i="1"/>
  <c r="J163" i="1"/>
  <c r="AZ162" i="1"/>
  <c r="AX162" i="1"/>
  <c r="AV162" i="1"/>
  <c r="AT162" i="1"/>
  <c r="AR162" i="1"/>
  <c r="AP162" i="1"/>
  <c r="AN162" i="1"/>
  <c r="AL162" i="1"/>
  <c r="AJ162" i="1"/>
  <c r="AH162" i="1"/>
  <c r="AF162" i="1"/>
  <c r="AD162" i="1"/>
  <c r="AB162" i="1"/>
  <c r="Z162" i="1"/>
  <c r="X162" i="1"/>
  <c r="V162" i="1"/>
  <c r="T162" i="1"/>
  <c r="R162" i="1"/>
  <c r="P162" i="1"/>
  <c r="N162" i="1"/>
  <c r="L162" i="1"/>
  <c r="J162" i="1"/>
  <c r="AZ161" i="1"/>
  <c r="AX161" i="1"/>
  <c r="AV161" i="1"/>
  <c r="AT161" i="1"/>
  <c r="AR161" i="1"/>
  <c r="AP161" i="1"/>
  <c r="AN161" i="1"/>
  <c r="AL161" i="1"/>
  <c r="AJ161" i="1"/>
  <c r="AH161" i="1"/>
  <c r="AF161" i="1"/>
  <c r="AD161" i="1"/>
  <c r="AB161" i="1"/>
  <c r="Z161" i="1"/>
  <c r="X161" i="1"/>
  <c r="V161" i="1"/>
  <c r="T161" i="1"/>
  <c r="R161" i="1"/>
  <c r="P161" i="1"/>
  <c r="N161" i="1"/>
  <c r="L161" i="1"/>
  <c r="J161" i="1"/>
  <c r="AZ160" i="1"/>
  <c r="AX160" i="1"/>
  <c r="AV160" i="1"/>
  <c r="AT160" i="1"/>
  <c r="AR160" i="1"/>
  <c r="AP160" i="1"/>
  <c r="AN160" i="1"/>
  <c r="AL160" i="1"/>
  <c r="AJ160" i="1"/>
  <c r="AH160" i="1"/>
  <c r="AF160" i="1"/>
  <c r="AD160" i="1"/>
  <c r="AB160" i="1"/>
  <c r="Z160" i="1"/>
  <c r="X160" i="1"/>
  <c r="V160" i="1"/>
  <c r="T160" i="1"/>
  <c r="R160" i="1"/>
  <c r="P160" i="1"/>
  <c r="N160" i="1"/>
  <c r="L160" i="1"/>
  <c r="J160" i="1"/>
  <c r="AZ159" i="1"/>
  <c r="AX159" i="1"/>
  <c r="AV159" i="1"/>
  <c r="AT159" i="1"/>
  <c r="AR159" i="1"/>
  <c r="AP159" i="1"/>
  <c r="AN159" i="1"/>
  <c r="AL159" i="1"/>
  <c r="AJ159" i="1"/>
  <c r="AH159" i="1"/>
  <c r="AF159" i="1"/>
  <c r="AD159" i="1"/>
  <c r="AB159" i="1"/>
  <c r="Z159" i="1"/>
  <c r="X159" i="1"/>
  <c r="V159" i="1"/>
  <c r="T159" i="1"/>
  <c r="R159" i="1"/>
  <c r="P159" i="1"/>
  <c r="N159" i="1"/>
  <c r="L159" i="1"/>
  <c r="J159" i="1"/>
  <c r="AZ158" i="1"/>
  <c r="AX158" i="1"/>
  <c r="AV158" i="1"/>
  <c r="AT158" i="1"/>
  <c r="AR158" i="1"/>
  <c r="AP158" i="1"/>
  <c r="AN158" i="1"/>
  <c r="AL158" i="1"/>
  <c r="AJ158" i="1"/>
  <c r="AH158" i="1"/>
  <c r="AF158" i="1"/>
  <c r="AD158" i="1"/>
  <c r="AB158" i="1"/>
  <c r="Z158" i="1"/>
  <c r="X158" i="1"/>
  <c r="V158" i="1"/>
  <c r="T158" i="1"/>
  <c r="R158" i="1"/>
  <c r="P158" i="1"/>
  <c r="N158" i="1"/>
  <c r="L158" i="1"/>
  <c r="J158" i="1"/>
  <c r="AZ157" i="1"/>
  <c r="AX157" i="1"/>
  <c r="AV157" i="1"/>
  <c r="AT157" i="1"/>
  <c r="AR157" i="1"/>
  <c r="AP157" i="1"/>
  <c r="AN157" i="1"/>
  <c r="AL157" i="1"/>
  <c r="AJ157" i="1"/>
  <c r="AH157" i="1"/>
  <c r="AF157" i="1"/>
  <c r="AD157" i="1"/>
  <c r="AB157" i="1"/>
  <c r="Z157" i="1"/>
  <c r="X157" i="1"/>
  <c r="V157" i="1"/>
  <c r="T157" i="1"/>
  <c r="R157" i="1"/>
  <c r="P157" i="1"/>
  <c r="N157" i="1"/>
  <c r="L157" i="1"/>
  <c r="J157" i="1"/>
  <c r="AZ156" i="1"/>
  <c r="AX156" i="1"/>
  <c r="AV156" i="1"/>
  <c r="AT156" i="1"/>
  <c r="AR156" i="1"/>
  <c r="AP156" i="1"/>
  <c r="AN156" i="1"/>
  <c r="AL156" i="1"/>
  <c r="AJ156" i="1"/>
  <c r="AH156" i="1"/>
  <c r="AF156" i="1"/>
  <c r="AD156" i="1"/>
  <c r="AB156" i="1"/>
  <c r="Z156" i="1"/>
  <c r="X156" i="1"/>
  <c r="V156" i="1"/>
  <c r="T156" i="1"/>
  <c r="R156" i="1"/>
  <c r="P156" i="1"/>
  <c r="N156" i="1"/>
  <c r="L156" i="1"/>
  <c r="J156" i="1"/>
  <c r="AZ155" i="1"/>
  <c r="AX155" i="1"/>
  <c r="AV155" i="1"/>
  <c r="AT155" i="1"/>
  <c r="AR155" i="1"/>
  <c r="AP155" i="1"/>
  <c r="AN155" i="1"/>
  <c r="AL155" i="1"/>
  <c r="AJ155" i="1"/>
  <c r="AH155" i="1"/>
  <c r="AF155" i="1"/>
  <c r="AD155" i="1"/>
  <c r="AB155" i="1"/>
  <c r="Z155" i="1"/>
  <c r="X155" i="1"/>
  <c r="V155" i="1"/>
  <c r="T155" i="1"/>
  <c r="R155" i="1"/>
  <c r="P155" i="1"/>
  <c r="N155" i="1"/>
  <c r="L155" i="1"/>
  <c r="J155" i="1"/>
  <c r="I153" i="1"/>
  <c r="BA153" i="1" s="1"/>
  <c r="AZ152" i="1"/>
  <c r="AX152" i="1"/>
  <c r="AV152" i="1"/>
  <c r="AT152" i="1"/>
  <c r="AR152" i="1"/>
  <c r="AP152" i="1"/>
  <c r="AN152" i="1"/>
  <c r="AL152" i="1"/>
  <c r="AJ152" i="1"/>
  <c r="AH152" i="1"/>
  <c r="AF152" i="1"/>
  <c r="AD152" i="1"/>
  <c r="AB152" i="1"/>
  <c r="Z152" i="1"/>
  <c r="X152" i="1"/>
  <c r="V152" i="1"/>
  <c r="T152" i="1"/>
  <c r="R152" i="1"/>
  <c r="P152" i="1"/>
  <c r="N152" i="1"/>
  <c r="L152" i="1"/>
  <c r="J152" i="1"/>
  <c r="AZ151" i="1"/>
  <c r="AX151" i="1"/>
  <c r="AV151" i="1"/>
  <c r="AT151" i="1"/>
  <c r="AR151" i="1"/>
  <c r="AP151" i="1"/>
  <c r="AN151" i="1"/>
  <c r="AL151" i="1"/>
  <c r="AJ151" i="1"/>
  <c r="AH151" i="1"/>
  <c r="AF151" i="1"/>
  <c r="AD151" i="1"/>
  <c r="AB151" i="1"/>
  <c r="Z151" i="1"/>
  <c r="X151" i="1"/>
  <c r="V151" i="1"/>
  <c r="T151" i="1"/>
  <c r="R151" i="1"/>
  <c r="P151" i="1"/>
  <c r="N151" i="1"/>
  <c r="L151" i="1"/>
  <c r="J151" i="1"/>
  <c r="AZ150" i="1"/>
  <c r="AX150" i="1"/>
  <c r="AV150" i="1"/>
  <c r="AT150" i="1"/>
  <c r="AR150" i="1"/>
  <c r="AP150" i="1"/>
  <c r="AN150" i="1"/>
  <c r="AL150" i="1"/>
  <c r="AJ150" i="1"/>
  <c r="AH150" i="1"/>
  <c r="AF150" i="1"/>
  <c r="AD150" i="1"/>
  <c r="AB150" i="1"/>
  <c r="Z150" i="1"/>
  <c r="X150" i="1"/>
  <c r="V150" i="1"/>
  <c r="T150" i="1"/>
  <c r="R150" i="1"/>
  <c r="P150" i="1"/>
  <c r="N150" i="1"/>
  <c r="L150" i="1"/>
  <c r="J150" i="1"/>
  <c r="AZ149" i="1"/>
  <c r="AX149" i="1"/>
  <c r="AV149" i="1"/>
  <c r="AT149" i="1"/>
  <c r="AR149" i="1"/>
  <c r="AP149" i="1"/>
  <c r="AN149" i="1"/>
  <c r="AL149" i="1"/>
  <c r="AJ149" i="1"/>
  <c r="AH149" i="1"/>
  <c r="AF149" i="1"/>
  <c r="AD149" i="1"/>
  <c r="AB149" i="1"/>
  <c r="Z149" i="1"/>
  <c r="X149" i="1"/>
  <c r="V149" i="1"/>
  <c r="T149" i="1"/>
  <c r="R149" i="1"/>
  <c r="P149" i="1"/>
  <c r="N149" i="1"/>
  <c r="L149" i="1"/>
  <c r="J149" i="1"/>
  <c r="AZ148" i="1"/>
  <c r="AX148" i="1"/>
  <c r="AV148" i="1"/>
  <c r="AT148" i="1"/>
  <c r="AR148" i="1"/>
  <c r="AP148" i="1"/>
  <c r="AN148" i="1"/>
  <c r="AL148" i="1"/>
  <c r="AJ148" i="1"/>
  <c r="AH148" i="1"/>
  <c r="AF148" i="1"/>
  <c r="AD148" i="1"/>
  <c r="AB148" i="1"/>
  <c r="Z148" i="1"/>
  <c r="X148" i="1"/>
  <c r="V148" i="1"/>
  <c r="T148" i="1"/>
  <c r="R148" i="1"/>
  <c r="P148" i="1"/>
  <c r="N148" i="1"/>
  <c r="L148" i="1"/>
  <c r="J148" i="1"/>
  <c r="AZ147" i="1"/>
  <c r="AX147" i="1"/>
  <c r="AV147" i="1"/>
  <c r="AT147" i="1"/>
  <c r="AR147" i="1"/>
  <c r="AP147" i="1"/>
  <c r="AN147" i="1"/>
  <c r="AL147" i="1"/>
  <c r="AJ147" i="1"/>
  <c r="AH147" i="1"/>
  <c r="AF147" i="1"/>
  <c r="AD147" i="1"/>
  <c r="AB147" i="1"/>
  <c r="Z147" i="1"/>
  <c r="X147" i="1"/>
  <c r="V147" i="1"/>
  <c r="T147" i="1"/>
  <c r="R147" i="1"/>
  <c r="P147" i="1"/>
  <c r="N147" i="1"/>
  <c r="L147" i="1"/>
  <c r="J147" i="1"/>
  <c r="AZ146" i="1"/>
  <c r="AX146" i="1"/>
  <c r="AV146" i="1"/>
  <c r="AT146" i="1"/>
  <c r="AR146" i="1"/>
  <c r="AP146" i="1"/>
  <c r="AN146" i="1"/>
  <c r="AL146" i="1"/>
  <c r="AJ146" i="1"/>
  <c r="AH146" i="1"/>
  <c r="AF146" i="1"/>
  <c r="AD146" i="1"/>
  <c r="AB146" i="1"/>
  <c r="Z146" i="1"/>
  <c r="X146" i="1"/>
  <c r="V146" i="1"/>
  <c r="T146" i="1"/>
  <c r="R146" i="1"/>
  <c r="P146" i="1"/>
  <c r="N146" i="1"/>
  <c r="L146" i="1"/>
  <c r="J146" i="1"/>
  <c r="I144" i="1"/>
  <c r="BA144" i="1" s="1"/>
  <c r="AZ143" i="1"/>
  <c r="AX143" i="1"/>
  <c r="AV143" i="1"/>
  <c r="AT143" i="1"/>
  <c r="AR143" i="1"/>
  <c r="AP143" i="1"/>
  <c r="AN143" i="1"/>
  <c r="AL143" i="1"/>
  <c r="AJ143" i="1"/>
  <c r="AH143" i="1"/>
  <c r="AF143" i="1"/>
  <c r="AD143" i="1"/>
  <c r="AB143" i="1"/>
  <c r="Z143" i="1"/>
  <c r="X143" i="1"/>
  <c r="V143" i="1"/>
  <c r="T143" i="1"/>
  <c r="R143" i="1"/>
  <c r="P143" i="1"/>
  <c r="N143" i="1"/>
  <c r="L143" i="1"/>
  <c r="J143" i="1"/>
  <c r="AZ142" i="1"/>
  <c r="AX142" i="1"/>
  <c r="AV142" i="1"/>
  <c r="AT142" i="1"/>
  <c r="AR142" i="1"/>
  <c r="AP142" i="1"/>
  <c r="AN142" i="1"/>
  <c r="AL142" i="1"/>
  <c r="AJ142" i="1"/>
  <c r="AH142" i="1"/>
  <c r="AF142" i="1"/>
  <c r="AD142" i="1"/>
  <c r="AB142" i="1"/>
  <c r="Z142" i="1"/>
  <c r="X142" i="1"/>
  <c r="V142" i="1"/>
  <c r="T142" i="1"/>
  <c r="R142" i="1"/>
  <c r="P142" i="1"/>
  <c r="N142" i="1"/>
  <c r="L142" i="1"/>
  <c r="J142" i="1"/>
  <c r="AZ141" i="1"/>
  <c r="AX141" i="1"/>
  <c r="AV141" i="1"/>
  <c r="AT141" i="1"/>
  <c r="AR141" i="1"/>
  <c r="AP141" i="1"/>
  <c r="AN141" i="1"/>
  <c r="AL141" i="1"/>
  <c r="AJ141" i="1"/>
  <c r="AH141" i="1"/>
  <c r="AF141" i="1"/>
  <c r="AD141" i="1"/>
  <c r="AB141" i="1"/>
  <c r="Z141" i="1"/>
  <c r="X141" i="1"/>
  <c r="V141" i="1"/>
  <c r="T141" i="1"/>
  <c r="R141" i="1"/>
  <c r="P141" i="1"/>
  <c r="N141" i="1"/>
  <c r="L141" i="1"/>
  <c r="J141" i="1"/>
  <c r="AZ140" i="1"/>
  <c r="AX140" i="1"/>
  <c r="AV140" i="1"/>
  <c r="AT140" i="1"/>
  <c r="AR140" i="1"/>
  <c r="AP140" i="1"/>
  <c r="AN140" i="1"/>
  <c r="AL140" i="1"/>
  <c r="AJ140" i="1"/>
  <c r="AH140" i="1"/>
  <c r="AF140" i="1"/>
  <c r="AD140" i="1"/>
  <c r="AB140" i="1"/>
  <c r="Z140" i="1"/>
  <c r="X140" i="1"/>
  <c r="V140" i="1"/>
  <c r="T140" i="1"/>
  <c r="R140" i="1"/>
  <c r="P140" i="1"/>
  <c r="N140" i="1"/>
  <c r="L140" i="1"/>
  <c r="J140" i="1"/>
  <c r="AZ139" i="1"/>
  <c r="AX139" i="1"/>
  <c r="AV139" i="1"/>
  <c r="AT139" i="1"/>
  <c r="AR139" i="1"/>
  <c r="AP139" i="1"/>
  <c r="AN139" i="1"/>
  <c r="AL139" i="1"/>
  <c r="AJ139" i="1"/>
  <c r="AH139" i="1"/>
  <c r="AF139" i="1"/>
  <c r="AD139" i="1"/>
  <c r="AB139" i="1"/>
  <c r="Z139" i="1"/>
  <c r="X139" i="1"/>
  <c r="V139" i="1"/>
  <c r="T139" i="1"/>
  <c r="R139" i="1"/>
  <c r="P139" i="1"/>
  <c r="N139" i="1"/>
  <c r="L139" i="1"/>
  <c r="J139" i="1"/>
  <c r="AZ138" i="1"/>
  <c r="AX138" i="1"/>
  <c r="AV138" i="1"/>
  <c r="AT138" i="1"/>
  <c r="AR138" i="1"/>
  <c r="AP138" i="1"/>
  <c r="AN138" i="1"/>
  <c r="AL138" i="1"/>
  <c r="AJ138" i="1"/>
  <c r="AH138" i="1"/>
  <c r="AF138" i="1"/>
  <c r="AD138" i="1"/>
  <c r="AB138" i="1"/>
  <c r="Z138" i="1"/>
  <c r="X138" i="1"/>
  <c r="V138" i="1"/>
  <c r="T138" i="1"/>
  <c r="R138" i="1"/>
  <c r="P138" i="1"/>
  <c r="N138" i="1"/>
  <c r="L138" i="1"/>
  <c r="J138" i="1"/>
  <c r="AZ137" i="1"/>
  <c r="AX137" i="1"/>
  <c r="AV137" i="1"/>
  <c r="AT137" i="1"/>
  <c r="AR137" i="1"/>
  <c r="AP137" i="1"/>
  <c r="AN137" i="1"/>
  <c r="AL137" i="1"/>
  <c r="AJ137" i="1"/>
  <c r="AH137" i="1"/>
  <c r="AF137" i="1"/>
  <c r="AD137" i="1"/>
  <c r="AB137" i="1"/>
  <c r="Z137" i="1"/>
  <c r="X137" i="1"/>
  <c r="V137" i="1"/>
  <c r="T137" i="1"/>
  <c r="R137" i="1"/>
  <c r="P137" i="1"/>
  <c r="N137" i="1"/>
  <c r="L137" i="1"/>
  <c r="J137" i="1"/>
  <c r="AZ136" i="1"/>
  <c r="AX136" i="1"/>
  <c r="AV136" i="1"/>
  <c r="AT136" i="1"/>
  <c r="AR136" i="1"/>
  <c r="AP136" i="1"/>
  <c r="AN136" i="1"/>
  <c r="AL136" i="1"/>
  <c r="AJ136" i="1"/>
  <c r="AH136" i="1"/>
  <c r="AF136" i="1"/>
  <c r="AD136" i="1"/>
  <c r="AB136" i="1"/>
  <c r="Z136" i="1"/>
  <c r="X136" i="1"/>
  <c r="V136" i="1"/>
  <c r="T136" i="1"/>
  <c r="R136" i="1"/>
  <c r="P136" i="1"/>
  <c r="N136" i="1"/>
  <c r="L136" i="1"/>
  <c r="J136" i="1"/>
  <c r="AZ135" i="1"/>
  <c r="AX135" i="1"/>
  <c r="AV135" i="1"/>
  <c r="AT135" i="1"/>
  <c r="AR135" i="1"/>
  <c r="AP135" i="1"/>
  <c r="AN135" i="1"/>
  <c r="AL135" i="1"/>
  <c r="AJ135" i="1"/>
  <c r="AH135" i="1"/>
  <c r="AF135" i="1"/>
  <c r="AD135" i="1"/>
  <c r="AB135" i="1"/>
  <c r="Z135" i="1"/>
  <c r="X135" i="1"/>
  <c r="V135" i="1"/>
  <c r="T135" i="1"/>
  <c r="R135" i="1"/>
  <c r="P135" i="1"/>
  <c r="N135" i="1"/>
  <c r="L135" i="1"/>
  <c r="J135" i="1"/>
  <c r="AZ134" i="1"/>
  <c r="AX134" i="1"/>
  <c r="AV134" i="1"/>
  <c r="AT134" i="1"/>
  <c r="AR134" i="1"/>
  <c r="AP134" i="1"/>
  <c r="AN134" i="1"/>
  <c r="AL134" i="1"/>
  <c r="AJ134" i="1"/>
  <c r="AH134" i="1"/>
  <c r="AF134" i="1"/>
  <c r="AD134" i="1"/>
  <c r="AB134" i="1"/>
  <c r="Z134" i="1"/>
  <c r="X134" i="1"/>
  <c r="V134" i="1"/>
  <c r="T134" i="1"/>
  <c r="R134" i="1"/>
  <c r="P134" i="1"/>
  <c r="N134" i="1"/>
  <c r="L134" i="1"/>
  <c r="J134" i="1"/>
  <c r="AZ133" i="1"/>
  <c r="AX133" i="1"/>
  <c r="AV133" i="1"/>
  <c r="AT133" i="1"/>
  <c r="AR133" i="1"/>
  <c r="AP133" i="1"/>
  <c r="AN133" i="1"/>
  <c r="AL133" i="1"/>
  <c r="AJ133" i="1"/>
  <c r="AH133" i="1"/>
  <c r="AF133" i="1"/>
  <c r="AD133" i="1"/>
  <c r="AB133" i="1"/>
  <c r="Z133" i="1"/>
  <c r="X133" i="1"/>
  <c r="V133" i="1"/>
  <c r="T133" i="1"/>
  <c r="R133" i="1"/>
  <c r="P133" i="1"/>
  <c r="N133" i="1"/>
  <c r="L133" i="1"/>
  <c r="J133" i="1"/>
  <c r="AZ132" i="1"/>
  <c r="AX132" i="1"/>
  <c r="AV132" i="1"/>
  <c r="AT132" i="1"/>
  <c r="AR132" i="1"/>
  <c r="AP132" i="1"/>
  <c r="AN132" i="1"/>
  <c r="AL132" i="1"/>
  <c r="AJ132" i="1"/>
  <c r="AH132" i="1"/>
  <c r="AF132" i="1"/>
  <c r="AD132" i="1"/>
  <c r="AB132" i="1"/>
  <c r="Z132" i="1"/>
  <c r="X132" i="1"/>
  <c r="V132" i="1"/>
  <c r="T132" i="1"/>
  <c r="R132" i="1"/>
  <c r="P132" i="1"/>
  <c r="N132" i="1"/>
  <c r="L132" i="1"/>
  <c r="J132" i="1"/>
  <c r="AZ131" i="1"/>
  <c r="AX131" i="1"/>
  <c r="AV131" i="1"/>
  <c r="AT131" i="1"/>
  <c r="AR131" i="1"/>
  <c r="AP131" i="1"/>
  <c r="AN131" i="1"/>
  <c r="AL131" i="1"/>
  <c r="AJ131" i="1"/>
  <c r="AH131" i="1"/>
  <c r="AF131" i="1"/>
  <c r="AD131" i="1"/>
  <c r="AB131" i="1"/>
  <c r="Z131" i="1"/>
  <c r="X131" i="1"/>
  <c r="V131" i="1"/>
  <c r="T131" i="1"/>
  <c r="R131" i="1"/>
  <c r="P131" i="1"/>
  <c r="N131" i="1"/>
  <c r="L131" i="1"/>
  <c r="J131" i="1"/>
  <c r="I129" i="1"/>
  <c r="BA129" i="1" s="1"/>
  <c r="AZ128" i="1"/>
  <c r="AX128" i="1"/>
  <c r="AV128" i="1"/>
  <c r="AT128" i="1"/>
  <c r="AR128" i="1"/>
  <c r="AP128" i="1"/>
  <c r="AN128" i="1"/>
  <c r="AL128" i="1"/>
  <c r="AJ128" i="1"/>
  <c r="AH128" i="1"/>
  <c r="AF128" i="1"/>
  <c r="AD128" i="1"/>
  <c r="AB128" i="1"/>
  <c r="Z128" i="1"/>
  <c r="X128" i="1"/>
  <c r="V128" i="1"/>
  <c r="T128" i="1"/>
  <c r="R128" i="1"/>
  <c r="P128" i="1"/>
  <c r="N128" i="1"/>
  <c r="L128" i="1"/>
  <c r="J128" i="1"/>
  <c r="AZ127" i="1"/>
  <c r="AX127" i="1"/>
  <c r="AV127" i="1"/>
  <c r="AT127" i="1"/>
  <c r="AR127" i="1"/>
  <c r="AP127" i="1"/>
  <c r="AN127" i="1"/>
  <c r="AL127" i="1"/>
  <c r="AJ127" i="1"/>
  <c r="AH127" i="1"/>
  <c r="AF127" i="1"/>
  <c r="AD127" i="1"/>
  <c r="AB127" i="1"/>
  <c r="Z127" i="1"/>
  <c r="X127" i="1"/>
  <c r="V127" i="1"/>
  <c r="T127" i="1"/>
  <c r="R127" i="1"/>
  <c r="P127" i="1"/>
  <c r="N127" i="1"/>
  <c r="L127" i="1"/>
  <c r="J127" i="1"/>
  <c r="AZ126" i="1"/>
  <c r="AX126" i="1"/>
  <c r="AV126" i="1"/>
  <c r="AT126" i="1"/>
  <c r="AR126" i="1"/>
  <c r="AP126" i="1"/>
  <c r="AN126" i="1"/>
  <c r="AL126" i="1"/>
  <c r="AJ126" i="1"/>
  <c r="AH126" i="1"/>
  <c r="AF126" i="1"/>
  <c r="AD126" i="1"/>
  <c r="AB126" i="1"/>
  <c r="Z126" i="1"/>
  <c r="X126" i="1"/>
  <c r="V126" i="1"/>
  <c r="T126" i="1"/>
  <c r="R126" i="1"/>
  <c r="P126" i="1"/>
  <c r="N126" i="1"/>
  <c r="L126" i="1"/>
  <c r="J126" i="1"/>
  <c r="AZ125" i="1"/>
  <c r="AX125" i="1"/>
  <c r="AV125" i="1"/>
  <c r="AT125" i="1"/>
  <c r="AR125" i="1"/>
  <c r="AP125" i="1"/>
  <c r="AN125" i="1"/>
  <c r="AL125" i="1"/>
  <c r="AJ125" i="1"/>
  <c r="AH125" i="1"/>
  <c r="AF125" i="1"/>
  <c r="AD125" i="1"/>
  <c r="AB125" i="1"/>
  <c r="Z125" i="1"/>
  <c r="X125" i="1"/>
  <c r="V125" i="1"/>
  <c r="T125" i="1"/>
  <c r="R125" i="1"/>
  <c r="P125" i="1"/>
  <c r="N125" i="1"/>
  <c r="L125" i="1"/>
  <c r="J125" i="1"/>
  <c r="AZ124" i="1"/>
  <c r="AX124" i="1"/>
  <c r="AV124" i="1"/>
  <c r="AT124" i="1"/>
  <c r="AR124" i="1"/>
  <c r="AP124" i="1"/>
  <c r="AN124" i="1"/>
  <c r="AL124" i="1"/>
  <c r="AJ124" i="1"/>
  <c r="AH124" i="1"/>
  <c r="AF124" i="1"/>
  <c r="AD124" i="1"/>
  <c r="AB124" i="1"/>
  <c r="Z124" i="1"/>
  <c r="X124" i="1"/>
  <c r="V124" i="1"/>
  <c r="T124" i="1"/>
  <c r="R124" i="1"/>
  <c r="P124" i="1"/>
  <c r="N124" i="1"/>
  <c r="L124" i="1"/>
  <c r="J124" i="1"/>
  <c r="AZ123" i="1"/>
  <c r="AX123" i="1"/>
  <c r="AV123" i="1"/>
  <c r="AT123" i="1"/>
  <c r="AR123" i="1"/>
  <c r="AP123" i="1"/>
  <c r="AN123" i="1"/>
  <c r="AL123" i="1"/>
  <c r="AJ123" i="1"/>
  <c r="AH123" i="1"/>
  <c r="AF123" i="1"/>
  <c r="AD123" i="1"/>
  <c r="AB123" i="1"/>
  <c r="Z123" i="1"/>
  <c r="X123" i="1"/>
  <c r="V123" i="1"/>
  <c r="T123" i="1"/>
  <c r="R123" i="1"/>
  <c r="P123" i="1"/>
  <c r="N123" i="1"/>
  <c r="L123" i="1"/>
  <c r="J123" i="1"/>
  <c r="AZ122" i="1"/>
  <c r="AX122" i="1"/>
  <c r="AV122" i="1"/>
  <c r="AT122" i="1"/>
  <c r="AR122" i="1"/>
  <c r="AP122" i="1"/>
  <c r="AN122" i="1"/>
  <c r="AL122" i="1"/>
  <c r="AJ122" i="1"/>
  <c r="AH122" i="1"/>
  <c r="AF122" i="1"/>
  <c r="AD122" i="1"/>
  <c r="AB122" i="1"/>
  <c r="Z122" i="1"/>
  <c r="X122" i="1"/>
  <c r="V122" i="1"/>
  <c r="T122" i="1"/>
  <c r="R122" i="1"/>
  <c r="P122" i="1"/>
  <c r="N122" i="1"/>
  <c r="L122" i="1"/>
  <c r="J122" i="1"/>
  <c r="AZ121" i="1"/>
  <c r="AX121" i="1"/>
  <c r="AV121" i="1"/>
  <c r="AT121" i="1"/>
  <c r="AR121" i="1"/>
  <c r="AP121" i="1"/>
  <c r="AN121" i="1"/>
  <c r="AL121" i="1"/>
  <c r="AJ121" i="1"/>
  <c r="AH121" i="1"/>
  <c r="AF121" i="1"/>
  <c r="AD121" i="1"/>
  <c r="AB121" i="1"/>
  <c r="Z121" i="1"/>
  <c r="X121" i="1"/>
  <c r="V121" i="1"/>
  <c r="T121" i="1"/>
  <c r="R121" i="1"/>
  <c r="P121" i="1"/>
  <c r="N121" i="1"/>
  <c r="L121" i="1"/>
  <c r="J121" i="1"/>
  <c r="AZ120" i="1"/>
  <c r="AX120" i="1"/>
  <c r="AV120" i="1"/>
  <c r="AT120" i="1"/>
  <c r="AR120" i="1"/>
  <c r="AP120" i="1"/>
  <c r="AN120" i="1"/>
  <c r="AL120" i="1"/>
  <c r="AJ120" i="1"/>
  <c r="AH120" i="1"/>
  <c r="AF120" i="1"/>
  <c r="AD120" i="1"/>
  <c r="AB120" i="1"/>
  <c r="Z120" i="1"/>
  <c r="X120" i="1"/>
  <c r="V120" i="1"/>
  <c r="T120" i="1"/>
  <c r="R120" i="1"/>
  <c r="P120" i="1"/>
  <c r="N120" i="1"/>
  <c r="L120" i="1"/>
  <c r="J120" i="1"/>
  <c r="AZ119" i="1"/>
  <c r="AX119" i="1"/>
  <c r="AV119" i="1"/>
  <c r="AT119" i="1"/>
  <c r="AR119" i="1"/>
  <c r="AP119" i="1"/>
  <c r="AN119" i="1"/>
  <c r="AL119" i="1"/>
  <c r="AJ119" i="1"/>
  <c r="AH119" i="1"/>
  <c r="AF119" i="1"/>
  <c r="AD119" i="1"/>
  <c r="AB119" i="1"/>
  <c r="Z119" i="1"/>
  <c r="X119" i="1"/>
  <c r="V119" i="1"/>
  <c r="T119" i="1"/>
  <c r="R119" i="1"/>
  <c r="P119" i="1"/>
  <c r="N119" i="1"/>
  <c r="L119" i="1"/>
  <c r="J119" i="1"/>
  <c r="AZ118" i="1"/>
  <c r="AX118" i="1"/>
  <c r="AV118" i="1"/>
  <c r="AT118" i="1"/>
  <c r="AR118" i="1"/>
  <c r="AP118" i="1"/>
  <c r="AN118" i="1"/>
  <c r="AL118" i="1"/>
  <c r="AJ118" i="1"/>
  <c r="AH118" i="1"/>
  <c r="AF118" i="1"/>
  <c r="AD118" i="1"/>
  <c r="AB118" i="1"/>
  <c r="Z118" i="1"/>
  <c r="X118" i="1"/>
  <c r="V118" i="1"/>
  <c r="T118" i="1"/>
  <c r="R118" i="1"/>
  <c r="P118" i="1"/>
  <c r="N118" i="1"/>
  <c r="L118" i="1"/>
  <c r="J118" i="1"/>
  <c r="AZ117" i="1"/>
  <c r="AX117" i="1"/>
  <c r="AV117" i="1"/>
  <c r="AT117" i="1"/>
  <c r="AR117" i="1"/>
  <c r="AP117" i="1"/>
  <c r="AN117" i="1"/>
  <c r="AL117" i="1"/>
  <c r="AJ117" i="1"/>
  <c r="AH117" i="1"/>
  <c r="AF117" i="1"/>
  <c r="AD117" i="1"/>
  <c r="AB117" i="1"/>
  <c r="Z117" i="1"/>
  <c r="X117" i="1"/>
  <c r="V117" i="1"/>
  <c r="T117" i="1"/>
  <c r="R117" i="1"/>
  <c r="P117" i="1"/>
  <c r="N117" i="1"/>
  <c r="L117" i="1"/>
  <c r="J117" i="1"/>
  <c r="AZ116" i="1"/>
  <c r="AX116" i="1"/>
  <c r="AV116" i="1"/>
  <c r="AT116" i="1"/>
  <c r="AR116" i="1"/>
  <c r="AP116" i="1"/>
  <c r="AN116" i="1"/>
  <c r="AL116" i="1"/>
  <c r="AJ116" i="1"/>
  <c r="AH116" i="1"/>
  <c r="AF116" i="1"/>
  <c r="AD116" i="1"/>
  <c r="AB116" i="1"/>
  <c r="Z116" i="1"/>
  <c r="X116" i="1"/>
  <c r="V116" i="1"/>
  <c r="T116" i="1"/>
  <c r="R116" i="1"/>
  <c r="P116" i="1"/>
  <c r="N116" i="1"/>
  <c r="L116" i="1"/>
  <c r="J116" i="1"/>
  <c r="AZ115" i="1"/>
  <c r="AX115" i="1"/>
  <c r="AV115" i="1"/>
  <c r="AT115" i="1"/>
  <c r="AR115" i="1"/>
  <c r="AP115" i="1"/>
  <c r="AN115" i="1"/>
  <c r="AL115" i="1"/>
  <c r="AJ115" i="1"/>
  <c r="AH115" i="1"/>
  <c r="AF115" i="1"/>
  <c r="AD115" i="1"/>
  <c r="AB115" i="1"/>
  <c r="Z115" i="1"/>
  <c r="X115" i="1"/>
  <c r="V115" i="1"/>
  <c r="T115" i="1"/>
  <c r="R115" i="1"/>
  <c r="P115" i="1"/>
  <c r="N115" i="1"/>
  <c r="L115" i="1"/>
  <c r="J115" i="1"/>
  <c r="AZ114" i="1"/>
  <c r="AX114" i="1"/>
  <c r="AV114" i="1"/>
  <c r="AT114" i="1"/>
  <c r="AR114" i="1"/>
  <c r="AP114" i="1"/>
  <c r="AN114" i="1"/>
  <c r="AL114" i="1"/>
  <c r="AJ114" i="1"/>
  <c r="AH114" i="1"/>
  <c r="AF114" i="1"/>
  <c r="AD114" i="1"/>
  <c r="AB114" i="1"/>
  <c r="Z114" i="1"/>
  <c r="X114" i="1"/>
  <c r="V114" i="1"/>
  <c r="T114" i="1"/>
  <c r="R114" i="1"/>
  <c r="P114" i="1"/>
  <c r="N114" i="1"/>
  <c r="L114" i="1"/>
  <c r="J114" i="1"/>
  <c r="AZ113" i="1"/>
  <c r="AX113" i="1"/>
  <c r="AV113" i="1"/>
  <c r="AT113" i="1"/>
  <c r="AR113" i="1"/>
  <c r="AP113" i="1"/>
  <c r="AN113" i="1"/>
  <c r="AL113" i="1"/>
  <c r="AJ113" i="1"/>
  <c r="AH113" i="1"/>
  <c r="AF113" i="1"/>
  <c r="AD113" i="1"/>
  <c r="AB113" i="1"/>
  <c r="Z113" i="1"/>
  <c r="X113" i="1"/>
  <c r="V113" i="1"/>
  <c r="T113" i="1"/>
  <c r="R113" i="1"/>
  <c r="P113" i="1"/>
  <c r="N113" i="1"/>
  <c r="L113" i="1"/>
  <c r="J113" i="1"/>
  <c r="AZ112" i="1"/>
  <c r="AX112" i="1"/>
  <c r="AV112" i="1"/>
  <c r="AT112" i="1"/>
  <c r="AR112" i="1"/>
  <c r="AP112" i="1"/>
  <c r="AN112" i="1"/>
  <c r="AL112" i="1"/>
  <c r="AJ112" i="1"/>
  <c r="AH112" i="1"/>
  <c r="AF112" i="1"/>
  <c r="AD112" i="1"/>
  <c r="AB112" i="1"/>
  <c r="Z112" i="1"/>
  <c r="X112" i="1"/>
  <c r="V112" i="1"/>
  <c r="T112" i="1"/>
  <c r="R112" i="1"/>
  <c r="P112" i="1"/>
  <c r="N112" i="1"/>
  <c r="L112" i="1"/>
  <c r="J112" i="1"/>
  <c r="AZ111" i="1"/>
  <c r="AX111" i="1"/>
  <c r="AV111" i="1"/>
  <c r="AT111" i="1"/>
  <c r="AR111" i="1"/>
  <c r="AP111" i="1"/>
  <c r="AN111" i="1"/>
  <c r="AL111" i="1"/>
  <c r="AJ111" i="1"/>
  <c r="AH111" i="1"/>
  <c r="AF111" i="1"/>
  <c r="AD111" i="1"/>
  <c r="AB111" i="1"/>
  <c r="Z111" i="1"/>
  <c r="X111" i="1"/>
  <c r="V111" i="1"/>
  <c r="T111" i="1"/>
  <c r="R111" i="1"/>
  <c r="P111" i="1"/>
  <c r="N111" i="1"/>
  <c r="L111" i="1"/>
  <c r="J111" i="1"/>
  <c r="AZ110" i="1"/>
  <c r="AX110" i="1"/>
  <c r="AV110" i="1"/>
  <c r="AT110" i="1"/>
  <c r="AR110" i="1"/>
  <c r="AP110" i="1"/>
  <c r="AN110" i="1"/>
  <c r="AL110" i="1"/>
  <c r="AJ110" i="1"/>
  <c r="AH110" i="1"/>
  <c r="AF110" i="1"/>
  <c r="AD110" i="1"/>
  <c r="AB110" i="1"/>
  <c r="Z110" i="1"/>
  <c r="X110" i="1"/>
  <c r="V110" i="1"/>
  <c r="T110" i="1"/>
  <c r="R110" i="1"/>
  <c r="P110" i="1"/>
  <c r="N110" i="1"/>
  <c r="L110" i="1"/>
  <c r="J110" i="1"/>
  <c r="AZ109" i="1"/>
  <c r="AX109" i="1"/>
  <c r="AV109" i="1"/>
  <c r="AT109" i="1"/>
  <c r="AR109" i="1"/>
  <c r="AP109" i="1"/>
  <c r="AN109" i="1"/>
  <c r="AL109" i="1"/>
  <c r="AJ109" i="1"/>
  <c r="AH109" i="1"/>
  <c r="AF109" i="1"/>
  <c r="AD109" i="1"/>
  <c r="AB109" i="1"/>
  <c r="Z109" i="1"/>
  <c r="X109" i="1"/>
  <c r="V109" i="1"/>
  <c r="T109" i="1"/>
  <c r="R109" i="1"/>
  <c r="P109" i="1"/>
  <c r="N109" i="1"/>
  <c r="L109" i="1"/>
  <c r="J109" i="1"/>
  <c r="AZ108" i="1"/>
  <c r="AX108" i="1"/>
  <c r="AV108" i="1"/>
  <c r="AT108" i="1"/>
  <c r="AR108" i="1"/>
  <c r="AP108" i="1"/>
  <c r="AN108" i="1"/>
  <c r="AL108" i="1"/>
  <c r="AJ108" i="1"/>
  <c r="AH108" i="1"/>
  <c r="AF108" i="1"/>
  <c r="AD108" i="1"/>
  <c r="AB108" i="1"/>
  <c r="Z108" i="1"/>
  <c r="X108" i="1"/>
  <c r="V108" i="1"/>
  <c r="T108" i="1"/>
  <c r="R108" i="1"/>
  <c r="P108" i="1"/>
  <c r="N108" i="1"/>
  <c r="L108" i="1"/>
  <c r="J108" i="1"/>
  <c r="AZ107" i="1"/>
  <c r="AX107" i="1"/>
  <c r="AV107" i="1"/>
  <c r="AT107" i="1"/>
  <c r="AR107" i="1"/>
  <c r="AP107" i="1"/>
  <c r="AN107" i="1"/>
  <c r="AL107" i="1"/>
  <c r="AJ107" i="1"/>
  <c r="AH107" i="1"/>
  <c r="AF107" i="1"/>
  <c r="AD107" i="1"/>
  <c r="AB107" i="1"/>
  <c r="Z107" i="1"/>
  <c r="X107" i="1"/>
  <c r="V107" i="1"/>
  <c r="T107" i="1"/>
  <c r="R107" i="1"/>
  <c r="P107" i="1"/>
  <c r="N107" i="1"/>
  <c r="L107" i="1"/>
  <c r="J107" i="1"/>
  <c r="AZ106" i="1"/>
  <c r="AX106" i="1"/>
  <c r="AV106" i="1"/>
  <c r="AT106" i="1"/>
  <c r="AR106" i="1"/>
  <c r="AP106" i="1"/>
  <c r="AN106" i="1"/>
  <c r="AL106" i="1"/>
  <c r="AJ106" i="1"/>
  <c r="AH106" i="1"/>
  <c r="AF106" i="1"/>
  <c r="AD106" i="1"/>
  <c r="AB106" i="1"/>
  <c r="Z106" i="1"/>
  <c r="X106" i="1"/>
  <c r="V106" i="1"/>
  <c r="T106" i="1"/>
  <c r="R106" i="1"/>
  <c r="P106" i="1"/>
  <c r="N106" i="1"/>
  <c r="L106" i="1"/>
  <c r="J106" i="1"/>
  <c r="AZ105" i="1"/>
  <c r="AX105" i="1"/>
  <c r="AV105" i="1"/>
  <c r="AT105" i="1"/>
  <c r="AR105" i="1"/>
  <c r="AP105" i="1"/>
  <c r="AN105" i="1"/>
  <c r="AL105" i="1"/>
  <c r="AJ105" i="1"/>
  <c r="AH105" i="1"/>
  <c r="AF105" i="1"/>
  <c r="AD105" i="1"/>
  <c r="AB105" i="1"/>
  <c r="Z105" i="1"/>
  <c r="X105" i="1"/>
  <c r="V105" i="1"/>
  <c r="T105" i="1"/>
  <c r="R105" i="1"/>
  <c r="P105" i="1"/>
  <c r="N105" i="1"/>
  <c r="L105" i="1"/>
  <c r="J105" i="1"/>
  <c r="AZ104" i="1"/>
  <c r="AX104" i="1"/>
  <c r="AV104" i="1"/>
  <c r="AT104" i="1"/>
  <c r="AR104" i="1"/>
  <c r="AP104" i="1"/>
  <c r="AN104" i="1"/>
  <c r="AL104" i="1"/>
  <c r="AJ104" i="1"/>
  <c r="AH104" i="1"/>
  <c r="AF104" i="1"/>
  <c r="AD104" i="1"/>
  <c r="AB104" i="1"/>
  <c r="Z104" i="1"/>
  <c r="X104" i="1"/>
  <c r="V104" i="1"/>
  <c r="T104" i="1"/>
  <c r="R104" i="1"/>
  <c r="P104" i="1"/>
  <c r="N104" i="1"/>
  <c r="L104" i="1"/>
  <c r="J104" i="1"/>
  <c r="AZ103" i="1"/>
  <c r="AX103" i="1"/>
  <c r="AV103" i="1"/>
  <c r="AT103" i="1"/>
  <c r="AR103" i="1"/>
  <c r="AP103" i="1"/>
  <c r="AN103" i="1"/>
  <c r="AL103" i="1"/>
  <c r="AJ103" i="1"/>
  <c r="AH103" i="1"/>
  <c r="AF103" i="1"/>
  <c r="AD103" i="1"/>
  <c r="AB103" i="1"/>
  <c r="Z103" i="1"/>
  <c r="X103" i="1"/>
  <c r="V103" i="1"/>
  <c r="T103" i="1"/>
  <c r="R103" i="1"/>
  <c r="P103" i="1"/>
  <c r="N103" i="1"/>
  <c r="L103" i="1"/>
  <c r="J103" i="1"/>
  <c r="AZ102" i="1"/>
  <c r="AX102" i="1"/>
  <c r="AV102" i="1"/>
  <c r="AT102" i="1"/>
  <c r="AR102" i="1"/>
  <c r="AP102" i="1"/>
  <c r="AN102" i="1"/>
  <c r="AL102" i="1"/>
  <c r="AJ102" i="1"/>
  <c r="AH102" i="1"/>
  <c r="AF102" i="1"/>
  <c r="AD102" i="1"/>
  <c r="AB102" i="1"/>
  <c r="Z102" i="1"/>
  <c r="X102" i="1"/>
  <c r="V102" i="1"/>
  <c r="T102" i="1"/>
  <c r="R102" i="1"/>
  <c r="P102" i="1"/>
  <c r="N102" i="1"/>
  <c r="L102" i="1"/>
  <c r="J102" i="1"/>
  <c r="AZ101" i="1"/>
  <c r="AX101" i="1"/>
  <c r="AV101" i="1"/>
  <c r="AT101" i="1"/>
  <c r="AR101" i="1"/>
  <c r="AP101" i="1"/>
  <c r="AN101" i="1"/>
  <c r="AL101" i="1"/>
  <c r="AJ101" i="1"/>
  <c r="AH101" i="1"/>
  <c r="AF101" i="1"/>
  <c r="AD101" i="1"/>
  <c r="AB101" i="1"/>
  <c r="Z101" i="1"/>
  <c r="X101" i="1"/>
  <c r="V101" i="1"/>
  <c r="T101" i="1"/>
  <c r="R101" i="1"/>
  <c r="P101" i="1"/>
  <c r="N101" i="1"/>
  <c r="L101" i="1"/>
  <c r="J101" i="1"/>
  <c r="AZ100" i="1"/>
  <c r="AX100" i="1"/>
  <c r="AV100" i="1"/>
  <c r="AT100" i="1"/>
  <c r="AR100" i="1"/>
  <c r="AP100" i="1"/>
  <c r="AN100" i="1"/>
  <c r="AL100" i="1"/>
  <c r="AJ100" i="1"/>
  <c r="AH100" i="1"/>
  <c r="AF100" i="1"/>
  <c r="AD100" i="1"/>
  <c r="AB100" i="1"/>
  <c r="Z100" i="1"/>
  <c r="X100" i="1"/>
  <c r="V100" i="1"/>
  <c r="T100" i="1"/>
  <c r="R100" i="1"/>
  <c r="P100" i="1"/>
  <c r="N100" i="1"/>
  <c r="L100" i="1"/>
  <c r="J100" i="1"/>
  <c r="AZ99" i="1"/>
  <c r="AX99" i="1"/>
  <c r="AV99" i="1"/>
  <c r="AT99" i="1"/>
  <c r="AR99" i="1"/>
  <c r="AP99" i="1"/>
  <c r="AN99" i="1"/>
  <c r="AL99" i="1"/>
  <c r="AJ99" i="1"/>
  <c r="AH99" i="1"/>
  <c r="AF99" i="1"/>
  <c r="AD99" i="1"/>
  <c r="AB99" i="1"/>
  <c r="Z99" i="1"/>
  <c r="X99" i="1"/>
  <c r="V99" i="1"/>
  <c r="T99" i="1"/>
  <c r="R99" i="1"/>
  <c r="P99" i="1"/>
  <c r="N99" i="1"/>
  <c r="L99" i="1"/>
  <c r="J99" i="1"/>
  <c r="AZ98" i="1"/>
  <c r="AX98" i="1"/>
  <c r="AV98" i="1"/>
  <c r="AT98" i="1"/>
  <c r="AR98" i="1"/>
  <c r="AP98" i="1"/>
  <c r="AN98" i="1"/>
  <c r="AL98" i="1"/>
  <c r="AJ98" i="1"/>
  <c r="AH98" i="1"/>
  <c r="AF98" i="1"/>
  <c r="AD98" i="1"/>
  <c r="AB98" i="1"/>
  <c r="Z98" i="1"/>
  <c r="X98" i="1"/>
  <c r="V98" i="1"/>
  <c r="T98" i="1"/>
  <c r="R98" i="1"/>
  <c r="P98" i="1"/>
  <c r="N98" i="1"/>
  <c r="L98" i="1"/>
  <c r="J98" i="1"/>
  <c r="AZ97" i="1"/>
  <c r="AX97" i="1"/>
  <c r="AV97" i="1"/>
  <c r="AT97" i="1"/>
  <c r="AR97" i="1"/>
  <c r="AP97" i="1"/>
  <c r="AN97" i="1"/>
  <c r="AL97" i="1"/>
  <c r="AJ97" i="1"/>
  <c r="AH97" i="1"/>
  <c r="AF97" i="1"/>
  <c r="AD97" i="1"/>
  <c r="AB97" i="1"/>
  <c r="Z97" i="1"/>
  <c r="X97" i="1"/>
  <c r="V97" i="1"/>
  <c r="T97" i="1"/>
  <c r="R97" i="1"/>
  <c r="P97" i="1"/>
  <c r="N97" i="1"/>
  <c r="L97" i="1"/>
  <c r="J97" i="1"/>
  <c r="AZ96" i="1"/>
  <c r="AX96" i="1"/>
  <c r="AV96" i="1"/>
  <c r="AT96" i="1"/>
  <c r="AR96" i="1"/>
  <c r="AP96" i="1"/>
  <c r="AN96" i="1"/>
  <c r="AL96" i="1"/>
  <c r="AJ96" i="1"/>
  <c r="AH96" i="1"/>
  <c r="AF96" i="1"/>
  <c r="AD96" i="1"/>
  <c r="AB96" i="1"/>
  <c r="Z96" i="1"/>
  <c r="X96" i="1"/>
  <c r="V96" i="1"/>
  <c r="T96" i="1"/>
  <c r="R96" i="1"/>
  <c r="P96" i="1"/>
  <c r="N96" i="1"/>
  <c r="L96" i="1"/>
  <c r="J96" i="1"/>
  <c r="AZ95" i="1"/>
  <c r="AX95" i="1"/>
  <c r="AV95" i="1"/>
  <c r="AT95" i="1"/>
  <c r="AR95" i="1"/>
  <c r="AP95" i="1"/>
  <c r="AN95" i="1"/>
  <c r="AL95" i="1"/>
  <c r="AJ95" i="1"/>
  <c r="AH95" i="1"/>
  <c r="AF95" i="1"/>
  <c r="AD95" i="1"/>
  <c r="AB95" i="1"/>
  <c r="Z95" i="1"/>
  <c r="X95" i="1"/>
  <c r="V95" i="1"/>
  <c r="T95" i="1"/>
  <c r="R95" i="1"/>
  <c r="P95" i="1"/>
  <c r="N95" i="1"/>
  <c r="L95" i="1"/>
  <c r="J95" i="1"/>
  <c r="AZ94" i="1"/>
  <c r="AX94" i="1"/>
  <c r="AV94" i="1"/>
  <c r="AT94" i="1"/>
  <c r="AR94" i="1"/>
  <c r="AP94" i="1"/>
  <c r="AN94" i="1"/>
  <c r="AL94" i="1"/>
  <c r="AJ94" i="1"/>
  <c r="AH94" i="1"/>
  <c r="AF94" i="1"/>
  <c r="AD94" i="1"/>
  <c r="AB94" i="1"/>
  <c r="Z94" i="1"/>
  <c r="X94" i="1"/>
  <c r="V94" i="1"/>
  <c r="T94" i="1"/>
  <c r="R94" i="1"/>
  <c r="P94" i="1"/>
  <c r="N94" i="1"/>
  <c r="L94" i="1"/>
  <c r="J94" i="1"/>
  <c r="AZ93" i="1"/>
  <c r="AX93" i="1"/>
  <c r="AV93" i="1"/>
  <c r="AT93" i="1"/>
  <c r="AR93" i="1"/>
  <c r="AP93" i="1"/>
  <c r="AN93" i="1"/>
  <c r="AL93" i="1"/>
  <c r="AJ93" i="1"/>
  <c r="AH93" i="1"/>
  <c r="AF93" i="1"/>
  <c r="AD93" i="1"/>
  <c r="AB93" i="1"/>
  <c r="Z93" i="1"/>
  <c r="X93" i="1"/>
  <c r="V93" i="1"/>
  <c r="T93" i="1"/>
  <c r="R93" i="1"/>
  <c r="P93" i="1"/>
  <c r="N93" i="1"/>
  <c r="L93" i="1"/>
  <c r="J93" i="1"/>
  <c r="AZ92" i="1"/>
  <c r="AX92" i="1"/>
  <c r="AV92" i="1"/>
  <c r="AT92" i="1"/>
  <c r="AR92" i="1"/>
  <c r="AP92" i="1"/>
  <c r="AN92" i="1"/>
  <c r="AL92" i="1"/>
  <c r="AJ92" i="1"/>
  <c r="AH92" i="1"/>
  <c r="AF92" i="1"/>
  <c r="AD92" i="1"/>
  <c r="AB92" i="1"/>
  <c r="Z92" i="1"/>
  <c r="X92" i="1"/>
  <c r="V92" i="1"/>
  <c r="T92" i="1"/>
  <c r="R92" i="1"/>
  <c r="P92" i="1"/>
  <c r="N92" i="1"/>
  <c r="L92" i="1"/>
  <c r="J92" i="1"/>
  <c r="I90" i="1"/>
  <c r="BA90" i="1" s="1"/>
  <c r="AZ89" i="1"/>
  <c r="AX89" i="1"/>
  <c r="AV89" i="1"/>
  <c r="AT89" i="1"/>
  <c r="AR89" i="1"/>
  <c r="AP89" i="1"/>
  <c r="AN89" i="1"/>
  <c r="AL89" i="1"/>
  <c r="AJ89" i="1"/>
  <c r="AH89" i="1"/>
  <c r="AF89" i="1"/>
  <c r="AD89" i="1"/>
  <c r="AB89" i="1"/>
  <c r="Z89" i="1"/>
  <c r="X89" i="1"/>
  <c r="V89" i="1"/>
  <c r="T89" i="1"/>
  <c r="R89" i="1"/>
  <c r="P89" i="1"/>
  <c r="N89" i="1"/>
  <c r="L89" i="1"/>
  <c r="J89" i="1"/>
  <c r="AZ88" i="1"/>
  <c r="AX88" i="1"/>
  <c r="AV88" i="1"/>
  <c r="AT88" i="1"/>
  <c r="AR88" i="1"/>
  <c r="AP88" i="1"/>
  <c r="AN88" i="1"/>
  <c r="AL88" i="1"/>
  <c r="AJ88" i="1"/>
  <c r="AH88" i="1"/>
  <c r="AF88" i="1"/>
  <c r="AD88" i="1"/>
  <c r="AB88" i="1"/>
  <c r="Z88" i="1"/>
  <c r="X88" i="1"/>
  <c r="V88" i="1"/>
  <c r="T88" i="1"/>
  <c r="R88" i="1"/>
  <c r="P88" i="1"/>
  <c r="N88" i="1"/>
  <c r="L88" i="1"/>
  <c r="J88" i="1"/>
  <c r="AZ87" i="1"/>
  <c r="AX87" i="1"/>
  <c r="AV87" i="1"/>
  <c r="AT87" i="1"/>
  <c r="AR87" i="1"/>
  <c r="AP87" i="1"/>
  <c r="AN87" i="1"/>
  <c r="AL87" i="1"/>
  <c r="AJ87" i="1"/>
  <c r="AH87" i="1"/>
  <c r="AF87" i="1"/>
  <c r="AD87" i="1"/>
  <c r="AB87" i="1"/>
  <c r="Z87" i="1"/>
  <c r="X87" i="1"/>
  <c r="V87" i="1"/>
  <c r="T87" i="1"/>
  <c r="R87" i="1"/>
  <c r="P87" i="1"/>
  <c r="N87" i="1"/>
  <c r="L87" i="1"/>
  <c r="J87" i="1"/>
  <c r="AZ86" i="1"/>
  <c r="AX86" i="1"/>
  <c r="AV86" i="1"/>
  <c r="AT86" i="1"/>
  <c r="AR86" i="1"/>
  <c r="AP86" i="1"/>
  <c r="AN86" i="1"/>
  <c r="AL86" i="1"/>
  <c r="AJ86" i="1"/>
  <c r="AH86" i="1"/>
  <c r="AF86" i="1"/>
  <c r="AD86" i="1"/>
  <c r="AB86" i="1"/>
  <c r="Z86" i="1"/>
  <c r="X86" i="1"/>
  <c r="V86" i="1"/>
  <c r="T86" i="1"/>
  <c r="R86" i="1"/>
  <c r="P86" i="1"/>
  <c r="N86" i="1"/>
  <c r="L86" i="1"/>
  <c r="J86" i="1"/>
  <c r="AZ85" i="1"/>
  <c r="AX85" i="1"/>
  <c r="AV85" i="1"/>
  <c r="AT85" i="1"/>
  <c r="AR85" i="1"/>
  <c r="AP85" i="1"/>
  <c r="AN85" i="1"/>
  <c r="AL85" i="1"/>
  <c r="AJ85" i="1"/>
  <c r="AH85" i="1"/>
  <c r="AF85" i="1"/>
  <c r="AD85" i="1"/>
  <c r="AB85" i="1"/>
  <c r="Z85" i="1"/>
  <c r="X85" i="1"/>
  <c r="V85" i="1"/>
  <c r="T85" i="1"/>
  <c r="R85" i="1"/>
  <c r="P85" i="1"/>
  <c r="N85" i="1"/>
  <c r="L85" i="1"/>
  <c r="J85" i="1"/>
  <c r="AZ84" i="1"/>
  <c r="AX84" i="1"/>
  <c r="AV84" i="1"/>
  <c r="AT84" i="1"/>
  <c r="AR84" i="1"/>
  <c r="AP84" i="1"/>
  <c r="AN84" i="1"/>
  <c r="AL84" i="1"/>
  <c r="AJ84" i="1"/>
  <c r="AH84" i="1"/>
  <c r="AF84" i="1"/>
  <c r="AD84" i="1"/>
  <c r="AB84" i="1"/>
  <c r="Z84" i="1"/>
  <c r="X84" i="1"/>
  <c r="V84" i="1"/>
  <c r="T84" i="1"/>
  <c r="R84" i="1"/>
  <c r="P84" i="1"/>
  <c r="N84" i="1"/>
  <c r="L84" i="1"/>
  <c r="J84" i="1"/>
  <c r="AZ83" i="1"/>
  <c r="AX83" i="1"/>
  <c r="AV83" i="1"/>
  <c r="AT83" i="1"/>
  <c r="AR83" i="1"/>
  <c r="AP83" i="1"/>
  <c r="AN83" i="1"/>
  <c r="AL83" i="1"/>
  <c r="AJ83" i="1"/>
  <c r="AH83" i="1"/>
  <c r="AF83" i="1"/>
  <c r="AD83" i="1"/>
  <c r="AB83" i="1"/>
  <c r="Z83" i="1"/>
  <c r="X83" i="1"/>
  <c r="V83" i="1"/>
  <c r="T83" i="1"/>
  <c r="R83" i="1"/>
  <c r="P83" i="1"/>
  <c r="N83" i="1"/>
  <c r="L83" i="1"/>
  <c r="J83" i="1"/>
  <c r="AZ82" i="1"/>
  <c r="AX82" i="1"/>
  <c r="AV82" i="1"/>
  <c r="AT82" i="1"/>
  <c r="AR82" i="1"/>
  <c r="AP82" i="1"/>
  <c r="AN82" i="1"/>
  <c r="AL82" i="1"/>
  <c r="AJ82" i="1"/>
  <c r="AH82" i="1"/>
  <c r="AF82" i="1"/>
  <c r="AD82" i="1"/>
  <c r="AB82" i="1"/>
  <c r="Z82" i="1"/>
  <c r="X82" i="1"/>
  <c r="V82" i="1"/>
  <c r="T82" i="1"/>
  <c r="R82" i="1"/>
  <c r="P82" i="1"/>
  <c r="N82" i="1"/>
  <c r="L82" i="1"/>
  <c r="J82" i="1"/>
  <c r="AZ81" i="1"/>
  <c r="AX81" i="1"/>
  <c r="AV81" i="1"/>
  <c r="AT81" i="1"/>
  <c r="AR81" i="1"/>
  <c r="AP81" i="1"/>
  <c r="AN81" i="1"/>
  <c r="AL81" i="1"/>
  <c r="AJ81" i="1"/>
  <c r="AH81" i="1"/>
  <c r="AF81" i="1"/>
  <c r="AD81" i="1"/>
  <c r="AB81" i="1"/>
  <c r="Z81" i="1"/>
  <c r="X81" i="1"/>
  <c r="V81" i="1"/>
  <c r="T81" i="1"/>
  <c r="R81" i="1"/>
  <c r="P81" i="1"/>
  <c r="N81" i="1"/>
  <c r="L81" i="1"/>
  <c r="J81" i="1"/>
  <c r="AZ80" i="1"/>
  <c r="AX80" i="1"/>
  <c r="AV80" i="1"/>
  <c r="AT80" i="1"/>
  <c r="AR80" i="1"/>
  <c r="AP80" i="1"/>
  <c r="AN80" i="1"/>
  <c r="AL80" i="1"/>
  <c r="AJ80" i="1"/>
  <c r="AH80" i="1"/>
  <c r="AF80" i="1"/>
  <c r="AD80" i="1"/>
  <c r="AB80" i="1"/>
  <c r="Z80" i="1"/>
  <c r="X80" i="1"/>
  <c r="V80" i="1"/>
  <c r="T80" i="1"/>
  <c r="R80" i="1"/>
  <c r="P80" i="1"/>
  <c r="N80" i="1"/>
  <c r="L80" i="1"/>
  <c r="J80" i="1"/>
  <c r="AZ79" i="1"/>
  <c r="AX79" i="1"/>
  <c r="AV79" i="1"/>
  <c r="AT79" i="1"/>
  <c r="AR79" i="1"/>
  <c r="AP79" i="1"/>
  <c r="AN79" i="1"/>
  <c r="AL79" i="1"/>
  <c r="AJ79" i="1"/>
  <c r="AH79" i="1"/>
  <c r="AF79" i="1"/>
  <c r="AD79" i="1"/>
  <c r="AB79" i="1"/>
  <c r="Z79" i="1"/>
  <c r="X79" i="1"/>
  <c r="V79" i="1"/>
  <c r="T79" i="1"/>
  <c r="R79" i="1"/>
  <c r="P79" i="1"/>
  <c r="N79" i="1"/>
  <c r="L79" i="1"/>
  <c r="J79" i="1"/>
  <c r="AZ78" i="1"/>
  <c r="AX78" i="1"/>
  <c r="AV78" i="1"/>
  <c r="AT78" i="1"/>
  <c r="AR78" i="1"/>
  <c r="AP78" i="1"/>
  <c r="AN78" i="1"/>
  <c r="AL78" i="1"/>
  <c r="AJ78" i="1"/>
  <c r="AH78" i="1"/>
  <c r="AF78" i="1"/>
  <c r="AD78" i="1"/>
  <c r="AB78" i="1"/>
  <c r="Z78" i="1"/>
  <c r="X78" i="1"/>
  <c r="V78" i="1"/>
  <c r="T78" i="1"/>
  <c r="R78" i="1"/>
  <c r="P78" i="1"/>
  <c r="N78" i="1"/>
  <c r="L78" i="1"/>
  <c r="J78" i="1"/>
  <c r="AZ75" i="1"/>
  <c r="AX75" i="1"/>
  <c r="AV75" i="1"/>
  <c r="AT75" i="1"/>
  <c r="AR75" i="1"/>
  <c r="AP75" i="1"/>
  <c r="AN75" i="1"/>
  <c r="AL75" i="1"/>
  <c r="AJ75" i="1"/>
  <c r="AH75" i="1"/>
  <c r="AF75" i="1"/>
  <c r="AD75" i="1"/>
  <c r="AB75" i="1"/>
  <c r="Z75" i="1"/>
  <c r="X75" i="1"/>
  <c r="V75" i="1"/>
  <c r="T75" i="1"/>
  <c r="R75" i="1"/>
  <c r="P75" i="1"/>
  <c r="N75" i="1"/>
  <c r="L75" i="1"/>
  <c r="J75" i="1"/>
  <c r="AZ74" i="1"/>
  <c r="AX74" i="1"/>
  <c r="AV74" i="1"/>
  <c r="AT74" i="1"/>
  <c r="AR74" i="1"/>
  <c r="AP74" i="1"/>
  <c r="AN74" i="1"/>
  <c r="AL74" i="1"/>
  <c r="AJ74" i="1"/>
  <c r="AH74" i="1"/>
  <c r="AF74" i="1"/>
  <c r="AD74" i="1"/>
  <c r="AB74" i="1"/>
  <c r="Z74" i="1"/>
  <c r="X74" i="1"/>
  <c r="V74" i="1"/>
  <c r="T74" i="1"/>
  <c r="R74" i="1"/>
  <c r="P74" i="1"/>
  <c r="N74" i="1"/>
  <c r="L74" i="1"/>
  <c r="J74" i="1"/>
  <c r="AZ73" i="1"/>
  <c r="AX73" i="1"/>
  <c r="AV73" i="1"/>
  <c r="AT73" i="1"/>
  <c r="AR73" i="1"/>
  <c r="AP73" i="1"/>
  <c r="AN73" i="1"/>
  <c r="AL73" i="1"/>
  <c r="AJ73" i="1"/>
  <c r="AH73" i="1"/>
  <c r="AF73" i="1"/>
  <c r="AD73" i="1"/>
  <c r="AB73" i="1"/>
  <c r="Z73" i="1"/>
  <c r="X73" i="1"/>
  <c r="V73" i="1"/>
  <c r="T73" i="1"/>
  <c r="R73" i="1"/>
  <c r="P73" i="1"/>
  <c r="N73" i="1"/>
  <c r="L73" i="1"/>
  <c r="J73" i="1"/>
  <c r="AZ72" i="1"/>
  <c r="AX72" i="1"/>
  <c r="AV72" i="1"/>
  <c r="AT72" i="1"/>
  <c r="AR72" i="1"/>
  <c r="AP72" i="1"/>
  <c r="AN72" i="1"/>
  <c r="AL72" i="1"/>
  <c r="AJ72" i="1"/>
  <c r="AH72" i="1"/>
  <c r="AF72" i="1"/>
  <c r="AD72" i="1"/>
  <c r="AB72" i="1"/>
  <c r="Z72" i="1"/>
  <c r="X72" i="1"/>
  <c r="V72" i="1"/>
  <c r="T72" i="1"/>
  <c r="R72" i="1"/>
  <c r="P72" i="1"/>
  <c r="N72" i="1"/>
  <c r="L72" i="1"/>
  <c r="J72" i="1"/>
  <c r="AZ71" i="1"/>
  <c r="AX71" i="1"/>
  <c r="AV71" i="1"/>
  <c r="AT71" i="1"/>
  <c r="AR71" i="1"/>
  <c r="AP71" i="1"/>
  <c r="AN71" i="1"/>
  <c r="AL71" i="1"/>
  <c r="AJ71" i="1"/>
  <c r="AH71" i="1"/>
  <c r="AF71" i="1"/>
  <c r="AD71" i="1"/>
  <c r="AB71" i="1"/>
  <c r="Z71" i="1"/>
  <c r="X71" i="1"/>
  <c r="V71" i="1"/>
  <c r="T71" i="1"/>
  <c r="R71" i="1"/>
  <c r="P71" i="1"/>
  <c r="N71" i="1"/>
  <c r="L71" i="1"/>
  <c r="J71" i="1"/>
  <c r="AZ70" i="1"/>
  <c r="AX70" i="1"/>
  <c r="AV70" i="1"/>
  <c r="AT70" i="1"/>
  <c r="AR70" i="1"/>
  <c r="AP70" i="1"/>
  <c r="AN70" i="1"/>
  <c r="AL70" i="1"/>
  <c r="AJ70" i="1"/>
  <c r="AH70" i="1"/>
  <c r="AF70" i="1"/>
  <c r="AD70" i="1"/>
  <c r="AB70" i="1"/>
  <c r="Z70" i="1"/>
  <c r="X70" i="1"/>
  <c r="V70" i="1"/>
  <c r="T70" i="1"/>
  <c r="R70" i="1"/>
  <c r="P70" i="1"/>
  <c r="N70" i="1"/>
  <c r="L70" i="1"/>
  <c r="J70" i="1"/>
  <c r="AZ69" i="1"/>
  <c r="AX69" i="1"/>
  <c r="AV69" i="1"/>
  <c r="AT69" i="1"/>
  <c r="AR69" i="1"/>
  <c r="AP69" i="1"/>
  <c r="AN69" i="1"/>
  <c r="AL69" i="1"/>
  <c r="AJ69" i="1"/>
  <c r="AH69" i="1"/>
  <c r="AF69" i="1"/>
  <c r="AD69" i="1"/>
  <c r="AB69" i="1"/>
  <c r="Z69" i="1"/>
  <c r="X69" i="1"/>
  <c r="V69" i="1"/>
  <c r="T69" i="1"/>
  <c r="R69" i="1"/>
  <c r="P69" i="1"/>
  <c r="N69" i="1"/>
  <c r="L69" i="1"/>
  <c r="J69" i="1"/>
  <c r="AZ68" i="1"/>
  <c r="AX68" i="1"/>
  <c r="AV68" i="1"/>
  <c r="AT68" i="1"/>
  <c r="AR68" i="1"/>
  <c r="AP68" i="1"/>
  <c r="AN68" i="1"/>
  <c r="AL68" i="1"/>
  <c r="AJ68" i="1"/>
  <c r="AH68" i="1"/>
  <c r="AF68" i="1"/>
  <c r="AD68" i="1"/>
  <c r="AB68" i="1"/>
  <c r="Z68" i="1"/>
  <c r="X68" i="1"/>
  <c r="V68" i="1"/>
  <c r="T68" i="1"/>
  <c r="R68" i="1"/>
  <c r="P68" i="1"/>
  <c r="N68" i="1"/>
  <c r="L68" i="1"/>
  <c r="J68" i="1"/>
  <c r="AZ67" i="1"/>
  <c r="AX67" i="1"/>
  <c r="AV67" i="1"/>
  <c r="AT67" i="1"/>
  <c r="AR67" i="1"/>
  <c r="AP67" i="1"/>
  <c r="AN67" i="1"/>
  <c r="AL67" i="1"/>
  <c r="AJ67" i="1"/>
  <c r="AH67" i="1"/>
  <c r="AF67" i="1"/>
  <c r="AD67" i="1"/>
  <c r="AB67" i="1"/>
  <c r="Z67" i="1"/>
  <c r="X67" i="1"/>
  <c r="V67" i="1"/>
  <c r="T67" i="1"/>
  <c r="R67" i="1"/>
  <c r="P67" i="1"/>
  <c r="N67" i="1"/>
  <c r="L67" i="1"/>
  <c r="J67" i="1"/>
  <c r="AZ66" i="1"/>
  <c r="AX66" i="1"/>
  <c r="AV66" i="1"/>
  <c r="AT66" i="1"/>
  <c r="AR66" i="1"/>
  <c r="AP66" i="1"/>
  <c r="AN66" i="1"/>
  <c r="AL66" i="1"/>
  <c r="AJ66" i="1"/>
  <c r="AH66" i="1"/>
  <c r="AF66" i="1"/>
  <c r="AD66" i="1"/>
  <c r="AB66" i="1"/>
  <c r="Z66" i="1"/>
  <c r="X66" i="1"/>
  <c r="V66" i="1"/>
  <c r="T66" i="1"/>
  <c r="R66" i="1"/>
  <c r="P66" i="1"/>
  <c r="N66" i="1"/>
  <c r="L66" i="1"/>
  <c r="J66" i="1"/>
  <c r="AZ65" i="1"/>
  <c r="AX65" i="1"/>
  <c r="AV65" i="1"/>
  <c r="AT65" i="1"/>
  <c r="AR65" i="1"/>
  <c r="AP65" i="1"/>
  <c r="AN65" i="1"/>
  <c r="AL65" i="1"/>
  <c r="AJ65" i="1"/>
  <c r="AH65" i="1"/>
  <c r="AF65" i="1"/>
  <c r="AD65" i="1"/>
  <c r="AB65" i="1"/>
  <c r="Z65" i="1"/>
  <c r="X65" i="1"/>
  <c r="V65" i="1"/>
  <c r="T65" i="1"/>
  <c r="R65" i="1"/>
  <c r="P65" i="1"/>
  <c r="N65" i="1"/>
  <c r="L65" i="1"/>
  <c r="J65" i="1"/>
  <c r="AZ64" i="1"/>
  <c r="AX64" i="1"/>
  <c r="AV64" i="1"/>
  <c r="AT64" i="1"/>
  <c r="AR64" i="1"/>
  <c r="AP64" i="1"/>
  <c r="AN64" i="1"/>
  <c r="AL64" i="1"/>
  <c r="AJ64" i="1"/>
  <c r="AH64" i="1"/>
  <c r="AF64" i="1"/>
  <c r="AD64" i="1"/>
  <c r="AB64" i="1"/>
  <c r="Z64" i="1"/>
  <c r="X64" i="1"/>
  <c r="V64" i="1"/>
  <c r="T64" i="1"/>
  <c r="R64" i="1"/>
  <c r="P64" i="1"/>
  <c r="N64" i="1"/>
  <c r="L64" i="1"/>
  <c r="J64" i="1"/>
  <c r="AZ63" i="1"/>
  <c r="AX63" i="1"/>
  <c r="AV63" i="1"/>
  <c r="AT63" i="1"/>
  <c r="AR63" i="1"/>
  <c r="AP63" i="1"/>
  <c r="AN63" i="1"/>
  <c r="AL63" i="1"/>
  <c r="AJ63" i="1"/>
  <c r="AH63" i="1"/>
  <c r="AF63" i="1"/>
  <c r="AD63" i="1"/>
  <c r="AB63" i="1"/>
  <c r="Z63" i="1"/>
  <c r="X63" i="1"/>
  <c r="V63" i="1"/>
  <c r="T63" i="1"/>
  <c r="R63" i="1"/>
  <c r="P63" i="1"/>
  <c r="N63" i="1"/>
  <c r="L63" i="1"/>
  <c r="J63" i="1"/>
  <c r="AZ62" i="1"/>
  <c r="AX62" i="1"/>
  <c r="AV62" i="1"/>
  <c r="AT62" i="1"/>
  <c r="AR62" i="1"/>
  <c r="AP62" i="1"/>
  <c r="AN62" i="1"/>
  <c r="AL62" i="1"/>
  <c r="AJ62" i="1"/>
  <c r="AH62" i="1"/>
  <c r="AF62" i="1"/>
  <c r="AD62" i="1"/>
  <c r="AB62" i="1"/>
  <c r="Z62" i="1"/>
  <c r="X62" i="1"/>
  <c r="V62" i="1"/>
  <c r="T62" i="1"/>
  <c r="R62" i="1"/>
  <c r="P62" i="1"/>
  <c r="N62" i="1"/>
  <c r="L62" i="1"/>
  <c r="J62" i="1"/>
  <c r="AZ61" i="1"/>
  <c r="AX61" i="1"/>
  <c r="AV61" i="1"/>
  <c r="AT61" i="1"/>
  <c r="AR61" i="1"/>
  <c r="AP61" i="1"/>
  <c r="AN61" i="1"/>
  <c r="AL61" i="1"/>
  <c r="AJ61" i="1"/>
  <c r="AH61" i="1"/>
  <c r="AF61" i="1"/>
  <c r="AD61" i="1"/>
  <c r="AB61" i="1"/>
  <c r="Z61" i="1"/>
  <c r="X61" i="1"/>
  <c r="V61" i="1"/>
  <c r="T61" i="1"/>
  <c r="R61" i="1"/>
  <c r="P61" i="1"/>
  <c r="N61" i="1"/>
  <c r="L61" i="1"/>
  <c r="J61" i="1"/>
  <c r="AZ60" i="1"/>
  <c r="AX60" i="1"/>
  <c r="AV60" i="1"/>
  <c r="AT60" i="1"/>
  <c r="AR60" i="1"/>
  <c r="AP60" i="1"/>
  <c r="AN60" i="1"/>
  <c r="AL60" i="1"/>
  <c r="AJ60" i="1"/>
  <c r="AH60" i="1"/>
  <c r="AF60" i="1"/>
  <c r="AD60" i="1"/>
  <c r="AB60" i="1"/>
  <c r="Z60" i="1"/>
  <c r="X60" i="1"/>
  <c r="V60" i="1"/>
  <c r="T60" i="1"/>
  <c r="R60" i="1"/>
  <c r="P60" i="1"/>
  <c r="N60" i="1"/>
  <c r="L60" i="1"/>
  <c r="J60" i="1"/>
  <c r="AZ59" i="1"/>
  <c r="AX59" i="1"/>
  <c r="AV59" i="1"/>
  <c r="AT59" i="1"/>
  <c r="AR59" i="1"/>
  <c r="AP59" i="1"/>
  <c r="AN59" i="1"/>
  <c r="AL59" i="1"/>
  <c r="AJ59" i="1"/>
  <c r="AH59" i="1"/>
  <c r="AF59" i="1"/>
  <c r="AD59" i="1"/>
  <c r="AB59" i="1"/>
  <c r="Z59" i="1"/>
  <c r="X59" i="1"/>
  <c r="V59" i="1"/>
  <c r="T59" i="1"/>
  <c r="R59" i="1"/>
  <c r="P59" i="1"/>
  <c r="N59" i="1"/>
  <c r="L59" i="1"/>
  <c r="J59" i="1"/>
  <c r="AZ58" i="1"/>
  <c r="AX58" i="1"/>
  <c r="AV58" i="1"/>
  <c r="AT58" i="1"/>
  <c r="AR58" i="1"/>
  <c r="AP58" i="1"/>
  <c r="AN58" i="1"/>
  <c r="AL58" i="1"/>
  <c r="AJ58" i="1"/>
  <c r="AH58" i="1"/>
  <c r="AF58" i="1"/>
  <c r="AD58" i="1"/>
  <c r="AB58" i="1"/>
  <c r="Z58" i="1"/>
  <c r="X58" i="1"/>
  <c r="V58" i="1"/>
  <c r="T58" i="1"/>
  <c r="R58" i="1"/>
  <c r="P58" i="1"/>
  <c r="N58" i="1"/>
  <c r="L58" i="1"/>
  <c r="J58" i="1"/>
  <c r="AZ57" i="1"/>
  <c r="AX57" i="1"/>
  <c r="AV57" i="1"/>
  <c r="AT57" i="1"/>
  <c r="AR57" i="1"/>
  <c r="AP57" i="1"/>
  <c r="AN57" i="1"/>
  <c r="AL57" i="1"/>
  <c r="AJ57" i="1"/>
  <c r="AH57" i="1"/>
  <c r="AF57" i="1"/>
  <c r="AD57" i="1"/>
  <c r="AB57" i="1"/>
  <c r="Z57" i="1"/>
  <c r="X57" i="1"/>
  <c r="V57" i="1"/>
  <c r="T57" i="1"/>
  <c r="R57" i="1"/>
  <c r="P57" i="1"/>
  <c r="N57" i="1"/>
  <c r="L57" i="1"/>
  <c r="J57" i="1"/>
  <c r="AZ56" i="1"/>
  <c r="AX56" i="1"/>
  <c r="AV56" i="1"/>
  <c r="AT56" i="1"/>
  <c r="AR56" i="1"/>
  <c r="AP56" i="1"/>
  <c r="AN56" i="1"/>
  <c r="AL56" i="1"/>
  <c r="AJ56" i="1"/>
  <c r="AH56" i="1"/>
  <c r="AF56" i="1"/>
  <c r="AD56" i="1"/>
  <c r="AB56" i="1"/>
  <c r="Z56" i="1"/>
  <c r="X56" i="1"/>
  <c r="V56" i="1"/>
  <c r="T56" i="1"/>
  <c r="R56" i="1"/>
  <c r="N56" i="1"/>
  <c r="L56" i="1"/>
  <c r="J56" i="1"/>
  <c r="AZ53" i="1"/>
  <c r="AX53" i="1"/>
  <c r="AV53" i="1"/>
  <c r="AT53" i="1"/>
  <c r="AR53" i="1"/>
  <c r="AP53" i="1"/>
  <c r="AN53" i="1"/>
  <c r="AL53" i="1"/>
  <c r="AJ53" i="1"/>
  <c r="AH53" i="1"/>
  <c r="AF53" i="1"/>
  <c r="AD53" i="1"/>
  <c r="AB53" i="1"/>
  <c r="Z53" i="1"/>
  <c r="X53" i="1"/>
  <c r="V53" i="1"/>
  <c r="T53" i="1"/>
  <c r="R53" i="1"/>
  <c r="P53" i="1"/>
  <c r="N53" i="1"/>
  <c r="L53" i="1"/>
  <c r="J53" i="1"/>
  <c r="AZ52" i="1"/>
  <c r="AX52" i="1"/>
  <c r="AV52" i="1"/>
  <c r="AT52" i="1"/>
  <c r="AR52" i="1"/>
  <c r="AP52" i="1"/>
  <c r="AN52" i="1"/>
  <c r="AL52" i="1"/>
  <c r="AJ52" i="1"/>
  <c r="AH52" i="1"/>
  <c r="AF52" i="1"/>
  <c r="AD52" i="1"/>
  <c r="AB52" i="1"/>
  <c r="Z52" i="1"/>
  <c r="X52" i="1"/>
  <c r="V52" i="1"/>
  <c r="T52" i="1"/>
  <c r="R52" i="1"/>
  <c r="P52" i="1"/>
  <c r="N52" i="1"/>
  <c r="L52" i="1"/>
  <c r="J52" i="1"/>
  <c r="AZ51" i="1"/>
  <c r="AX51" i="1"/>
  <c r="AV51" i="1"/>
  <c r="AT51" i="1"/>
  <c r="AR51" i="1"/>
  <c r="AP51" i="1"/>
  <c r="AN51" i="1"/>
  <c r="AL51" i="1"/>
  <c r="AJ51" i="1"/>
  <c r="AH51" i="1"/>
  <c r="AF51" i="1"/>
  <c r="AD51" i="1"/>
  <c r="AB51" i="1"/>
  <c r="Z51" i="1"/>
  <c r="X51" i="1"/>
  <c r="V51" i="1"/>
  <c r="T51" i="1"/>
  <c r="R51" i="1"/>
  <c r="P51" i="1"/>
  <c r="N51" i="1"/>
  <c r="L51" i="1"/>
  <c r="J51" i="1"/>
  <c r="AZ50" i="1"/>
  <c r="AX50" i="1"/>
  <c r="AV50" i="1"/>
  <c r="AT50" i="1"/>
  <c r="AR50" i="1"/>
  <c r="AP50" i="1"/>
  <c r="AN50" i="1"/>
  <c r="AL50" i="1"/>
  <c r="AJ50" i="1"/>
  <c r="AH50" i="1"/>
  <c r="AF50" i="1"/>
  <c r="AD50" i="1"/>
  <c r="AB50" i="1"/>
  <c r="Z50" i="1"/>
  <c r="X50" i="1"/>
  <c r="V50" i="1"/>
  <c r="T50" i="1"/>
  <c r="R50" i="1"/>
  <c r="P50" i="1"/>
  <c r="N50" i="1"/>
  <c r="L50" i="1"/>
  <c r="J50" i="1"/>
  <c r="AZ49" i="1"/>
  <c r="AX49" i="1"/>
  <c r="AV49" i="1"/>
  <c r="AT49" i="1"/>
  <c r="AR49" i="1"/>
  <c r="AP49" i="1"/>
  <c r="AN49" i="1"/>
  <c r="AL49" i="1"/>
  <c r="AJ49" i="1"/>
  <c r="AH49" i="1"/>
  <c r="AF49" i="1"/>
  <c r="AD49" i="1"/>
  <c r="AB49" i="1"/>
  <c r="Z49" i="1"/>
  <c r="X49" i="1"/>
  <c r="V49" i="1"/>
  <c r="T49" i="1"/>
  <c r="R49" i="1"/>
  <c r="P49" i="1"/>
  <c r="N49" i="1"/>
  <c r="L49" i="1"/>
  <c r="J49" i="1"/>
  <c r="AZ48" i="1"/>
  <c r="AX48" i="1"/>
  <c r="AV48" i="1"/>
  <c r="AT48" i="1"/>
  <c r="AR48" i="1"/>
  <c r="AP48" i="1"/>
  <c r="AN48" i="1"/>
  <c r="AL48" i="1"/>
  <c r="AJ48" i="1"/>
  <c r="AH48" i="1"/>
  <c r="AF48" i="1"/>
  <c r="AD48" i="1"/>
  <c r="AB48" i="1"/>
  <c r="Z48" i="1"/>
  <c r="X48" i="1"/>
  <c r="V48" i="1"/>
  <c r="T48" i="1"/>
  <c r="R48" i="1"/>
  <c r="P48" i="1"/>
  <c r="N48" i="1"/>
  <c r="L48" i="1"/>
  <c r="J48" i="1"/>
  <c r="AZ47" i="1"/>
  <c r="AX47" i="1"/>
  <c r="AV47" i="1"/>
  <c r="AT47" i="1"/>
  <c r="AR47" i="1"/>
  <c r="AP47" i="1"/>
  <c r="AN47" i="1"/>
  <c r="AL47" i="1"/>
  <c r="AJ47" i="1"/>
  <c r="AH47" i="1"/>
  <c r="AF47" i="1"/>
  <c r="AD47" i="1"/>
  <c r="AB47" i="1"/>
  <c r="Z47" i="1"/>
  <c r="X47" i="1"/>
  <c r="V47" i="1"/>
  <c r="T47" i="1"/>
  <c r="R47" i="1"/>
  <c r="P47" i="1"/>
  <c r="N47" i="1"/>
  <c r="L47" i="1"/>
  <c r="J47" i="1"/>
  <c r="AZ46" i="1"/>
  <c r="AX46" i="1"/>
  <c r="AV46" i="1"/>
  <c r="AT46" i="1"/>
  <c r="AR46" i="1"/>
  <c r="AP46" i="1"/>
  <c r="AN46" i="1"/>
  <c r="AL46" i="1"/>
  <c r="AJ46" i="1"/>
  <c r="AH46" i="1"/>
  <c r="AF46" i="1"/>
  <c r="AD46" i="1"/>
  <c r="AB46" i="1"/>
  <c r="Z46" i="1"/>
  <c r="X46" i="1"/>
  <c r="V46" i="1"/>
  <c r="T46" i="1"/>
  <c r="R46" i="1"/>
  <c r="P46" i="1"/>
  <c r="N46" i="1"/>
  <c r="L46" i="1"/>
  <c r="J46" i="1"/>
  <c r="I44" i="1"/>
  <c r="BA44" i="1" s="1"/>
  <c r="AZ43" i="1"/>
  <c r="AX43" i="1"/>
  <c r="AV43" i="1"/>
  <c r="AT43" i="1"/>
  <c r="AR43" i="1"/>
  <c r="AP43" i="1"/>
  <c r="AN43" i="1"/>
  <c r="AL43" i="1"/>
  <c r="AJ43" i="1"/>
  <c r="AH43" i="1"/>
  <c r="AF43" i="1"/>
  <c r="AD43" i="1"/>
  <c r="AB43" i="1"/>
  <c r="X43" i="1"/>
  <c r="V43" i="1"/>
  <c r="T43" i="1"/>
  <c r="R43" i="1"/>
  <c r="P43" i="1"/>
  <c r="N43" i="1"/>
  <c r="L43" i="1"/>
  <c r="J43" i="1"/>
  <c r="AZ42" i="1"/>
  <c r="AX42" i="1"/>
  <c r="AV42" i="1"/>
  <c r="AT42" i="1"/>
  <c r="AR42" i="1"/>
  <c r="AP42" i="1"/>
  <c r="AN42" i="1"/>
  <c r="AL42" i="1"/>
  <c r="AJ42" i="1"/>
  <c r="AH42" i="1"/>
  <c r="AF42" i="1"/>
  <c r="AD42" i="1"/>
  <c r="AB42" i="1"/>
  <c r="X42" i="1"/>
  <c r="V42" i="1"/>
  <c r="T42" i="1"/>
  <c r="R42" i="1"/>
  <c r="P42" i="1"/>
  <c r="N42" i="1"/>
  <c r="L42" i="1"/>
  <c r="J42" i="1"/>
  <c r="AZ41" i="1"/>
  <c r="AX41" i="1"/>
  <c r="AV41" i="1"/>
  <c r="AT41" i="1"/>
  <c r="AR41" i="1"/>
  <c r="AP41" i="1"/>
  <c r="AN41" i="1"/>
  <c r="AL41" i="1"/>
  <c r="AJ41" i="1"/>
  <c r="AH41" i="1"/>
  <c r="AF41" i="1"/>
  <c r="AD41" i="1"/>
  <c r="AB41" i="1"/>
  <c r="X41" i="1"/>
  <c r="V41" i="1"/>
  <c r="T41" i="1"/>
  <c r="R41" i="1"/>
  <c r="P41" i="1"/>
  <c r="N41" i="1"/>
  <c r="L41" i="1"/>
  <c r="J41" i="1"/>
  <c r="AZ40" i="1"/>
  <c r="AX40" i="1"/>
  <c r="AV40" i="1"/>
  <c r="AT40" i="1"/>
  <c r="AR40" i="1"/>
  <c r="AP40" i="1"/>
  <c r="AN40" i="1"/>
  <c r="AL40" i="1"/>
  <c r="AJ40" i="1"/>
  <c r="AH40" i="1"/>
  <c r="AF40" i="1"/>
  <c r="AD40" i="1"/>
  <c r="AB40" i="1"/>
  <c r="X40" i="1"/>
  <c r="V40" i="1"/>
  <c r="T40" i="1"/>
  <c r="R40" i="1"/>
  <c r="P40" i="1"/>
  <c r="N40" i="1"/>
  <c r="L40" i="1"/>
  <c r="J40" i="1"/>
  <c r="AZ37" i="1"/>
  <c r="AX37" i="1"/>
  <c r="AV37" i="1"/>
  <c r="AT37" i="1"/>
  <c r="AR37" i="1"/>
  <c r="AP37" i="1"/>
  <c r="AN37" i="1"/>
  <c r="AL37" i="1"/>
  <c r="AJ37" i="1"/>
  <c r="AH37" i="1"/>
  <c r="AF37" i="1"/>
  <c r="AD37" i="1"/>
  <c r="AB37" i="1"/>
  <c r="Z37" i="1"/>
  <c r="X37" i="1"/>
  <c r="V37" i="1"/>
  <c r="T37" i="1"/>
  <c r="R37" i="1"/>
  <c r="P37" i="1"/>
  <c r="N37" i="1"/>
  <c r="L37" i="1"/>
  <c r="J37" i="1"/>
  <c r="AZ36" i="1"/>
  <c r="AX36" i="1"/>
  <c r="AV36" i="1"/>
  <c r="AT36" i="1"/>
  <c r="AR36" i="1"/>
  <c r="AP36" i="1"/>
  <c r="AN36" i="1"/>
  <c r="AL36" i="1"/>
  <c r="AJ36" i="1"/>
  <c r="AH36" i="1"/>
  <c r="AF36" i="1"/>
  <c r="AD36" i="1"/>
  <c r="AB36" i="1"/>
  <c r="Z36" i="1"/>
  <c r="X36" i="1"/>
  <c r="V36" i="1"/>
  <c r="T36" i="1"/>
  <c r="R36" i="1"/>
  <c r="P36" i="1"/>
  <c r="N36" i="1"/>
  <c r="L36" i="1"/>
  <c r="J36" i="1"/>
  <c r="AZ35" i="1"/>
  <c r="AX35" i="1"/>
  <c r="AV35" i="1"/>
  <c r="AT35" i="1"/>
  <c r="AR35" i="1"/>
  <c r="AP35" i="1"/>
  <c r="AN35" i="1"/>
  <c r="AL35" i="1"/>
  <c r="AJ35" i="1"/>
  <c r="AH35" i="1"/>
  <c r="AF35" i="1"/>
  <c r="AD35" i="1"/>
  <c r="AB35" i="1"/>
  <c r="Z35" i="1"/>
  <c r="X35" i="1"/>
  <c r="V35" i="1"/>
  <c r="T35" i="1"/>
  <c r="R35" i="1"/>
  <c r="P35" i="1"/>
  <c r="N35" i="1"/>
  <c r="L35" i="1"/>
  <c r="J35" i="1"/>
  <c r="BA32" i="1"/>
  <c r="AZ32" i="1"/>
  <c r="AX32" i="1"/>
  <c r="AV32" i="1"/>
  <c r="AT32" i="1"/>
  <c r="AR32" i="1"/>
  <c r="AP32" i="1"/>
  <c r="AN32" i="1"/>
  <c r="AL32" i="1"/>
  <c r="AJ32" i="1"/>
  <c r="AH32" i="1"/>
  <c r="AF32" i="1"/>
  <c r="AD32" i="1"/>
  <c r="AB32" i="1"/>
  <c r="Z32" i="1"/>
  <c r="X32" i="1"/>
  <c r="V32" i="1"/>
  <c r="T32" i="1"/>
  <c r="R32" i="1"/>
  <c r="P32" i="1"/>
  <c r="N32" i="1"/>
  <c r="L32" i="1"/>
  <c r="J32" i="1"/>
  <c r="BA31" i="1"/>
  <c r="AZ31" i="1"/>
  <c r="AX31" i="1"/>
  <c r="AV31" i="1"/>
  <c r="AT31" i="1"/>
  <c r="AR31" i="1"/>
  <c r="AP31" i="1"/>
  <c r="AN31" i="1"/>
  <c r="AL31" i="1"/>
  <c r="AJ31" i="1"/>
  <c r="AH31" i="1"/>
  <c r="AF31" i="1"/>
  <c r="AD31" i="1"/>
  <c r="AB31" i="1"/>
  <c r="Z31" i="1"/>
  <c r="X31" i="1"/>
  <c r="V31" i="1"/>
  <c r="T31" i="1"/>
  <c r="R31" i="1"/>
  <c r="P31" i="1"/>
  <c r="N31" i="1"/>
  <c r="L31" i="1"/>
  <c r="J31" i="1"/>
  <c r="BA30" i="1"/>
  <c r="AZ30" i="1"/>
  <c r="AX30" i="1"/>
  <c r="AV30" i="1"/>
  <c r="AT30" i="1"/>
  <c r="AR30" i="1"/>
  <c r="AP30" i="1"/>
  <c r="AN30" i="1"/>
  <c r="AL30" i="1"/>
  <c r="AJ30" i="1"/>
  <c r="AH30" i="1"/>
  <c r="AF30" i="1"/>
  <c r="AD30" i="1"/>
  <c r="AB30" i="1"/>
  <c r="Z30" i="1"/>
  <c r="X30" i="1"/>
  <c r="V30" i="1"/>
  <c r="T30" i="1"/>
  <c r="R30" i="1"/>
  <c r="P30" i="1"/>
  <c r="N30" i="1"/>
  <c r="L30" i="1"/>
  <c r="J30" i="1"/>
  <c r="BA29" i="1"/>
  <c r="AZ29" i="1"/>
  <c r="AX29" i="1"/>
  <c r="AV29" i="1"/>
  <c r="AT29" i="1"/>
  <c r="AR29" i="1"/>
  <c r="AP29" i="1"/>
  <c r="AN29" i="1"/>
  <c r="AL29" i="1"/>
  <c r="AJ29" i="1"/>
  <c r="AH29" i="1"/>
  <c r="AF29" i="1"/>
  <c r="AD29" i="1"/>
  <c r="AB29" i="1"/>
  <c r="Z29" i="1"/>
  <c r="X29" i="1"/>
  <c r="V29" i="1"/>
  <c r="T29" i="1"/>
  <c r="R29" i="1"/>
  <c r="P29" i="1"/>
  <c r="N29" i="1"/>
  <c r="L29" i="1"/>
  <c r="J29" i="1"/>
  <c r="BA28" i="1"/>
  <c r="AZ28" i="1"/>
  <c r="AX28" i="1"/>
  <c r="AV28" i="1"/>
  <c r="AT28" i="1"/>
  <c r="AR28" i="1"/>
  <c r="AP28" i="1"/>
  <c r="AN28" i="1"/>
  <c r="AL28" i="1"/>
  <c r="AJ28" i="1"/>
  <c r="AH28" i="1"/>
  <c r="AF28" i="1"/>
  <c r="AD28" i="1"/>
  <c r="AB28" i="1"/>
  <c r="Z28" i="1"/>
  <c r="X28" i="1"/>
  <c r="V28" i="1"/>
  <c r="T28" i="1"/>
  <c r="R28" i="1"/>
  <c r="P28" i="1"/>
  <c r="N28" i="1"/>
  <c r="L28" i="1"/>
  <c r="J28" i="1"/>
  <c r="BA27" i="1"/>
  <c r="AZ27" i="1"/>
  <c r="AX27" i="1"/>
  <c r="AV27" i="1"/>
  <c r="AT27" i="1"/>
  <c r="AR27" i="1"/>
  <c r="AP27" i="1"/>
  <c r="AN27" i="1"/>
  <c r="AL27" i="1"/>
  <c r="AJ27" i="1"/>
  <c r="AH27" i="1"/>
  <c r="AF27" i="1"/>
  <c r="AD27" i="1"/>
  <c r="AB27" i="1"/>
  <c r="Z27" i="1"/>
  <c r="X27" i="1"/>
  <c r="V27" i="1"/>
  <c r="T27" i="1"/>
  <c r="R27" i="1"/>
  <c r="P27" i="1"/>
  <c r="N27" i="1"/>
  <c r="L27" i="1"/>
  <c r="J27" i="1"/>
  <c r="BA26" i="1"/>
  <c r="AZ26" i="1"/>
  <c r="AX26" i="1"/>
  <c r="AV26" i="1"/>
  <c r="AT26" i="1"/>
  <c r="AR26" i="1"/>
  <c r="AP26" i="1"/>
  <c r="AN26" i="1"/>
  <c r="AL26" i="1"/>
  <c r="AJ26" i="1"/>
  <c r="AH26" i="1"/>
  <c r="AF26" i="1"/>
  <c r="AD26" i="1"/>
  <c r="AB26" i="1"/>
  <c r="Z26" i="1"/>
  <c r="X26" i="1"/>
  <c r="V26" i="1"/>
  <c r="T26" i="1"/>
  <c r="R26" i="1"/>
  <c r="P26" i="1"/>
  <c r="N26" i="1"/>
  <c r="L26" i="1"/>
  <c r="J26" i="1"/>
  <c r="BA24" i="1"/>
  <c r="AZ24" i="1"/>
  <c r="AX24" i="1"/>
  <c r="AV24" i="1"/>
  <c r="AT24" i="1"/>
  <c r="AR24" i="1"/>
  <c r="AP24" i="1"/>
  <c r="AN24" i="1"/>
  <c r="AL24" i="1"/>
  <c r="AJ24" i="1"/>
  <c r="AH24" i="1"/>
  <c r="AF24" i="1"/>
  <c r="AD24" i="1"/>
  <c r="AB24" i="1"/>
  <c r="Z24" i="1"/>
  <c r="X24" i="1"/>
  <c r="V24" i="1"/>
  <c r="T24" i="1"/>
  <c r="R24" i="1"/>
  <c r="P24" i="1"/>
  <c r="N24" i="1"/>
  <c r="L24" i="1"/>
  <c r="J24" i="1"/>
  <c r="BA23" i="1"/>
  <c r="AZ23" i="1"/>
  <c r="AX23" i="1"/>
  <c r="AV23" i="1"/>
  <c r="AT23" i="1"/>
  <c r="AR23" i="1"/>
  <c r="AP23" i="1"/>
  <c r="AN23" i="1"/>
  <c r="AL23" i="1"/>
  <c r="AJ23" i="1"/>
  <c r="AH23" i="1"/>
  <c r="AF23" i="1"/>
  <c r="AD23" i="1"/>
  <c r="AB23" i="1"/>
  <c r="Z23" i="1"/>
  <c r="X23" i="1"/>
  <c r="V23" i="1"/>
  <c r="T23" i="1"/>
  <c r="R23" i="1"/>
  <c r="P23" i="1"/>
  <c r="N23" i="1"/>
  <c r="L23" i="1"/>
  <c r="J23" i="1"/>
  <c r="BA22" i="1"/>
  <c r="AZ22" i="1"/>
  <c r="AX22" i="1"/>
  <c r="AV22" i="1"/>
  <c r="AT22" i="1"/>
  <c r="AR22" i="1"/>
  <c r="AP22" i="1"/>
  <c r="AN22" i="1"/>
  <c r="AL22" i="1"/>
  <c r="AJ22" i="1"/>
  <c r="AH22" i="1"/>
  <c r="AF22" i="1"/>
  <c r="AD22" i="1"/>
  <c r="AB22" i="1"/>
  <c r="Z22" i="1"/>
  <c r="X22" i="1"/>
  <c r="V22" i="1"/>
  <c r="T22" i="1"/>
  <c r="R22" i="1"/>
  <c r="P22" i="1"/>
  <c r="N22" i="1"/>
  <c r="L22" i="1"/>
  <c r="J22" i="1"/>
  <c r="BA21" i="1"/>
  <c r="AZ21" i="1"/>
  <c r="AX21" i="1"/>
  <c r="AV21" i="1"/>
  <c r="AT21" i="1"/>
  <c r="AR21" i="1"/>
  <c r="AP21" i="1"/>
  <c r="AN21" i="1"/>
  <c r="AL21" i="1"/>
  <c r="AJ21" i="1"/>
  <c r="AH21" i="1"/>
  <c r="AF21" i="1"/>
  <c r="AD21" i="1"/>
  <c r="AB21" i="1"/>
  <c r="Z21" i="1"/>
  <c r="X21" i="1"/>
  <c r="V21" i="1"/>
  <c r="T21" i="1"/>
  <c r="R21" i="1"/>
  <c r="P21" i="1"/>
  <c r="N21" i="1"/>
  <c r="L21" i="1"/>
  <c r="J21" i="1"/>
  <c r="BA20" i="1"/>
  <c r="AZ20" i="1"/>
  <c r="AX20" i="1"/>
  <c r="AV20" i="1"/>
  <c r="AT20" i="1"/>
  <c r="AR20" i="1"/>
  <c r="AP20" i="1"/>
  <c r="AN20" i="1"/>
  <c r="AL20" i="1"/>
  <c r="AJ20" i="1"/>
  <c r="AH20" i="1"/>
  <c r="AF20" i="1"/>
  <c r="AD20" i="1"/>
  <c r="AB20" i="1"/>
  <c r="Z20" i="1"/>
  <c r="X20" i="1"/>
  <c r="V20" i="1"/>
  <c r="T20" i="1"/>
  <c r="R20" i="1"/>
  <c r="P20" i="1"/>
  <c r="N20" i="1"/>
  <c r="L20" i="1"/>
  <c r="J20" i="1"/>
  <c r="BA19" i="1"/>
  <c r="AZ19" i="1"/>
  <c r="AX19" i="1"/>
  <c r="AV19" i="1"/>
  <c r="AT19" i="1"/>
  <c r="AR19" i="1"/>
  <c r="AP19" i="1"/>
  <c r="AN19" i="1"/>
  <c r="AL19" i="1"/>
  <c r="AJ19" i="1"/>
  <c r="AH19" i="1"/>
  <c r="AF19" i="1"/>
  <c r="AD19" i="1"/>
  <c r="AB19" i="1"/>
  <c r="Z19" i="1"/>
  <c r="X19" i="1"/>
  <c r="V19" i="1"/>
  <c r="T19" i="1"/>
  <c r="R19" i="1"/>
  <c r="P19" i="1"/>
  <c r="N19" i="1"/>
  <c r="L19" i="1"/>
  <c r="J19" i="1"/>
  <c r="BA18" i="1"/>
  <c r="AZ18" i="1"/>
  <c r="AX18" i="1"/>
  <c r="AV18" i="1"/>
  <c r="AT18" i="1"/>
  <c r="AR18" i="1"/>
  <c r="AP18" i="1"/>
  <c r="AN18" i="1"/>
  <c r="AL18" i="1"/>
  <c r="AJ18" i="1"/>
  <c r="AH18" i="1"/>
  <c r="AF18" i="1"/>
  <c r="AD18" i="1"/>
  <c r="AB18" i="1"/>
  <c r="Z18" i="1"/>
  <c r="X18" i="1"/>
  <c r="V18" i="1"/>
  <c r="T18" i="1"/>
  <c r="R18" i="1"/>
  <c r="P18" i="1"/>
  <c r="N18" i="1"/>
  <c r="L18" i="1"/>
  <c r="J18" i="1"/>
  <c r="BA17" i="1"/>
  <c r="AZ17" i="1"/>
  <c r="AX17" i="1"/>
  <c r="AV17" i="1"/>
  <c r="AT17" i="1"/>
  <c r="AR17" i="1"/>
  <c r="AP17" i="1"/>
  <c r="AN17" i="1"/>
  <c r="AL17" i="1"/>
  <c r="AJ17" i="1"/>
  <c r="AH17" i="1"/>
  <c r="AF17" i="1"/>
  <c r="AD17" i="1"/>
  <c r="AB17" i="1"/>
  <c r="Z17" i="1"/>
  <c r="X17" i="1"/>
  <c r="V17" i="1"/>
  <c r="T17" i="1"/>
  <c r="R17" i="1"/>
  <c r="P17" i="1"/>
  <c r="N17" i="1"/>
  <c r="L17" i="1"/>
  <c r="J17" i="1"/>
  <c r="I15" i="1"/>
  <c r="AZ14" i="1"/>
  <c r="AX14" i="1"/>
  <c r="AV14" i="1"/>
  <c r="AT14" i="1"/>
  <c r="AR14" i="1"/>
  <c r="AP14" i="1"/>
  <c r="AN14" i="1"/>
  <c r="AL14" i="1"/>
  <c r="AJ14" i="1"/>
  <c r="AH14" i="1"/>
  <c r="AF14" i="1"/>
  <c r="AD14" i="1"/>
  <c r="AB14" i="1"/>
  <c r="Z14" i="1"/>
  <c r="X14" i="1"/>
  <c r="V14" i="1"/>
  <c r="T14" i="1"/>
  <c r="R14" i="1"/>
  <c r="P14" i="1"/>
  <c r="N14" i="1"/>
  <c r="AZ13" i="1"/>
  <c r="AX13" i="1"/>
  <c r="AV13" i="1"/>
  <c r="AT13" i="1"/>
  <c r="AR13" i="1"/>
  <c r="AP13" i="1"/>
  <c r="AN13" i="1"/>
  <c r="AL13" i="1"/>
  <c r="AJ13" i="1"/>
  <c r="AH13" i="1"/>
  <c r="AF13" i="1"/>
  <c r="AD13" i="1"/>
  <c r="AB13" i="1"/>
  <c r="Z13" i="1"/>
  <c r="X13" i="1"/>
  <c r="V13" i="1"/>
  <c r="T13" i="1"/>
  <c r="R13" i="1"/>
  <c r="P13" i="1"/>
  <c r="N13" i="1"/>
  <c r="AZ12" i="1"/>
  <c r="AX12" i="1"/>
  <c r="AV12" i="1"/>
  <c r="AT12" i="1"/>
  <c r="AR12" i="1"/>
  <c r="AP12" i="1"/>
  <c r="AN12" i="1"/>
  <c r="AL12" i="1"/>
  <c r="AJ12" i="1"/>
  <c r="AH12" i="1"/>
  <c r="AF12" i="1"/>
  <c r="AD12" i="1"/>
  <c r="AB12" i="1"/>
  <c r="Z12" i="1"/>
  <c r="X12" i="1"/>
  <c r="V12" i="1"/>
  <c r="T12" i="1"/>
  <c r="R12" i="1"/>
  <c r="P12" i="1"/>
  <c r="N12" i="1"/>
  <c r="AZ11" i="1"/>
  <c r="AX11" i="1"/>
  <c r="AV11" i="1"/>
  <c r="AT11" i="1"/>
  <c r="AR11" i="1"/>
  <c r="AP11" i="1"/>
  <c r="AN11" i="1"/>
  <c r="AL11" i="1"/>
  <c r="AJ11" i="1"/>
  <c r="AH11" i="1"/>
  <c r="AF11" i="1"/>
  <c r="AD11" i="1"/>
  <c r="AB11" i="1"/>
  <c r="Z11" i="1"/>
  <c r="X11" i="1"/>
  <c r="V11" i="1"/>
  <c r="T11" i="1"/>
  <c r="R11" i="1"/>
  <c r="P11" i="1"/>
  <c r="N11" i="1"/>
  <c r="AZ10" i="1"/>
  <c r="AX10" i="1"/>
  <c r="AV10" i="1"/>
  <c r="AT10" i="1"/>
  <c r="AR10" i="1"/>
  <c r="AP10" i="1"/>
  <c r="AN10" i="1"/>
  <c r="AL10" i="1"/>
  <c r="AJ10" i="1"/>
  <c r="AH10" i="1"/>
  <c r="AF10" i="1"/>
  <c r="AD10" i="1"/>
  <c r="AB10" i="1"/>
  <c r="Z10" i="1"/>
  <c r="X10" i="1"/>
  <c r="V10" i="1"/>
  <c r="T10" i="1"/>
  <c r="R10" i="1"/>
  <c r="P10" i="1"/>
  <c r="N10" i="1"/>
  <c r="AZ9" i="1"/>
  <c r="AX9" i="1"/>
  <c r="AV9" i="1"/>
  <c r="AT9" i="1"/>
  <c r="AR9" i="1"/>
  <c r="AP9" i="1"/>
  <c r="AN9" i="1"/>
  <c r="AL9" i="1"/>
  <c r="AJ9" i="1"/>
  <c r="AH9" i="1"/>
  <c r="AF9" i="1"/>
  <c r="AD9" i="1"/>
  <c r="AB9" i="1"/>
  <c r="Z9" i="1"/>
  <c r="X9" i="1"/>
  <c r="V9" i="1"/>
  <c r="T9" i="1"/>
  <c r="R9" i="1"/>
  <c r="P9" i="1"/>
  <c r="N9" i="1"/>
  <c r="AZ8" i="1"/>
  <c r="AX8" i="1"/>
  <c r="AV8" i="1"/>
  <c r="AT8" i="1"/>
  <c r="AR8" i="1"/>
  <c r="AP8" i="1"/>
  <c r="AN8" i="1"/>
  <c r="AL8" i="1"/>
  <c r="AJ8" i="1"/>
  <c r="AH8" i="1"/>
  <c r="AF8" i="1"/>
  <c r="AD8" i="1"/>
  <c r="AB8" i="1"/>
  <c r="Z8" i="1"/>
  <c r="X8" i="1"/>
  <c r="V8" i="1"/>
  <c r="T8" i="1"/>
  <c r="R8" i="1"/>
  <c r="P8" i="1"/>
  <c r="N8" i="1"/>
  <c r="AZ7" i="1"/>
  <c r="AX7" i="1"/>
  <c r="AV7" i="1"/>
  <c r="AT7" i="1"/>
  <c r="AR7" i="1"/>
  <c r="AP7" i="1"/>
  <c r="AN7" i="1"/>
  <c r="AL7" i="1"/>
  <c r="AJ7" i="1"/>
  <c r="AH7" i="1"/>
  <c r="AD7" i="1"/>
  <c r="AB7" i="1"/>
  <c r="Z7" i="1"/>
  <c r="X7" i="1"/>
  <c r="V7" i="1"/>
  <c r="T7" i="1"/>
  <c r="R7" i="1"/>
  <c r="P7" i="1"/>
  <c r="N7" i="1"/>
  <c r="AZ6" i="1"/>
  <c r="AX6" i="1"/>
  <c r="AV6" i="1"/>
  <c r="AT6" i="1"/>
  <c r="AR6" i="1"/>
  <c r="AP6" i="1"/>
  <c r="AN6" i="1"/>
  <c r="AL6" i="1"/>
  <c r="AJ6" i="1"/>
  <c r="AH6" i="1"/>
  <c r="AF6" i="1"/>
  <c r="AD6" i="1"/>
  <c r="AB6" i="1"/>
  <c r="Z6" i="1"/>
  <c r="X6" i="1"/>
  <c r="V6" i="1"/>
  <c r="T6" i="1"/>
  <c r="R6" i="1"/>
  <c r="P6" i="1"/>
  <c r="N6" i="1"/>
  <c r="AZ5" i="1"/>
  <c r="AX5" i="1"/>
  <c r="AV5" i="1"/>
  <c r="AT5" i="1"/>
  <c r="AR5" i="1"/>
  <c r="AP5" i="1"/>
  <c r="AN5" i="1"/>
  <c r="AL5" i="1"/>
  <c r="AJ5" i="1"/>
  <c r="AH5" i="1"/>
  <c r="AF5" i="1"/>
  <c r="AD5" i="1"/>
  <c r="AZ236" i="1"/>
  <c r="AX236" i="1"/>
  <c r="AV236" i="1"/>
  <c r="AT236" i="1"/>
  <c r="AR236" i="1"/>
  <c r="AP236" i="1"/>
  <c r="AN236" i="1"/>
  <c r="AL236" i="1"/>
  <c r="AJ236" i="1"/>
  <c r="AH236" i="1"/>
  <c r="AF236" i="1"/>
  <c r="AD236" i="1"/>
  <c r="AB236" i="1"/>
  <c r="Z236" i="1"/>
  <c r="X236" i="1"/>
  <c r="V236" i="1"/>
  <c r="T236" i="1"/>
  <c r="R236" i="1"/>
  <c r="P236" i="1"/>
  <c r="N236" i="1"/>
  <c r="L236" i="1"/>
  <c r="J236" i="1"/>
  <c r="X233" i="1" l="1"/>
  <c r="AR229" i="1"/>
  <c r="AP229" i="1"/>
  <c r="L229" i="1"/>
  <c r="AP15" i="1"/>
  <c r="X44" i="1"/>
  <c r="AR15" i="1"/>
  <c r="AB44" i="1"/>
  <c r="AV54" i="1"/>
  <c r="AV76" i="1"/>
  <c r="Z90" i="1"/>
  <c r="N225" i="1"/>
  <c r="AF44" i="1"/>
  <c r="AX144" i="1"/>
  <c r="AD153" i="1"/>
  <c r="R15" i="1"/>
  <c r="AL153" i="1"/>
  <c r="AT217" i="1"/>
  <c r="AB225" i="1"/>
  <c r="Z229" i="1"/>
  <c r="AF76" i="1"/>
  <c r="AV129" i="1"/>
  <c r="AN153" i="1"/>
  <c r="AD225" i="1"/>
  <c r="AF38" i="1"/>
  <c r="AL54" i="1"/>
  <c r="AL76" i="1"/>
  <c r="AH144" i="1"/>
  <c r="N153" i="1"/>
  <c r="AN184" i="1"/>
  <c r="AD217" i="1"/>
  <c r="L225" i="1"/>
  <c r="P54" i="1"/>
  <c r="N76" i="1"/>
  <c r="L144" i="1"/>
  <c r="X153" i="1"/>
  <c r="AP184" i="1"/>
  <c r="AT225" i="1"/>
  <c r="AV38" i="1"/>
  <c r="V54" i="1"/>
  <c r="R144" i="1"/>
  <c r="AV33" i="1"/>
  <c r="AP44" i="1"/>
  <c r="X184" i="1"/>
  <c r="N217" i="1"/>
  <c r="AN233" i="1"/>
  <c r="BC236" i="1"/>
  <c r="T15" i="1"/>
  <c r="Z38" i="1"/>
  <c r="BB40" i="1"/>
  <c r="AR44" i="1"/>
  <c r="AF54" i="1"/>
  <c r="AB144" i="1"/>
  <c r="Z184" i="1"/>
  <c r="AV217" i="1"/>
  <c r="AB229" i="1"/>
  <c r="AP233" i="1"/>
  <c r="AV44" i="1"/>
  <c r="AF217" i="1"/>
  <c r="AF129" i="1"/>
  <c r="BB80" i="1"/>
  <c r="AF33" i="1"/>
  <c r="BB166" i="1"/>
  <c r="BB174" i="1"/>
  <c r="V153" i="1"/>
  <c r="BB22" i="1"/>
  <c r="V129" i="1"/>
  <c r="V76" i="1"/>
  <c r="AR225" i="1"/>
  <c r="BB221" i="1"/>
  <c r="BB224" i="1"/>
  <c r="AR144" i="1"/>
  <c r="BB178" i="1"/>
  <c r="N44" i="1"/>
  <c r="BB182" i="1"/>
  <c r="AL129" i="1"/>
  <c r="AP90" i="1"/>
  <c r="AP38" i="1"/>
  <c r="P217" i="1"/>
  <c r="BB170" i="1"/>
  <c r="BB162" i="1"/>
  <c r="BB158" i="1"/>
  <c r="P129" i="1"/>
  <c r="P38" i="1"/>
  <c r="P33" i="1"/>
  <c r="AF15" i="1"/>
  <c r="AL33" i="1"/>
  <c r="BB37" i="1"/>
  <c r="AL15" i="1"/>
  <c r="AN15" i="1"/>
  <c r="P15" i="1"/>
  <c r="N33" i="1"/>
  <c r="BB21" i="1"/>
  <c r="AD15" i="1"/>
  <c r="AT15" i="1"/>
  <c r="V15" i="1"/>
  <c r="T33" i="1"/>
  <c r="AJ33" i="1"/>
  <c r="AX33" i="1"/>
  <c r="J38" i="1"/>
  <c r="BB35" i="1"/>
  <c r="BA33" i="1"/>
  <c r="N38" i="1"/>
  <c r="AT38" i="1"/>
  <c r="BB42" i="1"/>
  <c r="T54" i="1"/>
  <c r="AJ54" i="1"/>
  <c r="AZ54" i="1"/>
  <c r="T76" i="1"/>
  <c r="AJ76" i="1"/>
  <c r="AZ76" i="1"/>
  <c r="AH33" i="1"/>
  <c r="AV15" i="1"/>
  <c r="BB19" i="1"/>
  <c r="BB28" i="1"/>
  <c r="AD38" i="1"/>
  <c r="AH15" i="1"/>
  <c r="AX15" i="1"/>
  <c r="Z15" i="1"/>
  <c r="X33" i="1"/>
  <c r="AN33" i="1"/>
  <c r="BB18" i="1"/>
  <c r="BB27" i="1"/>
  <c r="P44" i="1"/>
  <c r="AH44" i="1"/>
  <c r="AX44" i="1"/>
  <c r="BB47" i="1"/>
  <c r="BB50" i="1"/>
  <c r="BB57" i="1"/>
  <c r="BB60" i="1"/>
  <c r="X15" i="1"/>
  <c r="V33" i="1"/>
  <c r="AJ15" i="1"/>
  <c r="AZ15" i="1"/>
  <c r="AB15" i="1"/>
  <c r="BB17" i="1"/>
  <c r="Z33" i="1"/>
  <c r="AP33" i="1"/>
  <c r="R33" i="1"/>
  <c r="N15" i="1"/>
  <c r="L33" i="1"/>
  <c r="AB33" i="1"/>
  <c r="AR33" i="1"/>
  <c r="BB24" i="1"/>
  <c r="BB30" i="1"/>
  <c r="X38" i="1"/>
  <c r="AN38" i="1"/>
  <c r="BB43" i="1"/>
  <c r="N54" i="1"/>
  <c r="AD54" i="1"/>
  <c r="AT54" i="1"/>
  <c r="BB52" i="1"/>
  <c r="BB53" i="1"/>
  <c r="L76" i="1"/>
  <c r="AD76" i="1"/>
  <c r="AT76" i="1"/>
  <c r="BB59" i="1"/>
  <c r="BB62" i="1"/>
  <c r="BB69" i="1"/>
  <c r="BB73" i="1"/>
  <c r="X90" i="1"/>
  <c r="AN90" i="1"/>
  <c r="BB84" i="1"/>
  <c r="BB88" i="1"/>
  <c r="BB89" i="1"/>
  <c r="N129" i="1"/>
  <c r="AD129" i="1"/>
  <c r="AT129" i="1"/>
  <c r="BB95" i="1"/>
  <c r="BB101" i="1"/>
  <c r="BB105" i="1"/>
  <c r="BB109" i="1"/>
  <c r="BB113" i="1"/>
  <c r="BB117" i="1"/>
  <c r="BB121" i="1"/>
  <c r="BB125" i="1"/>
  <c r="BB128" i="1"/>
  <c r="BB131" i="1"/>
  <c r="Z144" i="1"/>
  <c r="AP144" i="1"/>
  <c r="BB135" i="1"/>
  <c r="BB141" i="1"/>
  <c r="BB147" i="1"/>
  <c r="BB151" i="1"/>
  <c r="BB189" i="1"/>
  <c r="BB192" i="1"/>
  <c r="BB198" i="1"/>
  <c r="BB202" i="1"/>
  <c r="BB206" i="1"/>
  <c r="BB210" i="1"/>
  <c r="BB214" i="1"/>
  <c r="BB216" i="1"/>
  <c r="AZ33" i="1"/>
  <c r="BB20" i="1"/>
  <c r="BB29" i="1"/>
  <c r="BB32" i="1"/>
  <c r="L38" i="1"/>
  <c r="AB38" i="1"/>
  <c r="AR38" i="1"/>
  <c r="L44" i="1"/>
  <c r="AD44" i="1"/>
  <c r="AT44" i="1"/>
  <c r="R54" i="1"/>
  <c r="AH54" i="1"/>
  <c r="AX54" i="1"/>
  <c r="BB48" i="1"/>
  <c r="BB51" i="1"/>
  <c r="R76" i="1"/>
  <c r="AH76" i="1"/>
  <c r="AX76" i="1"/>
  <c r="BB58" i="1"/>
  <c r="BB61" i="1"/>
  <c r="BB65" i="1"/>
  <c r="BB68" i="1"/>
  <c r="BB72" i="1"/>
  <c r="L90" i="1"/>
  <c r="AB90" i="1"/>
  <c r="AR90" i="1"/>
  <c r="BB87" i="1"/>
  <c r="R129" i="1"/>
  <c r="AH129" i="1"/>
  <c r="AX129" i="1"/>
  <c r="BB94" i="1"/>
  <c r="BB100" i="1"/>
  <c r="BB104" i="1"/>
  <c r="BB108" i="1"/>
  <c r="BB112" i="1"/>
  <c r="BB116" i="1"/>
  <c r="BB120" i="1"/>
  <c r="BB124" i="1"/>
  <c r="N144" i="1"/>
  <c r="AD144" i="1"/>
  <c r="AT144" i="1"/>
  <c r="BB134" i="1"/>
  <c r="BB140" i="1"/>
  <c r="BB146" i="1"/>
  <c r="Z153" i="1"/>
  <c r="AP153" i="1"/>
  <c r="BB150" i="1"/>
  <c r="BB152" i="1"/>
  <c r="L184" i="1"/>
  <c r="AB184" i="1"/>
  <c r="AR184" i="1"/>
  <c r="R217" i="1"/>
  <c r="AH217" i="1"/>
  <c r="AX217" i="1"/>
  <c r="BB188" i="1"/>
  <c r="BB191" i="1"/>
  <c r="BB197" i="1"/>
  <c r="BB201" i="1"/>
  <c r="BB205" i="1"/>
  <c r="BB209" i="1"/>
  <c r="BB213" i="1"/>
  <c r="P225" i="1"/>
  <c r="AF225" i="1"/>
  <c r="AV225" i="1"/>
  <c r="N229" i="1"/>
  <c r="AD229" i="1"/>
  <c r="AT229" i="1"/>
  <c r="L233" i="1"/>
  <c r="AB233" i="1"/>
  <c r="AR233" i="1"/>
  <c r="N90" i="1"/>
  <c r="AD90" i="1"/>
  <c r="AT90" i="1"/>
  <c r="BB79" i="1"/>
  <c r="BB83" i="1"/>
  <c r="T129" i="1"/>
  <c r="AJ129" i="1"/>
  <c r="AZ129" i="1"/>
  <c r="P144" i="1"/>
  <c r="AF144" i="1"/>
  <c r="AV144" i="1"/>
  <c r="L153" i="1"/>
  <c r="AB153" i="1"/>
  <c r="AR153" i="1"/>
  <c r="N184" i="1"/>
  <c r="AD184" i="1"/>
  <c r="AT184" i="1"/>
  <c r="BB157" i="1"/>
  <c r="BB161" i="1"/>
  <c r="BB165" i="1"/>
  <c r="BB169" i="1"/>
  <c r="BB173" i="1"/>
  <c r="BB177" i="1"/>
  <c r="BB181" i="1"/>
  <c r="T217" i="1"/>
  <c r="AJ217" i="1"/>
  <c r="AZ217" i="1"/>
  <c r="R225" i="1"/>
  <c r="AH225" i="1"/>
  <c r="AX225" i="1"/>
  <c r="BB220" i="1"/>
  <c r="BB223" i="1"/>
  <c r="P229" i="1"/>
  <c r="AF229" i="1"/>
  <c r="AV229" i="1"/>
  <c r="N233" i="1"/>
  <c r="AD233" i="1"/>
  <c r="AT233" i="1"/>
  <c r="BB64" i="1"/>
  <c r="BB67" i="1"/>
  <c r="BB71" i="1"/>
  <c r="BB75" i="1"/>
  <c r="P90" i="1"/>
  <c r="AF90" i="1"/>
  <c r="AV90" i="1"/>
  <c r="BB86" i="1"/>
  <c r="BB93" i="1"/>
  <c r="BB97" i="1"/>
  <c r="BB99" i="1"/>
  <c r="BB103" i="1"/>
  <c r="BB107" i="1"/>
  <c r="BB111" i="1"/>
  <c r="BB115" i="1"/>
  <c r="BB119" i="1"/>
  <c r="BB123" i="1"/>
  <c r="BB127" i="1"/>
  <c r="BB133" i="1"/>
  <c r="BB137" i="1"/>
  <c r="BB139" i="1"/>
  <c r="BB142" i="1"/>
  <c r="BB143" i="1"/>
  <c r="AT153" i="1"/>
  <c r="BB149" i="1"/>
  <c r="P184" i="1"/>
  <c r="AF184" i="1"/>
  <c r="AV184" i="1"/>
  <c r="V217" i="1"/>
  <c r="AL217" i="1"/>
  <c r="BB187" i="1"/>
  <c r="BB190" i="1"/>
  <c r="BB194" i="1"/>
  <c r="BB196" i="1"/>
  <c r="BB200" i="1"/>
  <c r="BB204" i="1"/>
  <c r="BB208" i="1"/>
  <c r="BB212" i="1"/>
  <c r="T225" i="1"/>
  <c r="AJ225" i="1"/>
  <c r="AZ225" i="1"/>
  <c r="R229" i="1"/>
  <c r="AH229" i="1"/>
  <c r="AX229" i="1"/>
  <c r="BB228" i="1"/>
  <c r="P233" i="1"/>
  <c r="AF233" i="1"/>
  <c r="AV233" i="1"/>
  <c r="BB26" i="1"/>
  <c r="R38" i="1"/>
  <c r="AH38" i="1"/>
  <c r="AX38" i="1"/>
  <c r="BB36" i="1"/>
  <c r="R44" i="1"/>
  <c r="AJ44" i="1"/>
  <c r="AZ44" i="1"/>
  <c r="X54" i="1"/>
  <c r="AN54" i="1"/>
  <c r="X76" i="1"/>
  <c r="AN76" i="1"/>
  <c r="R90" i="1"/>
  <c r="AH90" i="1"/>
  <c r="AX90" i="1"/>
  <c r="BB78" i="1"/>
  <c r="BB82" i="1"/>
  <c r="X129" i="1"/>
  <c r="AN129" i="1"/>
  <c r="T144" i="1"/>
  <c r="AJ144" i="1"/>
  <c r="AZ144" i="1"/>
  <c r="P153" i="1"/>
  <c r="AF153" i="1"/>
  <c r="AV153" i="1"/>
  <c r="R184" i="1"/>
  <c r="AH184" i="1"/>
  <c r="AX184" i="1"/>
  <c r="BB156" i="1"/>
  <c r="BB160" i="1"/>
  <c r="BB164" i="1"/>
  <c r="BB168" i="1"/>
  <c r="BB172" i="1"/>
  <c r="BB176" i="1"/>
  <c r="BB180" i="1"/>
  <c r="X217" i="1"/>
  <c r="AN217" i="1"/>
  <c r="V225" i="1"/>
  <c r="AL225" i="1"/>
  <c r="T229" i="1"/>
  <c r="AJ229" i="1"/>
  <c r="AZ229" i="1"/>
  <c r="R233" i="1"/>
  <c r="AH233" i="1"/>
  <c r="AX233" i="1"/>
  <c r="BB232" i="1"/>
  <c r="T38" i="1"/>
  <c r="AJ38" i="1"/>
  <c r="AZ38" i="1"/>
  <c r="T44" i="1"/>
  <c r="AL44" i="1"/>
  <c r="BB41" i="1"/>
  <c r="J54" i="1"/>
  <c r="BB46" i="1"/>
  <c r="Z54" i="1"/>
  <c r="AP54" i="1"/>
  <c r="BB49" i="1"/>
  <c r="Z76" i="1"/>
  <c r="AP76" i="1"/>
  <c r="BB63" i="1"/>
  <c r="BB66" i="1"/>
  <c r="BB70" i="1"/>
  <c r="BB74" i="1"/>
  <c r="T90" i="1"/>
  <c r="AJ90" i="1"/>
  <c r="AZ90" i="1"/>
  <c r="BB85" i="1"/>
  <c r="BB92" i="1"/>
  <c r="Z129" i="1"/>
  <c r="AP129" i="1"/>
  <c r="BB96" i="1"/>
  <c r="BB98" i="1"/>
  <c r="BB102" i="1"/>
  <c r="BB106" i="1"/>
  <c r="BB110" i="1"/>
  <c r="BB114" i="1"/>
  <c r="BB118" i="1"/>
  <c r="BB122" i="1"/>
  <c r="BB126" i="1"/>
  <c r="V144" i="1"/>
  <c r="AL144" i="1"/>
  <c r="BB132" i="1"/>
  <c r="BB136" i="1"/>
  <c r="BB138" i="1"/>
  <c r="R153" i="1"/>
  <c r="AH153" i="1"/>
  <c r="AX153" i="1"/>
  <c r="BB148" i="1"/>
  <c r="T184" i="1"/>
  <c r="AJ184" i="1"/>
  <c r="AZ184" i="1"/>
  <c r="BB186" i="1"/>
  <c r="Z217" i="1"/>
  <c r="AP217" i="1"/>
  <c r="BB193" i="1"/>
  <c r="BB195" i="1"/>
  <c r="BB199" i="1"/>
  <c r="BB203" i="1"/>
  <c r="BB207" i="1"/>
  <c r="BB211" i="1"/>
  <c r="BB215" i="1"/>
  <c r="X225" i="1"/>
  <c r="AN225" i="1"/>
  <c r="V229" i="1"/>
  <c r="AL229" i="1"/>
  <c r="BB227" i="1"/>
  <c r="T233" i="1"/>
  <c r="AJ233" i="1"/>
  <c r="AZ233" i="1"/>
  <c r="AD33" i="1"/>
  <c r="AT33" i="1"/>
  <c r="BB23" i="1"/>
  <c r="BB31" i="1"/>
  <c r="V38" i="1"/>
  <c r="AL38" i="1"/>
  <c r="V44" i="1"/>
  <c r="AN44" i="1"/>
  <c r="L54" i="1"/>
  <c r="AB54" i="1"/>
  <c r="AR54" i="1"/>
  <c r="BB56" i="1"/>
  <c r="J76" i="1"/>
  <c r="AB76" i="1"/>
  <c r="AR76" i="1"/>
  <c r="P76" i="1"/>
  <c r="V90" i="1"/>
  <c r="AL90" i="1"/>
  <c r="BB81" i="1"/>
  <c r="L129" i="1"/>
  <c r="AB129" i="1"/>
  <c r="AR129" i="1"/>
  <c r="X144" i="1"/>
  <c r="AN144" i="1"/>
  <c r="T153" i="1"/>
  <c r="AJ153" i="1"/>
  <c r="AZ153" i="1"/>
  <c r="V184" i="1"/>
  <c r="AL184" i="1"/>
  <c r="BB155" i="1"/>
  <c r="BB159" i="1"/>
  <c r="BB163" i="1"/>
  <c r="BB167" i="1"/>
  <c r="BB171" i="1"/>
  <c r="BB175" i="1"/>
  <c r="BB179" i="1"/>
  <c r="BB183" i="1"/>
  <c r="L217" i="1"/>
  <c r="AB217" i="1"/>
  <c r="AR217" i="1"/>
  <c r="BB219" i="1"/>
  <c r="Z225" i="1"/>
  <c r="AP225" i="1"/>
  <c r="BB222" i="1"/>
  <c r="X229" i="1"/>
  <c r="AN229" i="1"/>
  <c r="V233" i="1"/>
  <c r="AL233" i="1"/>
  <c r="BB231" i="1"/>
  <c r="BB9" i="1"/>
  <c r="BB10" i="1"/>
  <c r="BB12" i="1"/>
  <c r="BB14" i="1"/>
  <c r="BB7" i="1"/>
  <c r="BB8" i="1"/>
  <c r="BB11" i="1"/>
  <c r="BB13" i="1"/>
  <c r="BB6" i="1"/>
  <c r="J44" i="1"/>
  <c r="J153" i="1"/>
  <c r="J184" i="1"/>
  <c r="J144" i="1"/>
  <c r="J229" i="1"/>
  <c r="J225" i="1"/>
  <c r="J129" i="1"/>
  <c r="BA38" i="1"/>
  <c r="J15" i="1"/>
  <c r="J90" i="1"/>
  <c r="J217" i="1"/>
  <c r="J233" i="1"/>
  <c r="R234" i="1" l="1"/>
  <c r="R237" i="1" s="1"/>
  <c r="BB44" i="1"/>
  <c r="BC54" i="1"/>
  <c r="BB225" i="1"/>
  <c r="BB144" i="1"/>
  <c r="AR234" i="1"/>
  <c r="AR237" i="1" s="1"/>
  <c r="BC233" i="1"/>
  <c r="BC44" i="1"/>
  <c r="AP234" i="1"/>
  <c r="AP237" i="1" s="1"/>
  <c r="T234" i="1"/>
  <c r="BC217" i="1"/>
  <c r="BB217" i="1"/>
  <c r="BC184" i="1"/>
  <c r="BB76" i="1"/>
  <c r="BB33" i="1"/>
  <c r="BB233" i="1"/>
  <c r="BC90" i="1"/>
  <c r="BB54" i="1"/>
  <c r="BB184" i="1"/>
  <c r="L234" i="1"/>
  <c r="L237" i="1" s="1"/>
  <c r="AB234" i="1"/>
  <c r="AB237" i="1" s="1"/>
  <c r="BC38" i="1"/>
  <c r="AD234" i="1"/>
  <c r="AD237" i="1" s="1"/>
  <c r="AN234" i="1"/>
  <c r="AN237" i="1" s="1"/>
  <c r="V234" i="1"/>
  <c r="V237" i="1" s="1"/>
  <c r="BC76" i="1"/>
  <c r="P234" i="1"/>
  <c r="P237" i="1" s="1"/>
  <c r="BC225" i="1"/>
  <c r="BB153" i="1"/>
  <c r="N234" i="1"/>
  <c r="N237" i="1" s="1"/>
  <c r="AZ234" i="1"/>
  <c r="AZ237" i="1" s="1"/>
  <c r="AV234" i="1"/>
  <c r="AV237" i="1" s="1"/>
  <c r="BB38" i="1"/>
  <c r="AL234" i="1"/>
  <c r="AL237" i="1" s="1"/>
  <c r="BC129" i="1"/>
  <c r="BC153" i="1"/>
  <c r="BC229" i="1"/>
  <c r="AJ234" i="1"/>
  <c r="AJ237" i="1" s="1"/>
  <c r="BC33" i="1"/>
  <c r="AT234" i="1"/>
  <c r="AT237" i="1" s="1"/>
  <c r="Z234" i="1"/>
  <c r="Z237" i="1" s="1"/>
  <c r="BB129" i="1"/>
  <c r="BC15" i="1"/>
  <c r="BB229" i="1"/>
  <c r="X234" i="1"/>
  <c r="X237" i="1" s="1"/>
  <c r="AX234" i="1"/>
  <c r="AX237" i="1" s="1"/>
  <c r="AF234" i="1"/>
  <c r="AF237" i="1" s="1"/>
  <c r="BB90" i="1"/>
  <c r="J234" i="1"/>
  <c r="J237" i="1" s="1"/>
  <c r="BB15" i="1"/>
  <c r="BC144" i="1"/>
  <c r="AH234" i="1"/>
  <c r="AH237" i="1" s="1"/>
  <c r="BB234" i="1" l="1"/>
  <c r="BE33" i="1"/>
  <c r="T237" i="1"/>
  <c r="BC237" i="1" s="1"/>
</calcChain>
</file>

<file path=xl/sharedStrings.xml><?xml version="1.0" encoding="utf-8"?>
<sst xmlns="http://schemas.openxmlformats.org/spreadsheetml/2006/main" count="3964" uniqueCount="561">
  <si>
    <t>ESTRUCTURA CONTRATO MATERIAL MEDICO QUIRURGICO 2023</t>
  </si>
  <si>
    <t>DMBOG</t>
  </si>
  <si>
    <t>BIM 12</t>
  </si>
  <si>
    <t>BUENAVENTURA</t>
  </si>
  <si>
    <t>TURBO</t>
  </si>
  <si>
    <t>PUERTO LOPEZ</t>
  </si>
  <si>
    <t>BARRANCABERMEJA</t>
  </si>
  <si>
    <t>BAHIA MALAGA</t>
  </si>
  <si>
    <t>BAHIA SOLANO</t>
  </si>
  <si>
    <t>PTO CARREÑO</t>
  </si>
  <si>
    <t>GUAPI</t>
  </si>
  <si>
    <t>YATI</t>
  </si>
  <si>
    <t>LETICIA</t>
  </si>
  <si>
    <t>HONAL</t>
  </si>
  <si>
    <t>MALAGANA</t>
  </si>
  <si>
    <t>SAN ANDRES</t>
  </si>
  <si>
    <t>COVEÑAS</t>
  </si>
  <si>
    <t>TUMACO</t>
  </si>
  <si>
    <t>INIRIDA</t>
  </si>
  <si>
    <t>ENAP</t>
  </si>
  <si>
    <t>ENSB</t>
  </si>
  <si>
    <t>COROZAL</t>
  </si>
  <si>
    <t>ARAUCA</t>
  </si>
  <si>
    <t>CANTIDAD</t>
  </si>
  <si>
    <t>NO ITEM GRAL</t>
  </si>
  <si>
    <t>NO ITEM GRUPO</t>
  </si>
  <si>
    <t xml:space="preserve">CODIGO UNSPSC </t>
  </si>
  <si>
    <t>NUMERO DE MATERIAL</t>
  </si>
  <si>
    <t>DESCRIPCION</t>
  </si>
  <si>
    <t>ESPECIFICACION TECNICA</t>
  </si>
  <si>
    <t>PRESENTACIÓN</t>
  </si>
  <si>
    <t>VALOR UNITARIO + IVA</t>
  </si>
  <si>
    <t>VALOR</t>
  </si>
  <si>
    <t>TOTAL</t>
  </si>
  <si>
    <t xml:space="preserve">GRUPO No.1 ESTERILIZACION </t>
  </si>
  <si>
    <t>000000000002584099</t>
  </si>
  <si>
    <t>ROLLO DE CINTA ADHESIVA TESTIGO PARA GARANTIZAR LA ESTERILIDAD DE MATERIAL EXPUESTO EN AUTOCLAVE A VAPOR DE BAJA TEMPERATURA CON FORMALDEHIDO DE GRADO QUIRÚRGICO.</t>
  </si>
  <si>
    <t>CINTA ADHESIVA DE PAPEL COMPATIBLE CON SISTEMA DE ESTERILIZACION MATACHANA POR VAPOR A BAJA TEMPERATURA CON FORMALFEHIDO 130LF (VBTF). DIMENSIONES 1,80CM X 50 MTS, HASTA 2 CM X 50 MTS, DE ALTA RESISTENCIA, EN LA QUE HAY POR UN LADO ADHESIVO Y POR EL OTRO LADO EL INDICADOR QUIMICO. CON CAMBIO DE COLOR DE LA TINTA INDICADORA DE GRANATE A VERDE.</t>
  </si>
  <si>
    <t>ROLLO</t>
  </si>
  <si>
    <t>ROLLO DE CINTA ADHESIVA TESTIGO PARA GARANTIZAR LA ESTERILIDAD DE MATERIAL EXPUESTO EN AUTOCLAVE A VAPOR DE ALTA TEMPERATURA, DE GRADO QUIRÚRGICO.</t>
  </si>
  <si>
    <t>CINTA ADHESIVA COMPATIBLE CON SISTEMA DE ESTERILIZACION DE AUTOCLAVE A VAPOR DE ALTA TEMPERATURA. DIMENSIONES 1,80CM, X 50 MTS, HASTA 2 CM X 50 MTS, DE ALTA RESISTENCIA, LIBRE DE PLOMO, EN LA QUE HAY POR UN LADO ADHESIVO Y POR EL OTRO LADO EL INDICADOR QUIMICO. CON CAMBIO DE COLOR DE LA TINTA INDICADORA.</t>
  </si>
  <si>
    <t>CAJA X 50</t>
  </si>
  <si>
    <t>000000000002500005</t>
  </si>
  <si>
    <t>BOLSA PARA ESTERILIZAR A VAPOR, DE MEDIDAS 135 MM X 255 MM (5 ¼’ X 10’)</t>
  </si>
  <si>
    <t>BOLSA PAPEL PLASTICO PARA ESTERILIZAR A VAPOR, INDICADOR QUÍMICO PARA VAPOR Y ÓXIDO DE ETILENO, DE MEDIDAS 135 MM X 255 MM (5 ¼’ X 10’), CON UN RANGO DE MÁS O MENOS 15%”.</t>
  </si>
  <si>
    <t>CAJA X 200</t>
  </si>
  <si>
    <t xml:space="preserve">BOLSA PARA ESTERILIZAR A VAPOR DE 90 MM X 230 MM A 260 MM </t>
  </si>
  <si>
    <t>BOLSA PARA ESTERILIZAR A VAPOR CON INDICADOR QUÍMICO PARA VAPOR Y ÓXIDO DE ETILENO, CON MEDIDAS DE 90 MM X 230 MM A 260 MM</t>
  </si>
  <si>
    <t>TEST BOWIE DICK CAJA X 50</t>
  </si>
  <si>
    <t xml:space="preserve">HOJA DE PRUEBA DE ADVERTENCIA TEMPRANA PARA PROBAR LOS ESTERILIZADORES A VAPOR  ASISTIDOS CON VACIO  DE 132 A 134° CENTIGRADOS INDICA LA EFICIENCIA DE LA ELIMICIÓN DEL AIRE DURANTE LA FASE DE VACIO DEL ESTERILIZADOR </t>
  </si>
  <si>
    <t>GALON</t>
  </si>
  <si>
    <t>ROLLO EN PAPEL MIXTO PARA ESTERILIZAR A VAPOR</t>
  </si>
  <si>
    <t>ROLLO EN PAPEL MIXTO  PARA ESTERILIZAR A VAPOR: 15X200MT, GRADO MEDICO, PARA EL ENVOLVIMIENTO Y PROTECCION DE MATERIAL ESTERIL QUIRUGICO</t>
  </si>
  <si>
    <t>ROLLO EN PAPEL MIXTO PARA ESTERILIZAR A VAPOR: DE MEDIDAS 40 X 200 MT (CON UN RANGO DE MÁS O MENOS 15%), GRADO MEDICO, PARA EL ENVOLVIMIENTO Y PROTECCION DE MATERIAL ESTERIL QUIRUGICO</t>
  </si>
  <si>
    <t>ROLLO EN PAPEL MIXTO  PARA ESTERILIZAR A VAPOR: 30X200MT, GRADO MEDICO, PARA EL ENVOLVIMIENTO Y PROTECCION DE MATERIAL ESTERIL QUIRUGICO, SIN FUELLE</t>
  </si>
  <si>
    <t>PAPEL VINIPEL</t>
  </si>
  <si>
    <t>PAPEL PARA ESTERILIZAR</t>
  </si>
  <si>
    <t>ROLLO DE PAPEL DE GRADO MEDICO, PARA EL ENVOLVIMIENTO Y PROTECCIÓN DE MATERIAL ESTÉRIL QUIRÚRGICO, DE 38 A 60 CM  X 100 METROS</t>
  </si>
  <si>
    <t>VALOR  GRUPO 1. ESTERILIZACION</t>
  </si>
  <si>
    <t>GRUPO No.2 ELEMENTOS DE CIRUGIA</t>
  </si>
  <si>
    <t>BIM12</t>
  </si>
  <si>
    <t>BTURA</t>
  </si>
  <si>
    <t xml:space="preserve">LAPIZ PARA ELECTROBISTURÍ </t>
  </si>
  <si>
    <t>LAPIZ PARA ELECTROBISTURÍ COMPATIBLE SISTEMA VALLEYLABS O SU EQUIVALENTE. ESTERIL</t>
  </si>
  <si>
    <t>UND</t>
  </si>
  <si>
    <t>PLACA DE ELECTROCAUTERIO</t>
  </si>
  <si>
    <t xml:space="preserve">PLACA DE ELECTROCAUTERIO DESECHABLE, COMPATIBLE CON EQUIPO VALLEY LAB CON CABLE Y CONECTOR. PARA ADULTO </t>
  </si>
  <si>
    <t>ELECTRODOS DESECHABLES PARA MONITORIZACION ADULTOS</t>
  </si>
  <si>
    <t>BOLSA X 50</t>
  </si>
  <si>
    <t xml:space="preserve">ELECTRODOS DESECHABLES EKG PEDIATRICO  </t>
  </si>
  <si>
    <t>ELECTRODO (PARCHE) DESECHABLE PARA PARA DESFIBRILADOR EXTERNO (DEA) ADULTO.</t>
  </si>
  <si>
    <t>ELECTRODO (PARCHE) DESECHABLE PARA ADULTO, REFERENCIA 0-21-0013 - SCHILLER PARA DESFIBRILADOR EXTERNO - FREED EASY. DE 75 CM2 DE SUPERFICIE ACTIVA POR ELECTRODO, LONGITUD DEL CABLE 2 M.</t>
  </si>
  <si>
    <t>000000000002503935</t>
  </si>
  <si>
    <t>GEL CONDUCTOR  PARA ULTRASONIDO</t>
  </si>
  <si>
    <t xml:space="preserve">JALEA CONDUCTIVA (GEL ULTRASONIDO), VISCOSO NEUTRO, HIDROSOLUBLE, HIPOALERGÉNICO DE ALTA CONDUCCIÓN, COLOR AZUL, PARA USO EN PROCEDIMIENTOS DE IMÁGENES DIAGNÓSTICAS, Y OTROS PROCEDIMIENTOS, EL CUAL FACILITA LA TRANSMISIÓN DE ONDAS DE ULTRASONIDO E IMPULSOS ELECTRICOS. INDICADO PARA USO EN EQUIPOS DE ELECTRO ESTIMULACIÓN, TERAPIA FÍSICA ENTRE OTROS PROCEDIMIENTOS. QUE NO MANCHE, NO DETERIORE LOS TRANSDUCTORES, NO GRASO, NO CONTENGA SALES, ALCOHOLES NI FRAGANCIAS. </t>
  </si>
  <si>
    <t xml:space="preserve"> FCO  X 250 ML</t>
  </si>
  <si>
    <t>GEL CONDUCTIVA</t>
  </si>
  <si>
    <t xml:space="preserve">GEL PARA USO CON ELECTRODO DE SUPERFICIE Y LA PIEL DEL PACIENTE </t>
  </si>
  <si>
    <t>FRASCO ENTRE 8 A 9 ONZ</t>
  </si>
  <si>
    <t>000000000002502424</t>
  </si>
  <si>
    <t>JALEA CONDUCTIVA (GEL ULTRASONIDO), VISCOSO NEUTRO, HIDROSOLUBLE, HIPOALERGÉNICO DE ALTA CONDUCCIÓN, COLOR AZUL, PARA USO EN PROCEDIMIENTOS DE IMÁGENES DIAGNÓSTICAS, Y OTROS PROCEDIMIENTOS, EL CUAL FACILITA LA TRANSMISIÓN DE ONDAS DE ULTRASONIDO E IMPULSOS ELECTRICOS. INDICADO PARA USO EN EQUIPOS DE ELECTRO ESTIMULACIÓN, TERAPIA FÍSICA ENTRE OTROS PROCEDIMIENTOS. QUE NO MANCHE, NO DETERIORE LOS TRANSDUCTORES, NO GRASO, NO CONTENGA SALES, ALCOHOLES NI FRAGANCIAS.</t>
  </si>
  <si>
    <t>COMPRESA ESTERIL CON CINTA RADIO-OPACA</t>
  </si>
  <si>
    <t>COMPRESA ESTERIL CON CINTA RADIO-OPACA: COMPRESA QUIRURGICA ALTAMENTE ABSORBENTE CON CINTA EN MATERIAL RADIO-OPACO, PRELAVADA, 100% ALGODÓN, MEDIDAS 45 X 45CM, MINIMO 4 CAPAS CON COSTURA INTERNA. PAQUETE POR 5 UNIDADES, ESTERIL</t>
  </si>
  <si>
    <t>PAQ X 5</t>
  </si>
  <si>
    <t>HOJAS DE BISTURI N° 11</t>
  </si>
  <si>
    <t>HOJA DE BISTURI N° 11, EN ACERO AL CARBONO, FLEXIBLE, EXCELENTE CORTE DE ALTA RESISTENCIA, EMPAQUE INDIVIDUAL Y DE FACIL APERTURA, ESTERIL. EN PRESENTACIÓN DE CAJA X 100 UNIDADES</t>
  </si>
  <si>
    <t xml:space="preserve">CAJA X 100 </t>
  </si>
  <si>
    <t xml:space="preserve">HOJAS DE BISTURI N° 12 </t>
  </si>
  <si>
    <t>HOJA DE BISTURI N° 12, EN ACERO AL CARBONO, FLEXIBLE, EXCELENTE CORTE DE ALTA RESISTENCIA, EMPAQUE INDIVIDUAL Y DE FACIL APERTURA, ESTERIL. EN PRESENTACIÓN DE CAJA X 100 UNIDADES</t>
  </si>
  <si>
    <t xml:space="preserve">HOJAS DE BISTURI N° 15 </t>
  </si>
  <si>
    <t>HOJA DE BISTURI N° 15, EN ACERO AL CARBONO, FLEXIBLE, EXCELENTE CORTE DE ALTA RESISTENCIA, EMPAQUE INDIVIDUAL Y DE FACIL APERTURA, ESTERIL. EN PRESENTACIÓN DE CAJA X 100 UNIDADES</t>
  </si>
  <si>
    <t>HOJAS DE BISTURI N° 20</t>
  </si>
  <si>
    <t>HOJA DE BISTURI N° 20, EN ACERO AL CARBONO, FLEXIBLE, EXCELENTE CORTE DE ALTA RESISTENCIA, EMPAQUE INDIVIDUAL Y DE FACIL APERTURA, ESTERIL. EN PRESENTACIÓN DE CAJA X 100 UNIDADES</t>
  </si>
  <si>
    <t>GUARDIAN DE CON DISPOSITIVODE SEGURIDAD  ANTI-PINCHAZO DE 1,0 A 1,5 LTS</t>
  </si>
  <si>
    <t>RECIPIENTE DE PLÁSTICO RÍGIDO CON TAPA SELLANTE, PARA ELEMENTOS DE COLOR ROJO Y DEBIDAMENTE IDENTIFICADO CON EL ANAGRAMA DE RIESGO BIOLÓGICO, Y ROTULO PARA COLOCACIÓN DE DATOS COMO FECHA, CONTENIDO, RESPONSABLE, CON DISPOSITIVO DE SEGURIDAD ANTI-PINCHAZO DE 1,0  A 1,5 LTS.</t>
  </si>
  <si>
    <t>GUARDIAN DE CON DISPOSITIVODE SEGURIDAD  ANTI-PINCHAZO DE 2,5  A 3,0 LTS</t>
  </si>
  <si>
    <t>RECIPIENTE DE PLÁSTICO RÍGIDO CON TAPA SELLANTE, PARA ELEMENTOS DE COLOR ROJO Y DEBIDAMENTE IDENTIFICADO CON EL ANAGRAMA DE RIESGO BIOLÓGICO, Y ROTULO PARA COLOCACIÓN DE DATOS COMO FECHA, CONTENIDO, RESPONSABLE, CON DISPOSITIVO DE SEGURIDAD ANTI-PINCHAZO DE 2,5  A 3,0LTS.</t>
  </si>
  <si>
    <t>VALOR  GRUPO 2.  ELEMENTOS DE CIRUGIA</t>
  </si>
  <si>
    <t>GRUPO No.3 ELEMENTOS DIAGNOSTICOS</t>
  </si>
  <si>
    <t xml:space="preserve">TERMOMETRO DIGITAL </t>
  </si>
  <si>
    <t>TERMÓMETRO DIGITA, PUNTA FLEXIBLE Y ALARMA DE FIEBRE DE APROXIMADAMENTE 10 SEGUNDOS, LECTURA POR RECTAL Y ORAL, TERMÓMETRO MÉDICO IMPERMEABLE.</t>
  </si>
  <si>
    <t>CITO-FIJADOR CELULAR SPRAY</t>
  </si>
  <si>
    <t>FIJADOR HIDROSOLUBLE PARA CITOLOGÍA EXFOLIATIVA EN SPRAY DE 250 GR O 150 ML, CON UN RANGO DE MÁS O MENOS 10%</t>
  </si>
  <si>
    <t>VALOR  GRUPO 3.  ELEMENTOS DIAGNOSTICOS</t>
  </si>
  <si>
    <t>GRUPO No.4 DESECHABLES</t>
  </si>
  <si>
    <t>PAQUETE PEQUEÑA CIRUGIA, ESTERIL</t>
  </si>
  <si>
    <t>PAQUETE DE ROPA ESTERIL PARA PEQUEÑA CIRUGIA COMPUESTO POR: DE ABAJO HACIA ARRIBA: 2 ENVOLVEDERAS DE 180 X 150 CMS, 5 COMPRESAS DE 45 X 45 CMS., CON CINTA RADIOPACA, 1 CAMPO FENESTRADO DE 220 X 120 CMS. CON ORIFICIO SUPERIOR DE 15 X 15 CON REFUERZO Y ADHESIVO DE 1.5 DE ANCHO, 1 SABANA DE 1.45 X 180 CMS, 5 CAMPOS DE PIEL DE 90 X 90 CMS CON ADHESIVO., 1 CAMPO 80 X 80 SIN ADHESIVO, 1 FUNDA DE MAYO GRANDE CON REFUERZO SUPERIOR, 2 BATAS DE CIRUJANO TALLA XL CON PUÑO RESORTADO EN ALGODON, CON TOALLA DE MANOS, EN TELA DESECHABLE SMS DE 35 GRAMOS. ESTERIL, CON INDICADOR QUIMICO OE.</t>
  </si>
  <si>
    <t xml:space="preserve">TELA SMS ROLLO POR 200 MTS </t>
  </si>
  <si>
    <t xml:space="preserve">EN TELA SMS 40-45 GRAMOS ROLLO POR 200 MTS ANCHO MINIMO 60 MAXIMO 90 CMS ANTIALERGENICO </t>
  </si>
  <si>
    <t>SABANA DESECHABLE RESORTADA</t>
  </si>
  <si>
    <t>SABANA DESEHABLE AJUSTABLE, PARA CAMILLA EN TELA SMS 35 GRAMOS, PUNTAS RESORTADAS PARA ACOMODACION A LA CAMILLA, TELA REPELENTE A FLUIDOS, RESISTENTE. MEDIDAS 2,10 A 2,50 X 1,10 A 1,50CMS, SIN ESTERILIZAR</t>
  </si>
  <si>
    <t>000000000002582832</t>
  </si>
  <si>
    <t>SABANA DESECHABLE  PLANA</t>
  </si>
  <si>
    <t>SABANA DESEHABLE PLANA, PARA CAMILLA EN TELA SMS 35 GRAMOS, PARA ACOMODACION A LA CAMILLA, TELA REPELENTE A FLUIDOS, RESISTENTE. MEDIDAS 2,40 - 250 X 2.0 - 2.20 MTS  SIN ESTERILIZAR</t>
  </si>
  <si>
    <t>PAQ X 10</t>
  </si>
  <si>
    <t>VALOR  GRUPO 4. DESECHABLES</t>
  </si>
  <si>
    <t>GRUPO No.5 REHABILITACION</t>
  </si>
  <si>
    <t xml:space="preserve">PAQUETE CERVICAL CALIENTE </t>
  </si>
  <si>
    <t xml:space="preserve">PAQUETE LUMBAR CALIENTE </t>
  </si>
  <si>
    <t xml:space="preserve">PAQUETE CALIENTE HUMEDO CERVICAL </t>
  </si>
  <si>
    <t>MATERIAL: TELA IMPERMEABILIZADA DURABLE, ALTA RESISTENCIA AL CALOR, PROPIEDAD ANTI-BACTERIANA, CONSERVA EL CALOR POR MÁS DE 20 MINUTOS, FÁCIL LIMPIEZA. TAMAÑO CERVICAL: 17 X 60 CM</t>
  </si>
  <si>
    <t>PAQUETE CALIENTE HUMEDO LUMBAR</t>
  </si>
  <si>
    <t>MATERIAL: TELA IMPERMEABILIZADA DURABLE, ALTA RESISTENCIA AL CALOR, PROPIEDAD ANTI-BACTERIANA, CONSERVA EL CALOR POR MÁS DE 20 MINUTOS, FÁCIL LIMPIEZA. TAMAÑO CERVICAL: 25 X 45 CM</t>
  </si>
  <si>
    <t xml:space="preserve">PAQUETE FRIO PROFESIONAL CERVICAL </t>
  </si>
  <si>
    <t>PLÁSTICO INFLABLE, GEL TERMICO, SELLADO CON RADIOFRECUENCIA, NO TÓXICO, FLEXIBLE EN TEMPERATURAS DESDE – 11°C SIN CONGELARSE, PROPIEDAD ANTIBACTERIANA DE FÁCIL LIMPIEZA. TAMAÑO CERVICAL 60X18CM</t>
  </si>
  <si>
    <t xml:space="preserve">PAQUETE FRIO PROFESIONAL LUMBAR </t>
  </si>
  <si>
    <t>PLÁSTICO INFLABLE, GEL TERMICO, SELLADO CON RADIOFRECUENCIA, NO TÓXICO, FLEXIBLE EN TEMPERATURAS DESDE – 11°C SIN CONGELARSE, PROPIEDAD ANTIBACTERIANA DE FÁCIL LIMPIEZA. TAMAÑO LUMBAR 40X30CM</t>
  </si>
  <si>
    <t>JUEGO DE ELECTRODOS MEDIANOS PARA TENS</t>
  </si>
  <si>
    <t xml:space="preserve">ELECTRODODOS CARBONADOS MEDIANOS PARA TENS CON FIJACION DE PIN </t>
  </si>
  <si>
    <t>PAR</t>
  </si>
  <si>
    <t>TUBING KIT EXTRA REFUERZO NORTH COAST X METRO REF. ZANC91107-KIT</t>
  </si>
  <si>
    <t>VALOR  GRUPO 5. REHABILITACION</t>
  </si>
  <si>
    <t>GRUPO No.6 CORTOPUNZANTES</t>
  </si>
  <si>
    <t>AGUJA HIPODÉRMICA 18G</t>
  </si>
  <si>
    <r>
      <t xml:space="preserve">AGUJA HIPODÉRMICA ESTERIL N. 18GX 1 1/2", </t>
    </r>
    <r>
      <rPr>
        <sz val="8"/>
        <rFont val="Arial"/>
        <family val="2"/>
      </rPr>
      <t xml:space="preserve"> CONFORMADA CON LUER, CANULA Y PROTECTOR DE CANULA,  EMPATE UNIVERSAL BLISTER, UN SOLO USO</t>
    </r>
  </si>
  <si>
    <t>AGUJA HIPODÉRMICA 20G</t>
  </si>
  <si>
    <r>
      <t>AGUJA HIPODÉRMICA ESTERIL N. 20GX1 1/2",</t>
    </r>
    <r>
      <rPr>
        <sz val="8"/>
        <color rgb="FFFF0000"/>
        <rFont val="Arial"/>
        <family val="2"/>
      </rPr>
      <t xml:space="preserve"> </t>
    </r>
    <r>
      <rPr>
        <sz val="8"/>
        <rFont val="Arial"/>
        <family val="2"/>
      </rPr>
      <t>CONFORMADA CON LUER, CANULA Y PROTECTOR DE CANULA, EMPATE UNIVERSAL BLISTER, UN SOLO USO</t>
    </r>
  </si>
  <si>
    <t>AGUJA HIPODÉRMICA 21G</t>
  </si>
  <si>
    <r>
      <t xml:space="preserve">AGUJA HIPODÉRMICA ESTÉRIL 21GX1 1/2", </t>
    </r>
    <r>
      <rPr>
        <sz val="8"/>
        <rFont val="Arial"/>
        <family val="2"/>
      </rPr>
      <t xml:space="preserve"> CONFORMADA CON LUER, CÁNULA Y PROTECTOR DE CÁNULA,  EMPATE UNIVERSAL BLISTER, UN SOLO USO</t>
    </r>
  </si>
  <si>
    <t>AGUJA HIPODÉRMICA 23G</t>
  </si>
  <si>
    <r>
      <t xml:space="preserve">AGUJA HIPODÉRMICA ESTERIL N. 23GX1 1/2" </t>
    </r>
    <r>
      <rPr>
        <sz val="8"/>
        <rFont val="Arial"/>
        <family val="2"/>
      </rPr>
      <t xml:space="preserve"> CONFORMADA CON LUER, CANULA Y PROTECTOR DE CANULA,  EMPATE UNIVERSAL BLISTER. UN SOLO USO</t>
    </r>
  </si>
  <si>
    <t>CATETER I V, N° 16 G X 1 1/4</t>
  </si>
  <si>
    <t>CATETER INTRAVENOSO N 16 G X 1 ¼. USO UNICO, ESTERILIZADO EN OXIDO DE ETILENO, LIBRE DE PIROGENOS. AGUJA TRIBICELADA O PENTABISELADA, LIBRE DE LATEX, QUE CONSTA DE TRES PARTES: CATETER, AGUJA Y/O CANULA Y MECANISMO DE SEGURIDAD. ELABORADO EN MATERIAL BIOCOMPATIBLE (POLIURETANO).</t>
  </si>
  <si>
    <t>CATETER IV, N° 18 G X 1 1/4</t>
  </si>
  <si>
    <t xml:space="preserve">CATETER INTRAVENOSO N° 18 G   X 1 ¼. USO UNICO, ESTERILIZADO EN OXIDO DE ETILENO, LIBRE DE PIROGENOS. AGUJA TRIBICELADA O PENTABISELADA LIBRE DE LATEX, QUE CONSTA DE TRES PARTES: CATETER,  AGUJA Y/O  CANULA Y  MECANISMO DE SEGURIDAD . ELABORADO EN MATERIAL BIOCOMPATIBLE (POLIURETANO). </t>
  </si>
  <si>
    <t>Cateter venoso retractil No 18</t>
  </si>
  <si>
    <t>Cateter antioinchazo, norma botiquin.</t>
  </si>
  <si>
    <t>CATETER I V, N° 20 G X 1 1/4</t>
  </si>
  <si>
    <t>CATETER INTRAVENOSO N  20 G X 1 ¼. USO UNICO, ESTERILIZADO EN OXIDO DE ETILENO, LIBRE DE PIROGENOS. AGUJA TRIBICELADA, LIBRE DE LATEX, QUE CONSTA DE TRES PARTES: CATETER,  AGUJA Y/O  CANULA Y MECANISMO DE SEGURIDAD. ELABORADO EN MATERIAL BIOCOMPATIBLE (POLIURETANO,).</t>
  </si>
  <si>
    <t>CATETER I V, N° 22 G X 1</t>
  </si>
  <si>
    <t>CATETER INTRAVENOSO N 22G X 1G. USO UNICO, ESTERILIZADO EN OXIDO DE ETILENO, LIBRE DE PIROGENOS. AGUJA TRIBICELADA, LIBRE DE LATEX, QUE CONSTA DE TRES PARTES: CATETER,  AGUJA Y/O  CANULA Y MECANISMO DE SEGURIDAD. ELABORADO EN MATERIAL BIOCOMPATIBLE (POLIURETANO).</t>
  </si>
  <si>
    <t>CATETER I V, N° 24 G X 3/4</t>
  </si>
  <si>
    <t>CATETER INTRAVENOSO N 24 G X 3/4 USO UNICO, ESTERILIZADO EN OXIDO DE ETILENO, LIBRE DE PIROGENOS. AGUJA TRIBICELADA, LIBRE DE LATEX, QUE CONSTA DE TRES PARTES: CATETER,  AGUJA Y/O  CANULA Y MECANISMO DE SEGURIDAD. ELABORADO EN MATERIAL BIOCOMPATIBLE (POLIURETANO,).</t>
  </si>
  <si>
    <t> 42142609</t>
  </si>
  <si>
    <t>JERINGA DE 1 ML, 30 G X 1/2</t>
  </si>
  <si>
    <t>JERINGA DE 1 CC, COMPUESTA POR CILINDRO Y CUERPO DE CILINDRO, ALAS DE SUJECION, EMBOLO, PISTON, DISCO DE EMPUJE Y ESCALA VOLUMETRICA; AGUJA INTEGRADA N° 30 X 1/2" EMPAQUE INDIVIDUAL DE PAPEL MICROPOROSO, PELICULA PLASTICA, IMPRESIÓN Y LENGUETAS QUE FACILITEN SU APERTURA</t>
  </si>
  <si>
    <t>JERINGA DE 1ML, 25 G (3 PARTES)</t>
  </si>
  <si>
    <t>JERINGA DE 1 CC, COMPUESTA POR CILINDRO Y CUERPO DE CILINDRO, ALAS DE SUJECIÓN, EMBOLO, PISTÓN, DISCO DE EMPUJE Y ESCALA VOLUMÉTRICA; AGUJA HIPODÉRMICA DE 25 G, DE  EMPAQUE INDIVIDUAL DE PAPEL MICROPOROSO, PELÍCULA PLÁSTICA, IMPRESIÓN Y LENGÜETAS QUE FACILITEN SU APERTURA</t>
  </si>
  <si>
    <t>JERINGA 1ML  PARA INSULINA ULTRA FINE 13 MM LARGO (1/2") CALIBRE 30</t>
  </si>
  <si>
    <t>JERINGA DE 1 ML, COMPUESTA POR CILINDRO Y CUERPO DE CILINDRO, ALAS DE SUJECIÓN; EMBOLO, PISTÓN, DISCO DE EMPUJE Y ESCALA VOLUMÉTRICA, DE  EMPAQUE INDIVIDUAL DE PAPEL MICROPOROSO, PELÍCULA PLÁSTICA, IMPRESIÓN Y LENGÜETAS QUE FACILITEN SU APERTURA - AGUJA ULTRA FINE 13 MM LARGO (1/2") CALIBRE 30 GROSOR</t>
  </si>
  <si>
    <t>JERINGA 3 ML 21G X 1 1/2 (3 PARTES)</t>
  </si>
  <si>
    <t xml:space="preserve">JERINGA DE 3 CC, COMPUESTA POR CILINDRO Y CUERPO DE CILINDRO, ALAS DE SUJECION, EMBOLO, PISTON, DISCO DE EMPUJE Y ESCALA VOLUMETRICA; AGUJA INTEGRADA N° 21 X 1 ½. EMPAQUE INDIVIDUAL DE PAPEL MICROPOROSO, Y/O PLASTICO; ESTERIL GRADO MÉDICO, PELICULA PLASTICA, IMPRESIÓN Y LENGUETAS QUE FACILITEN SU APERTURA. </t>
  </si>
  <si>
    <t>JERINGA 5 ML 21G X 1 1/2 (3 PARTES)</t>
  </si>
  <si>
    <t>JERINGA DE 5 CC, COMPUESTA POR CILINDRO Y CUERPO DE CILINDRO, ALAS DE SUJECION, EMBOLO, PISTON, DISCO DE EMPUJE Y ESCALA VOLUMETRICA; AGUJA INTEGRADA N° 21. EMPAQUE INDIVIDUAL DE PAPEL MICROPOROSO, Y/O PLASTICO; ESTERIL GRADO MÉDICO, PELICULA PLASTICA, IMPRESIÓN Y LENGUETAS QUE FACILITEN SU APERTURA.</t>
  </si>
  <si>
    <t>JERINGA 10 ML 21G X 1 1/2 (3 PARTES)</t>
  </si>
  <si>
    <t>JERINGA DE 10 CC, COMPUESTA POR CILINDRO Y CUERPO DE CILINDRO, ALAS DE SUJECION, EMBOLO, PISTON, DISCO DE EMPUJE Y ESCALA VOLUMETRICA; AGUJA INTEGRADA N° 21. EMPAQUE INDIVIDUAL DE PAPEL MICROPOROSO, Y/O PLASTICO; ESTERIL GRADO MÉDICO, PELICULA PLASTICA, IMPRESIÓN Y LENGUETAS QUE FACILITEN SU APERTURA.</t>
  </si>
  <si>
    <t xml:space="preserve">JERINGA 20 ML 21G 1 1/2  </t>
  </si>
  <si>
    <t>JERINGA DE 20 CC,  COMPUESTA POR CILINDRO Y CUERPO DE CILINDRO, ALAS DE SUJECION, EMBOLO, PISTON, DISCO DE EMPUJE Y ESCALA VOLUMETRICA; AGUJA INTEGRADA N° 21. EMPAQUE INDIVIDUAL DE PAPEL MICROPOROSO, Y/O PLASTICO; ESTERIL GRADO MÉDICO, PELICULA PLASTICA, IMPRESIÓN Y LENGUETAS QUE FACILITEN SU APERTURA.</t>
  </si>
  <si>
    <t>JERINGA 50CC (3 PARTES)</t>
  </si>
  <si>
    <t>JERINGA DE 50 CC, COMPUESTA POR CILINDRO Y CUERPO DE CILINDRO, ALAS DE SUJECION, EMBOLO, PISTON, DISCO DE EMPUJE Y ESCALA VOLUMETRICA; AGUJA INTEGRADA N° 21. EMPAQUE INDIVIDUAL DE PAPEL MICROPOROSO, Y/O PLASTICO; ESTERIL GRADO MÉDICO, PELICULA PLASTICA, IMPRESIÓN Y LENGUETAS QUE FACILITEN SU APERTURA.</t>
  </si>
  <si>
    <t>AGUJA ESPINAL No. 26 PARA ANESTESIA REGIONAL SUBARACNOIDEA</t>
  </si>
  <si>
    <t>AGUJA ESPINAL No. 26 PARA ANESTESIA REGIONAL SUBARACNOIDEA, EN EMPAQUE ESTERIL GRADO MEDICO. TRANSPARENTE CON BISEL, CAMARA TRANSPARENTE.</t>
  </si>
  <si>
    <t xml:space="preserve">CAJA X 25 </t>
  </si>
  <si>
    <t xml:space="preserve">AGUJA ESPINAL No. 27 PARA ANESTESIA REGIONAL SUBARACNOIDEA </t>
  </si>
  <si>
    <t>AGUJA ESPINAL No. 27 PARA ANESTESIA REGIONAL SUBARACNOIDEA. EN EMPAQUE ESTERIL GRADO MEDICO. TRANSPARENTE CON BISEL CAMARA TRANSPARENTE</t>
  </si>
  <si>
    <t>VALOR  GRUPO 6. CORTOPUNZANTES</t>
  </si>
  <si>
    <t>GRUPO No.7 SUTURAS</t>
  </si>
  <si>
    <t>SOBRE/UND</t>
  </si>
  <si>
    <t>MONOFILAMENTO DE POLIPROPILENO 0 AGUJA PUNTA REDONDA MEDIO CIRCULO DE 24MM HASTA 26MM LONG HEBRA 75CM</t>
  </si>
  <si>
    <t>SUTURA DE POLIPROPILENO TEÑIDO, ESTERIL NO ABSORBIBLE COMPUESTA POR UN ESTEREOISOMERO CRISTALINO ISOTÁCTICO DE POLIPROPILENO Y UNA POLIOLEFINA LINEAL SINTETICA, AZUL MONOFILAMENTO, CALIBRE 0, LONGITUD  DE 75CM, AGUJA CURVA MEDIANA AHUSADA (CONT) FUERTE DE 1/2 CIRC, MONOFILAMENTO DE POLIPROPILENO 0 AGUJA PUNTA REDONDA MEDIO CIRCULO de 24 a 26MM LONG HEBRA 75CM</t>
  </si>
  <si>
    <t>POLIPROPILENO MONOFILAMENTO 2/0</t>
  </si>
  <si>
    <t>POLIPROPILENO MONOFILAMENTO 2/0: SUTURA DE POLIPROPILENO TEÑIDO, ESTERIL NO ABSORBIBLE COMPUESTA POR UN ESTEREOISOMERO CRISTALINO ISOTÁCTICO DE POLIPROPILENO Y UNA POLIOLEFINA LINEAL SINTETICA, AZUL MONOFILAMENTO, CALIBRE 2/0 , AGUJA REVERSO CORTANTE  RECTADE 60MM LONGITUD DE LA HEBRA DE 75 MM  EMPAQUE PRIMARIO Y SECUNDARIO DEBEN SER SEGURO Y  ERGONOMICO,LA SILUETA DE LA AGUJA MOSTRADA EN EL EMPAQUE DEBE SER LA DEL TAMAÑO REAL,EL ENSAMBLE DE LA AGUJA AL MATERIAL DE SUTURA DEBE SER FIRME,EMPAQUE QUE PERMITA MINIMA MEMORIA DE LA SUTURA.</t>
  </si>
  <si>
    <t>MONOFILAMENTO DE POLIPROPILENO 3-0 AGUJA PUNTA CORTANTE DE 3/8 DE CIRCULO CORTANTE DE 24MM HASTA 26MM LONG HEBRA 45 HASTA 75CM</t>
  </si>
  <si>
    <t xml:space="preserve">SUTURA DE POLIPROPILENO TEÑIDO, ESTERIL NO ABSORBIBLE COMPUESTA POR UN ESTEREOISOMERO CRISTALINO ISOTÁCTICO DE POLIPROPILENO Y UNA POLIOLEFINA LINEAL SINTETICA, AZUL MONOFILAMENTO, CALIBRE 3/0 LONGITUD DE 45 HASTA 75CM, AGUJA CURVA REVERSO CORTANTE DE 3/8 CIRCULO </t>
  </si>
  <si>
    <t>MONOFILAMENTO DE POLIPROPILENO 4-0 AGUJA PUNTA REVERSO CORTANTE DE 3/8 DE CIRCULO DESDE 19 MM HASTA 20MM LONG HEBRA 45 HASTA 75CM </t>
  </si>
  <si>
    <t>SUTURA DE POLIPROPILENO TEÑIDO, ESTERIL NO ABSORBIBLE COMPUESTA POR UN ESTEREOISOMERO CRISTALINO ISOTÁCTICO DE POLIPROPILENO Y UNA POLIOLEFINA LINEAL SINTETICA, AZUL MONOFILAMENTO, CALIBRE 4-0 LONGITUD DE  45 HASTA 75CM, AGUJA CURVA PEQUEÑA CORTANTE DE 3/8 CIRCULO</t>
  </si>
  <si>
    <t>MONOFILAMENTO DE POLIPROPILENO 5-0 AGUJA PUNTA REVERSO CORTANTE DE 3/8 DE CIRCULO HASTA 16MM LONG HEBRA 45 HASTA 75CM</t>
  </si>
  <si>
    <t>SUTURA DE POLIPROPILENO TEÑIDO, ESTERIL NO ABSORBIBLE COMPUESTA POR UN ESTEREOISOMERO CRISTALINO ISOTÁCTICO DE POLIPROPILENO Y UNA POLIOLEFINA LINEAL SINTETICA, AZUL MONOFILAMENTO, CALIBRE 5-0 LONGITUD DE 45 HASTA 75CM, AGUJA CURVA PEQUEÑA CORTANTE DE 3/8 CIRCULO</t>
  </si>
  <si>
    <t xml:space="preserve">POLIGLACTINA 3-0 CON O SIN RECUBRIMIENTO  ANTIBACTERIAL MULTIFILAMENTO SINTETICO ABSORBIBLE TRENZADO CON AGUJA PUNTA REDONDA AHUSADA DE MEDIO CIRCULO HASTA 26 MM LONG HEBRA 70 HASTA 90CM </t>
  </si>
  <si>
    <t>SUTURA ESTERIL, SINTETICA ABSORBIBLE POLIGLACTINA 910 CON O SIN RECUBRIMIENTO DE ANTIBACTERIAL, VIOLETA TENZADO, CALIBRE 3-0 LONGITUD DE 70 HASTA 90CM, CON AGUJA CURVA MEDIANA REDONDA 1/2 CIRCULO HASTA 26MM</t>
  </si>
  <si>
    <t>POLIGLACTINA 4-0 CON O SIN RECUBRIMIENTO  ANTIBACTERIAL MULTIFILAMENTO SINTETICO ABSORBIBLE TRENZADO CON AGUJA PUNTA REDONDA DE MEDIO CIRCULO HASTA 17MM LONG HEBRA 70 A 75CM</t>
  </si>
  <si>
    <t>SUTURA ESTERIL, SINTETICA ABSORBIBLE POLIGLACTINA 910 CON O SIN RECUBRIMIENTO DE ANTIBACTERIAL,  VIOLETA TRENZADO, CALIBRE 4-0 LONGITUD DE 70CM A 75CM, CON AGUJA CURVA AHUSADA REDONDA DE 1/2 CIRCULO HASTA 17MM</t>
  </si>
  <si>
    <t xml:space="preserve">POLIGLACTINA 5/0 CON O SIN RECUBRIMIENTO  ANTIBACTERIAL MULTIFILAMENTO SINTETICO ABSORBIBLE TRENZADO CON AGUJA PUNTA CORTANTE DE 3/8 DE CIRCULO DESDE 13 MM LONG HEBRA 45 CM </t>
  </si>
  <si>
    <t>SUTURA ESTERIL, SINTETICA ABSORBIBLE POLIGLACTINA 910 CON O SIN RECUBRIMIENTO DE ANTIBACTERIAL, VIOLETA TRENZADA, CALIBRE 5-0  MULTIFILAMENTO, CON AGUJA PUNTA CORTANTE DE 3/8 CIRCULO DESDE 13MM LONG HEBRA 45CM</t>
  </si>
  <si>
    <t>SEDA 4/0  CON AGUJA ½ CIRCULO REDONDA</t>
  </si>
  <si>
    <t>SEDA TRENZADA SUTURA QUIRURGICA ESTERIL Y NO ABSORBIBLE, TEÑIDA DE NEGRO Y REVESTIDA RECUBIERTA 4/0, AGUJA 1/2 CIRCULO REDONDA DE 24 - 26 MM. CON UNA HEBRA DE 75 CM DE LONGITUD</t>
  </si>
  <si>
    <t>SEDA 3/0  CON AGUJA ½ CIRCULO REDONDA</t>
  </si>
  <si>
    <t>SEDA TRENZADA SUTURA QUIRURGICA ESTERIL Y NO ABSORBIBLE,  TEÑIDA DE NEGRO Y REVESTIDA RECUBIERTA 3/0 , AGUJA 1/2 CIRCULO REDONDA DE 24 - 26 MM.  CON UNA HEBRA DE 75 CM DE LONGITUD</t>
  </si>
  <si>
    <t>CATGUT CROMADO 4/0 CON AGUJA ½ CIRCULO REDONDA</t>
  </si>
  <si>
    <t>CATGUT CROMADO (GASTROINTESTINAL) 4/0 CON AGUJA MEDIO CIRCULO REDONDA DE 15 A 17 MM, CON LA HEBRA DE 70 CM DE LONGITUD</t>
  </si>
  <si>
    <t>VALOR  GRUPO 7. SUTURA</t>
  </si>
  <si>
    <t>GRUPO No.8 CURACIONES</t>
  </si>
  <si>
    <t>ARUCA</t>
  </si>
  <si>
    <t>Toallas alcoholadas</t>
  </si>
  <si>
    <t>Toallitas de alcohol con efecto bacteriostático ,para desinfección de piel y preparar sitio de venopuncion ,impregnada de alcohol isopropílico al 70% cada toallita está dispuesta en paquete individual.</t>
  </si>
  <si>
    <t>ACEITE MINERAL BLANCO, SOLVENTE</t>
  </si>
  <si>
    <t>ACEITE MINERAL BLANCO, SOLVENTE, MEZCLA DE HIDROCARBUROS LIQUIDOS, REFINADOS, PARAFINAS Y NAFTENICOS NATURALES. NO DEBE IRRITAR LA PIEL TOTALMENTE HIPOALERGENICO.</t>
  </si>
  <si>
    <t>FCO X 750 ML</t>
  </si>
  <si>
    <t>AGUA DESTILADA USO MEDICO</t>
  </si>
  <si>
    <t>GALON X 3750 ML O GALON X 4000 ML</t>
  </si>
  <si>
    <t>AGUA OXIGENADA</t>
  </si>
  <si>
    <t>FCO X 120 ML</t>
  </si>
  <si>
    <t>GEL ANTIBACTERIAL</t>
  </si>
  <si>
    <t>GEL ANTIBACTERIAL CON GLICERINA NEUTRO</t>
  </si>
  <si>
    <t>FCO X4L</t>
  </si>
  <si>
    <t>ALCOHOL ANTISEPTICO AL 70% PARA USO MEDICO</t>
  </si>
  <si>
    <t>SOLUCION HIDROALCOHOLICA EN LA QUE CADA 100 ML CONTIENE ENTRE 72.9 A 73.7 ML DE ALCOHOL ETILICO IMPOTABILIZADO 96%, USO ANTISEPTICO EXTERNO.</t>
  </si>
  <si>
    <t>APLICADOR DE ALGODÓN, VARILLA ELABORADA EN MADERA</t>
  </si>
  <si>
    <t>APLICADOR DE ALGODÓN: VARILLA ELABORADA EN MADERA LARGOS DE GRAN RESISTENCIA; CON ALGODÓN 100% ABSORVENTE COMPACTO Y NO SE DESPRENDA CON EL USO NORMAL</t>
  </si>
  <si>
    <t xml:space="preserve">CAJA X 1000 </t>
  </si>
  <si>
    <t>APOSITO OCULAR PARCHE AUTOADHESIVO EN MATERIAL MICROPOROSO, HIPOALERGENICO,TAMAÑO ADULTO.</t>
  </si>
  <si>
    <t xml:space="preserve">CAJA X 20 </t>
  </si>
  <si>
    <t xml:space="preserve">BAJALENGUAS O DEPRESORES DE MADERA, </t>
  </si>
  <si>
    <t>BAJALENGUAS O DEPRESORES DE MADERA, PRESENTACION BOLSA X 20 A 25 UNIDADES</t>
  </si>
  <si>
    <t xml:space="preserve">BOLSA de 20 a 25 UNIDADES </t>
  </si>
  <si>
    <t>ESPARADRAPO DE TELA TIPO HOSPITALARIO DE FÁCIL RASGADO DE 10 YARDAS, 01 DE 1 PULGADA, 02 DE 2 PULGADAS, 01 DE 3 PULGADAS Y 01 DE 4 PULGADAS</t>
  </si>
  <si>
    <t>FIJACIÓN DE TODO TIPO Y TAMAÑO DE APÓSITOS Y VENDAJES. FIJACIÓN DE VENDAJES DE COMPRESIÓN. UNIVERSAL, CONFORTABLE, QUE SE ADAPTA PERFECTAMENTE A CUALQUIER PARTE DEL CUERPO. ELEVADA ADHESIVIDAD INICIAL Y PERMANENTE, INCLUSO BAJO FUERTE TENSIÓN, GRAN RESISTENCIA A LA TRACCIÓN: ADECUADO PARA LA FIJACIÓN DE VENDAJES DE COMPRESIÓN, QUE SE PUEDE CORTAR CON LOS DEDOS REPELENTE AL AGUA, PRÁCTICO: PERMITE ESCRIBIR EN SU SUPERFICIE .CONTIENE LÁTEX COMPOSICIÓN MASA ADHESIVA: ÓXIDO DE ZINC, CAUCHO Y RESINA SOPORTE: TEJIDO DE SEDA ARTIFICIAL (ACETATO DE CELULOSA) CO. TERMOESTABLE DE 0 A + 30º C</t>
  </si>
  <si>
    <t>TUBO X 5 ROLLOS</t>
  </si>
  <si>
    <t xml:space="preserve">ESPARADRAPO TRANSPARENTE POROSO DE PLÁSTICO HIPOALERGÉNICO (2,5CM X 10 YARDAS), ROLLO DE UN SOLO USO, 1527-1
</t>
  </si>
  <si>
    <t>ESPARADRAPO TRANSPARENTE POROSO DE PLÁSTICO HIPOALERGÉNICO (2,5CM X 10 YARDAS), ROLLO DE UN SOLO USO, 1527-1 RASGADO FÁCIL, RECTO Y BIDIRECCIONAL QUE PERMITE RECORTAR EL ESPARADRAPO, POROSO Y TRANSPIRABLE, FÁCIL DE MANIPULAR CON GUANTES, BUENA ADHESIÓN A LA PIEL Y TUBOS PARA UNA FIJACIÓN SEGURA, TRANSPARENTE PARA UN SENCILLO CONTROL.</t>
  </si>
  <si>
    <t>CINTA AUTO ADHESIVA HIPOALERGENICA POLIESTER ELASTICO</t>
  </si>
  <si>
    <t>CINTA AUTO ADHESIVA HIPOALERGENICA POLIESTER ELASTICO MICROPOROSO ALTA CAPACIDAD ELASTICA, PERMEABLE AL VAPOR Y AL AGUA RADIOTRANSPARENTE SIN LATEX,PERMITE LA TRANSPIRACION Y REDUCE EL RIESGO DE MACERACION FLEXIBLE DE 10M X 10 CMS</t>
  </si>
  <si>
    <t>CINTA QUIRURGICA HIPOALERGENICA MICROPOROSA NO OCLUSIVA, DE 0.5"</t>
  </si>
  <si>
    <t>CINTA QUIRURGICA HIPOALERGENICA MICROPOROSA NO OCLUSIVA, TELA COLOR PIEL DE RAYON NO TEJIDO CON SOPORTE ACRILICO Y ADHESIVO HIPOALERGENICO, DE 0,5"</t>
  </si>
  <si>
    <t>CINTA QUIRURGICA HIPOALERGENICA MICROPOROSA NO OCLUSIVA, DE1"</t>
  </si>
  <si>
    <t>CINTA QUIRURGICA HIPOALERGENICA MICROPOROSA NO OCLUSIVA, TELA COLOR PIEL DE RAYON NO TEJIDO CON SOPORTE ACRILICO Y ADHESIVO HIPOALERGENICO, DE 1"</t>
  </si>
  <si>
    <t>CINTA QUIRURGICA HIPOALERGENICA MICROPOROSA NO OCLUSIVA, DE 2"</t>
  </si>
  <si>
    <t>CINTA QUIRURGICA HIPOALERGENICA MICROPOROSA NO OCLUSIVA, TELA COLOR PIEL DE RAYON NO TEJIDO CON SOPORTE ACRILICO Y ADHESIVO HIPOALERGENICO, DE 2"</t>
  </si>
  <si>
    <t>GASA ESTERIL PRECORTADA, SIN CINTA RADIO-OPACA</t>
  </si>
  <si>
    <t>GASA ESTERIL: GASA QUIRURGICA ALTAMENTE ABSORBENTE, PRELAVADA Y PRECORTADA, FABRICADO EN 100% HILO DE ALGODÓN, MEDIDAS APROX 7,5X7,5CM, EMPAQUE ESTERIL X 5 UNIDADES</t>
  </si>
  <si>
    <t>GASA EN ROLLO</t>
  </si>
  <si>
    <t xml:space="preserve">ROLLO DE GASA PARA USO HOSPITALARIO, EN ALGODÓN, QUE NO SUELTE HILACHAS, PRELAVADA, COLOR BLANCO, DE ALTA ABSROCION. </t>
  </si>
  <si>
    <t>ALGODÓN TORUNDA</t>
  </si>
  <si>
    <t>ALGODÓN 100% EN TORUNDA, LIBRE DE IMPUREZA Y MICROORGANISMOS PATÓGENOS, ALTO RENDIMIENTO ABSORCIÓN Y RETENCIÓN.</t>
  </si>
  <si>
    <t xml:space="preserve">2 PAQUETES X 500 GR O 1 PAQUETE X 1000 GR  </t>
  </si>
  <si>
    <t>VENDA DE ALGODÓN 3X5</t>
  </si>
  <si>
    <t>VENDA DE ALGODÓN 3X5: ALGODÓN LIVIANO EN FORMA DE ROLLO DE 3X5 YD, LIBRE DE PARTICULAS EXTRAÑAS BLANCO</t>
  </si>
  <si>
    <t xml:space="preserve">VENDA DE ALGODÓN 4X5  </t>
  </si>
  <si>
    <t>VENDA DE ALGODÓN 4X5:  ALGODÓN LIVIANO EN FORMA DE ROLLO DE 4X5 YD, LIBRE DE PARTICULAS EXTRAÑAS BLANCO</t>
  </si>
  <si>
    <t xml:space="preserve">VENDA DE ALGODÓN 5X5 </t>
  </si>
  <si>
    <t>VENDA DE ALGODÓN 5X5: ALGODÓN LIVIANO EN FORMA DE ROLLO DE 6X5 YD, LIBRE DE PARTICULAS EXTRAÑAS BLANCO</t>
  </si>
  <si>
    <t xml:space="preserve">VENDA DE ALGODÓN 6X5 </t>
  </si>
  <si>
    <t>VENDA DE ALGODÓN 6X5: ALGODÓN LIVIANO EN FORMA DE ROLLO DE 5X5 YD, LIBRE DE PARTICULAS EXTRAÑAS BLANCO</t>
  </si>
  <si>
    <t>VENDA DE YESO 3 X 5</t>
  </si>
  <si>
    <t>VENDA DE YESO 3 X 5: GASA DE ALGODÓN CON YESO DE FRAGUADO RAPIDO DE 3X5 YD</t>
  </si>
  <si>
    <t>VENDA DE YESO 4 X 5</t>
  </si>
  <si>
    <t>VENDA DE YESO 4 X 5: GASA DE ALGODÓN CON YESO DE FRAGUADO RAPIDO DE 4X5 YD</t>
  </si>
  <si>
    <t>VENDA DE YESO 5 X 5</t>
  </si>
  <si>
    <t>VENDA DE YESO 5 X 5 :GASA DE ALGODÓN CON YESO DE FRAGUADO RAPIDO DE 5X5 YD</t>
  </si>
  <si>
    <t>VENDA DE YESO 6X5</t>
  </si>
  <si>
    <t>VENDA DE YESO 6X5: GASA DE ALGODÓN CON YESO DE FRAGUADO RAPIDO DE 6 X 5 YD</t>
  </si>
  <si>
    <t>VENDA DE GASA 4’ X 5 Y</t>
  </si>
  <si>
    <t>VENDA DE GASA 4 X 5:GASA LIVIANA EN FORMA DE ROLLO DE 4X5 YD LIBRE DE PARTICULAS ESTRAÑAS. COLOR BLANCO</t>
  </si>
  <si>
    <t>VENDAS ELASTICAS 4 X 5</t>
  </si>
  <si>
    <t>VENDAS ELASTICAS 5X5</t>
  </si>
  <si>
    <t>VENDAS ELASTICAS 6X5</t>
  </si>
  <si>
    <t>YODO-POLIVINILPIRROLIDONA ESPUMA</t>
  </si>
  <si>
    <t>YODO-POLIVINILPINO LIDONA ESPUMA: SOLUCION ESPUMANTE BASADA EN YODOPOVIDONA PARA USO QUIRURGICO</t>
  </si>
  <si>
    <t>FCO X 60 MLT</t>
  </si>
  <si>
    <t>YODO-POLIVINILPIRROLIDONA SOLUCION</t>
  </si>
  <si>
    <t>YODO-POLIVINILPINO LIDONA SOLUCION: SOLUCION DESINFECTANTE BASADA EN YODOPOVIDONA PARA USO QUIRURGICO</t>
  </si>
  <si>
    <t>VASELINA TARRO X 500 ML</t>
  </si>
  <si>
    <t>FCO X 500 ML</t>
  </si>
  <si>
    <t>BOLSA PARA COLOSTOMIA No. 70</t>
  </si>
  <si>
    <t>BOLSA PARA COLOSTOMIA: SISTEMA DE DOS PIEZAS, LA BOLSA Y EL APÓSITO (PROTECTOR CUTÁNEO) SON DOS PIEZAS SEPARADAS QUE LE PERMITEN CAMBIAR LA BOLSA SIN RETIRAR EL PROTECTOR. LA BOLSA Y EL APÓSITO SE ACOPLAN A TRAVÉS DE UN ANILLO DE PLÁSTICO. NUMERO 70.</t>
  </si>
  <si>
    <t>JERINGA PUNTA CATETER  60CC</t>
  </si>
  <si>
    <t>DISPOSITIVO MEDICO ESTERIL DE UN SOLO USO, DESECHABLE EN POLIPROPILENO TRASLUCIDO DEL CILINDRO; COMPUESTA DE TRES PARTES, CILINDRO CON ALAS DE SUJECION EMBOLO DE CAUCHO PISTON LIBRE DE PIROGENOS Y ATOXICA, PUNTA CATETER</t>
  </si>
  <si>
    <t>VALOR  GRUPO 8. CURACIONES</t>
  </si>
  <si>
    <t>GRUPO No.9 DESINFECCION Y QUIMICOS</t>
  </si>
  <si>
    <t>CLORHEXIDINA 4% JABON ANTISEPTICO</t>
  </si>
  <si>
    <t xml:space="preserve">JABÓN ANTISÉPTICO,LIQUIDOS TRASLUCIDO, LIBRE DE PARTÍCULAS O GRUMOS. CONTIENE CLORHEXIDINA DIGLUCONATO 4.0 G. </t>
  </si>
  <si>
    <t>GALON X 3785 ML</t>
  </si>
  <si>
    <t>DETERGENTE PARA DESINFECCION DE INSTRUMENTAL LIQUIDO PARA DILUIR</t>
  </si>
  <si>
    <t>1 LT</t>
  </si>
  <si>
    <t>DETERGENTE MULTIENZIMÁTICO CONCENTRADO</t>
  </si>
  <si>
    <t>PARA LAVADO MANUAL O AUTOMÁTICO GARANTIZADO EN UN MINUTO. TIENE ENZIMAS: LIPASA, AMILASA, PROTEASA. DEGRADA Y REMUEVE SANGRE, MATERIAL ORGÁNICO Y BIOFILM EN INSTRUMENTAL Y EQUIPOS QUIRÚRGICOS EN GENERAL.</t>
  </si>
  <si>
    <t>FCO X 5 L</t>
  </si>
  <si>
    <t>DESINFECTANTE DE ALTO NIVEL (GLUTARALDEHÍDO 2%)</t>
  </si>
  <si>
    <t>DESINFECCIÓN POR INMERSIÓN, EN SÓLO 20 MINUTOS. LISTO PARA USAR. ACTIVIDAD: BACTERICIDA, TUBERCULICIDA, FUNGICIDA, VIRUCIDA. BIODEGRADABLE.</t>
  </si>
  <si>
    <t>TOALLAS DESINFECTANTES</t>
  </si>
  <si>
    <t xml:space="preserve">GALON </t>
  </si>
  <si>
    <t>CLORHEXIDINA 4% (4 GR/100 CC)  + CETRIMIDA 0,05% (0,05 GR/100 CC), SOLUCION ANTISEPTICA</t>
  </si>
  <si>
    <t>SOLUCION ANTISÉPTICA. SOLUCION TRASLUCIDA TRASPARENTE, LIBRE DE PARTICULAS Y/O MATERIAS EXTRAÑAS EN SUSPENSION. CADA 100 CC CONTIENE CLORHEXIDINA 4 GR + CETRIMIDA 0,05 GR.</t>
  </si>
  <si>
    <t xml:space="preserve">DESINFECTANTE DE ALTO NIVEL PARA INSTRUMENTAL Y  DISPOSITIVOS MEDICOS BASE DE GLUTARALDEHÍDO AL 2% </t>
  </si>
  <si>
    <t>DESINFECTANTE DE ALTO NIVEL PARA INSTRUMENTAL Y DISPOSITIVOS MEDICOS A BASE DE GLUTARALDEHÍDO AL 2%: TAMPONADO DE FABRICA A PH6 LISTO PARA SU USO, TIEMPO DE ESTANCIA EN BANDEJA DE 30 DÍAS:  DESINFECTANTE DE ALTO NIVEL PARA INSTRUMENTAL Y DISPOSITIVOS MEDICOS A BASE DE GLUTARALDEHÍDO AL 2% TAMPONADO DE FABRICA A PH6 LISTO PARA SU USO, TIEMPO DE ESTANCIA EN BANDEJA DE 30 DÍAS</t>
  </si>
  <si>
    <t>GARRAFA X 5L</t>
  </si>
  <si>
    <t xml:space="preserve">CIDEX OPA, SOLUCION DESINFECTANTE </t>
  </si>
  <si>
    <t>SOLUCIÓN DE ORTOFTALALDEHÍDO CON GRAN PODER DESINFECTANTE, DISEÑADO PARA LA DESINFECCIÓN DE ALTO NIVEL DE APARATOS MÉDICOS SENSIBLES AL CALOR, EFICACIA BACTERICIDA, FUNGICIDA,VIRUCIDA Y TUBERCULICIDA, INCLUIDA M. CHELONAE  CON UNA CONCENTRACIÓN DE OPA ES DE 0´55%</t>
  </si>
  <si>
    <t>HIPOCLORITO DE SODIO 13%  AL 15%</t>
  </si>
  <si>
    <t>GALÓN</t>
  </si>
  <si>
    <t>ALCOHOL INDUSTRIAL</t>
  </si>
  <si>
    <t>ALCOHOL ETÍLICO AL 95- 96%</t>
  </si>
  <si>
    <t>FRASCO</t>
  </si>
  <si>
    <t>FORMOL BUFERADO 10%</t>
  </si>
  <si>
    <t>FORLMOL BUFFERADO 10%</t>
  </si>
  <si>
    <t>VALOR  GRUPO 9. DESINFECCION Y QUIMICOS</t>
  </si>
  <si>
    <t xml:space="preserve">GRUPO No. 10 ACCESORIOS </t>
  </si>
  <si>
    <t>RECOLECTOR DE ORINA PEDIÁTRICO BOLSA</t>
  </si>
  <si>
    <t>BOLSA PARA RECOLECCIÓN DE ORINA PEDIÁTRICA.</t>
  </si>
  <si>
    <t>RECOLECTOR DE ORINA TAPA ROSCA</t>
  </si>
  <si>
    <t>RECIPIENTE RECOLECTOR PARA URO ANÁLISIS CON TAPA TIPO ROSCA</t>
  </si>
  <si>
    <t>KIT PARA CITOLOGIA</t>
  </si>
  <si>
    <t>DISPOSITIVO PARA TOMA DE CITOLOGIAS CONSTA DE ESPECULO DESECHABLE, CITOCEPILLO, ESPATULA, PLACA DE VIDRIO ESMERILADA, ESTUCHE PORTAPLACA</t>
  </si>
  <si>
    <t xml:space="preserve">CONOS PARA OTOSCOPIO </t>
  </si>
  <si>
    <t xml:space="preserve">ESPECULOS DESECHABLES PARA OTOSCOPIO PEDIÁTRICO, ADULTO. ESPECULOS DESECHABLES PARA OTOSCOPIO
DE: 4.25 mm
PARA MODELOS: 20000; 21110; 23810; 23820; 24031; 25000;25020
</t>
  </si>
  <si>
    <t>MANTA SNUGGLE WARM</t>
  </si>
  <si>
    <t>MANTA DE CALENTAMIENTO POR CONVECCIÓN SNUGGLE WARM TIPO CUERPO COMPLETO, PARA USO EN PACIENTE ADULTO. 101.6CM ANCHO POR 203.2CM DE LARGO. USO CON CALENTADORES POR CONVECCIÓN EQUATOR 5000</t>
  </si>
  <si>
    <t>VALOR  GRUPO 10. ACCESORIOS</t>
  </si>
  <si>
    <t>GRUPO No. 11 ENDOVENOSO- DRENAJE-SUCCION</t>
  </si>
  <si>
    <t xml:space="preserve">EQUIPO MACROGOTEO  SIN AGUJA </t>
  </si>
  <si>
    <t xml:space="preserve">FABRICADOS CON MATERIAL ATOXICO, COMPUESTO POR DISPOSITIVO DE PERFORACION (SPIKE):  TERMINADO EN PUNTA FORMA DE BISEL; PROTECTOR DEL DISPOSITIVO: FABRICADO EN POLIETILENO O POLIPROPILENO; CAMARA DE GOTEO: FABRICADA DE PVC FLEXIBLE, TRASLUCIDO, ENSAMBLADA AL SPIKE POR SU PARTE MAS ANCHA FACILITANDO EL CONTEO Y EVITAR QUE SE FORMEN BURBUJASEN LA MANGUERA; MANGUERA: FABRICADA DE PVC, FLEXIBLE, TRASLUCIDO, NO COLAPSABLE, EN UNO DE SUS EXTREMOS VA ENSAMBLADA A LA CAMARA, SU FUNCION ES EL TRANSPORTE DE LA SOLUCION A ADMINISTRAR; RESGULADOR DE FLUJO; SITIO DE INYECCION: FABRICADO EN CAUCHO NATURAL; CONO LUER: FABRICADO EN POLIPROPILENO. ESTERIL EN EMPAQUE BLISTER. DE 10 A 20 GOTAS POR MINUTO </t>
  </si>
  <si>
    <t xml:space="preserve">EQUIPO MICROGOTEO SIN AGUJA S/A </t>
  </si>
  <si>
    <t xml:space="preserve">FABRICADOS CON MATERIAL ATOXICO, COMPUESTO POR DISPOSITIVO DE PERFORACION (SPIKE):  TERMINADO EN PUNTA FORMA DE BISEL; PROTECTOR DEL DISPOSITIVO: FABRICADO EN POLIETILENO O POLIPROPILENO; CAMARA DE GOTEO: FABRICADA DE PVC FLEXIBLE, TRASLUCIDO, ENSAMBLADA AL SPIKE POR SU PARTE MAS ANCHA FACILITANDO EL CONTEO Y EVITAR QUE SE FORMEN BURBUJASEN LA MANGUERA; MANGUERA: FABRICADA DE PVC, FLEXIBLE, TRASLUCIDO, NO COLAPSABLE, EN UNO DE SUS EXTREMOS VA ENSAMBLADA A LA CAMARA, SU FUNCION ES EL TRANSPORTE DE LA SOLUCION A ADMINISTRAR; REGULADOR DE FLUJO; SITIO DE INYECCION: FABRICADO EN CAUCHO NATURAL; CONO LUER: FABRICADO EN POLIPROPILENO. ESTERIL EN EMPAQUE BLISTER. DE 60 GOTAS POR MINUTO </t>
  </si>
  <si>
    <t>BURETROL</t>
  </si>
  <si>
    <t>BURETA SENCILLA  X 150CC CON LLAVE EN TEFLON ESTERIL , PARA ADMINSTRACION DE MEDICAMENTOS, DISPOSITIVO DE PERFORACION CON PROTECTOR, TUBO GRADTAPABOUADO TRANSLUCIDO, SITIO DE INYECCION, DISPOSITIVO DEL FILTRO DE AIRE, ESCALA VOLUMETRICA, REGULADOR DE FLUJO, TAPA SUPERIOR E INFERIOR. COMPATIBLE CON EQUIPO DE MACRO GOTEO, CON FILTRO HIDROFOBICO QUE IMPIDE EL INGRESO DE PARTICULAS, MINIMIZANDO LOS RIESGOS DE INFECCION.</t>
  </si>
  <si>
    <t>TAPON HEPARINIZADO</t>
  </si>
  <si>
    <t>LLAVE TRES VIAS CIRUGIA</t>
  </si>
  <si>
    <t>Llace para de tres vias para paso de liquidos, Dispositivo usado para administrar líquidos adicionales al sistema circulatorio.</t>
  </si>
  <si>
    <t>SONDA NASOGÁSTRICA No. 10 FR</t>
  </si>
  <si>
    <t>SONDA NASOGÁSTRICA No. 12 FR</t>
  </si>
  <si>
    <t>SONDA NASOGÁSTRICA No. 14 FR</t>
  </si>
  <si>
    <t>SONDA  NASOGASTRICA No. 16 FR</t>
  </si>
  <si>
    <t>SONDA NELATON 6 FR.</t>
  </si>
  <si>
    <t>SONDA DE NELATON No. 6 FR, EN MATERIAL PLASTICO GRADO MEDICO, ATOXICO TRANSPARENTE ELABORADA EN PVC DE 40 CM DE LONGITUD, PROVISTA DE UN EMBUDO PLASTICO ATOXICO, EL EXTREMO INFERIOR CERRADO Y SUAVE CON 2 ORIFICIOS EN FORMA ALTERNA DE TAMAÑOS ADECUADOS, ESTERIL.</t>
  </si>
  <si>
    <t>SONDA NELATON 8 FR.</t>
  </si>
  <si>
    <t>SONDA DE NELATON No.  8 FR, EN MATERIAL PLASTICO GRADO MEDICO, ATOXICO TRANSPARENTE ELABORADA EN PVC DE 40 CM DE LONGITUD, PROVISTA DE UN EMBUDO PLASTICO ATOXICO, EL EXTREMO INFERIOR CERRADO Y SUAVE CON 2 ORIFICIOS EN FORMA ALTERNA DE TAMAÑOS ADECUADOS, ESTERIL.</t>
  </si>
  <si>
    <t>SONDA NELATON 10 FR.</t>
  </si>
  <si>
    <t>SONDA DE NELATON No.  10 FR, EN MATERIAL PLASTICO GRADO MEDICO, ATOXICO TRANSPARENTE ELABORADA EN PVC DE 40 CM DE LONGITUD, PROVISTA DE UN EMBUDO PLASTICO ATOXICO, EL EXTREMO INFERIOR CERRADO Y SUAVE CON 2 ORIFICIOS EN FORMA ALTERNA DE TAMAÑOS ADECUADOS, ESTERIL.</t>
  </si>
  <si>
    <t>SONDA NELATON 12 FR.</t>
  </si>
  <si>
    <t>SONDA DE NELATON No.  12 FR, EN MATERIAL PLASTICO GRADO MEDICO, ATOXICO TRANSPARENTE ELABORADA EN PVC DE 40 CM DE LONGITUD, PROVISTA DE UN EMBUDO PLASTICO ATOXICO, EL EXTREMO INFERIOR CERRADO Y SUAVE CON 2 ORIFICIOS EN FORMA ALTERNA DE TAMAÑOS ADECUADOS, ESTERIL.</t>
  </si>
  <si>
    <t>SONDA NELATON 14 FR.</t>
  </si>
  <si>
    <t>SONDA DE NELATON No. 14 FR, EN MATERIAL PLASTICO GRADO MEDICO, ATOXICO TRANSPARENTE ELABORADA EN PVC DE 40 CM DE LONGITUD, PROVISTA DE UN EMBUDO PLASTICO ATOXICO, EL EXTREMO INFERIOR CERRADO Y SUAVE CON 2 ORIFICIOS EN FORMA ALTERNA DE TAMAÑOS ADECUADOS, ESTERIL.</t>
  </si>
  <si>
    <t>SONDA NELATON 16 FR.</t>
  </si>
  <si>
    <t>SONDA DE NELATON No. 16 FR, EN MATERIAL PLASTICO GRADO MEDICO, ATOXICO TRANSPARENTE ELABORADA EN PVC DE 40 CM DE LONGITUD, PROVISTA DE UN EMBUDO PLASTICO ATOXICO, EL EXTREMO INFERIOR CERRADO Y SUAVE CON 2 ORIFICIOS EN FORMA ALTERNA DE TAMAÑOS ADECUADOS, ESTERIL.</t>
  </si>
  <si>
    <t>SONDA NELATON 18 FR.</t>
  </si>
  <si>
    <t>SONDA DE NELATON No. 18 FR, EN MATERIAL PLASTICO GRADO MEDICO, ATOXICO TRANSPARENTE ELABORADA EN PVC DE 40 CM DE LONGITUD, PROVISTA DE UN EMBUDO PLASTICO ATOXICO, EL EXTREMO INFERIOR CERRADO Y SUAVE CON 2 ORIFICIOS EN FORMA ALTERNA DE TAMAÑOS ADECUADOS, ESTERIL.</t>
  </si>
  <si>
    <t>SONDA FOLEY N° 14 FR</t>
  </si>
  <si>
    <t>SONDA FOLEY N° 14 FR, DE 2 VIAS</t>
  </si>
  <si>
    <t>SONDA FOLEY N° 16 FR</t>
  </si>
  <si>
    <t>SONDA FOLEY N° 16 FR, DE 2 VIAS</t>
  </si>
  <si>
    <t>SONDA FOLEY N° 18 FR</t>
  </si>
  <si>
    <t>SONDA FOLEY N° 18 FR, DE 2 VIAS</t>
  </si>
  <si>
    <t>SONDA FOLEY Nº 20  FR</t>
  </si>
  <si>
    <t>SONDA FOLEY Nº 20 FR, DE 2 VIAS</t>
  </si>
  <si>
    <t>SONDA FOLEY Nº 22  FR</t>
  </si>
  <si>
    <t>SONDA FOLEY Nº 22 FR, DE 2 VIAS</t>
  </si>
  <si>
    <t>SONDA PARA SUCCIÓN No. 06</t>
  </si>
  <si>
    <t>SONDA FLEXIBLE CON PUNTA ATRAUMATICA PARA SUCCIÓN DE SECRECIONES Y FLUIDOS ORGANICOS, CON SISTEMA DE VALVULA DE PASO ACCIONADA CON EL DEDO, DESECHABLE, TAMAÑO INDICADO.</t>
  </si>
  <si>
    <t>SONDA PARA SUCCIÓN No. 08</t>
  </si>
  <si>
    <t>SONDA PARA SUCCIÓN No. 10</t>
  </si>
  <si>
    <t>SONDA PARA SUCCIÓN No. 12</t>
  </si>
  <si>
    <t>SONDA PARA SUCCIÓN No. 14</t>
  </si>
  <si>
    <t>CAUCHO DE SUCCIÓN</t>
  </si>
  <si>
    <t>MANGUERA DESECHABLE ESTERIL EN OXIDO DE ETILENO, PVC Y ADAPTADORES EN SUS EXTREMOS EN POLIPROPILENO</t>
  </si>
  <si>
    <t>BOLSA DE DRENAJE URINARIO PARA ADULTO, ESTERIL, CON CAPACIDAD PARA 2000CC</t>
  </si>
  <si>
    <t xml:space="preserve">BOLSA DE DRENAJE URINARIO PARA ADULTO, ESTERIL, CON CAPACIDAD PARA 2000CC APROXIMADAMENTE, CON MARCAS INDELEBLES CADA 100CC, ELABORADA EN CLORURO DE POLIBIVINILO TRANSPARENTE, HERMETICAMENTE CERRADA Y CON DISPOSITIVO QUE PERMITA CONECTAR FACILMENTE A LA SONDA VESICAL. INCLUYE TUBO DE DRENAJE CON SISTEMA OCLUSIVO TIPO PRENSA Y DISPOSITIVO PARA COLGAR. </t>
  </si>
  <si>
    <t>VALOR  GRUPO 11. ENDOVENOSO- DRENAJE-SUCCION</t>
  </si>
  <si>
    <t>GRUPO No. 12 RESPIRATORIO Y VIA AEREA</t>
  </si>
  <si>
    <t>CANULA DE GUEDEL, CODIGO DE COLORES, TAMAÑO 2</t>
  </si>
  <si>
    <t>CANULA DE GUEDEL, CODIGO DE COLORES, TAMAÑO 2, EN MATERIAL PLASTICO GRADO MEDICO, ATOXICO, TRANSPARENTE, ELABORADA EN PVC, POLIETILENO O POLIPROPILENO SUPERFICIE LISA, ANILLO MORDEDOR PARA EVITAR LA OCLUSION ACCIDENTAL</t>
  </si>
  <si>
    <t>CANULA DE GUEDEL, CODIGO DE COLORES, TAMAÑO 3</t>
  </si>
  <si>
    <t>CANULA DE GUEDEL, CODIGO DE COLORES, TAMAÑO 3, EN MATERIAL PLASTICO GRADO MEDICO ATOXICO TRANSPARENTE, ELABORADA EN PVC POLIETILENO O POLIPROPILENO, SUPERFICIE LISA, ANILLO MORDEDOR PARA EVITAR LA OCLUSION ACCIDENTAL.</t>
  </si>
  <si>
    <t>CANULA DE GUEDEL CODIGO DE COLORES, TAMAÑO 4</t>
  </si>
  <si>
    <t>CANULA DE GUEDEL CODIGO DE COLORES, TAMAÑO 4, EN MATERIAL PLASTICO GRADO MEDICO, ATOXICO, TRANSPARENTE, ELABORADA EN PVC, POLIETILENO O POLIPROPILENO SUPERFICIE LISA, ANILLO MORDEDOR PARA EVITAR LA OCLUSION ACCIDENTAL</t>
  </si>
  <si>
    <t>CANULA NASAL DE OXIGENO ADULTO</t>
  </si>
  <si>
    <t>CANULA DE OXIGENO ADULTO DE COLOR TRANSPARENTE, AJUSTABLE SOBRE EL OIDO, DE PUNTAS SILICONIZADAS, EN MATERIAL PLASTICO GRADO MEDICO ELABORADAS EN PVC, DE 200 A 215 CMS, CON ADAPTADOR A CONEXIÓN DE FUENTE DE O2, PROVISTO DE UN PUENTE NASAL CON ENTRADA A LAS FOSAS NASALES, LUMEN NO COLAPSABLE, ATOXICA, LIBRE DE LATEX.</t>
  </si>
  <si>
    <t>CIRCUITOS PARA VENTILACION PARA MAQUINA DE ANESTESIA. ADULTO</t>
  </si>
  <si>
    <t xml:space="preserve">CIRCUITOS PARA VENTILACIÓN PARA MÁQUINA DE ANESTESIA DESECHABLES EN PVC, CON CONECTORES Y/O EMPATES A VALVULA INSPIRATORIA Y EXPIRATORIA (DOBLE MANGUERA), CODO Y BOLSA; LONGITUD MÍNIMA DE 150 CM. CON BALÓN. ADULTO”.  </t>
  </si>
  <si>
    <t>CIRCUITOS PARA VENTILACION EN MAQUINA DE ANESTESIA. PEDIATRICO</t>
  </si>
  <si>
    <t>“CIRCUITOS PARA VENTILACIÓN EN MÁQUINA DE ANESTESIA DESECHABLES EN PVC, CON CONECTORES Y/O EMPATES A VALVULA INSPIRATORIA Y EXPIRATORIA (DOBLE MANGUERA), CODO Y BOLSA; LONGITUD MÍNIMA DE 150 CM. CON BALÓN, PEDIÁTRICO”</t>
  </si>
  <si>
    <t>MASCARA FACIAL PARA ANESTESIA. NUMERO 2</t>
  </si>
  <si>
    <t>MASCARA FACIAL PARA ANESTESIA CON BORDE INFLABLE Y VALVULA UNIDIRECCIONAL PARA INSUFLACION COMPLETAMENTE TRANSPARENTE ADAPTADOR DE 15MM, COMPUESTO EN POLIETILENO DE ALTA DENSIDAD. NUMERO 2</t>
  </si>
  <si>
    <t>MASCARA FACIAL PARA ANESTESIA. NUMERO 3</t>
  </si>
  <si>
    <t>MASCARA FACIAL PARA ANESTESIA CON BORDE INFLABLE Y VALVULA UNIDIRECCIONAL PARA INSUFLACION COMPLETAMENTE TRANSPARENTE ADAPTADOR DE 15MM, COMPUESTO EN POLIETILENO DE ALTA DENSIDAD. NUMERO 3</t>
  </si>
  <si>
    <t>MASCARA FACIAL PARA ANESTESIA. NUMERO 4</t>
  </si>
  <si>
    <t>MASCARA FACIAL PARA ANESTESIA CON BORDE INFLABLE Y VALVULA UNIDIRECCIONAL PARA INSUFLACION COMPLETAMENTE TRANSPARENTE ADAPTADOR DE 15MM, COMPUESTO EN POLIETILENO DE ALTA DENSIDAD. NUMERO 4</t>
  </si>
  <si>
    <t xml:space="preserve">KIT PARA MICRONEBULIZACION MASCARILLA BLANDA, TAMAÑO ADULTO </t>
  </si>
  <si>
    <t>KIT PARA MICRONEBULIZACION MASCARILLA BLANDA CON NEBULIZADOR DE OXIGENO MAS MICRONEBULIZADOR. ADAPTABLE ANATOMICAMENTE PARA ADMINISTRACION DE MEDICAMENTOS VIA AEREA. CON LINEA DE 200 CMS MINIMO, CON CLIP AJUSTABLE A LA NARIZ, CON BANDA ELASTICA AJUSTABLE, LIBRE DE LATEX, DE  COMPOSICION POLIVINIL, EMPAQUE INDIVIDUAL Y DESECHABLE. TAMAÑO ADULTO.</t>
  </si>
  <si>
    <t>KIT PARA MICRONEBULIZACION MASCARILLA BLANDA. TAMAÑO PEDIATRICO</t>
  </si>
  <si>
    <t>KIT PARA MICRONEBULIZACION MASCARILLA BLANDA CON NEBULIZADOR DE OXIGENO MAS MICRONEBULIZADOR, ADAPTABLE ANATOMICAMENTE PARA ADMINISTRACION DE MEDICAMENTOS VIA AEREA. CON LINEA DE 200 CMS MINIMO, CON CLIP AJUSTABLE A LA NARIZ, CON BANDA ELASTICA AJUSTABLE, LIBRE DE LATEX DE COMPOSICION POLIVINIL, EMPAQUE INDICIDUAL Y DESECHABLE. TAMAÑO PEDIATRICO.</t>
  </si>
  <si>
    <t>HUMIDIFICADOR DE OXIGENO DESECHABLE</t>
  </si>
  <si>
    <t>HUMEDIFICADOR A BURBUJA DE 400 ML. CON ALARMA AUDIBLE DE SOBRE-PRESIÓN CAPILAR. DESECHABLE. EMPATE DE TAPA ROSCA, QUE IMPIDA FUGAS Y RESISTENTE.</t>
  </si>
  <si>
    <t>TUBO ENDOTRAQUEAL Nº 2,5</t>
  </si>
  <si>
    <t>TUBO ENDOTRAQUEAL Nº 2,5 FABRICADO EN PVC TRANSPARENTE CON TUBO Y LINEA RADO-OPACA (ORX) CON ADAPTADOR UNIVERSAL PARA EL DISPOSITIVO DE VENTILACION Y EN LA EXTREMIDAD DISTAL ABIERTA BISELADA Y PULID, EL BALON ES  DE TIPO BAJA PRESION EN PVC TRANSPARENTE, LA LINEA DE INFLADO CON TESTIGO CON VALVULA ANTI - RETORNO,EMPAQUE BLISTER ESTERIL.</t>
  </si>
  <si>
    <t xml:space="preserve">TUBO ENDOTRAQUEAL Nº 3 </t>
  </si>
  <si>
    <t>TUBO ENDOTRAQUEAL Nº3 FABRICADO EN PVC TRANSPARENTE CON TUBO Y LINEA RADO-OPACA (ORX) CON ADAPTADOR UNIVERSAL PARA EL DISPOSITIVO DE VENTILACION Y EN LA EXTREMIDAD DISTAL ABIERTA BISELADA Y PULID, EL BALON ES  DE TIPO BAJA PRESION EN PVC TRANSPARENTE, LA LINEA DE INFLADO CON TESTIGO CON VALVULA ANTI - RETORNO,EMPAQUE BLISTER ESTERIL.</t>
  </si>
  <si>
    <t>TUBO ENDOTRAQUEAL N° 3.5</t>
  </si>
  <si>
    <t>TUBO ENDOTRAQUEAL N° 3.5, FABRICADO EN PVC TRANSPARENTE CON TUBO Y LINEA RADO-OPACA (ORX) CON ADAPTADOR UNIVERSAL PARA EL DISPOSITIVO DE VENTILACION Y EN LA EXTREMIDAD DISTAL ABIERTA BISELADA Y PULIDA, EL BALON ES  DE TIPO BAJA PRESION EN PVC TRANSPARENTE, LA LINEA DE INFLADO CON TESTIGO CON VALVULA ANTI-RETORNO, EMPAQUE BLISTER ESTERIL.</t>
  </si>
  <si>
    <t xml:space="preserve">TUBO ENDOTRAQUEAL Nº4 </t>
  </si>
  <si>
    <t>TUBO ENDOTRAQUEAL Nº 4,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</si>
  <si>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 xml:space="preserve">TUBO ENDOTRAQUEAL Nº4,5 </t>
  </si>
  <si>
    <t>TUBO ENDOTRAQUEAL Nº 4.5,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</si>
  <si>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 xml:space="preserve">TUBO ENDOTRAQUEAL Nª 5 </t>
  </si>
  <si>
    <t>TUBO ENDOTRAQUEAL Nª 5,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</si>
  <si>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TUBO ENDOTRAQUEAL Nª 5.,5</t>
  </si>
  <si>
    <t>TUBO ENDOTRAQUEAL Nª 5.5,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</si>
  <si>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TUBO ENDOTRAQUEAL Nº 6</t>
  </si>
  <si>
    <t>TUBO ENDOTRAQUEAL Nº 6.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</si>
  <si>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 xml:space="preserve">TUBO ENDOTRAQUEAL Nº 6,5 </t>
  </si>
  <si>
    <t>TUBO ENDOTRAQUEAL Nº 6,5.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</si>
  <si>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 xml:space="preserve">TUBO ENDOTRAQUEAL Nª 7 </t>
  </si>
  <si>
    <t>TUBO ENDOTRAQUEAL Nª 7,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</si>
  <si>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 xml:space="preserve">TUBO ENDOTRAQUEAL N° 7,5 </t>
  </si>
  <si>
    <t>TUBO ENDOTRAQUEAL N° 7,5.  FABRICADO EN PVC TRANSPARENTE CON TUBO Y LINEA RADO-OPACA (ORX) CON ADAPTADOR UNIVERSAL PARA EL DISPOSITIVO DE VENTILACION Y EN LA EXTREMIDAD DISTAL ABIERTA BISELADA Y PULIDO, EL BALON ES  DE TIPO BAJA PRESION EN PVC TRANSPARENTE, LA LINEA DE INFLADO CON TESTIGO CON VALVULA ANTI-RETORNO, EMPAQUE BLISTER ESTERIL.</t>
  </si>
  <si>
    <t xml:space="preserve">TUBO ENDOTRAQUEAL Nº 8 </t>
  </si>
  <si>
    <t>TUBO ENDOTRAQUEAL Nº 8 FABRICADO EN PVC TRANSPARENTE CON TUBO Y LINEA RADIO-OPACA (ORX), CON ADAPTADOR UNIVERSAL PARA EL DISPOSITIVO DE VENTILACION Y EN LA EXTREMIDAD DISTAL ABIERTA BISELADA Y PULIDA, EL BALON ES DE TIPO BAJA PRESION EN PVC TRANSPARENTE LA LINEA DE INFLADO CON TESTIGO CON VALVULA ANTI-RETORNO, EMPAQUES BLIESTER ESTERIL.</t>
  </si>
  <si>
    <t>TUBO ENDOTRAQUEAL Nº 8,5</t>
  </si>
  <si>
    <t>TUBO ENDOTRAQUEAL Nº 8,5 FABRICADO EN PVC TRANSPARENTE CON TUBO Y LINEA RADIO-OPACA (ORX), CON ADAPTADOR UNIVERSAL PARA EL DISPOSITIVO DE VENTILACION Y EN LA EXTREMIDAD DISTAL ABIERTA BISELADA Y PULIDA, EL BALON ES DE TIPO BAJA PRESION EN PVC TRANSPARENTE LA LINEA DE INFLADO CON TESTIGO CON VALVULA ANTI-RETORNO, EMPAQUES BLIESTER ESTERIL.</t>
  </si>
  <si>
    <t>GUIA DE TUBO OROTRAQUEAL ADULTO</t>
  </si>
  <si>
    <t>GUIA DE TUBO OROTRAQUEAL PEDIATRICO</t>
  </si>
  <si>
    <t>EXTENSIONES DE ANESTESIA</t>
  </si>
  <si>
    <t>FABRICADA CON PVC GRADO MÉDICO, LIBRE DE PIRÓGENOS, LIBRE DE LÁTEX CON CONECTORES LUER LOCK, ESTÉRIL OE.</t>
  </si>
  <si>
    <t xml:space="preserve">INHALOCÁMARA ADUTO </t>
  </si>
  <si>
    <t xml:space="preserve">PARA TERAPIA DE AEROSOL, CÁMARA ESPACIADORA CON VÁLVULA Y MÁSCARA ERGONÓMICA, TRANSPARENTE, DESARMABLE, CON DISEÑOS EXCLUSIVOS ACORDES CON LA EDAD DEL PACIENTE, RESISTENTE A QUIEBRES, NO ESTÉRIL, DE USO ÚNICO, SIN LÁTEX </t>
  </si>
  <si>
    <t xml:space="preserve">INHALOCÁMARA PEDIÁTRICA </t>
  </si>
  <si>
    <t>000000000002502583</t>
  </si>
  <si>
    <t>MASCARA DE BOLSA DE NO REINHALACION</t>
  </si>
  <si>
    <t>MASCARA CON BOLSA RESERVORIO Y MEMBRANAS DE CONTROL DE ESPIRACIÓN, DIAFRAGMA DE CONTROL DE BAJA RESISTENCIA QUE PERMITE LA SALIDA DEL AIRE EXHALADO, PREVINIENDO LA NO RE-INHALACIÓN, ERGONÓMICA, SUAVE Y FLEXIBLE, ADAPTABLE A LA CARA DEL PACIENTE, DISEÑADA ANATÓMICAMENTE PARA AJUSTE BAJO EL MENTÓN, BANDA ELÁSTICA ADAPTABLE ATRÁS DE LA NUCA. TUBO DE EXTENSIÓN DE 2MTS DE LONGITUD CON CONECTOR ESTÁNDAR EN EL EXTREMO.</t>
  </si>
  <si>
    <t>VALOR  GRUPO 12. RESPIRATORIO VIA AEREA</t>
  </si>
  <si>
    <t>GRUPO No. 13 ELECTROFISIOLOGIA</t>
  </si>
  <si>
    <t xml:space="preserve"> PAPEL PARA ELECTRO 3 CAN.80X20,3B,SE-3  </t>
  </si>
  <si>
    <t>PAPEL PARA ELECTRO 3 CAN.80X20,3B,SE-4</t>
  </si>
  <si>
    <t xml:space="preserve"> ROLLO  </t>
  </si>
  <si>
    <t>PAPEL EKG BLT-08  SD ECG</t>
  </si>
  <si>
    <t>PAPEL EKG BLT-08  SD ECG (58 mm)</t>
  </si>
  <si>
    <t>PAPEL EKG SE601C FOLIO EN Z 110X140</t>
  </si>
  <si>
    <t>PAPEL EKG SE601C FOLIO EN Z 110X141</t>
  </si>
  <si>
    <t>PAPEL ELECTROCARDIÓGRAFOS NIHON KOHDEN, REFERENCIA RQS63-3</t>
  </si>
  <si>
    <t>PAPEL ELECTROCARDIÓGRAFOS NIHON KOHDEN, REFERENCIA RQS63-3, 63MM-30M</t>
  </si>
  <si>
    <t xml:space="preserve">PAPEL PARA   DESFIBRILADOR TEC 5521 DE NIHON KOHDEN </t>
  </si>
  <si>
    <t>TACO DE PAPEL PARA DESFIBRILADOR, PLEGADO, MEDIDAS: 50 X 100 X 200 F</t>
  </si>
  <si>
    <t>000000000002504173</t>
  </si>
  <si>
    <t>PAPEL PARA DESFIBRILADOR MINDRAY</t>
  </si>
  <si>
    <t>Papel Mindray D3 Y D6 Rollo 50mm X 20 Mts ( desfibrilador )</t>
  </si>
  <si>
    <t>VALOR  GRUPO 13. ELECTROFISIOLOGIA</t>
  </si>
  <si>
    <t>GRUPO No. 14 ENDOSCOPIA</t>
  </si>
  <si>
    <t>000000000002505720</t>
  </si>
  <si>
    <t>CEPILLO DE LAVADO EQUIPO DE  ENDOSCOPIA Y COLONOSCOPIA  DESECHABLE  (Endo Brush Scope Valet 6 mm x 230 cm</t>
  </si>
  <si>
    <t>CEPILLO PARA LIMPIEZA DE INSTRUMENTOS Y/O ENDOSCOPIOS CON CANAL DE TRABAJO DE 4 A 5 MM DE DIÁMETRO, ES DE USO ÚNICO, NO ESTÉRIL, CON CERDAS EN SUS DOS EXTREMOS, PUNTA REDONDEADA PARA EVITAR DAÑOS EN LOS CANALES INTERNOS DEL DISPOSITIVO O ENDOSCOPIO DIÁMETRO DE LAS CERDAS DEL CEPILLO 6 MM CADA EXTREMO, LONGITUD TOTAL DE TRABAJO DE 230 CM, DIÁMETRO DEL CATÉTER ES DE 1,8 MM, LONGITUD DEL CEPILLO ES DE 20 MM X   TUBO FLEXIBLE QUE PERMITE LA LIMPIEZA DEL CANAL EN EL INTERIOR DE UN ENDOSCOPIO, DESECHABLE, NO ESTERIL, CON CEPILLO EN SUS DOS EXTREMOS, TIP  REDONDEADO PARA EVITAR DANOS EN LOS CANALES DELOS ENDOSCOPIOS.  CEPILLOS USO PARA EQUIPO OLYMPUS  Q150</t>
  </si>
  <si>
    <t>PROTECTOR BUCAL GASTROSCOPIA</t>
  </si>
  <si>
    <t>BOQUILLA PARA ADULTO DE MATERIAL RESISTENTE Y QUE PROTEGA LOS INSTRUMENTOS ENDOSCOPICOS, PROPORCIONA COMODIDAD A LOS PACIENTES. SUAVE EL BORDE DE LA BOQUILLA PARA QUE LOS PACIENTES SE SIENTAN CÓMODOS CON DISEÑO CON SUJETADOR</t>
  </si>
  <si>
    <t>VALOR  GRUPO 14. ENDOSCOPIA</t>
  </si>
  <si>
    <t>GRUPO No. 15 TUTELAS</t>
  </si>
  <si>
    <t> 42312108</t>
  </si>
  <si>
    <t>BOLSA RECOLECTORA DE ORINA DE PIERNAS + CONEXIONES</t>
  </si>
  <si>
    <t>BOLSAS DE ORINA DE PIERNA DE 800ML (VOLUMEN APROXIMADO) DE CAPACIDAD, LA BOLSA ESTÁ FABRICADA DE UNA PELÍCULA DE POLIETILENO.  EN SU CARA INTERNA INCORPORA UNA TELA SIN TEJER QUE EVITA EL CONTACTO DIRECTO DEL PLÁSTICO CON LA PIEL, HIPO ALERGÉNICO, CON HENDIDURAS REFORZADAS EN SU PARTE SUPERIOR E INFERIOR PARA INTRODUCIR LAS CINTAS DE VELCRO CON BOTONES Y PODER SUJETAR LA BOLSA A LA PIERNA. CON CONECTORES DE POLIPROPILENO, PROVISTAS DE UN CAPUCHÓN PARA LA PROTECCIÓN DEL CONECTOR, CON VÁLVULA ANTIRREFLEJO PARA IMPEDIR QUE LA ORINA VUELVA A SU PROCEDENCIA, CON PINZA DE VACIADO FABRICADA DE ABS (BUTADIEN ESTIRENO ACRÍLICO).</t>
  </si>
  <si>
    <t>COLECTOR EXTERNO (CATÉTER CONDÓN) SILICONA X 30MM (CONVEEN – COLOPLAST)</t>
  </si>
  <si>
    <t>COLECTOR COMPUESTO DE SILICONA DE 30MM Y MATERIAL ANTIALÉRGICO, CON PICO ANTICODAMIENTO QUE ASEGURA EL FLUJO DE ORINA HACIA LA BOLSA.</t>
  </si>
  <si>
    <t>VALOR GRUPO No. 15 TUTELAS</t>
  </si>
  <si>
    <t>DIFERENCIA</t>
  </si>
  <si>
    <t>VIGENCIA 2023</t>
  </si>
  <si>
    <t>ESM</t>
  </si>
  <si>
    <t>PORCENTAJE</t>
  </si>
  <si>
    <t>PTO LOPEZ</t>
  </si>
  <si>
    <t>BARRANCA</t>
  </si>
  <si>
    <t>B. MÁLAGA</t>
  </si>
  <si>
    <t>B. SOLANO</t>
  </si>
  <si>
    <t>RUBRO ASIGNADO</t>
  </si>
  <si>
    <t>REGIONAL CENTRO</t>
  </si>
  <si>
    <t>PUERTO CARREÑO</t>
  </si>
  <si>
    <t>PUERTO INIRIDA</t>
  </si>
  <si>
    <t>REGIONAL PACIFICO</t>
  </si>
  <si>
    <t>HONAM</t>
  </si>
  <si>
    <t>REGIONAL CARIBE</t>
  </si>
  <si>
    <t xml:space="preserve">Válvula de acceso intravenoso sin aguja, para prevención de infecciones relacionadas con los catéteres extravasculares, la conexión de una jeringa o línea de infusión abre el sistema y establece un acceso seguro para: administración de fármacos, extracción de sangre e infusión de fluidos, permite tener una vía sin oclusiones ni contaminantes, garantiza un cierre automático del punto de acceso del sistema en cada desconexión, aportando mayor seguridad.
ELABORADO EN POLIETILENO, DESECHABLE, LIBRE DE LATEX , EN EMPAQUE INDIVIDUAL ESTERIL </t>
  </si>
  <si>
    <t>CANTIDAD 2023</t>
  </si>
  <si>
    <t>CANTIDAD2023</t>
  </si>
  <si>
    <t>TOTAL 2023</t>
  </si>
  <si>
    <t>LINER SEMIRIGIDO –  1000 CC  - 1500 CC</t>
  </si>
  <si>
    <t>RECIPIENTE DE DOS PIEZAS, BOLSA DE POLIETILENO TRASLUCIDO DE PAREDES DELGADAS RÍGIDO Y TAPA DE POLIPROPILENO CON CLIPS DE CIERRE INVIOLABLES, CON CUATRO TOMAS DE DIFERENTE DIÁMETRO PARA CONEXIÓN DE VACÍO Y SUCCIÓN. EN LA TOMA DEL VACÍO TIENE UN DOBLE FILTRO BACTERIOLÓGICO LLAMADO ITHAT QUE FILTRA EL 99.7% DE VIRUS Y BACTERIAS Y POR DE DEBAJO DE ESTE TIENE UNA VÁLVULA MECÁNICA QUE OBSTRUYE LA LÍNEA DE VACÍO EN EL MOMENTO EN QUE EL RECIPIENTE SE LLENA O EN CASO DE CAÍDA ACCIDENTAL DEL LINER, EN LA TOMA DEL PACIENTE TIENE UNA MEMBRANA ANTI REFLUJO QUE HACE QUE EL FLUIDO ASPIRADO FLUYA EN UN SOLO SENTIDO, ADEMÁS EN ESTA TOMA EN SU PARTE EXTERNA TRAE UN CONECTOR ACODADO MÓVIL PARA EVITAR LA OCLUSIÓN DE LA MANGUERA Y CONEXIONES AL PACIENTE. LIBRE DE PVC QUE PERMITE SER INCINERADO SIN CONTAMINAR EL MEDIO AMBIENTE</t>
  </si>
  <si>
    <t>MATERIAL TERMOPLÁSTICO CON PROPIEDADES DE ELONGACIÓN Y RETENCIÓN DE CARGA, ASEGURAMIENTO Y PROTECCIÓN EN MOVIMIENTO Y TRANSPORTE. LOS ROLLOS VIENEN ENVUELTOS EN STRETCH FILM PARA EVITAR CONTAMINACIÓN DEL PRODUCTO Y CUNETA CON PROTECCIÓN DEL CARTÓN EN LOS BORDES PARA EVITAR DAÑOS DURANTE EL TRANSPORTE Y MANIPULACIÓN. EMPAQUE 15-30CM X 300MT</t>
  </si>
  <si>
    <t>ELECTRODOS  HIPOALERGENICOS SIN LATEX, NO TEJIDO, CON GEL COMPACTO  (NO SE TRANSFIERE AL ADHESIVO NI AL PACIENTE), CON SOPORTE DE ESPUMA PERMITE UNA   APLICACION RAPIDA, FACIL Y SEGURA DURANTE MINIMO 24 HORAS,  OJAL EN PLATA: CLORURO DE PLATA. PERMITE UN APROPIADO REGISTRO, BROCHE EN ACERO INOXIDABLE O NIQUEL , RESPALDO EN PELICULA DE POLIPROPILENO O POLIETILENO, CONEXION ESTANDAR DEL BROCHE, AJUSTA  EN TODOS LOS SISTEMAS.CON BROCHE DE SEGURIDAD</t>
  </si>
  <si>
    <t>ELECTRODOS  HIPOALERGENICOS SIN LATEX  NO TEJIDO CON GEL COMPACTO  (NO SE TRANSFIERE AL ADHESIVO NI AL PACIENTE), CON SOPORTE DE ESPUMA PERMITE UNA   APLICACION RAPIDA, FACIL Y SEGURA DURANTE MINIMO 24 HORAS,  OJAL EN PLATA: CLORURO DE PLATA. PERMITE UN APROPIADO REGISTRO, BROCHE EN ACERO INOXIDABLE O NIQUEL , RESPALDO EN PELICULA DE POLIPROPILENO O POLIETILENO, CONEXION ESTANDAR DEL BROCHE, AJUSTA EN TODOS LOS SISTEMAS.CON BROCHE DE SEGURIDAD</t>
  </si>
  <si>
    <t>VENDAS ELASTICAS 4X5: VENDAJE COMPUESTO DE ALGODÓN POLIURETANO Y/O POLIAMIDA Y/O POLIESTER Y CAUCHO CON ELASTICIDAD PERMANENTE Y EXTENSIBILIDAD MINIMA DEL 40% SIN DEFORMARSE CON BUENA TOLERANCIA CUTANEA AIREADA COLOR BLANCO O CARNE</t>
  </si>
  <si>
    <t>VENDAS ELASTICAS 5X5: VENDAJE COMPUESTO DE ALGODÓN POLIURETANO Y/O POLIAMIDA Y/O POLIESTER Y CAUCHO CON ELASTICIDAD PERMANENTE Y EXTENSIBILIDAD MINIMA DEL 40% SIN DEFORMARSE CON BUENA TOLERANCIA CUTANEA AIREADA COLOR BLANCO O CARNE</t>
  </si>
  <si>
    <t>VENDAS ELASTICAS 6X5: VENDAJE COMPUESTO DE ALGODÓN POLIURETANO Y/O POLIAMIDA Y/O POLIESTER Y CAUCHO CON ELASTICIDAD PERMANENTE Y EXTENSIBILIDAD MINIMA DEL 40% SIN DEFORMARSE CON BUENA TOLERANCIA CUTANEA AIREADA COLOR BLANCO O CARNE</t>
  </si>
  <si>
    <t>GALON ENTRE 3,800 A 4,000 MILITROS</t>
  </si>
  <si>
    <t>SISTEMA FLEXIBLE QUE PERMITE GENERAR TOALLAS IMPREGNADAS PRONTAS PARA USAR PARA AMBIENTES HOSPITALARIOS E INDUSTRIALES. ES COMPATIBLE CON TODA CLASE DE DETERGENTES Y DESINFECTANTES DE USO PROFESIONAL PARA ADAPTARSE A TODO TIPO DE PROTOCOLOS DE HIGIENE Y APLICACIONES. EJ. CLORO ORGÁNICO, HIPOCLORITO, PERÓXIDO DE HIDRÓGENO, ÁCIDO PERACÉTICO, AMONIOS CUATERNARIOS, DETERGENTES NUETROS O ALCALINOS, ALCOHOL ISOPROPÍLICO, ETC.</t>
  </si>
  <si>
    <t>FCO O PAQUETE X 100 TOALLAS</t>
  </si>
  <si>
    <t>NIPLE O RACORD PARA OXIGENO MEDICINAL ALTAMENTE RESISTE</t>
  </si>
  <si>
    <t>TUERCA DE MANGUERA PARA SALIDAS DE OXIGENO MEDICINAL ALTAMENTE RESISTENTE TIPO DISS POR UNIDAD. COLOR VERDE CON CONEXIÓN UNIVERSAL, TUERCA DE SUJECIÓN TIPO DISS, CON ALETAS LATERALES PARA FACILITAR EL AJUSTE Y DESENROSQUE, DESECHABLE NO PERECEDERO EN PVC MEDICINAL.</t>
  </si>
  <si>
    <t>MONOFILAMENTO DE POLIPROPILENO 2-0,  CON AGUJA 1/2 DE CIRCULO REDONDA</t>
  </si>
  <si>
    <t>SUTURA DE POLIPROPILENO, ESTERIL NO ABSORBIBLE COMPUESTA POR UN ESTEREOISOMERO CRISTALINO ISOTÁCTICO DE POLIPROPILENO Y UNA POLIOLEFINA LINEAL SINTETICA, AZUL MONOFILAMENTO.  CON AGUJA  DE 1/2  DE CIRCULO REDONDA DE 34 A 37 MM, CON UNA HEBRA DE MINIMO 40 CMS DE LONGITUD.</t>
  </si>
  <si>
    <t xml:space="preserve">DETERGENTE DESINFECTANTE DEL INSTRUMENTAL COMPUESTO DE PROPIONATO DE AMONIO CUATERNARIO, DIGLUCONATO DE CLORHEXIDINA, TENSIOACTIVOS NO IÓNICOS, COMPLEJO ENZIMÁTICO (PROTEASA, LIPASA Y AMILASA), PERFUME, COLORANTE, EXCIPIENTES </t>
  </si>
  <si>
    <t>ENTRE 3750 A 3785 ML</t>
  </si>
  <si>
    <t>ANEXO 2  - "ESPECIFICACIONES TÉCNICAS"</t>
  </si>
  <si>
    <t>ANEXO 4  - "CANTIDADES POR ESTABLECIMIENTO DE SANIDAD MILITAR (ESM)"</t>
  </si>
  <si>
    <t>CANTIDAD TOTAL</t>
  </si>
  <si>
    <t>TOTAL POR REGIONAL /DMBAQ</t>
  </si>
  <si>
    <t>TOTALES</t>
  </si>
  <si>
    <r>
      <rPr>
        <b/>
        <sz val="8"/>
        <color rgb="FF000000"/>
        <rFont val="Arial"/>
        <family val="2"/>
      </rPr>
      <t>NOTA</t>
    </r>
    <r>
      <rPr>
        <sz val="8"/>
        <color rgb="FF000000"/>
        <rFont val="Arial"/>
        <family val="2"/>
      </rPr>
      <t>: Se debe incluir el valor del IVA, si a ello hubiere lugar. El valor unitario antes de IVA, debe redondearse a cero decimales. Por consiguiente, el valor IVA y el total NO se debe redondear, es decir, deben venir con 02 decimales. En el evento en el que el proponente no discrimine el impuesto al valor agregado IVA, la Dirección de Sanidad Amada Nacional Armada Nacional lo considerará INCLUIDO en el valor por ítem de la oferta, y así lo aceptará el proponente.
Si se presentan discrepancias o errores aritméticos por parte del oferente en el cálculo del IVA ó en el valor total incluido IVA (si aplica), el Comité Económico Evaluador, tendrá la potestad de realizar las correcciones correspondientes y éste nuevo valor será tenido en cuenta para la respectiva evaluación económica.</t>
    </r>
  </si>
  <si>
    <t>TUTELAS</t>
  </si>
  <si>
    <t>ENDOSCOPIA</t>
  </si>
  <si>
    <t>ELECTROFISIOLOGIA</t>
  </si>
  <si>
    <t>RESPIRATORIO Y VIA AEREA</t>
  </si>
  <si>
    <t>RECIPIENTE DE DOS PIEZAS, BOLSA DE POLIETILENO TRASLUCIDO DE PAREDES DELGADAS RÍGIDO Y TAPA DE COLOR ROJO EN POLIPROPILENO CON CLIPS DE CIERRE INVIOLABLES, CON CUATRO TOMAS DE DIFERENTE DIÁMETRO PARA CONEXIÓN DE VACÍO Y SUCCIÓN. EN LA TOMA DEL VACÍO TIENE UN DOBLE FILTRO BACTERIOLÓGICO LLAMADO ITHAT QUE FILTRA EL 99.7% DE VIRUS Y BACTERIAS Y POR DE DEBAJO DE ESTE TIENE UNA VÁLVULA MECÁNICA QUE OBSTRUYE LA LÍNEA DE VACÍO EN EL MOMENTO EN QUE EL RECIPIENTE SE LLENA O EN CASO DE CAÍDA ACCIDENTAL DEL LINER, EN LA TOMA DEL PACIENTE TIENE UNA MEMBRANA ANTI REFLUJO QUE HACE QUE EL FLUIDO ASPIRADO FLUYA EN UN SOLO SENTIDO, ADEMÁS EN ESTA TOMA EN SU PARTE EXTERNA TRAE UN CONECTOR ACODADO MÓVIL PARA EVITAR LA OCLUSIÓN DE LA MANGUERA Y CONEXIONES AL PACIENTE. LIBRE DE PVC QUE PERMITE SER INCINERADO SIN CONTAMINAR EL MEDIO AMBIENTE</t>
  </si>
  <si>
    <t xml:space="preserve">ELABORADO EN POLIETILENO, DESECHABLE, LIBRE DE LATEX , EN EMPAQUE INDIVIDUAL ESTERIL </t>
  </si>
  <si>
    <t>ENDOVENOSO- DRENAJE-SUCCION</t>
  </si>
  <si>
    <t>TUERCA DE MANGUERA PARA SALIDAS DE OXIGENO MEDICINAL EN PVC ALTAMENTE RESISTENTE TIPO DISS POR UNIDAD. COLOR VERDE CON CONEXIÓN UNIVERSAL, TUERCA DE SUJECIÓN TIPO DISS, CON ALETAS LATERALES PARA FACILITAR EL AJUSTE Y DESENROSQUE, DESECHABLE NO PERECEDERO EN PVC MEDICINAL.</t>
  </si>
  <si>
    <t xml:space="preserve">ACCESORIOS </t>
  </si>
  <si>
    <t>3750 ML</t>
  </si>
  <si>
    <t>FCO/PAQUETE X 100 TOALLAS</t>
  </si>
  <si>
    <t>SISTEMA FLEXIBLE QUE PERMITE GENERAR TOALLITAS IMPREGNADAS PRONTAS PARA USAR PARA AMBIENTES HOSPITALARIOS E INDUSTRIALES. ES COMPATIBLE CON TODA CLASE DE DETERGENTES Y DESINFECTANTES DE USO PROFESIONAL PARA ADAPTARSE A TODO TIPO DE PROTOCOLOS DE HIGIENE Y APLICACIONES. EJ. CLORO ORGÁNICO, HIPOCLORITO, PERÓXIDO DE HIDRÓGENO, ÁCIDO PERACÉTICO, AMONIOS CUATERNARIOS, DETERGENTES NEUTROS O ALCALINOS, ALCOHOL ISOPROPÍLICO, ETC.</t>
  </si>
  <si>
    <t>GALON 3800 - 4000 ML</t>
  </si>
  <si>
    <t xml:space="preserve">DETERGENTE COMPUESTO DE PROPIONATO DE AMONIO CUATERNARIO (6,3GR/100GR) CLORHIDRATO DE POLIEXAMETILENO BIGUANIDA (0,96 GRS/100 GRS) COMPLEJO ENZIMATICO (PROTEASA-LIPASA-AMILASA) SURFACTANTES, AGENTES ESTABILIZADOPRES, SECUESTRANTE, PERFUME, COLORANTE. DE UN LIT PARA DILUIR </t>
  </si>
  <si>
    <t>DESINFECCION Y QUIMICOS</t>
  </si>
  <si>
    <t>VENDAS ELASTICAS 6X5: VENDAJE COMPUESTO DE ALGODÓN POLIURETANO Y/O POLIAMIDA Y/O POLIESTER Y CAUCHO CON ELASTICIDAD PERMANENTE Y EXTENSIBILIDAD MÍNIMA DEL 40% SIN DEFORMARSE CON BUENA TOLERANCIA CUTANEA AIREADA COLOR BLANCO O CARNE</t>
  </si>
  <si>
    <t>VENDAS ELASTICAS 5X5: VENDAJE COMPUESTO DE ALGODÓN POLIURETANO Y/O POLIAMIDA Y/O POLIESTER Y CAUCHO CON ELASTICIDAD PERMANENTE Y EXTENSIBILIDAD MÍNIMA DEL 40% SIN DEFORMARSE CON BUENA TOLERANCIA CUTANEA AIREADA COLOR BLANCO O CARNE</t>
  </si>
  <si>
    <t>VENDAS ELASTICAS 4X5: VENDAJE COMPUESTO DE ALGODÓN POLIURETANO Y/O POLIAMIDA Y/O POLIESTER Y CAUCHO CON ELASTICIDAD PERMANENTE Y EXTENSIBILIDAD MÍNIMA DEL 40% SIN DEFORMARSE CON BUENA TOLERANCIA CUTANEA AIREADA COLOR BLANCO O CARNE</t>
  </si>
  <si>
    <t>CURACIONES</t>
  </si>
  <si>
    <t>SUTURA DE POLIPROPILENO, ESTERIL NO ABSORBIBLE COMPUESTA POR UN ESTEREOISOMERO CRISTALINO ISOTÁCTICO DE POLIPROPILENO Y UNA POLIOLEFINA LINEAL SINTETICA, AZUL MONOFILAMENTO.  CON AGUJA  DE 1/2  DE CIRCULO CORTANTE DE 34 A 37 MM, CON UNA HEBRA DE MINIMO 40 CMS DE LONGITUD.</t>
  </si>
  <si>
    <t>SUTURAS</t>
  </si>
  <si>
    <t>CATETER ANTIOINCHAZO, NORMA BOTIQUIN.</t>
  </si>
  <si>
    <t>CATETER VENOSO RETRACTIL NO 18</t>
  </si>
  <si>
    <t>CORTOPUNZANTES</t>
  </si>
  <si>
    <t>REHABILITACION</t>
  </si>
  <si>
    <t>DESECHABLES</t>
  </si>
  <si>
    <t>ELEMENTOS DIAGNOSTICOS</t>
  </si>
  <si>
    <t>RECIPIENTE DE PLÁSTICO RÍGIDO CON TAPA SELLANTE, PARA ELEMENTOS DE COLOR ROJO Y DEBIDAMENTE IDENTIFICADO CON EL ANAGRAMA DE RIESGO BIOLÓGICO, Y ROTULO PARA COLOCACIÓN DE DATOS COMO FECHA, CONTENIDO, RESPONSABLE, CON DISPOSITIVO DE SEGURIDAD ANTI-PINCHAZO DE 2,9 A 3LTS.</t>
  </si>
  <si>
    <t>ELECTRODOS  HIPOALERGENICOS SIN LATEX  NO TEJIDO CON GEL COMPACTO  (NO SE TRANSFIERE AL ADHESIVO NI AL PACIENTE), CON SOPORTE DE ESPUMA PERMITE UNA   APLICACION RAPIDA, FACIL Y SEGURA DURANTE MINIMO 24 HORAS,  OJAL EN PLATA: CLORURO DE PLATA. PERMITE UN APROPIADO REGISTRO, BROCHE EN ACERO INOXIDABLE O NIQUEL, RESPALDO EN PELICULA DE POLIPROPILENO O POLIETILENO, CONEXION ESTANDAR DEL BROCHE, AJUSTA EN TODOS LOS SISTEMAS.CON BROCHE DE SEGURIDAD</t>
  </si>
  <si>
    <t>ELECTRODOS  HIPOALERGENICOS SIN LATEX, NO TEJIDO, CON GEL COMPACTO  (NO SE TRANSFIERE AL ADHESIVO NI AL PACIENTE), CON SOPORTE DE ESPUMA PERMITE UNA   APLICACION RAPIDA, FACIL Y SEGURA DURANTE MINIMO 24 HORAS,  OJAL EN PLATA: CLORURO DE PLATA. PERMITE UN APROPIADO REGISTRO, BROCHE EN ACERO INOXIDABLE O NIQUEL, RESPALDO EN PELICULA DE POLIPROPILENO O POLIETILENO, CONEXION ESTANDAR DEL BROCHE, AJUSTA  EN TODOS LOS SISTEMAS.CON BROCHE DE SEGURIDAD</t>
  </si>
  <si>
    <t>ELEMENTOS DE CIRUGIA</t>
  </si>
  <si>
    <t>MATERIAL TERMOPLÁSTICO CON PROPIEDADES DE ELONGACIÓN Y RETENCIÓN DE CARGA, ASEGURAMIENTO Y PROTECCIÓN EN MOVIMIENTO Y TRANSPORTE. LOS ROLLOS VIENEN ENVUELTOS EN STRETCH FILM PARA EVITAR CONTAMINACIÓN DEL PRODUCTO Y CUNETA CON PROTECCIÓN DEL CARTÓN EN LOS BORDES PARA EVITAR DAÑOS DURANTE EL TRANSPORTE Y MANIPULACIÓN. EMPAQUE 15 a 30CM X 300MT</t>
  </si>
  <si>
    <t xml:space="preserve">ESTERILIZACION </t>
  </si>
  <si>
    <t>MEDIA ARMONICA - PRECIO REFERENCIA</t>
  </si>
  <si>
    <t>MEDIANA</t>
  </si>
  <si>
    <t xml:space="preserve">PROMEDIO VALORES </t>
  </si>
  <si>
    <t>MERCADO LIBRE</t>
  </si>
  <si>
    <t>DINMED</t>
  </si>
  <si>
    <t>ESTERILIZAR E.U.</t>
  </si>
  <si>
    <t>INSTRUMENTALIA</t>
  </si>
  <si>
    <t>VEYALTHY</t>
  </si>
  <si>
    <t>VALOR HISTORICO CONTRATO 059 - 2022</t>
  </si>
  <si>
    <t>ESTRUCTURA CONTRATO MATERIAL MEDICO QUIRURGICO 2022</t>
  </si>
  <si>
    <t xml:space="preserve">ANEXO 3.  ESTUDIO DE MERCADO </t>
  </si>
  <si>
    <t>VALOR UNITARIO</t>
  </si>
  <si>
    <t>IVA</t>
  </si>
  <si>
    <t>VALOR TOTAL INCLUIDO IVA</t>
  </si>
  <si>
    <t>VALOR TOTAL X CANTIDAD</t>
  </si>
  <si>
    <t>FORMULARIO 10.  VALORACIÓN PROPUESTA ECONÓMICA</t>
  </si>
  <si>
    <t>VALOR REFERENCIA</t>
  </si>
  <si>
    <t>GUARDIAN CON DISPOSITIVO DE SEGURIDAD  ANTI-PINCHAZO DE  2.9 A 3  LTS</t>
  </si>
  <si>
    <t>RECIPIENTE DE PLÁSTICO RÍGIDO CON TAPA SELLANTE, PARA ELEMENTOS DE COLOR ROJO Y DEBIDAMENTE IDENTIFICADO CON EL ANAGRAMA DE RIESGO BIOLÓGICO, Y ROTULO PARA COLOCACIÓN DE DATOS COMO FECHA, CONTENIDO, RESPONSABLE, CON DISPOSITIVO DE SEGURIDAD ANTI-PINCHAZO DE 2.9 A 3LTS.</t>
  </si>
  <si>
    <t>GUARDIAN CON DISPOSITIV ODE SEGURIDAD  ANTI-PINCHAZO DE  2,9 A3  LTS</t>
  </si>
  <si>
    <t>GUARDIAN CON DISPOSITIV ODE SEGURIDAD  ANTI-PINCHAZO DE  2,9 A 3  LTS</t>
  </si>
  <si>
    <t>LAMINA PORTA OBJETO CON BORDE ESMERILADO</t>
  </si>
  <si>
    <t>LAMINA PORTA OBJETO CON BORDE ESMERILADO PARA BIOPISA, CAJA POR 50 UND</t>
  </si>
  <si>
    <t>CAJA X 50 UND</t>
  </si>
  <si>
    <t xml:space="preserve">RECOLECTOR COPROLÓGICO </t>
  </si>
  <si>
    <t>CAJA PARA RECOLECCIÓN DE MUESTRA COPROLÓGICA, SISTEMA DE PRESIÓN O ROSCA, CON CUCHARILLA PARA FACILITAR LA TOMA DE LA MUESTRA POR EL PACIENTE, ETIQUETA CON INFORMACIÓN DEL PACIENTE</t>
  </si>
  <si>
    <t>RECOLECTOR COPROLÓGICO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</si>
</sst>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_(&quot;$&quot;\ * \(#,##0\);_(&quot;$&quot;\ * &quot;-&quot;_);_(@_)"/>
    <numFmt numFmtId="44" formatCode="_(&quot;$&quot;\ * #,##0.00_);_(&quot;$&quot;\ * \(#,##0.00\);_(&quot;$&quot;\ * &quot;-&quot;??_);_(@_)"/>
    <numFmt numFmtId="164" formatCode="&quot;$&quot;\ #,##0.00;[Red]\-&quot;$&quot;\ #,##0.00"/>
    <numFmt numFmtId="165" formatCode="_-&quot;$&quot;\ * #,##0_-;\-&quot;$&quot;\ * #,##0_-;_-&quot;$&quot;\ * &quot;-&quot;_-;_-@_-"/>
    <numFmt numFmtId="166" formatCode="_-* #,##0_-;\-* #,##0_-;_-* &quot;-&quot;_-;_-@_-"/>
    <numFmt numFmtId="167" formatCode="_-&quot;$&quot;\ * #,##0.00_-;\-&quot;$&quot;\ * #,##0.00_-;_-&quot;$&quot;\ * &quot;-&quot;??_-;_-@_-"/>
    <numFmt numFmtId="168" formatCode="_-* #,##0.00_-;\-* #,##0.00_-;_-* &quot;-&quot;??_-;_-@_-"/>
    <numFmt numFmtId="169" formatCode="&quot;$&quot;\ #,##0.00"/>
    <numFmt numFmtId="170" formatCode="#,##0_ ;\-#,##0\ "/>
    <numFmt numFmtId="171" formatCode="_-&quot;$&quot;\ * #,##0.00_-;\-&quot;$&quot;\ * #,##0.00_-;_-&quot;$&quot;\ * &quot;-&quot;_-;_-@_-"/>
    <numFmt numFmtId="172" formatCode="&quot;$&quot;\ #,##0.00;[Red]&quot;$&quot;\ #,##0.00"/>
    <numFmt numFmtId="173" formatCode="_-&quot;£&quot;* #,##0_-;\-&quot;£&quot;* #,##0_-;_-&quot;£&quot;* &quot;-&quot;_-;_-@_-"/>
    <numFmt numFmtId="174" formatCode="0.0%"/>
    <numFmt numFmtId="175" formatCode="_-&quot;$&quot;\ * #,##0.0000_-;\-&quot;$&quot;\ * #,##0.0000_-;_-&quot;$&quot;\ * &quot;-&quot;_-;_-@_-"/>
    <numFmt numFmtId="176" formatCode="_-&quot;$&quot;\ * #,##0.0_-;\-&quot;$&quot;\ * #,##0.0_-;_-&quot;$&quot;\ * &quot;-&quot;_-;_-@_-"/>
  </numFmts>
  <fonts count="44">
    <font>
      <sz val="11"/>
      <color theme="1"/>
      <name val="Calibri"/>
      <family val="2"/>
      <scheme val="minor"/>
    </font>
    <font>
      <sz val="11"/>
      <color theme="1"/>
      <name val="Calibri"/>
      <family val="2"/>
      <scheme val="minor"/>
    </font>
    <font>
      <b/>
      <sz val="12"/>
      <color rgb="FF000000"/>
      <name val="Calibri Light"/>
      <family val="2"/>
      <scheme val="major"/>
    </font>
    <font>
      <sz val="10"/>
      <color theme="1"/>
      <name val="Calibri Light"/>
      <family val="2"/>
      <scheme val="major"/>
    </font>
    <font>
      <sz val="10"/>
      <color rgb="FF000000"/>
      <name val="Calibri Light"/>
      <family val="2"/>
      <scheme val="major"/>
    </font>
    <font>
      <b/>
      <sz val="10"/>
      <color theme="1"/>
      <name val="Calibri Light"/>
      <family val="2"/>
      <scheme val="major"/>
    </font>
    <font>
      <b/>
      <sz val="10"/>
      <color rgb="FF000000"/>
      <name val="Calibri Light"/>
      <family val="2"/>
      <scheme val="major"/>
    </font>
    <font>
      <b/>
      <sz val="8"/>
      <color rgb="FF000000"/>
      <name val="Arial"/>
      <family val="2"/>
    </font>
    <font>
      <b/>
      <sz val="10"/>
      <color rgb="FFFF0000"/>
      <name val="Calibri Light"/>
      <family val="2"/>
      <scheme val="major"/>
    </font>
    <font>
      <sz val="8"/>
      <color rgb="FF000000"/>
      <name val="Arial"/>
      <family val="2"/>
    </font>
    <font>
      <sz val="8"/>
      <name val="Arial"/>
      <family val="2"/>
    </font>
    <font>
      <sz val="10"/>
      <name val="Calibri Light"/>
      <family val="2"/>
      <scheme val="major"/>
    </font>
    <font>
      <sz val="10"/>
      <color rgb="FF000000"/>
      <name val="Calibri"/>
      <family val="2"/>
    </font>
    <font>
      <b/>
      <sz val="10"/>
      <color theme="1"/>
      <name val="Calibri Light (Cuerpo)"/>
    </font>
    <font>
      <b/>
      <sz val="10"/>
      <color indexed="8"/>
      <name val="Calibri Light"/>
      <family val="2"/>
    </font>
    <font>
      <sz val="10"/>
      <color indexed="8"/>
      <name val="Calibri Light"/>
      <family val="2"/>
    </font>
    <font>
      <sz val="8"/>
      <color rgb="FFFF0000"/>
      <name val="Arial"/>
      <family val="2"/>
    </font>
    <font>
      <sz val="8"/>
      <color theme="1"/>
      <name val="Arial"/>
      <family val="2"/>
    </font>
    <font>
      <b/>
      <sz val="11"/>
      <color rgb="FF000000"/>
      <name val="Calibri"/>
      <family val="2"/>
    </font>
    <font>
      <sz val="11"/>
      <color rgb="FF000000"/>
      <name val="Calibri"/>
      <family val="2"/>
    </font>
    <font>
      <b/>
      <sz val="8"/>
      <color rgb="FF000000"/>
      <name val="Century Gothic"/>
      <family val="2"/>
    </font>
    <font>
      <sz val="8"/>
      <color rgb="FF000000"/>
      <name val="Century Gothic"/>
      <family val="2"/>
    </font>
    <font>
      <sz val="11"/>
      <color theme="1"/>
      <name val="Calibri"/>
      <family val="2"/>
      <scheme val="minor"/>
    </font>
    <font>
      <sz val="10"/>
      <color rgb="FF000000"/>
      <name val="Calibri"/>
      <family val="2"/>
    </font>
    <font>
      <b/>
      <sz val="11"/>
      <color theme="1"/>
      <name val="Calibri"/>
      <family val="2"/>
      <scheme val="minor"/>
    </font>
    <font>
      <b/>
      <sz val="11"/>
      <color rgb="FFFF0000"/>
      <name val="Calibri Light"/>
      <family val="2"/>
      <scheme val="major"/>
    </font>
    <font>
      <b/>
      <sz val="11"/>
      <color theme="1"/>
      <name val="Calibri Light"/>
      <family val="2"/>
      <scheme val="major"/>
    </font>
    <font>
      <sz val="11"/>
      <color theme="1"/>
      <name val="Calibri Light"/>
      <family val="2"/>
      <scheme val="major"/>
    </font>
    <font>
      <sz val="10"/>
      <name val="Calibri"/>
      <family val="2"/>
    </font>
    <font>
      <b/>
      <sz val="16"/>
      <color theme="1"/>
      <name val="Calibri Light"/>
      <family val="2"/>
      <scheme val="major"/>
    </font>
    <font>
      <b/>
      <sz val="11"/>
      <color theme="0"/>
      <name val="Calibri"/>
      <family val="2"/>
    </font>
    <font>
      <b/>
      <sz val="8"/>
      <color rgb="FFFF0000"/>
      <name val="Arial"/>
      <family val="2"/>
    </font>
    <font>
      <sz val="11"/>
      <name val="Calibri"/>
      <family val="2"/>
      <scheme val="minor"/>
    </font>
    <font>
      <b/>
      <sz val="11"/>
      <color theme="1"/>
      <name val="Century Gothic"/>
      <family val="2"/>
    </font>
    <font>
      <b/>
      <sz val="10"/>
      <name val="Century Gothic"/>
      <family val="2"/>
    </font>
    <font>
      <b/>
      <sz val="8"/>
      <name val="Century Gothic"/>
      <family val="2"/>
    </font>
    <font>
      <b/>
      <sz val="10"/>
      <color theme="1"/>
      <name val="Century Gothic"/>
      <family val="2"/>
    </font>
    <font>
      <sz val="10"/>
      <name val="Century Gothic"/>
      <family val="2"/>
    </font>
    <font>
      <sz val="8"/>
      <name val="Century Gothic"/>
      <family val="2"/>
    </font>
    <font>
      <sz val="11"/>
      <name val="Century Gothic"/>
      <family val="2"/>
    </font>
    <font>
      <b/>
      <sz val="10"/>
      <color rgb="FFFF0000"/>
      <name val="Century Gothic"/>
      <family val="2"/>
    </font>
    <font>
      <b/>
      <sz val="8"/>
      <color theme="1"/>
      <name val="Century Gothic"/>
      <family val="2"/>
    </font>
    <font>
      <b/>
      <sz val="11"/>
      <name val="Century Gothic"/>
      <family val="2"/>
    </font>
    <font>
      <sz val="7"/>
      <color rgb="FF000000"/>
      <name val="Arial"/>
      <family val="2"/>
    </font>
  </fonts>
  <fills count="30">
    <fill>
      <patternFill patternType="none"/>
    </fill>
    <fill>
      <patternFill patternType="gray125"/>
    </fill>
    <fill>
      <patternFill patternType="solid">
        <fgColor theme="9" tint="0.79989013336588644"/>
        <bgColor indexed="64"/>
      </patternFill>
    </fill>
    <fill>
      <patternFill patternType="solid">
        <fgColor theme="5" tint="0.59999389629810485"/>
        <bgColor indexed="64"/>
      </patternFill>
    </fill>
    <fill>
      <patternFill patternType="solid">
        <fgColor rgb="FFFFFF00"/>
        <bgColor indexed="64"/>
      </patternFill>
    </fill>
    <fill>
      <patternFill patternType="solid">
        <fgColor rgb="FFD6E3BC"/>
        <bgColor indexed="64"/>
      </patternFill>
    </fill>
    <fill>
      <patternFill patternType="solid">
        <fgColor theme="6" tint="0.79989013336588644"/>
        <bgColor indexed="64"/>
      </patternFill>
    </fill>
    <fill>
      <patternFill patternType="solid">
        <fgColor rgb="FFEDEDED"/>
        <bgColor rgb="FF000000"/>
      </patternFill>
    </fill>
    <fill>
      <patternFill patternType="solid">
        <fgColor rgb="FFD6E3BC"/>
        <bgColor rgb="FF000000"/>
      </patternFill>
    </fill>
    <fill>
      <patternFill patternType="solid">
        <fgColor theme="8" tint="0.39997558519241921"/>
        <bgColor indexed="64"/>
      </patternFill>
    </fill>
    <fill>
      <patternFill patternType="solid">
        <fgColor theme="8" tint="0.39994506668294322"/>
        <bgColor indexed="64"/>
      </patternFill>
    </fill>
    <fill>
      <patternFill patternType="solid">
        <fgColor rgb="FF00B050"/>
        <bgColor rgb="FF000000"/>
      </patternFill>
    </fill>
    <fill>
      <patternFill patternType="solid">
        <fgColor theme="0"/>
        <bgColor indexed="64"/>
      </patternFill>
    </fill>
    <fill>
      <patternFill patternType="solid">
        <fgColor rgb="FFFFFFFF"/>
        <bgColor rgb="FF000000"/>
      </patternFill>
    </fill>
    <fill>
      <patternFill patternType="solid">
        <fgColor rgb="FFFFFFFF"/>
        <bgColor rgb="FFFFFFFF"/>
      </patternFill>
    </fill>
    <fill>
      <patternFill patternType="solid">
        <fgColor rgb="FF00B050"/>
        <bgColor indexed="64"/>
      </patternFill>
    </fill>
    <fill>
      <patternFill patternType="solid">
        <fgColor theme="0"/>
        <bgColor rgb="FF000000"/>
      </patternFill>
    </fill>
    <fill>
      <patternFill patternType="solid">
        <fgColor theme="4" tint="0.59999389629810485"/>
        <bgColor indexed="64"/>
      </patternFill>
    </fill>
    <fill>
      <patternFill patternType="solid">
        <fgColor rgb="FFE2EFDA"/>
        <bgColor rgb="FF000000"/>
      </patternFill>
    </fill>
    <fill>
      <patternFill patternType="solid">
        <fgColor theme="0"/>
        <bgColor rgb="FFFFFFFF"/>
      </patternFill>
    </fill>
    <fill>
      <patternFill patternType="solid">
        <fgColor theme="4" tint="-0.499984740745262"/>
        <bgColor indexed="64"/>
      </patternFill>
    </fill>
    <fill>
      <patternFill patternType="solid">
        <fgColor rgb="FF00B0F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0" tint="-0.249977111117893"/>
        <bgColor rgb="FF000000"/>
      </patternFill>
    </fill>
    <fill>
      <patternFill patternType="solid">
        <fgColor rgb="FFFFFF00"/>
        <bgColor rgb="FF000000"/>
      </patternFill>
    </fill>
    <fill>
      <patternFill patternType="solid">
        <fgColor theme="7" tint="0.79998168889431442"/>
        <bgColor indexed="64"/>
      </patternFill>
    </fill>
    <fill>
      <patternFill patternType="solid">
        <fgColor theme="4" tint="0.79998168889431442"/>
        <bgColor rgb="FF000000"/>
      </patternFill>
    </fill>
    <fill>
      <patternFill patternType="solid">
        <fgColor theme="8" tint="0.7999816888943144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medium">
        <color auto="1"/>
      </top>
      <bottom style="medium">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top/>
      <bottom style="thin">
        <color auto="1"/>
      </bottom>
      <diagonal/>
    </border>
    <border>
      <left/>
      <right/>
      <top style="medium">
        <color indexed="64"/>
      </top>
      <bottom style="medium">
        <color indexed="64"/>
      </bottom>
      <diagonal/>
    </border>
    <border>
      <left style="medium">
        <color auto="1"/>
      </left>
      <right/>
      <top/>
      <bottom style="medium">
        <color auto="1"/>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medium">
        <color indexed="64"/>
      </top>
      <bottom/>
      <diagonal/>
    </border>
    <border>
      <left style="thin">
        <color auto="1"/>
      </left>
      <right style="thin">
        <color auto="1"/>
      </right>
      <top/>
      <bottom style="medium">
        <color indexed="64"/>
      </bottom>
      <diagonal/>
    </border>
    <border>
      <left style="thin">
        <color auto="1"/>
      </left>
      <right/>
      <top/>
      <bottom/>
      <diagonal/>
    </border>
    <border>
      <left style="medium">
        <color indexed="64"/>
      </left>
      <right/>
      <top/>
      <bottom/>
      <diagonal/>
    </border>
    <border>
      <left/>
      <right/>
      <top style="thin">
        <color auto="1"/>
      </top>
      <bottom style="thin">
        <color auto="1"/>
      </bottom>
      <diagonal/>
    </border>
  </borders>
  <cellStyleXfs count="247">
    <xf numFmtId="0" fontId="0" fillId="0" borderId="0"/>
    <xf numFmtId="168"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22" fillId="0" borderId="0"/>
    <xf numFmtId="167" fontId="1" fillId="0" borderId="0" applyFont="0" applyFill="0" applyBorder="0" applyAlignment="0" applyProtection="0"/>
    <xf numFmtId="0" fontId="1" fillId="0" borderId="0"/>
    <xf numFmtId="168" fontId="1" fillId="0" borderId="0" applyFont="0" applyFill="0" applyBorder="0" applyAlignment="0" applyProtection="0"/>
    <xf numFmtId="173" fontId="1" fillId="0" borderId="0" applyFont="0" applyFill="0" applyBorder="0" applyAlignment="0" applyProtection="0">
      <alignment vertical="center"/>
    </xf>
    <xf numFmtId="9" fontId="1" fillId="0" borderId="0" applyFont="0" applyFill="0" applyBorder="0" applyAlignment="0" applyProtection="0"/>
    <xf numFmtId="0" fontId="1" fillId="0" borderId="0"/>
    <xf numFmtId="42" fontId="22" fillId="0" borderId="0" applyFont="0" applyFill="0" applyBorder="0" applyAlignment="0" applyProtection="0"/>
    <xf numFmtId="9" fontId="22"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168" fontId="1" fillId="0" borderId="0" applyFont="0" applyFill="0" applyBorder="0" applyAlignment="0" applyProtection="0"/>
    <xf numFmtId="173" fontId="1" fillId="0" borderId="0" applyFont="0" applyFill="0" applyBorder="0" applyAlignment="0" applyProtection="0">
      <alignment vertical="center"/>
    </xf>
    <xf numFmtId="9" fontId="1" fillId="0" borderId="0" applyFont="0" applyFill="0" applyBorder="0" applyAlignment="0" applyProtection="0"/>
    <xf numFmtId="0" fontId="1" fillId="0" borderId="0"/>
    <xf numFmtId="167"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168" fontId="1" fillId="0" borderId="0" applyFont="0" applyFill="0" applyBorder="0" applyAlignment="0" applyProtection="0"/>
    <xf numFmtId="173" fontId="1" fillId="0" borderId="0" applyFont="0" applyFill="0" applyBorder="0" applyAlignment="0" applyProtection="0">
      <alignment vertical="center"/>
    </xf>
    <xf numFmtId="9" fontId="1" fillId="0" borderId="0" applyFont="0" applyFill="0" applyBorder="0" applyAlignment="0" applyProtection="0"/>
    <xf numFmtId="0" fontId="1" fillId="0" borderId="0"/>
    <xf numFmtId="167"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168" fontId="1" fillId="0" borderId="0" applyFont="0" applyFill="0" applyBorder="0" applyAlignment="0" applyProtection="0"/>
    <xf numFmtId="173" fontId="1" fillId="0" borderId="0" applyFont="0" applyFill="0" applyBorder="0" applyAlignment="0" applyProtection="0">
      <alignment vertical="center"/>
    </xf>
    <xf numFmtId="9" fontId="1" fillId="0" borderId="0" applyFont="0" applyFill="0" applyBorder="0" applyAlignment="0" applyProtection="0"/>
    <xf numFmtId="0" fontId="1" fillId="0" borderId="0"/>
    <xf numFmtId="167"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166" fontId="1" fillId="0" borderId="0" applyFont="0" applyFill="0" applyBorder="0" applyAlignment="0" applyProtection="0"/>
    <xf numFmtId="0" fontId="1" fillId="0" borderId="0"/>
  </cellStyleXfs>
  <cellXfs count="426">
    <xf numFmtId="0" fontId="0" fillId="0" borderId="0" xfId="0"/>
    <xf numFmtId="167" fontId="3" fillId="0" borderId="2" xfId="2" applyFont="1" applyFill="1" applyBorder="1" applyAlignment="1" applyProtection="1">
      <alignment horizontal="center" vertical="center" wrapText="1"/>
    </xf>
    <xf numFmtId="169" fontId="3" fillId="0" borderId="2" xfId="2" applyNumberFormat="1" applyFont="1" applyFill="1" applyBorder="1" applyAlignment="1" applyProtection="1">
      <alignment horizontal="center" vertical="center" wrapText="1"/>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8" borderId="9" xfId="0" applyFont="1" applyFill="1" applyBorder="1" applyAlignment="1">
      <alignment horizontal="center" vertical="center" wrapText="1"/>
    </xf>
    <xf numFmtId="167" fontId="5" fillId="0" borderId="10" xfId="2" applyFont="1" applyFill="1" applyBorder="1" applyAlignment="1" applyProtection="1">
      <alignment horizontal="center" vertical="center" wrapText="1"/>
    </xf>
    <xf numFmtId="1" fontId="5" fillId="9" borderId="10" xfId="0" applyNumberFormat="1" applyFont="1" applyFill="1" applyBorder="1" applyAlignment="1">
      <alignment horizontal="center" vertical="center" wrapText="1"/>
    </xf>
    <xf numFmtId="169" fontId="5" fillId="0" borderId="10" xfId="2" applyNumberFormat="1" applyFont="1" applyBorder="1" applyAlignment="1" applyProtection="1">
      <alignment horizontal="center" vertical="center" wrapText="1"/>
    </xf>
    <xf numFmtId="1" fontId="5" fillId="10" borderId="10" xfId="0" applyNumberFormat="1" applyFont="1" applyFill="1" applyBorder="1" applyAlignment="1">
      <alignment horizontal="center" vertical="center" wrapText="1"/>
    </xf>
    <xf numFmtId="1" fontId="5" fillId="10" borderId="10" xfId="3" applyNumberFormat="1" applyFont="1" applyFill="1" applyBorder="1" applyAlignment="1" applyProtection="1">
      <alignment horizontal="center" vertical="center" wrapText="1"/>
    </xf>
    <xf numFmtId="167" fontId="5" fillId="0" borderId="10" xfId="2" applyFont="1" applyBorder="1" applyAlignment="1" applyProtection="1">
      <alignment horizontal="center" vertical="center" wrapText="1"/>
    </xf>
    <xf numFmtId="167" fontId="5" fillId="0" borderId="12" xfId="2" applyFont="1" applyFill="1" applyBorder="1" applyAlignment="1" applyProtection="1">
      <alignment horizontal="center" vertical="center" wrapText="1"/>
    </xf>
    <xf numFmtId="1" fontId="5" fillId="0" borderId="1" xfId="0" applyNumberFormat="1" applyFont="1" applyBorder="1" applyAlignment="1">
      <alignment horizontal="center" vertical="center" wrapText="1"/>
    </xf>
    <xf numFmtId="1" fontId="5" fillId="0" borderId="1" xfId="3" applyNumberFormat="1" applyFont="1" applyBorder="1" applyAlignment="1" applyProtection="1">
      <alignment horizontal="center" vertical="center" wrapText="1"/>
    </xf>
    <xf numFmtId="167" fontId="5" fillId="0" borderId="1" xfId="2" applyFont="1" applyBorder="1" applyAlignment="1" applyProtection="1">
      <alignment horizontal="center" vertical="center" wrapText="1"/>
    </xf>
    <xf numFmtId="0" fontId="4"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9" fillId="0" borderId="10" xfId="0" applyFont="1" applyBorder="1" applyAlignment="1">
      <alignment horizontal="justify" vertical="center" wrapText="1"/>
    </xf>
    <xf numFmtId="0" fontId="9" fillId="11" borderId="10" xfId="0" applyFont="1" applyFill="1" applyBorder="1" applyAlignment="1">
      <alignment horizontal="center" vertical="center" wrapText="1"/>
    </xf>
    <xf numFmtId="167" fontId="11" fillId="0" borderId="1" xfId="2" applyFont="1" applyFill="1" applyBorder="1" applyAlignment="1" applyProtection="1">
      <alignment horizontal="center" vertical="center" wrapText="1"/>
    </xf>
    <xf numFmtId="169" fontId="3" fillId="12" borderId="1" xfId="2" applyNumberFormat="1" applyFont="1" applyFill="1" applyBorder="1" applyAlignment="1" applyProtection="1">
      <alignment horizontal="center" vertical="center" wrapText="1"/>
    </xf>
    <xf numFmtId="1" fontId="3" fillId="12" borderId="1" xfId="0" applyNumberFormat="1" applyFont="1" applyFill="1" applyBorder="1" applyAlignment="1" applyProtection="1">
      <alignment horizontal="center" vertical="center" wrapText="1"/>
      <protection locked="0"/>
    </xf>
    <xf numFmtId="1" fontId="3" fillId="0" borderId="1" xfId="0" applyNumberFormat="1" applyFont="1" applyBorder="1" applyAlignment="1" applyProtection="1">
      <alignment horizontal="center" vertical="center" wrapText="1"/>
      <protection locked="0"/>
    </xf>
    <xf numFmtId="169" fontId="3" fillId="0" borderId="1" xfId="2" applyNumberFormat="1" applyFont="1" applyFill="1" applyBorder="1" applyAlignment="1" applyProtection="1">
      <alignment horizontal="center" vertical="center" wrapText="1"/>
    </xf>
    <xf numFmtId="1" fontId="12" fillId="0" borderId="1" xfId="0" applyNumberFormat="1" applyFont="1" applyBorder="1" applyAlignment="1" applyProtection="1">
      <alignment horizontal="center" vertical="center" wrapText="1"/>
      <protection locked="0"/>
    </xf>
    <xf numFmtId="169" fontId="3" fillId="0" borderId="1" xfId="2" applyNumberFormat="1" applyFont="1" applyBorder="1" applyAlignment="1" applyProtection="1">
      <alignment horizontal="center" vertical="center" wrapText="1"/>
    </xf>
    <xf numFmtId="1" fontId="3" fillId="0" borderId="1" xfId="4" applyNumberFormat="1" applyFont="1" applyFill="1" applyBorder="1" applyAlignment="1" applyProtection="1">
      <alignment horizontal="center" vertical="center" wrapText="1"/>
      <protection locked="0"/>
    </xf>
    <xf numFmtId="170" fontId="3" fillId="0" borderId="1" xfId="2" applyNumberFormat="1" applyFont="1" applyBorder="1" applyAlignment="1" applyProtection="1">
      <alignment horizontal="center"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11" borderId="1" xfId="0" applyFont="1" applyFill="1" applyBorder="1" applyAlignment="1">
      <alignment horizontal="center" vertical="center" wrapText="1"/>
    </xf>
    <xf numFmtId="1" fontId="3" fillId="0" borderId="1" xfId="3" applyNumberFormat="1" applyFont="1" applyFill="1" applyBorder="1" applyAlignment="1" applyProtection="1">
      <alignment horizontal="center" vertical="center" wrapText="1"/>
      <protection locked="0"/>
    </xf>
    <xf numFmtId="0" fontId="9" fillId="13" borderId="1" xfId="0" applyFont="1" applyFill="1" applyBorder="1" applyAlignment="1">
      <alignment horizontal="justify" vertical="center" wrapText="1"/>
    </xf>
    <xf numFmtId="167" fontId="8" fillId="4" borderId="4" xfId="2" applyFont="1" applyFill="1" applyBorder="1" applyAlignment="1" applyProtection="1">
      <alignment horizontal="center" vertical="center" wrapText="1"/>
    </xf>
    <xf numFmtId="167" fontId="3" fillId="0" borderId="10" xfId="2" applyFont="1" applyFill="1" applyBorder="1" applyAlignment="1" applyProtection="1">
      <alignment horizontal="center" vertical="center" wrapText="1"/>
    </xf>
    <xf numFmtId="169" fontId="15" fillId="0" borderId="10" xfId="0" applyNumberFormat="1" applyFont="1" applyBorder="1" applyAlignment="1">
      <alignment horizontal="center" vertical="center" wrapText="1"/>
    </xf>
    <xf numFmtId="1" fontId="3" fillId="0" borderId="10" xfId="0" applyNumberFormat="1" applyFont="1" applyBorder="1" applyAlignment="1" applyProtection="1">
      <alignment horizontal="center" vertical="center" wrapText="1"/>
      <protection locked="0"/>
    </xf>
    <xf numFmtId="169" fontId="3" fillId="0" borderId="10" xfId="2" applyNumberFormat="1" applyFont="1" applyFill="1" applyBorder="1" applyAlignment="1" applyProtection="1">
      <alignment horizontal="center" vertical="center" wrapText="1"/>
    </xf>
    <xf numFmtId="169" fontId="3" fillId="0" borderId="10" xfId="0" applyNumberFormat="1" applyFont="1" applyBorder="1" applyAlignment="1">
      <alignment horizontal="center" vertical="center" wrapText="1"/>
    </xf>
    <xf numFmtId="1" fontId="12" fillId="14" borderId="10" xfId="0" applyNumberFormat="1" applyFont="1" applyFill="1" applyBorder="1" applyAlignment="1" applyProtection="1">
      <alignment horizontal="center" vertical="center" wrapText="1"/>
      <protection locked="0"/>
    </xf>
    <xf numFmtId="1" fontId="3" fillId="0" borderId="10" xfId="6" applyNumberFormat="1" applyFont="1" applyFill="1" applyBorder="1" applyAlignment="1" applyProtection="1">
      <alignment horizontal="center" vertical="center" wrapText="1"/>
      <protection locked="0"/>
    </xf>
    <xf numFmtId="1" fontId="3" fillId="0" borderId="10" xfId="2" applyNumberFormat="1" applyFont="1" applyFill="1" applyBorder="1" applyAlignment="1" applyProtection="1">
      <alignment horizontal="center" vertical="center" wrapText="1"/>
      <protection locked="0"/>
    </xf>
    <xf numFmtId="1" fontId="3" fillId="0" borderId="10" xfId="4" applyNumberFormat="1" applyFont="1" applyFill="1" applyBorder="1" applyAlignment="1" applyProtection="1">
      <alignment horizontal="center" vertical="center" wrapText="1"/>
      <protection locked="0"/>
    </xf>
    <xf numFmtId="1" fontId="3" fillId="12" borderId="10" xfId="0" applyNumberFormat="1" applyFont="1" applyFill="1" applyBorder="1" applyAlignment="1" applyProtection="1">
      <alignment horizontal="center" vertical="center" wrapText="1"/>
      <protection locked="0"/>
    </xf>
    <xf numFmtId="169" fontId="3" fillId="12" borderId="10" xfId="2" applyNumberFormat="1" applyFont="1" applyFill="1" applyBorder="1" applyAlignment="1" applyProtection="1">
      <alignment horizontal="center" vertical="center" wrapText="1"/>
    </xf>
    <xf numFmtId="1" fontId="12" fillId="0" borderId="10" xfId="0" applyNumberFormat="1" applyFont="1" applyBorder="1" applyAlignment="1" applyProtection="1">
      <alignment horizontal="center" vertical="center" wrapText="1"/>
      <protection locked="0"/>
    </xf>
    <xf numFmtId="167" fontId="3" fillId="0" borderId="1" xfId="2" applyFont="1" applyFill="1" applyBorder="1" applyAlignment="1" applyProtection="1">
      <alignment horizontal="center" vertical="center" wrapText="1"/>
    </xf>
    <xf numFmtId="0" fontId="10" fillId="0" borderId="1" xfId="0" applyFont="1" applyBorder="1" applyAlignment="1">
      <alignment horizontal="justify" vertical="center" wrapText="1"/>
    </xf>
    <xf numFmtId="0" fontId="10" fillId="11" borderId="1" xfId="0" applyFont="1" applyFill="1" applyBorder="1" applyAlignment="1">
      <alignment horizontal="center" vertical="center" wrapText="1"/>
    </xf>
    <xf numFmtId="0" fontId="9" fillId="13" borderId="1" xfId="0" applyFont="1" applyFill="1" applyBorder="1" applyAlignment="1">
      <alignment horizontal="center" vertical="center" wrapText="1"/>
    </xf>
    <xf numFmtId="0" fontId="9" fillId="13" borderId="1" xfId="0" applyFont="1" applyFill="1" applyBorder="1" applyAlignment="1">
      <alignment wrapText="1"/>
    </xf>
    <xf numFmtId="0" fontId="9" fillId="11" borderId="1" xfId="0" applyFont="1" applyFill="1" applyBorder="1" applyAlignment="1">
      <alignment horizontal="center" vertical="center"/>
    </xf>
    <xf numFmtId="0" fontId="10" fillId="11" borderId="10" xfId="0" applyFont="1" applyFill="1" applyBorder="1" applyAlignment="1">
      <alignment horizontal="center" vertical="center" wrapText="1"/>
    </xf>
    <xf numFmtId="1" fontId="15" fillId="0" borderId="1" xfId="0" applyNumberFormat="1" applyFont="1" applyBorder="1" applyAlignment="1" applyProtection="1">
      <alignment horizontal="center" vertical="center" wrapText="1"/>
      <protection locked="0"/>
    </xf>
    <xf numFmtId="169" fontId="15" fillId="0" borderId="1" xfId="0" applyNumberFormat="1" applyFont="1" applyBorder="1" applyAlignment="1">
      <alignment horizontal="center" vertical="center" wrapText="1"/>
    </xf>
    <xf numFmtId="169" fontId="3" fillId="12" borderId="1" xfId="0" applyNumberFormat="1" applyFont="1" applyFill="1" applyBorder="1" applyAlignment="1">
      <alignment horizontal="center" vertical="center" wrapText="1"/>
    </xf>
    <xf numFmtId="1" fontId="3" fillId="12" borderId="1" xfId="4" applyNumberFormat="1" applyFont="1" applyFill="1" applyBorder="1" applyAlignment="1" applyProtection="1">
      <alignment horizontal="center" vertical="center" wrapText="1"/>
      <protection locked="0"/>
    </xf>
    <xf numFmtId="4" fontId="9" fillId="15" borderId="1" xfId="0" applyNumberFormat="1" applyFont="1" applyFill="1" applyBorder="1" applyAlignment="1">
      <alignment horizontal="center" vertical="center" wrapText="1"/>
    </xf>
    <xf numFmtId="169" fontId="3" fillId="0" borderId="1" xfId="0" applyNumberFormat="1" applyFont="1" applyBorder="1" applyAlignment="1">
      <alignment horizontal="center" vertical="center" wrapText="1"/>
    </xf>
    <xf numFmtId="1" fontId="3" fillId="0" borderId="1" xfId="2" applyNumberFormat="1" applyFont="1" applyFill="1" applyBorder="1" applyAlignment="1" applyProtection="1">
      <alignment horizontal="center" vertical="center" wrapText="1"/>
      <protection locked="0"/>
    </xf>
    <xf numFmtId="170" fontId="3" fillId="0" borderId="1" xfId="2" applyNumberFormat="1" applyFont="1" applyFill="1" applyBorder="1" applyAlignment="1" applyProtection="1">
      <alignment horizontal="center" vertical="center" wrapText="1"/>
    </xf>
    <xf numFmtId="4" fontId="10" fillId="15" borderId="1" xfId="0" applyNumberFormat="1" applyFont="1" applyFill="1" applyBorder="1" applyAlignment="1">
      <alignment horizontal="center" vertical="center" wrapText="1"/>
    </xf>
    <xf numFmtId="0" fontId="8" fillId="4" borderId="12" xfId="0" applyFont="1" applyFill="1" applyBorder="1" applyAlignment="1">
      <alignment horizontal="center" vertical="center" wrapText="1"/>
    </xf>
    <xf numFmtId="0" fontId="9" fillId="15" borderId="1" xfId="0" applyFont="1" applyFill="1" applyBorder="1" applyAlignment="1">
      <alignment horizontal="center" vertical="center" wrapText="1"/>
    </xf>
    <xf numFmtId="1" fontId="3" fillId="12" borderId="1" xfId="2" applyNumberFormat="1" applyFont="1" applyFill="1" applyBorder="1" applyAlignment="1" applyProtection="1">
      <alignment horizontal="center" vertical="center" wrapText="1"/>
      <protection locked="0"/>
    </xf>
    <xf numFmtId="0" fontId="10" fillId="15" borderId="1" xfId="0" applyFont="1" applyFill="1" applyBorder="1" applyAlignment="1">
      <alignment horizontal="center" vertical="center" wrapText="1"/>
    </xf>
    <xf numFmtId="167" fontId="3" fillId="12" borderId="1" xfId="2" applyFont="1" applyFill="1" applyBorder="1" applyAlignment="1" applyProtection="1">
      <alignment horizontal="center" vertical="center" wrapText="1"/>
    </xf>
    <xf numFmtId="1" fontId="3" fillId="0" borderId="1" xfId="8" applyNumberFormat="1" applyFont="1" applyFill="1" applyBorder="1" applyAlignment="1" applyProtection="1">
      <alignment horizontal="center" vertical="center" wrapText="1"/>
      <protection locked="0"/>
    </xf>
    <xf numFmtId="0" fontId="9" fillId="0" borderId="1" xfId="0" applyFont="1" applyBorder="1" applyAlignment="1">
      <alignment wrapText="1"/>
    </xf>
    <xf numFmtId="1" fontId="3" fillId="0" borderId="1" xfId="9" applyNumberFormat="1" applyFont="1" applyFill="1" applyBorder="1" applyAlignment="1" applyProtection="1">
      <alignment horizontal="center" vertical="center" wrapText="1"/>
      <protection locked="0"/>
    </xf>
    <xf numFmtId="0" fontId="10" fillId="0" borderId="1" xfId="0" applyFont="1" applyBorder="1" applyAlignment="1">
      <alignment vertical="center" wrapText="1"/>
    </xf>
    <xf numFmtId="0" fontId="9" fillId="16" borderId="1" xfId="0" applyFont="1" applyFill="1" applyBorder="1" applyAlignment="1">
      <alignment horizontal="center" vertical="center" wrapText="1"/>
    </xf>
    <xf numFmtId="0" fontId="9" fillId="13" borderId="1" xfId="0" applyFont="1" applyFill="1" applyBorder="1" applyAlignment="1">
      <alignment horizontal="left" vertical="center" wrapText="1"/>
    </xf>
    <xf numFmtId="0" fontId="10" fillId="11" borderId="15" xfId="0" applyFont="1" applyFill="1" applyBorder="1" applyAlignment="1">
      <alignment horizontal="center" vertical="center" wrapText="1"/>
    </xf>
    <xf numFmtId="0" fontId="10" fillId="11" borderId="3" xfId="0" applyFont="1" applyFill="1" applyBorder="1" applyAlignment="1">
      <alignment horizontal="center" vertical="center" wrapText="1"/>
    </xf>
    <xf numFmtId="0" fontId="9" fillId="11" borderId="3"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10" fillId="15" borderId="3" xfId="0" applyFont="1" applyFill="1" applyBorder="1" applyAlignment="1">
      <alignment horizontal="center" vertical="center" wrapText="1"/>
    </xf>
    <xf numFmtId="171" fontId="17" fillId="12" borderId="10" xfId="12" applyNumberFormat="1" applyFont="1" applyFill="1" applyBorder="1" applyAlignment="1" applyProtection="1">
      <alignment horizontal="right" vertical="center"/>
    </xf>
    <xf numFmtId="171" fontId="17" fillId="0" borderId="10" xfId="12" applyNumberFormat="1" applyFont="1" applyBorder="1" applyAlignment="1" applyProtection="1">
      <alignment horizontal="right" vertical="center"/>
    </xf>
    <xf numFmtId="0" fontId="9" fillId="12" borderId="1" xfId="0" applyFont="1" applyFill="1" applyBorder="1" applyAlignment="1">
      <alignment horizontal="justify" vertical="center" wrapText="1"/>
    </xf>
    <xf numFmtId="0" fontId="8" fillId="17" borderId="10" xfId="0" applyFont="1" applyFill="1" applyBorder="1" applyAlignment="1">
      <alignment horizontal="center" vertical="center" wrapText="1"/>
    </xf>
    <xf numFmtId="167" fontId="8" fillId="0" borderId="1" xfId="2" applyFont="1" applyFill="1" applyBorder="1" applyAlignment="1" applyProtection="1">
      <alignment horizontal="center" vertical="center" wrapText="1"/>
    </xf>
    <xf numFmtId="1" fontId="3" fillId="0" borderId="2" xfId="2" applyNumberFormat="1" applyFont="1" applyFill="1" applyBorder="1" applyAlignment="1" applyProtection="1">
      <alignment horizontal="center" vertical="center" wrapText="1"/>
    </xf>
    <xf numFmtId="168" fontId="5" fillId="0" borderId="4" xfId="1" applyFont="1" applyFill="1" applyBorder="1" applyAlignment="1" applyProtection="1">
      <alignment horizontal="center" vertical="center" wrapText="1"/>
    </xf>
    <xf numFmtId="0" fontId="3" fillId="0" borderId="10" xfId="0" applyFont="1" applyBorder="1" applyAlignment="1">
      <alignment horizontal="center" vertical="center" wrapText="1"/>
    </xf>
    <xf numFmtId="169" fontId="15" fillId="12" borderId="10" xfId="0" applyNumberFormat="1" applyFont="1" applyFill="1" applyBorder="1" applyAlignment="1">
      <alignment horizontal="center" vertical="center" wrapText="1"/>
    </xf>
    <xf numFmtId="169" fontId="3" fillId="12" borderId="10" xfId="0" applyNumberFormat="1" applyFont="1" applyFill="1" applyBorder="1" applyAlignment="1">
      <alignment horizontal="center" vertical="center" wrapText="1"/>
    </xf>
    <xf numFmtId="1" fontId="12" fillId="19" borderId="10" xfId="0" applyNumberFormat="1" applyFont="1" applyFill="1" applyBorder="1" applyAlignment="1" applyProtection="1">
      <alignment horizontal="center" vertical="center" wrapText="1"/>
      <protection locked="0"/>
    </xf>
    <xf numFmtId="1" fontId="3" fillId="12" borderId="10" xfId="6" applyNumberFormat="1" applyFont="1" applyFill="1" applyBorder="1" applyAlignment="1" applyProtection="1">
      <alignment horizontal="center" vertical="center" wrapText="1"/>
      <protection locked="0"/>
    </xf>
    <xf numFmtId="1" fontId="3" fillId="12" borderId="10" xfId="2" applyNumberFormat="1" applyFont="1" applyFill="1" applyBorder="1" applyAlignment="1" applyProtection="1">
      <alignment horizontal="center" vertical="center" wrapText="1"/>
      <protection locked="0"/>
    </xf>
    <xf numFmtId="1" fontId="3" fillId="12" borderId="10" xfId="4" applyNumberFormat="1" applyFont="1" applyFill="1" applyBorder="1" applyAlignment="1" applyProtection="1">
      <alignment horizontal="center" vertical="center" wrapText="1"/>
      <protection locked="0"/>
    </xf>
    <xf numFmtId="1" fontId="12" fillId="12" borderId="10" xfId="0" applyNumberFormat="1" applyFont="1" applyFill="1" applyBorder="1" applyAlignment="1" applyProtection="1">
      <alignment horizontal="center" vertical="center" wrapText="1"/>
      <protection locked="0"/>
    </xf>
    <xf numFmtId="170" fontId="3" fillId="12" borderId="1" xfId="2" applyNumberFormat="1" applyFont="1" applyFill="1" applyBorder="1" applyAlignment="1" applyProtection="1">
      <alignment horizontal="center" vertical="center" wrapText="1"/>
    </xf>
    <xf numFmtId="0" fontId="0" fillId="12" borderId="0" xfId="0" applyFill="1"/>
    <xf numFmtId="169" fontId="3" fillId="12" borderId="3" xfId="2" applyNumberFormat="1" applyFont="1" applyFill="1" applyBorder="1" applyAlignment="1" applyProtection="1">
      <alignment horizontal="center" vertical="center" wrapText="1"/>
    </xf>
    <xf numFmtId="0" fontId="0" fillId="0" borderId="0" xfId="0" applyAlignment="1">
      <alignment wrapText="1"/>
    </xf>
    <xf numFmtId="0" fontId="10" fillId="12" borderId="1" xfId="0" applyFont="1" applyFill="1" applyBorder="1" applyAlignment="1">
      <alignment horizontal="center" vertical="center" wrapText="1"/>
    </xf>
    <xf numFmtId="0" fontId="9" fillId="16" borderId="1" xfId="0" applyFont="1" applyFill="1" applyBorder="1" applyAlignment="1">
      <alignment horizontal="justify" vertical="center" wrapText="1"/>
    </xf>
    <xf numFmtId="169" fontId="15" fillId="12" borderId="1" xfId="0" applyNumberFormat="1" applyFont="1" applyFill="1" applyBorder="1" applyAlignment="1">
      <alignment horizontal="center" vertical="center" wrapText="1"/>
    </xf>
    <xf numFmtId="167" fontId="26" fillId="0" borderId="1" xfId="2" applyFont="1" applyFill="1" applyBorder="1" applyAlignment="1" applyProtection="1">
      <alignment horizontal="center" vertical="center" wrapText="1"/>
    </xf>
    <xf numFmtId="1" fontId="26" fillId="0" borderId="10" xfId="0" applyNumberFormat="1" applyFont="1" applyBorder="1" applyAlignment="1">
      <alignment horizontal="center" vertical="center" wrapText="1"/>
    </xf>
    <xf numFmtId="169" fontId="26" fillId="0" borderId="10" xfId="2" applyNumberFormat="1" applyFont="1" applyBorder="1" applyAlignment="1" applyProtection="1">
      <alignment horizontal="center" vertical="center" wrapText="1"/>
    </xf>
    <xf numFmtId="1" fontId="26" fillId="0" borderId="10" xfId="3" applyNumberFormat="1" applyFont="1" applyBorder="1" applyAlignment="1" applyProtection="1">
      <alignment horizontal="center" vertical="center" wrapText="1"/>
    </xf>
    <xf numFmtId="167" fontId="26" fillId="0" borderId="10" xfId="2" applyFont="1" applyBorder="1" applyAlignment="1" applyProtection="1">
      <alignment horizontal="center" vertical="center" wrapText="1"/>
    </xf>
    <xf numFmtId="0" fontId="27" fillId="0" borderId="1" xfId="0" applyFont="1" applyBorder="1" applyAlignment="1">
      <alignment horizontal="center" vertical="center" wrapText="1"/>
    </xf>
    <xf numFmtId="0" fontId="0" fillId="0" borderId="1" xfId="0" applyBorder="1"/>
    <xf numFmtId="169" fontId="27" fillId="0" borderId="1" xfId="2" applyNumberFormat="1" applyFont="1" applyBorder="1" applyAlignment="1" applyProtection="1">
      <alignment horizontal="center" vertical="center" wrapText="1"/>
    </xf>
    <xf numFmtId="1" fontId="26" fillId="10" borderId="1" xfId="0" applyNumberFormat="1" applyFont="1" applyFill="1" applyBorder="1" applyAlignment="1">
      <alignment horizontal="center" vertical="center" wrapText="1"/>
    </xf>
    <xf numFmtId="1" fontId="26" fillId="10" borderId="1" xfId="3" applyNumberFormat="1" applyFont="1" applyFill="1" applyBorder="1" applyAlignment="1" applyProtection="1">
      <alignment horizontal="center" vertical="center" wrapText="1"/>
    </xf>
    <xf numFmtId="167" fontId="27" fillId="0" borderId="1" xfId="2" applyFont="1" applyBorder="1" applyAlignment="1" applyProtection="1">
      <alignment horizontal="center" vertical="center" wrapText="1"/>
    </xf>
    <xf numFmtId="1" fontId="26" fillId="9" borderId="1" xfId="0" applyNumberFormat="1" applyFont="1" applyFill="1" applyBorder="1" applyAlignment="1">
      <alignment horizontal="center" vertical="center" wrapText="1"/>
    </xf>
    <xf numFmtId="1" fontId="3" fillId="0" borderId="2" xfId="0" applyNumberFormat="1" applyFont="1" applyBorder="1" applyAlignment="1" applyProtection="1">
      <alignment horizontal="center" vertical="center" wrapText="1"/>
      <protection locked="0"/>
    </xf>
    <xf numFmtId="169" fontId="3" fillId="0" borderId="2" xfId="2" applyNumberFormat="1" applyFont="1" applyFill="1" applyBorder="1" applyAlignment="1" applyProtection="1">
      <alignment horizontal="center" vertical="center" wrapText="1"/>
      <protection locked="0"/>
    </xf>
    <xf numFmtId="169" fontId="3" fillId="0" borderId="2" xfId="2" applyNumberFormat="1" applyFont="1" applyBorder="1" applyAlignment="1" applyProtection="1">
      <alignment horizontal="center" vertical="center" wrapText="1"/>
      <protection locked="0"/>
    </xf>
    <xf numFmtId="1" fontId="3" fillId="0" borderId="2" xfId="2" applyNumberFormat="1" applyFont="1" applyBorder="1" applyAlignment="1" applyProtection="1">
      <alignment horizontal="center" vertical="center" wrapText="1"/>
      <protection locked="0"/>
    </xf>
    <xf numFmtId="1" fontId="3" fillId="0" borderId="2" xfId="3" applyNumberFormat="1" applyFont="1" applyBorder="1" applyAlignment="1" applyProtection="1">
      <alignment horizontal="center" vertical="center" wrapText="1"/>
      <protection locked="0"/>
    </xf>
    <xf numFmtId="167" fontId="3" fillId="0" borderId="2" xfId="2" applyFont="1" applyBorder="1" applyAlignment="1" applyProtection="1">
      <alignment horizontal="center" vertical="center" wrapText="1"/>
      <protection locked="0"/>
    </xf>
    <xf numFmtId="0" fontId="0" fillId="12" borderId="0" xfId="0" applyFill="1" applyProtection="1">
      <protection locked="0"/>
    </xf>
    <xf numFmtId="0" fontId="0" fillId="0" borderId="0" xfId="0" applyProtection="1">
      <protection locked="0"/>
    </xf>
    <xf numFmtId="0" fontId="5" fillId="4" borderId="4" xfId="0" applyFont="1" applyFill="1" applyBorder="1" applyAlignment="1" applyProtection="1">
      <alignment horizontal="center" vertical="center" wrapText="1"/>
      <protection locked="0"/>
    </xf>
    <xf numFmtId="1" fontId="12" fillId="0" borderId="13" xfId="0" applyNumberFormat="1" applyFont="1" applyBorder="1" applyAlignment="1" applyProtection="1">
      <alignment horizontal="center" vertical="center" wrapText="1"/>
      <protection locked="0"/>
    </xf>
    <xf numFmtId="0" fontId="0" fillId="21" borderId="0" xfId="0" applyFill="1" applyProtection="1">
      <protection locked="0"/>
    </xf>
    <xf numFmtId="1" fontId="12" fillId="12" borderId="13" xfId="0" applyNumberFormat="1" applyFont="1" applyFill="1" applyBorder="1" applyAlignment="1" applyProtection="1">
      <alignment horizontal="center" vertical="center" wrapText="1"/>
      <protection locked="0"/>
    </xf>
    <xf numFmtId="1" fontId="0" fillId="0" borderId="0" xfId="0" applyNumberFormat="1" applyProtection="1">
      <protection locked="0"/>
    </xf>
    <xf numFmtId="169" fontId="0" fillId="0" borderId="0" xfId="0" applyNumberFormat="1" applyProtection="1">
      <protection locked="0"/>
    </xf>
    <xf numFmtId="1" fontId="0" fillId="0" borderId="0" xfId="3" applyNumberFormat="1" applyFont="1" applyBorder="1" applyProtection="1">
      <protection locked="0"/>
    </xf>
    <xf numFmtId="1" fontId="28" fillId="0" borderId="13" xfId="0" applyNumberFormat="1" applyFont="1" applyBorder="1" applyAlignment="1" applyProtection="1">
      <alignment horizontal="center" vertical="center" wrapText="1"/>
      <protection locked="0"/>
    </xf>
    <xf numFmtId="1" fontId="23" fillId="0" borderId="13" xfId="0" applyNumberFormat="1" applyFont="1" applyBorder="1" applyAlignment="1" applyProtection="1">
      <alignment horizontal="center" vertical="center" wrapText="1"/>
      <protection locked="0"/>
    </xf>
    <xf numFmtId="1" fontId="28" fillId="0" borderId="14" xfId="0" applyNumberFormat="1" applyFont="1" applyBorder="1" applyAlignment="1" applyProtection="1">
      <alignment horizontal="center" vertical="center" wrapText="1"/>
      <protection locked="0"/>
    </xf>
    <xf numFmtId="1" fontId="28" fillId="0" borderId="13" xfId="0" applyNumberFormat="1" applyFont="1" applyBorder="1" applyAlignment="1">
      <alignment horizontal="center" vertical="center" wrapText="1"/>
    </xf>
    <xf numFmtId="1" fontId="23" fillId="0" borderId="13" xfId="0" applyNumberFormat="1" applyFont="1" applyBorder="1" applyAlignment="1">
      <alignment horizontal="center" vertical="center" wrapText="1"/>
    </xf>
    <xf numFmtId="0" fontId="5" fillId="4" borderId="5"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5" fillId="4" borderId="5"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1" fontId="23" fillId="14" borderId="14" xfId="0" applyNumberFormat="1" applyFont="1" applyFill="1" applyBorder="1" applyAlignment="1">
      <alignment horizontal="center" vertical="center" wrapText="1"/>
    </xf>
    <xf numFmtId="1" fontId="23" fillId="0" borderId="14" xfId="0" applyNumberFormat="1" applyFont="1" applyBorder="1" applyAlignment="1">
      <alignment horizontal="center" vertical="center" wrapText="1"/>
    </xf>
    <xf numFmtId="172" fontId="0" fillId="12" borderId="0" xfId="0" applyNumberFormat="1" applyFill="1" applyProtection="1">
      <protection locked="0"/>
    </xf>
    <xf numFmtId="172" fontId="0" fillId="12" borderId="0" xfId="0" applyNumberFormat="1" applyFill="1"/>
    <xf numFmtId="0" fontId="5" fillId="4" borderId="17"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1" fontId="5" fillId="9" borderId="1" xfId="0" applyNumberFormat="1" applyFont="1" applyFill="1" applyBorder="1" applyAlignment="1">
      <alignment horizontal="center" vertical="center" wrapText="1"/>
    </xf>
    <xf numFmtId="1" fontId="5" fillId="9" borderId="3" xfId="0" applyNumberFormat="1" applyFont="1" applyFill="1" applyBorder="1" applyAlignment="1">
      <alignment horizontal="center" vertical="center" wrapText="1"/>
    </xf>
    <xf numFmtId="170" fontId="3" fillId="0" borderId="10" xfId="2" applyNumberFormat="1" applyFont="1" applyBorder="1" applyAlignment="1" applyProtection="1">
      <alignment horizontal="center" vertical="center" wrapText="1"/>
    </xf>
    <xf numFmtId="1" fontId="13" fillId="21" borderId="12" xfId="0" applyNumberFormat="1" applyFont="1" applyFill="1" applyBorder="1" applyAlignment="1">
      <alignment horizontal="center" vertical="center" wrapText="1"/>
    </xf>
    <xf numFmtId="169" fontId="13" fillId="21" borderId="1" xfId="0" applyNumberFormat="1" applyFont="1" applyFill="1" applyBorder="1" applyAlignment="1">
      <alignment horizontal="center" vertical="center" wrapText="1"/>
    </xf>
    <xf numFmtId="1" fontId="14" fillId="21" borderId="12" xfId="0" applyNumberFormat="1" applyFont="1" applyFill="1" applyBorder="1" applyAlignment="1">
      <alignment horizontal="center" vertical="center" wrapText="1"/>
    </xf>
    <xf numFmtId="169" fontId="14" fillId="21" borderId="1" xfId="0" applyNumberFormat="1" applyFont="1" applyFill="1" applyBorder="1" applyAlignment="1">
      <alignment horizontal="center" vertical="center" wrapText="1"/>
    </xf>
    <xf numFmtId="0" fontId="14" fillId="21" borderId="1" xfId="0" applyFont="1" applyFill="1" applyBorder="1" applyAlignment="1">
      <alignment horizontal="center" vertical="center" wrapText="1"/>
    </xf>
    <xf numFmtId="170" fontId="3" fillId="21" borderId="1" xfId="2" applyNumberFormat="1" applyFont="1" applyFill="1" applyBorder="1" applyAlignment="1" applyProtection="1">
      <alignment horizontal="center" vertical="center" wrapText="1"/>
    </xf>
    <xf numFmtId="0" fontId="5" fillId="4" borderId="5" xfId="0" applyFont="1" applyFill="1" applyBorder="1" applyAlignment="1">
      <alignment horizontal="center" vertical="center" wrapText="1"/>
    </xf>
    <xf numFmtId="0" fontId="0" fillId="12" borderId="0" xfId="0" applyFill="1" applyAlignment="1">
      <alignment horizontal="center"/>
    </xf>
    <xf numFmtId="172" fontId="27" fillId="4" borderId="2" xfId="2" applyNumberFormat="1" applyFont="1" applyFill="1" applyBorder="1" applyAlignment="1" applyProtection="1">
      <alignment horizontal="center" vertical="center" wrapText="1"/>
    </xf>
    <xf numFmtId="172" fontId="0" fillId="0" borderId="6" xfId="0" applyNumberFormat="1" applyBorder="1" applyAlignment="1">
      <alignment vertical="center"/>
    </xf>
    <xf numFmtId="172" fontId="0" fillId="12" borderId="0" xfId="0" applyNumberFormat="1" applyFill="1" applyAlignment="1">
      <alignment vertical="center"/>
    </xf>
    <xf numFmtId="0" fontId="0" fillId="12" borderId="0" xfId="0" applyFill="1" applyAlignment="1">
      <alignment vertical="center"/>
    </xf>
    <xf numFmtId="0" fontId="0" fillId="0" borderId="0" xfId="0" applyAlignment="1">
      <alignment vertical="center"/>
    </xf>
    <xf numFmtId="169" fontId="3" fillId="3" borderId="4" xfId="0" applyNumberFormat="1" applyFont="1" applyFill="1" applyBorder="1" applyAlignment="1">
      <alignment horizontal="center" vertical="center" wrapText="1"/>
    </xf>
    <xf numFmtId="169" fontId="5" fillId="3" borderId="10" xfId="0" applyNumberFormat="1" applyFont="1" applyFill="1" applyBorder="1" applyAlignment="1">
      <alignment horizontal="center" vertical="center" wrapText="1"/>
    </xf>
    <xf numFmtId="169" fontId="0" fillId="3" borderId="2" xfId="0" applyNumberFormat="1" applyFill="1" applyBorder="1" applyAlignment="1" applyProtection="1">
      <alignment horizontal="right"/>
      <protection locked="0"/>
    </xf>
    <xf numFmtId="169" fontId="5" fillId="3" borderId="1" xfId="0" applyNumberFormat="1" applyFont="1" applyFill="1" applyBorder="1" applyAlignment="1">
      <alignment horizontal="right" vertical="center" wrapText="1"/>
    </xf>
    <xf numFmtId="169" fontId="5" fillId="21" borderId="1" xfId="0" applyNumberFormat="1" applyFont="1" applyFill="1" applyBorder="1" applyAlignment="1">
      <alignment horizontal="right" vertical="center" wrapText="1"/>
    </xf>
    <xf numFmtId="169" fontId="5" fillId="3" borderId="1" xfId="0" applyNumberFormat="1" applyFont="1" applyFill="1" applyBorder="1" applyAlignment="1" applyProtection="1">
      <alignment horizontal="right" vertical="center" wrapText="1"/>
      <protection locked="0"/>
    </xf>
    <xf numFmtId="169" fontId="3" fillId="3" borderId="2" xfId="2" applyNumberFormat="1" applyFont="1" applyFill="1" applyBorder="1" applyAlignment="1" applyProtection="1">
      <alignment horizontal="right" vertical="center" wrapText="1"/>
    </xf>
    <xf numFmtId="169" fontId="26" fillId="3" borderId="10" xfId="0" applyNumberFormat="1" applyFont="1" applyFill="1" applyBorder="1" applyAlignment="1">
      <alignment horizontal="right" vertical="center" wrapText="1"/>
    </xf>
    <xf numFmtId="169" fontId="26" fillId="3" borderId="1" xfId="0" applyNumberFormat="1" applyFont="1" applyFill="1" applyBorder="1" applyAlignment="1">
      <alignment horizontal="right" vertical="center" wrapText="1"/>
    </xf>
    <xf numFmtId="169" fontId="0" fillId="3" borderId="0" xfId="0" applyNumberFormat="1" applyFill="1" applyAlignment="1" applyProtection="1">
      <alignment horizontal="right"/>
      <protection locked="0"/>
    </xf>
    <xf numFmtId="0" fontId="0" fillId="12" borderId="0" xfId="0" applyFill="1" applyAlignment="1" applyProtection="1">
      <alignment vertical="center"/>
      <protection locked="0"/>
    </xf>
    <xf numFmtId="167" fontId="0" fillId="12" borderId="0" xfId="0" applyNumberFormat="1" applyFill="1" applyAlignment="1" applyProtection="1">
      <alignment vertical="center"/>
      <protection locked="0"/>
    </xf>
    <xf numFmtId="167" fontId="0" fillId="12" borderId="0" xfId="0" applyNumberFormat="1" applyFill="1" applyAlignment="1">
      <alignment vertical="center"/>
    </xf>
    <xf numFmtId="167" fontId="24" fillId="12" borderId="0" xfId="0" applyNumberFormat="1" applyFont="1" applyFill="1" applyAlignment="1">
      <alignment vertical="center"/>
    </xf>
    <xf numFmtId="172" fontId="0" fillId="12" borderId="0" xfId="0" applyNumberFormat="1" applyFill="1" applyAlignment="1">
      <alignment horizontal="center"/>
    </xf>
    <xf numFmtId="0" fontId="0" fillId="12" borderId="0" xfId="0" applyFill="1" applyAlignment="1">
      <alignment horizontal="center" vertical="center"/>
    </xf>
    <xf numFmtId="0" fontId="0" fillId="0" borderId="0" xfId="0" applyAlignment="1">
      <alignment horizontal="center"/>
    </xf>
    <xf numFmtId="0" fontId="5" fillId="0" borderId="3" xfId="0" applyFont="1" applyBorder="1" applyAlignment="1">
      <alignment horizontal="center" vertical="center" wrapText="1"/>
    </xf>
    <xf numFmtId="0" fontId="19" fillId="16" borderId="1" xfId="0" applyFont="1" applyFill="1" applyBorder="1" applyAlignment="1">
      <alignment horizontal="left" vertical="center"/>
    </xf>
    <xf numFmtId="9" fontId="24" fillId="0" borderId="1" xfId="241" applyFont="1" applyBorder="1" applyAlignment="1">
      <alignment horizontal="center" vertical="center"/>
    </xf>
    <xf numFmtId="0" fontId="21" fillId="12" borderId="1" xfId="0" applyFont="1" applyFill="1" applyBorder="1" applyAlignment="1">
      <alignment vertical="center"/>
    </xf>
    <xf numFmtId="164" fontId="21" fillId="12" borderId="1" xfId="0" applyNumberFormat="1" applyFont="1" applyFill="1" applyBorder="1" applyAlignment="1">
      <alignment vertical="center"/>
    </xf>
    <xf numFmtId="0" fontId="21" fillId="0" borderId="1" xfId="0" applyFont="1" applyBorder="1" applyAlignment="1">
      <alignment vertical="center"/>
    </xf>
    <xf numFmtId="164" fontId="21" fillId="0" borderId="1" xfId="0" applyNumberFormat="1" applyFont="1" applyBorder="1" applyAlignment="1">
      <alignment vertical="center"/>
    </xf>
    <xf numFmtId="9" fontId="0" fillId="0" borderId="0" xfId="241" applyFont="1" applyAlignment="1">
      <alignment vertical="center"/>
    </xf>
    <xf numFmtId="167" fontId="0" fillId="0" borderId="0" xfId="239" applyFont="1" applyAlignment="1">
      <alignment vertical="center"/>
    </xf>
    <xf numFmtId="0" fontId="19" fillId="0" borderId="0" xfId="0" applyFont="1" applyAlignment="1">
      <alignment vertical="center"/>
    </xf>
    <xf numFmtId="172" fontId="0" fillId="0" borderId="1" xfId="0" applyNumberFormat="1" applyBorder="1" applyAlignment="1">
      <alignment vertical="center"/>
    </xf>
    <xf numFmtId="168" fontId="0" fillId="0" borderId="0" xfId="1" applyFont="1" applyAlignment="1">
      <alignment vertical="center"/>
    </xf>
    <xf numFmtId="0" fontId="19" fillId="16" borderId="1" xfId="0" applyFont="1" applyFill="1" applyBorder="1" applyAlignment="1">
      <alignment vertical="center"/>
    </xf>
    <xf numFmtId="172" fontId="19" fillId="12" borderId="1" xfId="0" applyNumberFormat="1" applyFont="1" applyFill="1" applyBorder="1" applyAlignment="1">
      <alignment vertical="center"/>
    </xf>
    <xf numFmtId="0" fontId="19" fillId="12" borderId="1" xfId="0" applyFont="1" applyFill="1" applyBorder="1" applyAlignment="1">
      <alignment vertical="center"/>
    </xf>
    <xf numFmtId="0" fontId="19" fillId="0" borderId="1" xfId="0" applyFont="1" applyBorder="1" applyAlignment="1">
      <alignment vertical="center"/>
    </xf>
    <xf numFmtId="172" fontId="19" fillId="0" borderId="1" xfId="0" applyNumberFormat="1" applyFont="1" applyBorder="1" applyAlignment="1">
      <alignment vertical="center"/>
    </xf>
    <xf numFmtId="0" fontId="19" fillId="13" borderId="1" xfId="0" applyFont="1" applyFill="1" applyBorder="1" applyAlignment="1">
      <alignment vertical="center"/>
    </xf>
    <xf numFmtId="167" fontId="18" fillId="0" borderId="1" xfId="0" applyNumberFormat="1" applyFont="1" applyBorder="1" applyAlignment="1">
      <alignment vertical="center"/>
    </xf>
    <xf numFmtId="44" fontId="0" fillId="0" borderId="0" xfId="0" applyNumberFormat="1" applyAlignment="1">
      <alignment vertical="center"/>
    </xf>
    <xf numFmtId="0" fontId="20" fillId="25" borderId="15" xfId="0" applyFont="1" applyFill="1" applyBorder="1" applyAlignment="1">
      <alignment horizontal="center" vertical="center"/>
    </xf>
    <xf numFmtId="0" fontId="20" fillId="25" borderId="21" xfId="0" applyFont="1" applyFill="1" applyBorder="1" applyAlignment="1">
      <alignment horizontal="center" vertical="center"/>
    </xf>
    <xf numFmtId="0" fontId="20" fillId="25" borderId="22" xfId="0" applyFont="1" applyFill="1" applyBorder="1" applyAlignment="1">
      <alignment horizontal="center" vertical="center"/>
    </xf>
    <xf numFmtId="164" fontId="20" fillId="25" borderId="10" xfId="0" applyNumberFormat="1" applyFont="1" applyFill="1" applyBorder="1" applyAlignment="1">
      <alignment vertical="center"/>
    </xf>
    <xf numFmtId="0" fontId="21" fillId="12" borderId="23" xfId="0" applyFont="1" applyFill="1" applyBorder="1" applyAlignment="1">
      <alignment vertical="center"/>
    </xf>
    <xf numFmtId="164" fontId="21" fillId="12" borderId="23" xfId="0" applyNumberFormat="1" applyFont="1" applyFill="1" applyBorder="1" applyAlignment="1">
      <alignment vertical="center"/>
    </xf>
    <xf numFmtId="0" fontId="21" fillId="12" borderId="28" xfId="0" applyFont="1" applyFill="1" applyBorder="1" applyAlignment="1">
      <alignment vertical="center"/>
    </xf>
    <xf numFmtId="164" fontId="21" fillId="12" borderId="28" xfId="0" applyNumberFormat="1" applyFont="1" applyFill="1" applyBorder="1" applyAlignment="1">
      <alignment vertical="center"/>
    </xf>
    <xf numFmtId="0" fontId="21" fillId="0" borderId="28" xfId="0" applyFont="1" applyBorder="1" applyAlignment="1">
      <alignment vertical="center"/>
    </xf>
    <xf numFmtId="164" fontId="21" fillId="0" borderId="28" xfId="0" applyNumberFormat="1" applyFont="1" applyBorder="1" applyAlignment="1">
      <alignment vertical="center"/>
    </xf>
    <xf numFmtId="0" fontId="20" fillId="24" borderId="7" xfId="0" applyFont="1" applyFill="1" applyBorder="1" applyAlignment="1">
      <alignment horizontal="center" vertical="center" wrapText="1"/>
    </xf>
    <xf numFmtId="0" fontId="21" fillId="0" borderId="11" xfId="0" applyFont="1" applyBorder="1" applyAlignment="1">
      <alignment vertical="center"/>
    </xf>
    <xf numFmtId="2" fontId="24" fillId="0" borderId="11" xfId="0" applyNumberFormat="1" applyFont="1" applyBorder="1" applyAlignment="1">
      <alignment horizontal="center" vertical="center"/>
    </xf>
    <xf numFmtId="164" fontId="21" fillId="0" borderId="11" xfId="0" applyNumberFormat="1" applyFont="1" applyBorder="1" applyAlignment="1">
      <alignment vertical="center"/>
    </xf>
    <xf numFmtId="164" fontId="21" fillId="0" borderId="8" xfId="0" applyNumberFormat="1" applyFont="1" applyBorder="1" applyAlignment="1">
      <alignment horizontal="right" vertical="center"/>
    </xf>
    <xf numFmtId="0" fontId="7" fillId="23" borderId="7" xfId="0" applyFont="1" applyFill="1" applyBorder="1" applyAlignment="1">
      <alignment horizontal="center" vertical="center"/>
    </xf>
    <xf numFmtId="0" fontId="7" fillId="23" borderId="11" xfId="0" applyFont="1" applyFill="1" applyBorder="1" applyAlignment="1">
      <alignment horizontal="center" vertical="center"/>
    </xf>
    <xf numFmtId="0" fontId="7" fillId="23" borderId="8" xfId="0" applyFont="1" applyFill="1" applyBorder="1" applyAlignment="1">
      <alignment horizontal="center" vertical="center" wrapText="1"/>
    </xf>
    <xf numFmtId="172" fontId="0" fillId="0" borderId="0" xfId="0" applyNumberFormat="1" applyAlignment="1">
      <alignment vertical="center"/>
    </xf>
    <xf numFmtId="167" fontId="18" fillId="23" borderId="1" xfId="15" applyFont="1" applyFill="1" applyBorder="1" applyAlignment="1" applyProtection="1">
      <alignment horizontal="center" vertical="center"/>
    </xf>
    <xf numFmtId="9" fontId="18" fillId="23" borderId="1" xfId="241" applyFont="1" applyFill="1" applyBorder="1" applyAlignment="1">
      <alignment horizontal="center" vertical="center"/>
    </xf>
    <xf numFmtId="172" fontId="18" fillId="23" borderId="1" xfId="0" applyNumberFormat="1" applyFont="1" applyFill="1" applyBorder="1" applyAlignment="1">
      <alignment vertical="center"/>
    </xf>
    <xf numFmtId="0" fontId="18" fillId="23" borderId="1" xfId="0" applyFont="1" applyFill="1" applyBorder="1" applyAlignment="1">
      <alignment horizontal="center" vertical="center"/>
    </xf>
    <xf numFmtId="0" fontId="9" fillId="0" borderId="0" xfId="0" applyFont="1" applyFill="1" applyBorder="1" applyAlignment="1" applyProtection="1">
      <alignment vertical="center"/>
    </xf>
    <xf numFmtId="165" fontId="9" fillId="0" borderId="0" xfId="0" applyNumberFormat="1" applyFont="1" applyFill="1" applyBorder="1" applyAlignment="1" applyProtection="1">
      <alignment vertical="center"/>
    </xf>
    <xf numFmtId="165" fontId="7" fillId="0" borderId="0" xfId="0" applyNumberFormat="1" applyFont="1" applyFill="1" applyBorder="1" applyAlignment="1" applyProtection="1">
      <alignment vertical="center"/>
    </xf>
    <xf numFmtId="165" fontId="9" fillId="0" borderId="1" xfId="244" applyNumberFormat="1" applyFont="1" applyFill="1" applyBorder="1" applyAlignment="1" applyProtection="1">
      <alignment horizontal="right" vertical="center"/>
    </xf>
    <xf numFmtId="165" fontId="9" fillId="0" borderId="10" xfId="244" applyNumberFormat="1" applyFont="1" applyFill="1" applyBorder="1" applyAlignment="1" applyProtection="1">
      <alignment horizontal="right" vertical="center"/>
    </xf>
    <xf numFmtId="165" fontId="9" fillId="13" borderId="1" xfId="244" applyNumberFormat="1" applyFont="1" applyFill="1" applyBorder="1" applyAlignment="1" applyProtection="1">
      <alignment horizontal="right" vertical="center" wrapText="1"/>
    </xf>
    <xf numFmtId="0" fontId="9" fillId="11" borderId="2" xfId="0" applyFont="1" applyFill="1" applyBorder="1" applyAlignment="1" applyProtection="1">
      <alignment horizontal="center" vertical="center" wrapText="1"/>
    </xf>
    <xf numFmtId="0" fontId="9" fillId="0" borderId="2" xfId="0" applyFont="1" applyFill="1" applyBorder="1" applyAlignment="1" applyProtection="1">
      <alignment horizontal="justify" vertical="center" wrapText="1"/>
    </xf>
    <xf numFmtId="0" fontId="9" fillId="0" borderId="2"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9" fillId="11" borderId="1" xfId="0" applyFont="1" applyFill="1" applyBorder="1" applyAlignment="1" applyProtection="1">
      <alignment horizontal="center" vertical="center" wrapText="1"/>
    </xf>
    <xf numFmtId="0" fontId="9" fillId="0" borderId="1" xfId="0" applyFont="1" applyFill="1" applyBorder="1" applyAlignment="1" applyProtection="1">
      <alignment horizontal="justify" vertical="center" wrapText="1"/>
    </xf>
    <xf numFmtId="165" fontId="9" fillId="0" borderId="10" xfId="244" applyNumberFormat="1" applyFont="1" applyFill="1" applyBorder="1" applyAlignment="1" applyProtection="1">
      <alignment horizontal="right" vertical="center" wrapText="1"/>
    </xf>
    <xf numFmtId="0" fontId="9" fillId="11" borderId="1" xfId="0" applyFont="1" applyFill="1" applyBorder="1" applyAlignment="1" applyProtection="1">
      <alignment horizontal="center" vertical="center"/>
    </xf>
    <xf numFmtId="0" fontId="9" fillId="13" borderId="1" xfId="0" applyFont="1" applyFill="1" applyBorder="1" applyAlignment="1" applyProtection="1">
      <alignment horizontal="center" vertical="center" wrapText="1"/>
    </xf>
    <xf numFmtId="0" fontId="9" fillId="0" borderId="10" xfId="0" applyFont="1" applyFill="1" applyBorder="1" applyAlignment="1" applyProtection="1">
      <alignment horizontal="center" vertical="center" wrapText="1"/>
    </xf>
    <xf numFmtId="165" fontId="10" fillId="13" borderId="10" xfId="244" applyNumberFormat="1" applyFont="1" applyFill="1" applyBorder="1" applyAlignment="1" applyProtection="1">
      <alignment horizontal="right" vertical="center" wrapText="1"/>
    </xf>
    <xf numFmtId="0" fontId="10" fillId="11" borderId="10" xfId="0" applyFont="1" applyFill="1" applyBorder="1" applyAlignment="1" applyProtection="1">
      <alignment horizontal="center" vertical="center" wrapText="1"/>
    </xf>
    <xf numFmtId="0" fontId="9" fillId="0" borderId="10" xfId="0" applyFont="1" applyFill="1" applyBorder="1" applyAlignment="1" applyProtection="1">
      <alignment horizontal="justify" vertical="center" wrapText="1"/>
    </xf>
    <xf numFmtId="0" fontId="10" fillId="0" borderId="2" xfId="0" applyFont="1" applyFill="1" applyBorder="1" applyAlignment="1" applyProtection="1">
      <alignment horizontal="justify" vertical="center" wrapText="1"/>
    </xf>
    <xf numFmtId="165" fontId="9" fillId="13" borderId="10" xfId="244" applyNumberFormat="1" applyFont="1" applyFill="1" applyBorder="1" applyAlignment="1" applyProtection="1">
      <alignment horizontal="right" vertical="center" wrapText="1"/>
    </xf>
    <xf numFmtId="0" fontId="9" fillId="11" borderId="10" xfId="0" applyFont="1" applyFill="1" applyBorder="1" applyAlignment="1" applyProtection="1">
      <alignment horizontal="center" vertical="center" wrapText="1"/>
    </xf>
    <xf numFmtId="165" fontId="9" fillId="13" borderId="10" xfId="244" applyNumberFormat="1" applyFont="1" applyFill="1" applyBorder="1" applyAlignment="1" applyProtection="1">
      <alignment horizontal="right" vertical="center"/>
    </xf>
    <xf numFmtId="165" fontId="9" fillId="13" borderId="1" xfId="244" applyNumberFormat="1" applyFont="1" applyFill="1" applyBorder="1" applyAlignment="1" applyProtection="1">
      <alignment horizontal="right" vertical="center"/>
    </xf>
    <xf numFmtId="0" fontId="9" fillId="13" borderId="1" xfId="0" applyFont="1" applyFill="1" applyBorder="1" applyAlignment="1" applyProtection="1">
      <alignment horizontal="left" vertical="center"/>
    </xf>
    <xf numFmtId="0" fontId="9" fillId="12" borderId="1" xfId="0" applyFont="1" applyFill="1" applyBorder="1" applyAlignment="1" applyProtection="1">
      <alignment horizontal="justify" vertical="center" wrapText="1"/>
    </xf>
    <xf numFmtId="0" fontId="9" fillId="12" borderId="1" xfId="0" applyFont="1" applyFill="1" applyBorder="1" applyAlignment="1" applyProtection="1">
      <alignment horizontal="center" vertical="center" wrapText="1"/>
    </xf>
    <xf numFmtId="165" fontId="9" fillId="0" borderId="1" xfId="244" applyNumberFormat="1" applyFont="1" applyFill="1" applyBorder="1" applyAlignment="1" applyProtection="1">
      <alignment horizontal="right" vertical="center" wrapText="1"/>
    </xf>
    <xf numFmtId="0" fontId="9" fillId="16" borderId="1" xfId="0" applyFont="1" applyFill="1" applyBorder="1" applyAlignment="1" applyProtection="1">
      <alignment horizontal="center" vertical="center" wrapText="1"/>
    </xf>
    <xf numFmtId="0" fontId="9" fillId="16" borderId="1" xfId="0" applyFont="1" applyFill="1" applyBorder="1" applyAlignment="1" applyProtection="1">
      <alignment horizontal="center" vertical="center"/>
    </xf>
    <xf numFmtId="165" fontId="10" fillId="0" borderId="3" xfId="244" applyNumberFormat="1" applyFont="1" applyFill="1" applyBorder="1" applyAlignment="1" applyProtection="1">
      <alignment horizontal="right" vertical="center" wrapText="1"/>
    </xf>
    <xf numFmtId="0" fontId="10" fillId="15" borderId="3"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xf>
    <xf numFmtId="165" fontId="10" fillId="13" borderId="3" xfId="244" applyNumberFormat="1" applyFont="1" applyFill="1" applyBorder="1" applyAlignment="1" applyProtection="1">
      <alignment horizontal="right" vertical="center" wrapText="1"/>
    </xf>
    <xf numFmtId="0" fontId="10" fillId="11" borderId="3" xfId="0" applyFont="1" applyFill="1" applyBorder="1" applyAlignment="1" applyProtection="1">
      <alignment horizontal="center" vertical="center" wrapText="1"/>
    </xf>
    <xf numFmtId="165" fontId="9" fillId="13" borderId="3" xfId="244" applyNumberFormat="1" applyFont="1" applyFill="1" applyBorder="1" applyAlignment="1" applyProtection="1">
      <alignment horizontal="right" vertical="center" wrapText="1"/>
    </xf>
    <xf numFmtId="0" fontId="9" fillId="11" borderId="3" xfId="0" applyFont="1" applyFill="1" applyBorder="1" applyAlignment="1" applyProtection="1">
      <alignment horizontal="center" vertical="center" wrapText="1"/>
    </xf>
    <xf numFmtId="165" fontId="10" fillId="13" borderId="15" xfId="244" applyNumberFormat="1" applyFont="1" applyFill="1" applyBorder="1" applyAlignment="1" applyProtection="1">
      <alignment horizontal="right" vertical="center" wrapText="1"/>
    </xf>
    <xf numFmtId="0" fontId="10" fillId="11" borderId="15" xfId="0" applyFont="1" applyFill="1" applyBorder="1" applyAlignment="1" applyProtection="1">
      <alignment horizontal="center" vertical="center" wrapText="1"/>
    </xf>
    <xf numFmtId="0" fontId="10" fillId="11" borderId="1" xfId="0" applyFont="1" applyFill="1" applyBorder="1" applyAlignment="1" applyProtection="1">
      <alignment horizontal="center" vertical="center" wrapText="1"/>
    </xf>
    <xf numFmtId="0" fontId="9" fillId="13" borderId="1" xfId="0" applyFont="1" applyFill="1" applyBorder="1" applyAlignment="1" applyProtection="1">
      <alignment horizontal="justify" vertical="center" wrapText="1"/>
    </xf>
    <xf numFmtId="0" fontId="9" fillId="13" borderId="1" xfId="0" applyFont="1" applyFill="1" applyBorder="1" applyAlignment="1" applyProtection="1">
      <alignment horizontal="left" vertical="center" wrapText="1"/>
    </xf>
    <xf numFmtId="171" fontId="9" fillId="0" borderId="1" xfId="240" applyNumberFormat="1" applyFont="1" applyFill="1" applyBorder="1" applyAlignment="1" applyProtection="1">
      <alignment horizontal="right" vertical="center"/>
    </xf>
    <xf numFmtId="0" fontId="10" fillId="0" borderId="1" xfId="0" applyFont="1" applyFill="1" applyBorder="1" applyAlignment="1" applyProtection="1">
      <alignment vertical="center" wrapText="1"/>
    </xf>
    <xf numFmtId="171" fontId="9" fillId="0" borderId="1" xfId="244" applyNumberFormat="1" applyFont="1" applyFill="1" applyBorder="1" applyAlignment="1" applyProtection="1">
      <alignment horizontal="right" vertical="center"/>
    </xf>
    <xf numFmtId="175" fontId="9" fillId="0" borderId="1" xfId="244" applyNumberFormat="1" applyFont="1" applyFill="1" applyBorder="1" applyAlignment="1" applyProtection="1">
      <alignment horizontal="right" vertical="center"/>
    </xf>
    <xf numFmtId="171" fontId="9" fillId="4" borderId="1" xfId="244" applyNumberFormat="1" applyFont="1" applyFill="1" applyBorder="1" applyAlignment="1" applyProtection="1">
      <alignment horizontal="right" vertical="center"/>
    </xf>
    <xf numFmtId="175" fontId="9" fillId="4" borderId="1" xfId="244" applyNumberFormat="1" applyFont="1" applyFill="1" applyBorder="1" applyAlignment="1" applyProtection="1">
      <alignment horizontal="right" vertical="center"/>
    </xf>
    <xf numFmtId="167" fontId="9" fillId="0" borderId="1" xfId="239" applyFont="1" applyFill="1" applyBorder="1" applyAlignment="1" applyProtection="1">
      <alignment horizontal="right" vertical="center"/>
    </xf>
    <xf numFmtId="171" fontId="9" fillId="0" borderId="10" xfId="244" applyNumberFormat="1" applyFont="1" applyFill="1" applyBorder="1" applyAlignment="1" applyProtection="1">
      <alignment horizontal="right" vertical="center"/>
    </xf>
    <xf numFmtId="0" fontId="9" fillId="27" borderId="1" xfId="0" applyFont="1" applyFill="1" applyBorder="1" applyAlignment="1" applyProtection="1">
      <alignment vertical="center" wrapText="1"/>
    </xf>
    <xf numFmtId="0" fontId="10" fillId="15" borderId="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9" fillId="15" borderId="1" xfId="0" applyFont="1" applyFill="1" applyBorder="1" applyAlignment="1" applyProtection="1">
      <alignment horizontal="center" vertical="center" wrapText="1"/>
    </xf>
    <xf numFmtId="0" fontId="9" fillId="0" borderId="1" xfId="0" applyFont="1" applyBorder="1" applyAlignment="1" applyProtection="1">
      <alignment horizontal="justify" vertical="center" wrapText="1"/>
    </xf>
    <xf numFmtId="0" fontId="4" fillId="0" borderId="1" xfId="0" applyFont="1" applyFill="1" applyBorder="1" applyAlignment="1" applyProtection="1">
      <alignment horizontal="center" vertical="center" wrapText="1"/>
    </xf>
    <xf numFmtId="0" fontId="9" fillId="0" borderId="10" xfId="0" applyFont="1" applyBorder="1" applyAlignment="1" applyProtection="1">
      <alignment horizontal="justify" vertical="center" wrapText="1"/>
    </xf>
    <xf numFmtId="0" fontId="4" fillId="0" borderId="10" xfId="0" applyFont="1" applyFill="1" applyBorder="1" applyAlignment="1" applyProtection="1">
      <alignment horizontal="center" vertical="center" wrapText="1"/>
    </xf>
    <xf numFmtId="4" fontId="9" fillId="15" borderId="2" xfId="0" applyNumberFormat="1" applyFont="1" applyFill="1" applyBorder="1" applyAlignment="1" applyProtection="1">
      <alignment horizontal="center" vertical="center" wrapText="1"/>
    </xf>
    <xf numFmtId="0" fontId="9" fillId="0" borderId="2" xfId="0" applyFont="1" applyBorder="1" applyAlignment="1" applyProtection="1">
      <alignment horizontal="justify" vertical="center" wrapText="1"/>
    </xf>
    <xf numFmtId="4" fontId="9" fillId="15" borderId="1" xfId="0" applyNumberFormat="1" applyFont="1" applyFill="1" applyBorder="1" applyAlignment="1" applyProtection="1">
      <alignment horizontal="center" vertical="center" wrapText="1"/>
    </xf>
    <xf numFmtId="4" fontId="10" fillId="15" borderId="1" xfId="0" applyNumberFormat="1" applyFont="1" applyFill="1" applyBorder="1" applyAlignment="1" applyProtection="1">
      <alignment horizontal="center" vertical="center" wrapText="1"/>
    </xf>
    <xf numFmtId="0" fontId="9" fillId="13" borderId="1" xfId="0" applyFont="1" applyFill="1" applyBorder="1" applyAlignment="1" applyProtection="1">
      <alignment vertical="center" wrapText="1"/>
    </xf>
    <xf numFmtId="165" fontId="9" fillId="0" borderId="15" xfId="244" applyNumberFormat="1" applyFont="1" applyFill="1" applyBorder="1" applyAlignment="1" applyProtection="1">
      <alignment horizontal="right" vertical="center"/>
    </xf>
    <xf numFmtId="165" fontId="9" fillId="13" borderId="15" xfId="244" applyNumberFormat="1" applyFont="1" applyFill="1" applyBorder="1" applyAlignment="1" applyProtection="1">
      <alignment horizontal="right" vertical="center"/>
    </xf>
    <xf numFmtId="0" fontId="10"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xf>
    <xf numFmtId="0" fontId="10" fillId="0" borderId="10" xfId="0" applyFont="1" applyFill="1" applyBorder="1" applyAlignment="1" applyProtection="1">
      <alignment horizontal="center" vertical="center" wrapText="1"/>
    </xf>
    <xf numFmtId="165" fontId="7" fillId="8" borderId="9" xfId="0" applyNumberFormat="1" applyFont="1" applyFill="1" applyBorder="1" applyAlignment="1" applyProtection="1">
      <alignment horizontal="center" vertical="center" wrapText="1"/>
    </xf>
    <xf numFmtId="165" fontId="7" fillId="8" borderId="32" xfId="0" applyNumberFormat="1" applyFont="1" applyFill="1" applyBorder="1" applyAlignment="1" applyProtection="1">
      <alignment horizontal="center" vertical="center" wrapText="1"/>
    </xf>
    <xf numFmtId="0" fontId="7" fillId="8" borderId="9" xfId="0" applyFont="1" applyFill="1" applyBorder="1" applyAlignment="1" applyProtection="1">
      <alignment horizontal="center" vertical="center" wrapText="1"/>
    </xf>
    <xf numFmtId="0" fontId="7" fillId="7" borderId="9" xfId="0" applyFont="1" applyFill="1" applyBorder="1" applyAlignment="1" applyProtection="1">
      <alignment horizontal="center" vertical="center" wrapText="1"/>
    </xf>
    <xf numFmtId="176" fontId="7" fillId="0" borderId="0" xfId="0" applyNumberFormat="1" applyFont="1" applyFill="1" applyBorder="1" applyAlignment="1" applyProtection="1">
      <alignment vertical="center"/>
    </xf>
    <xf numFmtId="176" fontId="7" fillId="28" borderId="9" xfId="0" applyNumberFormat="1" applyFont="1" applyFill="1" applyBorder="1" applyAlignment="1" applyProtection="1">
      <alignment horizontal="center" vertical="center" wrapText="1"/>
    </xf>
    <xf numFmtId="176" fontId="7" fillId="0" borderId="10" xfId="244" applyNumberFormat="1" applyFont="1" applyFill="1" applyBorder="1" applyAlignment="1" applyProtection="1">
      <alignment horizontal="right" vertical="center"/>
    </xf>
    <xf numFmtId="176" fontId="7" fillId="0" borderId="1" xfId="244" applyNumberFormat="1" applyFont="1" applyFill="1" applyBorder="1" applyAlignment="1" applyProtection="1">
      <alignment horizontal="right" vertical="center"/>
    </xf>
    <xf numFmtId="0" fontId="32" fillId="0" borderId="0" xfId="0" applyFont="1" applyFill="1" applyProtection="1">
      <protection locked="0"/>
    </xf>
    <xf numFmtId="0" fontId="32" fillId="0" borderId="0" xfId="0" applyFont="1" applyFill="1"/>
    <xf numFmtId="0" fontId="32" fillId="0" borderId="0" xfId="0" applyFont="1" applyFill="1" applyAlignment="1">
      <alignment vertical="center"/>
    </xf>
    <xf numFmtId="0" fontId="34" fillId="23" borderId="1" xfId="0" applyFont="1" applyFill="1" applyBorder="1" applyAlignment="1">
      <alignment horizontal="center" vertical="center" wrapText="1"/>
    </xf>
    <xf numFmtId="0" fontId="35" fillId="23" borderId="1" xfId="0"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justify" vertical="center" wrapText="1"/>
    </xf>
    <xf numFmtId="167" fontId="34" fillId="0" borderId="1" xfId="2" applyFont="1" applyFill="1" applyBorder="1" applyAlignment="1" applyProtection="1">
      <alignment horizontal="center" vertical="center" wrapText="1"/>
    </xf>
    <xf numFmtId="170" fontId="34" fillId="0" borderId="1" xfId="2" applyNumberFormat="1" applyFont="1" applyFill="1" applyBorder="1" applyAlignment="1" applyProtection="1">
      <alignment horizontal="center" vertical="center" wrapText="1"/>
    </xf>
    <xf numFmtId="172" fontId="39" fillId="0" borderId="1" xfId="0" applyNumberFormat="1" applyFont="1" applyFill="1" applyBorder="1" applyAlignment="1" applyProtection="1">
      <alignment vertical="center"/>
      <protection locked="0"/>
    </xf>
    <xf numFmtId="0" fontId="39" fillId="0" borderId="1" xfId="0" applyFont="1" applyFill="1" applyBorder="1" applyAlignment="1" applyProtection="1">
      <alignment vertical="center"/>
      <protection locked="0"/>
    </xf>
    <xf numFmtId="0" fontId="34" fillId="23" borderId="2" xfId="0" applyFont="1" applyFill="1" applyBorder="1" applyAlignment="1">
      <alignment horizontal="center" vertical="center" wrapText="1"/>
    </xf>
    <xf numFmtId="1" fontId="34" fillId="23" borderId="1" xfId="0" applyNumberFormat="1" applyFont="1" applyFill="1" applyBorder="1" applyAlignment="1">
      <alignment horizontal="center" vertical="center" wrapText="1"/>
    </xf>
    <xf numFmtId="172" fontId="39" fillId="23" borderId="1" xfId="0" applyNumberFormat="1" applyFont="1" applyFill="1" applyBorder="1" applyAlignment="1">
      <alignment vertical="center"/>
    </xf>
    <xf numFmtId="0" fontId="39" fillId="23" borderId="1" xfId="0" applyFont="1" applyFill="1" applyBorder="1" applyAlignment="1" applyProtection="1">
      <alignment vertical="center"/>
      <protection locked="0"/>
    </xf>
    <xf numFmtId="0" fontId="39" fillId="23" borderId="1" xfId="0" applyFont="1" applyFill="1" applyBorder="1" applyAlignment="1">
      <alignment vertical="center"/>
    </xf>
    <xf numFmtId="167" fontId="40" fillId="23" borderId="1" xfId="2" applyFont="1" applyFill="1" applyBorder="1" applyAlignment="1" applyProtection="1">
      <alignment horizontal="center" vertical="center" wrapText="1"/>
    </xf>
    <xf numFmtId="0" fontId="34" fillId="23" borderId="12" xfId="0" applyFont="1" applyFill="1" applyBorder="1" applyAlignment="1">
      <alignment horizontal="center" vertical="center" wrapText="1"/>
    </xf>
    <xf numFmtId="167" fontId="36" fillId="0" borderId="10" xfId="2" applyFont="1" applyFill="1" applyBorder="1" applyAlignment="1" applyProtection="1">
      <alignment horizontal="center" vertical="center" wrapText="1"/>
    </xf>
    <xf numFmtId="167" fontId="36" fillId="0" borderId="1" xfId="2" applyFont="1" applyFill="1" applyBorder="1" applyAlignment="1" applyProtection="1">
      <alignment horizontal="center" vertical="center" wrapText="1"/>
    </xf>
    <xf numFmtId="0" fontId="38" fillId="0" borderId="1" xfId="0" applyFont="1" applyFill="1" applyBorder="1" applyAlignment="1">
      <alignment horizontal="center" vertical="center"/>
    </xf>
    <xf numFmtId="167" fontId="40" fillId="23" borderId="4" xfId="2" applyFont="1" applyFill="1" applyBorder="1" applyAlignment="1" applyProtection="1">
      <alignment horizontal="center" vertical="center" wrapText="1"/>
    </xf>
    <xf numFmtId="4" fontId="38" fillId="0" borderId="1" xfId="0" applyNumberFormat="1" applyFont="1" applyFill="1" applyBorder="1" applyAlignment="1">
      <alignment horizontal="center" vertical="center" wrapText="1"/>
    </xf>
    <xf numFmtId="170" fontId="34" fillId="23" borderId="1" xfId="2" applyNumberFormat="1" applyFont="1" applyFill="1" applyBorder="1" applyAlignment="1" applyProtection="1">
      <alignment horizontal="center" vertical="center" wrapText="1"/>
    </xf>
    <xf numFmtId="0" fontId="37" fillId="0" borderId="10" xfId="0" applyFont="1" applyFill="1" applyBorder="1" applyAlignment="1">
      <alignment horizontal="center" vertical="center" wrapText="1"/>
    </xf>
    <xf numFmtId="0" fontId="38" fillId="0" borderId="10" xfId="0" applyFont="1" applyFill="1" applyBorder="1" applyAlignment="1">
      <alignment horizontal="center" vertical="center" wrapText="1"/>
    </xf>
    <xf numFmtId="0" fontId="38" fillId="0" borderId="10" xfId="0" applyFont="1" applyFill="1" applyBorder="1" applyAlignment="1">
      <alignment horizontal="justify" vertical="center" wrapText="1"/>
    </xf>
    <xf numFmtId="170" fontId="34" fillId="0" borderId="10" xfId="2" applyNumberFormat="1" applyFont="1" applyFill="1" applyBorder="1" applyAlignment="1" applyProtection="1">
      <alignment horizontal="center" vertical="center" wrapText="1"/>
    </xf>
    <xf numFmtId="172" fontId="39" fillId="0" borderId="10" xfId="0" applyNumberFormat="1" applyFont="1" applyFill="1" applyBorder="1" applyAlignment="1" applyProtection="1">
      <alignment vertical="center"/>
      <protection locked="0"/>
    </xf>
    <xf numFmtId="0" fontId="39" fillId="0" borderId="10" xfId="0" applyFont="1" applyFill="1" applyBorder="1" applyAlignment="1" applyProtection="1">
      <alignment vertical="center"/>
      <protection locked="0"/>
    </xf>
    <xf numFmtId="0" fontId="38" fillId="0" borderId="1" xfId="0" applyFont="1" applyFill="1" applyBorder="1" applyAlignment="1">
      <alignment wrapText="1"/>
    </xf>
    <xf numFmtId="0" fontId="38" fillId="0" borderId="10" xfId="0" applyFont="1" applyFill="1" applyBorder="1" applyAlignment="1">
      <alignment horizontal="left" vertical="center" wrapText="1"/>
    </xf>
    <xf numFmtId="0" fontId="38" fillId="0" borderId="10" xfId="0" applyFont="1" applyFill="1" applyBorder="1" applyAlignment="1">
      <alignment horizontal="center" vertical="center"/>
    </xf>
    <xf numFmtId="171" fontId="41" fillId="0" borderId="10" xfId="12" applyNumberFormat="1" applyFont="1" applyFill="1" applyBorder="1" applyAlignment="1" applyProtection="1">
      <alignment horizontal="right" vertical="center"/>
    </xf>
    <xf numFmtId="167" fontId="34" fillId="23" borderId="1" xfId="2" applyFont="1" applyFill="1" applyBorder="1" applyAlignment="1" applyProtection="1">
      <alignment horizontal="center" vertical="center" wrapText="1"/>
    </xf>
    <xf numFmtId="0" fontId="38" fillId="0" borderId="1" xfId="0" applyFont="1" applyFill="1" applyBorder="1" applyAlignment="1">
      <alignment horizontal="left" vertical="center" wrapText="1"/>
    </xf>
    <xf numFmtId="0" fontId="34" fillId="23" borderId="1" xfId="0" applyFont="1" applyFill="1" applyBorder="1" applyAlignment="1" applyProtection="1">
      <alignment horizontal="center" vertical="center" wrapText="1"/>
      <protection locked="0"/>
    </xf>
    <xf numFmtId="172" fontId="39" fillId="23" borderId="1" xfId="0" applyNumberFormat="1" applyFont="1" applyFill="1" applyBorder="1" applyAlignment="1" applyProtection="1">
      <alignment vertical="center"/>
      <protection locked="0"/>
    </xf>
    <xf numFmtId="0" fontId="39" fillId="0" borderId="0" xfId="0" applyFont="1" applyFill="1" applyAlignment="1">
      <alignment wrapText="1"/>
    </xf>
    <xf numFmtId="0" fontId="39" fillId="0" borderId="0" xfId="0" applyFont="1" applyFill="1"/>
    <xf numFmtId="0" fontId="33" fillId="0" borderId="0" xfId="0" applyFont="1" applyFill="1"/>
    <xf numFmtId="0" fontId="42" fillId="0" borderId="0" xfId="0" applyFont="1" applyFill="1" applyProtection="1">
      <protection locked="0"/>
    </xf>
    <xf numFmtId="172" fontId="39" fillId="0" borderId="0" xfId="0" applyNumberFormat="1" applyFont="1" applyFill="1" applyAlignment="1" applyProtection="1">
      <alignment vertical="center"/>
      <protection locked="0"/>
    </xf>
    <xf numFmtId="0" fontId="39" fillId="0" borderId="0" xfId="0" applyFont="1" applyFill="1" applyAlignment="1" applyProtection="1">
      <alignment vertical="center"/>
      <protection locked="0"/>
    </xf>
    <xf numFmtId="0" fontId="6" fillId="5"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8" fillId="21" borderId="2"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5" fillId="4" borderId="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4" borderId="5" xfId="0" applyFont="1" applyFill="1" applyBorder="1" applyAlignment="1" applyProtection="1">
      <alignment horizontal="center" vertical="center" wrapText="1"/>
      <protection locked="0"/>
    </xf>
    <xf numFmtId="0" fontId="5" fillId="4" borderId="16"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0" fontId="14" fillId="4" borderId="16" xfId="0" applyFont="1" applyFill="1" applyBorder="1" applyAlignment="1" applyProtection="1">
      <alignment horizontal="center" vertical="center" wrapText="1"/>
      <protection locked="0"/>
    </xf>
    <xf numFmtId="0" fontId="30" fillId="20" borderId="1" xfId="0" applyFont="1" applyFill="1" applyBorder="1" applyAlignment="1">
      <alignment horizontal="center" vertical="center"/>
    </xf>
    <xf numFmtId="0" fontId="18" fillId="0" borderId="1" xfId="0" applyFont="1" applyBorder="1" applyAlignment="1">
      <alignment horizontal="center" vertical="center"/>
    </xf>
    <xf numFmtId="164" fontId="21" fillId="0" borderId="24" xfId="0" applyNumberFormat="1" applyFont="1" applyBorder="1" applyAlignment="1">
      <alignment horizontal="right" vertical="center"/>
    </xf>
    <xf numFmtId="164" fontId="21" fillId="0" borderId="26" xfId="0" applyNumberFormat="1" applyFont="1" applyBorder="1" applyAlignment="1">
      <alignment horizontal="right" vertical="center"/>
    </xf>
    <xf numFmtId="164" fontId="21" fillId="0" borderId="29" xfId="0" applyNumberFormat="1" applyFont="1" applyBorder="1" applyAlignment="1">
      <alignment horizontal="right" vertical="center"/>
    </xf>
    <xf numFmtId="0" fontId="20" fillId="24" borderId="20" xfId="0" applyFont="1" applyFill="1" applyBorder="1" applyAlignment="1">
      <alignment horizontal="center" vertical="center" wrapText="1"/>
    </xf>
    <xf numFmtId="0" fontId="20" fillId="24" borderId="25" xfId="0" applyFont="1" applyFill="1" applyBorder="1" applyAlignment="1">
      <alignment horizontal="center" vertical="center" wrapText="1"/>
    </xf>
    <xf numFmtId="0" fontId="20" fillId="24" borderId="27" xfId="0" applyFont="1" applyFill="1" applyBorder="1" applyAlignment="1">
      <alignment horizontal="center" vertical="center" wrapText="1"/>
    </xf>
    <xf numFmtId="174" fontId="24" fillId="0" borderId="30" xfId="241" applyNumberFormat="1" applyFont="1" applyBorder="1" applyAlignment="1">
      <alignment horizontal="center" vertical="center"/>
    </xf>
    <xf numFmtId="174" fontId="24" fillId="0" borderId="9" xfId="241" applyNumberFormat="1" applyFont="1" applyBorder="1" applyAlignment="1">
      <alignment horizontal="center" vertical="center"/>
    </xf>
    <xf numFmtId="174" fontId="24" fillId="0" borderId="31" xfId="241" applyNumberFormat="1" applyFont="1" applyBorder="1" applyAlignment="1">
      <alignment horizontal="center" vertical="center"/>
    </xf>
    <xf numFmtId="174" fontId="24" fillId="0" borderId="30" xfId="241" applyNumberFormat="1" applyFont="1" applyBorder="1" applyAlignment="1">
      <alignment horizontal="center" vertical="center" wrapText="1"/>
    </xf>
    <xf numFmtId="174" fontId="24" fillId="0" borderId="9" xfId="241" applyNumberFormat="1" applyFont="1" applyBorder="1" applyAlignment="1">
      <alignment horizontal="center" vertical="center" wrapText="1"/>
    </xf>
    <xf numFmtId="174" fontId="24" fillId="0" borderId="31" xfId="241" applyNumberFormat="1" applyFont="1" applyBorder="1" applyAlignment="1">
      <alignment horizontal="center" vertical="center" wrapText="1"/>
    </xf>
    <xf numFmtId="0" fontId="8" fillId="0" borderId="1" xfId="0" applyFont="1" applyBorder="1" applyAlignment="1">
      <alignment horizontal="center" vertical="center" wrapText="1"/>
    </xf>
    <xf numFmtId="0" fontId="0" fillId="12" borderId="0" xfId="0" applyFill="1" applyAlignment="1">
      <alignment horizontal="center"/>
    </xf>
    <xf numFmtId="0" fontId="8" fillId="0" borderId="2" xfId="0" applyFont="1" applyBorder="1" applyAlignment="1">
      <alignment horizontal="center" vertical="center" wrapText="1"/>
    </xf>
    <xf numFmtId="0" fontId="29" fillId="17" borderId="1" xfId="0" applyFont="1" applyFill="1" applyBorder="1" applyAlignment="1">
      <alignment horizontal="center" vertical="center" wrapText="1"/>
    </xf>
    <xf numFmtId="0" fontId="31" fillId="26" borderId="5" xfId="0" applyFont="1" applyFill="1" applyBorder="1" applyAlignment="1" applyProtection="1">
      <alignment horizontal="center" vertical="center" wrapText="1"/>
    </xf>
    <xf numFmtId="0" fontId="31" fillId="26" borderId="16" xfId="0" applyFont="1" applyFill="1" applyBorder="1" applyAlignment="1" applyProtection="1">
      <alignment horizontal="center" vertical="center" wrapText="1"/>
    </xf>
    <xf numFmtId="0" fontId="31" fillId="26" borderId="6" xfId="0" applyFont="1" applyFill="1" applyBorder="1" applyAlignment="1" applyProtection="1">
      <alignment horizontal="center" vertical="center" wrapText="1"/>
    </xf>
    <xf numFmtId="0" fontId="9" fillId="0" borderId="0" xfId="0" applyFont="1" applyFill="1" applyBorder="1" applyAlignment="1" applyProtection="1">
      <alignment horizontal="left" vertical="center" wrapText="1"/>
    </xf>
    <xf numFmtId="0" fontId="9" fillId="0" borderId="0" xfId="0" applyFont="1" applyFill="1" applyBorder="1" applyAlignment="1" applyProtection="1">
      <alignment horizontal="left" vertical="center"/>
    </xf>
    <xf numFmtId="4" fontId="31" fillId="26" borderId="5" xfId="0" applyNumberFormat="1" applyFont="1" applyFill="1" applyBorder="1" applyAlignment="1" applyProtection="1">
      <alignment horizontal="center" vertical="center" wrapText="1"/>
    </xf>
    <xf numFmtId="4" fontId="31" fillId="26" borderId="16" xfId="0" applyNumberFormat="1" applyFont="1" applyFill="1" applyBorder="1" applyAlignment="1" applyProtection="1">
      <alignment horizontal="center" vertical="center" wrapText="1"/>
    </xf>
    <xf numFmtId="4" fontId="31" fillId="26" borderId="6" xfId="0" applyNumberFormat="1" applyFont="1" applyFill="1" applyBorder="1" applyAlignment="1" applyProtection="1">
      <alignment horizontal="center" vertical="center" wrapText="1"/>
    </xf>
    <xf numFmtId="0" fontId="24" fillId="29" borderId="5" xfId="0" applyFont="1" applyFill="1" applyBorder="1" applyAlignment="1" applyProtection="1">
      <alignment horizontal="center" vertical="center"/>
    </xf>
    <xf numFmtId="0" fontId="24" fillId="29" borderId="16" xfId="0" applyFont="1" applyFill="1" applyBorder="1" applyAlignment="1" applyProtection="1">
      <alignment horizontal="center" vertical="center"/>
    </xf>
    <xf numFmtId="0" fontId="24" fillId="29" borderId="6" xfId="0" applyFont="1" applyFill="1" applyBorder="1" applyAlignment="1" applyProtection="1">
      <alignment horizontal="center" vertical="center"/>
    </xf>
    <xf numFmtId="0" fontId="7" fillId="18" borderId="5" xfId="0" applyFont="1" applyFill="1" applyBorder="1" applyAlignment="1" applyProtection="1">
      <alignment horizontal="center" vertical="center" wrapText="1"/>
    </xf>
    <xf numFmtId="0" fontId="7" fillId="18" borderId="16" xfId="0" applyFont="1" applyFill="1" applyBorder="1" applyAlignment="1" applyProtection="1">
      <alignment horizontal="center" vertical="center" wrapText="1"/>
    </xf>
    <xf numFmtId="0" fontId="7" fillId="18" borderId="6" xfId="0" applyFont="1" applyFill="1" applyBorder="1" applyAlignment="1" applyProtection="1">
      <alignment horizontal="center" vertical="center" wrapText="1"/>
    </xf>
    <xf numFmtId="0" fontId="9" fillId="18" borderId="5" xfId="0" applyFont="1" applyFill="1" applyBorder="1" applyAlignment="1" applyProtection="1">
      <alignment horizontal="center" vertical="center" wrapText="1"/>
    </xf>
    <xf numFmtId="0" fontId="9" fillId="18" borderId="16" xfId="0" applyFont="1" applyFill="1" applyBorder="1" applyAlignment="1" applyProtection="1">
      <alignment horizontal="center" vertical="center" wrapText="1"/>
    </xf>
    <xf numFmtId="0" fontId="9" fillId="18" borderId="6" xfId="0" applyFont="1" applyFill="1" applyBorder="1" applyAlignment="1" applyProtection="1">
      <alignment horizontal="center" vertical="center" wrapText="1"/>
    </xf>
    <xf numFmtId="0" fontId="8" fillId="4" borderId="17"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5" fillId="22" borderId="1" xfId="0" applyFont="1" applyFill="1" applyBorder="1" applyAlignment="1">
      <alignment horizontal="center" vertical="center" wrapText="1"/>
    </xf>
    <xf numFmtId="0" fontId="33" fillId="29" borderId="33" xfId="246" applyFont="1" applyFill="1" applyBorder="1" applyAlignment="1" applyProtection="1">
      <alignment horizontal="center"/>
    </xf>
    <xf numFmtId="0" fontId="33" fillId="29" borderId="0" xfId="246" applyFont="1" applyFill="1" applyBorder="1" applyAlignment="1" applyProtection="1">
      <alignment horizontal="center"/>
    </xf>
    <xf numFmtId="0" fontId="35" fillId="23" borderId="2" xfId="246" applyFont="1" applyFill="1" applyBorder="1" applyAlignment="1" applyProtection="1">
      <alignment horizontal="center" vertical="center" wrapText="1"/>
    </xf>
    <xf numFmtId="0" fontId="35" fillId="23" borderId="10" xfId="246" applyFont="1" applyFill="1" applyBorder="1" applyAlignment="1" applyProtection="1">
      <alignment horizontal="center" vertical="center" wrapText="1"/>
    </xf>
    <xf numFmtId="166" fontId="35" fillId="23" borderId="2" xfId="245" applyFont="1" applyFill="1" applyBorder="1" applyAlignment="1" applyProtection="1">
      <alignment horizontal="center" vertical="center" wrapText="1"/>
    </xf>
    <xf numFmtId="166" fontId="35" fillId="23" borderId="10" xfId="245" applyFont="1" applyFill="1" applyBorder="1" applyAlignment="1" applyProtection="1">
      <alignment horizontal="center" vertical="center" wrapText="1"/>
    </xf>
    <xf numFmtId="0" fontId="34" fillId="23" borderId="2" xfId="0" applyFont="1" applyFill="1" applyBorder="1" applyAlignment="1">
      <alignment horizontal="center" vertical="center" wrapText="1"/>
    </xf>
    <xf numFmtId="0" fontId="34" fillId="23" borderId="10" xfId="0" applyFont="1" applyFill="1" applyBorder="1" applyAlignment="1">
      <alignment horizontal="center" vertical="center" wrapText="1"/>
    </xf>
    <xf numFmtId="167" fontId="36" fillId="23" borderId="30" xfId="2" applyFont="1" applyFill="1" applyBorder="1" applyAlignment="1" applyProtection="1">
      <alignment horizontal="center" vertical="center" wrapText="1"/>
    </xf>
    <xf numFmtId="167" fontId="36" fillId="23" borderId="10" xfId="2" applyFont="1" applyFill="1" applyBorder="1" applyAlignment="1" applyProtection="1">
      <alignment horizontal="center" vertical="center" wrapText="1"/>
    </xf>
    <xf numFmtId="0" fontId="34" fillId="23" borderId="3" xfId="0" applyFont="1" applyFill="1" applyBorder="1" applyAlignment="1">
      <alignment horizontal="center" vertical="center" wrapText="1"/>
    </xf>
    <xf numFmtId="0" fontId="34" fillId="23" borderId="34" xfId="0" applyFont="1" applyFill="1" applyBorder="1" applyAlignment="1">
      <alignment horizontal="center" vertical="center" wrapText="1"/>
    </xf>
    <xf numFmtId="0" fontId="34" fillId="23" borderId="12" xfId="0" applyFont="1" applyFill="1" applyBorder="1" applyAlignment="1">
      <alignment horizontal="center" vertical="center" wrapText="1"/>
    </xf>
    <xf numFmtId="0" fontId="34" fillId="23" borderId="1" xfId="0" applyFont="1" applyFill="1" applyBorder="1" applyAlignment="1">
      <alignment horizontal="center" vertical="center" wrapText="1"/>
    </xf>
    <xf numFmtId="0" fontId="9" fillId="0" borderId="0" xfId="0" applyFont="1" applyAlignment="1">
      <alignment horizontal="center" vertical="center" wrapText="1"/>
    </xf>
    <xf numFmtId="0" fontId="43" fillId="0" borderId="0" xfId="0" applyFont="1" applyAlignment="1">
      <alignment horizontal="center" vertical="center" wrapText="1"/>
    </xf>
    <xf numFmtId="0" fontId="21" fillId="0" borderId="0" xfId="0" applyFont="1" applyAlignment="1">
      <alignment horizontal="left" vertical="center"/>
    </xf>
    <xf numFmtId="0" fontId="9" fillId="0" borderId="4" xfId="0" applyFont="1" applyBorder="1" applyAlignment="1">
      <alignment vertical="center" wrapText="1"/>
    </xf>
    <xf numFmtId="0" fontId="9" fillId="0" borderId="4" xfId="0" applyFont="1" applyBorder="1" applyAlignment="1">
      <alignment horizontal="justify" vertical="center" wrapText="1"/>
    </xf>
    <xf numFmtId="0" fontId="9" fillId="0" borderId="4" xfId="0" applyFont="1" applyBorder="1" applyAlignment="1">
      <alignment horizontal="justify" vertical="center"/>
    </xf>
  </cellXfs>
  <cellStyles count="247">
    <cellStyle name="Millares" xfId="1" builtinId="3"/>
    <cellStyle name="Millares [0] 2" xfId="245"/>
    <cellStyle name="Millares 13" xfId="25"/>
    <cellStyle name="Millares 13 2" xfId="36"/>
    <cellStyle name="Millares 13 2 2" xfId="4"/>
    <cellStyle name="Millares 13 3" xfId="172"/>
    <cellStyle name="Millares 13 4" xfId="224"/>
    <cellStyle name="Millares 2" xfId="30"/>
    <cellStyle name="Millares 2 2" xfId="5"/>
    <cellStyle name="Millares 3" xfId="166"/>
    <cellStyle name="Millares 4" xfId="218"/>
    <cellStyle name="Millares 5" xfId="19"/>
    <cellStyle name="Millares 6" xfId="242"/>
    <cellStyle name="Millares 8" xfId="3"/>
    <cellStyle name="Moneda" xfId="239" builtinId="4"/>
    <cellStyle name="Moneda [0]" xfId="240" builtinId="7"/>
    <cellStyle name="Moneda [0] 2" xfId="20"/>
    <cellStyle name="Moneda [0] 2 2" xfId="31"/>
    <cellStyle name="Moneda [0] 2 3" xfId="167"/>
    <cellStyle name="Moneda [0] 2 4" xfId="219"/>
    <cellStyle name="Moneda [0] 3" xfId="42"/>
    <cellStyle name="Moneda [0] 4" xfId="23"/>
    <cellStyle name="Moneda [0] 5" xfId="244"/>
    <cellStyle name="Moneda [0] 6" xfId="12"/>
    <cellStyle name="Moneda 10" xfId="39"/>
    <cellStyle name="Moneda 100" xfId="132"/>
    <cellStyle name="Moneda 101" xfId="133"/>
    <cellStyle name="Moneda 102" xfId="134"/>
    <cellStyle name="Moneda 103" xfId="135"/>
    <cellStyle name="Moneda 104" xfId="136"/>
    <cellStyle name="Moneda 105" xfId="137"/>
    <cellStyle name="Moneda 106" xfId="138"/>
    <cellStyle name="Moneda 107" xfId="139"/>
    <cellStyle name="Moneda 108" xfId="140"/>
    <cellStyle name="Moneda 109" xfId="141"/>
    <cellStyle name="Moneda 11" xfId="35"/>
    <cellStyle name="Moneda 110" xfId="142"/>
    <cellStyle name="Moneda 111" xfId="143"/>
    <cellStyle name="Moneda 112" xfId="144"/>
    <cellStyle name="Moneda 113" xfId="145"/>
    <cellStyle name="Moneda 114" xfId="146"/>
    <cellStyle name="Moneda 115" xfId="147"/>
    <cellStyle name="Moneda 116" xfId="148"/>
    <cellStyle name="Moneda 117" xfId="149"/>
    <cellStyle name="Moneda 118" xfId="150"/>
    <cellStyle name="Moneda 119" xfId="151"/>
    <cellStyle name="Moneda 12" xfId="40"/>
    <cellStyle name="Moneda 120" xfId="152"/>
    <cellStyle name="Moneda 121" xfId="153"/>
    <cellStyle name="Moneda 122" xfId="154"/>
    <cellStyle name="Moneda 123" xfId="155"/>
    <cellStyle name="Moneda 124" xfId="156"/>
    <cellStyle name="Moneda 125" xfId="157"/>
    <cellStyle name="Moneda 126" xfId="158"/>
    <cellStyle name="Moneda 127" xfId="159"/>
    <cellStyle name="Moneda 128" xfId="160"/>
    <cellStyle name="Moneda 129" xfId="161"/>
    <cellStyle name="Moneda 13" xfId="45"/>
    <cellStyle name="Moneda 130" xfId="162"/>
    <cellStyle name="Moneda 131" xfId="164"/>
    <cellStyle name="Moneda 132" xfId="163"/>
    <cellStyle name="Moneda 133" xfId="178"/>
    <cellStyle name="Moneda 134" xfId="179"/>
    <cellStyle name="Moneda 135" xfId="174"/>
    <cellStyle name="Moneda 136" xfId="170"/>
    <cellStyle name="Moneda 137" xfId="177"/>
    <cellStyle name="Moneda 138" xfId="175"/>
    <cellStyle name="Moneda 139" xfId="171"/>
    <cellStyle name="Moneda 14" xfId="46"/>
    <cellStyle name="Moneda 140" xfId="176"/>
    <cellStyle name="Moneda 141" xfId="180"/>
    <cellStyle name="Moneda 142" xfId="181"/>
    <cellStyle name="Moneda 143" xfId="182"/>
    <cellStyle name="Moneda 144" xfId="183"/>
    <cellStyle name="Moneda 145" xfId="184"/>
    <cellStyle name="Moneda 146" xfId="185"/>
    <cellStyle name="Moneda 147" xfId="186"/>
    <cellStyle name="Moneda 148" xfId="187"/>
    <cellStyle name="Moneda 149" xfId="188"/>
    <cellStyle name="Moneda 15" xfId="47"/>
    <cellStyle name="Moneda 150" xfId="189"/>
    <cellStyle name="Moneda 151" xfId="190"/>
    <cellStyle name="Moneda 152" xfId="191"/>
    <cellStyle name="Moneda 153" xfId="192"/>
    <cellStyle name="Moneda 154" xfId="193"/>
    <cellStyle name="Moneda 155" xfId="194"/>
    <cellStyle name="Moneda 156" xfId="195"/>
    <cellStyle name="Moneda 157" xfId="196"/>
    <cellStyle name="Moneda 158" xfId="197"/>
    <cellStyle name="Moneda 159" xfId="198"/>
    <cellStyle name="Moneda 16" xfId="48"/>
    <cellStyle name="Moneda 160" xfId="199"/>
    <cellStyle name="Moneda 161" xfId="200"/>
    <cellStyle name="Moneda 162" xfId="201"/>
    <cellStyle name="Moneda 163" xfId="202"/>
    <cellStyle name="Moneda 164" xfId="203"/>
    <cellStyle name="Moneda 165" xfId="204"/>
    <cellStyle name="Moneda 166" xfId="205"/>
    <cellStyle name="Moneda 167" xfId="206"/>
    <cellStyle name="Moneda 168" xfId="207"/>
    <cellStyle name="Moneda 169" xfId="208"/>
    <cellStyle name="Moneda 17" xfId="49"/>
    <cellStyle name="Moneda 170" xfId="209"/>
    <cellStyle name="Moneda 171" xfId="210"/>
    <cellStyle name="Moneda 172" xfId="211"/>
    <cellStyle name="Moneda 173" xfId="212"/>
    <cellStyle name="Moneda 174" xfId="213"/>
    <cellStyle name="Moneda 175" xfId="214"/>
    <cellStyle name="Moneda 176" xfId="216"/>
    <cellStyle name="Moneda 177" xfId="215"/>
    <cellStyle name="Moneda 178" xfId="230"/>
    <cellStyle name="Moneda 179" xfId="231"/>
    <cellStyle name="Moneda 18" xfId="50"/>
    <cellStyle name="Moneda 180" xfId="226"/>
    <cellStyle name="Moneda 181" xfId="222"/>
    <cellStyle name="Moneda 182" xfId="229"/>
    <cellStyle name="Moneda 183" xfId="227"/>
    <cellStyle name="Moneda 184" xfId="223"/>
    <cellStyle name="Moneda 185" xfId="228"/>
    <cellStyle name="Moneda 186" xfId="232"/>
    <cellStyle name="Moneda 186 2" xfId="6"/>
    <cellStyle name="Moneda 187" xfId="233"/>
    <cellStyle name="Moneda 187 2" xfId="8"/>
    <cellStyle name="Moneda 188" xfId="234"/>
    <cellStyle name="Moneda 188 2" xfId="9"/>
    <cellStyle name="Moneda 189" xfId="235"/>
    <cellStyle name="Moneda 189 2" xfId="10"/>
    <cellStyle name="Moneda 19" xfId="51"/>
    <cellStyle name="Moneda 190" xfId="236"/>
    <cellStyle name="Moneda 190 2" xfId="11"/>
    <cellStyle name="Moneda 191" xfId="237"/>
    <cellStyle name="Moneda 191 2" xfId="13"/>
    <cellStyle name="Moneda 192" xfId="17"/>
    <cellStyle name="Moneda 193" xfId="238"/>
    <cellStyle name="Moneda 195" xfId="7"/>
    <cellStyle name="Moneda 196" xfId="2"/>
    <cellStyle name="Moneda 2" xfId="28"/>
    <cellStyle name="Moneda 20" xfId="52"/>
    <cellStyle name="Moneda 21" xfId="53"/>
    <cellStyle name="Moneda 22" xfId="54"/>
    <cellStyle name="Moneda 23" xfId="55"/>
    <cellStyle name="Moneda 24" xfId="56"/>
    <cellStyle name="Moneda 25" xfId="57"/>
    <cellStyle name="Moneda 26" xfId="58"/>
    <cellStyle name="Moneda 27" xfId="59"/>
    <cellStyle name="Moneda 28" xfId="60"/>
    <cellStyle name="Moneda 29" xfId="61"/>
    <cellStyle name="Moneda 3" xfId="27"/>
    <cellStyle name="Moneda 30" xfId="62"/>
    <cellStyle name="Moneda 31" xfId="63"/>
    <cellStyle name="Moneda 32" xfId="64"/>
    <cellStyle name="Moneda 33" xfId="65"/>
    <cellStyle name="Moneda 34" xfId="66"/>
    <cellStyle name="Moneda 35" xfId="67"/>
    <cellStyle name="Moneda 36" xfId="68"/>
    <cellStyle name="Moneda 37" xfId="69"/>
    <cellStyle name="Moneda 38" xfId="70"/>
    <cellStyle name="Moneda 39" xfId="71"/>
    <cellStyle name="Moneda 4" xfId="26"/>
    <cellStyle name="Moneda 4 2" xfId="37"/>
    <cellStyle name="Moneda 4 3" xfId="173"/>
    <cellStyle name="Moneda 4 4" xfId="225"/>
    <cellStyle name="Moneda 4 5" xfId="15"/>
    <cellStyle name="Moneda 40" xfId="72"/>
    <cellStyle name="Moneda 41" xfId="73"/>
    <cellStyle name="Moneda 42" xfId="74"/>
    <cellStyle name="Moneda 43" xfId="75"/>
    <cellStyle name="Moneda 44" xfId="76"/>
    <cellStyle name="Moneda 45" xfId="77"/>
    <cellStyle name="Moneda 46" xfId="84"/>
    <cellStyle name="Moneda 47" xfId="78"/>
    <cellStyle name="Moneda 48" xfId="79"/>
    <cellStyle name="Moneda 49" xfId="80"/>
    <cellStyle name="Moneda 5" xfId="43"/>
    <cellStyle name="Moneda 50" xfId="81"/>
    <cellStyle name="Moneda 51" xfId="82"/>
    <cellStyle name="Moneda 52" xfId="83"/>
    <cellStyle name="Moneda 53" xfId="85"/>
    <cellStyle name="Moneda 54" xfId="86"/>
    <cellStyle name="Moneda 55" xfId="87"/>
    <cellStyle name="Moneda 56" xfId="88"/>
    <cellStyle name="Moneda 57" xfId="89"/>
    <cellStyle name="Moneda 58" xfId="90"/>
    <cellStyle name="Moneda 59" xfId="91"/>
    <cellStyle name="Moneda 6" xfId="44"/>
    <cellStyle name="Moneda 60" xfId="92"/>
    <cellStyle name="Moneda 61" xfId="93"/>
    <cellStyle name="Moneda 62" xfId="94"/>
    <cellStyle name="Moneda 63" xfId="95"/>
    <cellStyle name="Moneda 64" xfId="96"/>
    <cellStyle name="Moneda 65" xfId="97"/>
    <cellStyle name="Moneda 66" xfId="98"/>
    <cellStyle name="Moneda 67" xfId="99"/>
    <cellStyle name="Moneda 68" xfId="100"/>
    <cellStyle name="Moneda 69" xfId="101"/>
    <cellStyle name="Moneda 7" xfId="38"/>
    <cellStyle name="Moneda 70" xfId="102"/>
    <cellStyle name="Moneda 71" xfId="103"/>
    <cellStyle name="Moneda 72" xfId="104"/>
    <cellStyle name="Moneda 73" xfId="105"/>
    <cellStyle name="Moneda 74" xfId="106"/>
    <cellStyle name="Moneda 75" xfId="107"/>
    <cellStyle name="Moneda 76" xfId="108"/>
    <cellStyle name="Moneda 77" xfId="109"/>
    <cellStyle name="Moneda 78" xfId="110"/>
    <cellStyle name="Moneda 79" xfId="111"/>
    <cellStyle name="Moneda 8" xfId="34"/>
    <cellStyle name="Moneda 80" xfId="112"/>
    <cellStyle name="Moneda 81" xfId="113"/>
    <cellStyle name="Moneda 82" xfId="114"/>
    <cellStyle name="Moneda 83" xfId="115"/>
    <cellStyle name="Moneda 84" xfId="116"/>
    <cellStyle name="Moneda 85" xfId="117"/>
    <cellStyle name="Moneda 86" xfId="118"/>
    <cellStyle name="Moneda 87" xfId="119"/>
    <cellStyle name="Moneda 88" xfId="120"/>
    <cellStyle name="Moneda 89" xfId="121"/>
    <cellStyle name="Moneda 9" xfId="41"/>
    <cellStyle name="Moneda 90" xfId="122"/>
    <cellStyle name="Moneda 91" xfId="123"/>
    <cellStyle name="Moneda 92" xfId="124"/>
    <cellStyle name="Moneda 93" xfId="125"/>
    <cellStyle name="Moneda 94" xfId="126"/>
    <cellStyle name="Moneda 95" xfId="127"/>
    <cellStyle name="Moneda 96" xfId="128"/>
    <cellStyle name="Moneda 97" xfId="129"/>
    <cellStyle name="Moneda 98" xfId="130"/>
    <cellStyle name="Moneda 99" xfId="131"/>
    <cellStyle name="Normal" xfId="0" builtinId="0"/>
    <cellStyle name="Normal 2" xfId="16"/>
    <cellStyle name="Normal 3" xfId="18"/>
    <cellStyle name="Normal 3 2" xfId="22"/>
    <cellStyle name="Normal 3 2 2" xfId="33"/>
    <cellStyle name="Normal 3 2 3" xfId="169"/>
    <cellStyle name="Normal 3 2 4" xfId="221"/>
    <cellStyle name="Normal 3 3" xfId="29"/>
    <cellStyle name="Normal 3 4" xfId="165"/>
    <cellStyle name="Normal 3 5" xfId="217"/>
    <cellStyle name="Normal 4" xfId="246"/>
    <cellStyle name="Porcentaje" xfId="241" builtinId="5"/>
    <cellStyle name="Porcentaje 2" xfId="21"/>
    <cellStyle name="Porcentaje 2 2" xfId="32"/>
    <cellStyle name="Porcentaje 2 3" xfId="168"/>
    <cellStyle name="Porcentaje 2 4" xfId="220"/>
    <cellStyle name="Porcentaje 3" xfId="24"/>
    <cellStyle name="Porcentaje 4" xfId="243"/>
    <cellStyle name="Porcentaje 5" xfId="14"/>
  </cellStyles>
  <dxfs count="1">
    <dxf>
      <font>
        <b/>
        <i val="0"/>
      </font>
      <fill>
        <patternFill>
          <bgColor rgb="FFFF0000"/>
        </patternFill>
      </fill>
    </dxf>
  </dxfs>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240"/>
  <sheetViews>
    <sheetView zoomScale="85" zoomScaleNormal="85" workbookViewId="0">
      <pane xSplit="8" ySplit="3" topLeftCell="I142" activePane="bottomRight" state="frozen"/>
      <selection pane="topRight" activeCell="I1" sqref="I1"/>
      <selection pane="bottomLeft" activeCell="A4" sqref="A4"/>
      <selection pane="bottomRight" activeCell="A146" sqref="A146:G146"/>
    </sheetView>
  </sheetViews>
  <sheetFormatPr baseColWidth="10" defaultColWidth="9.5703125" defaultRowHeight="15"/>
  <cols>
    <col min="1" max="1" width="4.5703125" style="104" customWidth="1"/>
    <col min="2" max="2" width="5.28515625" style="104" customWidth="1"/>
    <col min="3" max="4" width="9.5703125" style="104"/>
    <col min="5" max="5" width="23.42578125" style="104" customWidth="1"/>
    <col min="6" max="6" width="38.7109375" style="104" customWidth="1"/>
    <col min="8" max="8" width="14.7109375" customWidth="1"/>
    <col min="9" max="9" width="10.7109375" style="132" bestFit="1" customWidth="1"/>
    <col min="10" max="10" width="20.7109375" style="133" bestFit="1" customWidth="1"/>
    <col min="11" max="11" width="10.7109375" style="132" bestFit="1" customWidth="1"/>
    <col min="12" max="12" width="19.140625" style="133" bestFit="1" customWidth="1"/>
    <col min="13" max="13" width="10.7109375" style="132" bestFit="1" customWidth="1"/>
    <col min="14" max="14" width="19.140625" style="133" bestFit="1" customWidth="1"/>
    <col min="15" max="15" width="10.7109375" style="132" bestFit="1" customWidth="1"/>
    <col min="16" max="16" width="19.140625" style="133" bestFit="1" customWidth="1"/>
    <col min="17" max="17" width="10.7109375" style="132" bestFit="1" customWidth="1"/>
    <col min="18" max="18" width="18.7109375" style="133" bestFit="1" customWidth="1"/>
    <col min="19" max="19" width="10.7109375" style="132" bestFit="1" customWidth="1"/>
    <col min="20" max="20" width="18.7109375" style="133" bestFit="1" customWidth="1"/>
    <col min="21" max="21" width="10.7109375" style="132" bestFit="1" customWidth="1"/>
    <col min="22" max="22" width="19.140625" style="133" bestFit="1" customWidth="1"/>
    <col min="23" max="23" width="10.7109375" style="132" bestFit="1" customWidth="1"/>
    <col min="24" max="24" width="19.140625" style="133" bestFit="1" customWidth="1"/>
    <col min="25" max="25" width="10.7109375" style="132" bestFit="1" customWidth="1"/>
    <col min="26" max="26" width="18.7109375" style="133" bestFit="1" customWidth="1"/>
    <col min="27" max="27" width="10.7109375" style="132" bestFit="1" customWidth="1"/>
    <col min="28" max="28" width="19.140625" style="133" bestFit="1" customWidth="1"/>
    <col min="29" max="29" width="10.7109375" style="132" bestFit="1" customWidth="1"/>
    <col min="30" max="30" width="19.140625" style="133" bestFit="1" customWidth="1"/>
    <col min="31" max="31" width="10.7109375" style="132" bestFit="1" customWidth="1"/>
    <col min="32" max="32" width="19.140625" style="133" bestFit="1" customWidth="1"/>
    <col min="33" max="33" width="10.7109375" style="132" bestFit="1" customWidth="1"/>
    <col min="34" max="34" width="19.140625" style="133" bestFit="1" customWidth="1"/>
    <col min="35" max="35" width="10.7109375" style="132" customWidth="1"/>
    <col min="36" max="36" width="19.140625" style="133" customWidth="1"/>
    <col min="37" max="37" width="10.7109375" style="132" customWidth="1"/>
    <col min="38" max="38" width="19.140625" style="133" customWidth="1"/>
    <col min="39" max="39" width="10.7109375" style="134" customWidth="1"/>
    <col min="40" max="40" width="19.140625" style="133" customWidth="1"/>
    <col min="41" max="41" width="10.7109375" style="132" customWidth="1"/>
    <col min="42" max="42" width="19.140625" style="133" customWidth="1"/>
    <col min="43" max="43" width="10.7109375" style="132" customWidth="1"/>
    <col min="44" max="44" width="19.140625" style="133" customWidth="1"/>
    <col min="45" max="45" width="10.7109375" style="132" customWidth="1"/>
    <col min="46" max="46" width="19.140625" style="133" customWidth="1"/>
    <col min="47" max="47" width="10.7109375" style="132" customWidth="1"/>
    <col min="48" max="48" width="16.85546875" style="133" customWidth="1"/>
    <col min="49" max="49" width="10.7109375" style="132" bestFit="1" customWidth="1"/>
    <col min="50" max="50" width="19.140625" style="133" bestFit="1" customWidth="1"/>
    <col min="51" max="51" width="10.7109375" style="132" bestFit="1" customWidth="1"/>
    <col min="52" max="52" width="18.7109375" style="133" bestFit="1" customWidth="1"/>
    <col min="53" max="53" width="15.85546875" style="127" bestFit="1" customWidth="1"/>
    <col min="54" max="54" width="20.140625" style="178" customWidth="1"/>
    <col min="55" max="55" width="19.5703125" style="146" customWidth="1"/>
    <col min="56" max="56" width="19.42578125" style="179" customWidth="1"/>
    <col min="57" max="57" width="18" style="179" customWidth="1"/>
    <col min="58" max="218" width="9.5703125" style="126"/>
    <col min="219" max="16384" width="9.5703125" style="127"/>
  </cols>
  <sheetData>
    <row r="1" spans="1:218" ht="16.5" thickBot="1">
      <c r="A1" s="362" t="s">
        <v>0</v>
      </c>
      <c r="B1" s="362"/>
      <c r="C1" s="362"/>
      <c r="D1" s="362"/>
      <c r="E1" s="362"/>
      <c r="F1" s="362"/>
      <c r="G1" s="362"/>
      <c r="H1" s="1"/>
      <c r="I1" s="120"/>
      <c r="J1" s="121"/>
      <c r="K1" s="120"/>
      <c r="L1" s="121"/>
      <c r="M1" s="120"/>
      <c r="N1" s="121"/>
      <c r="O1" s="120"/>
      <c r="P1" s="122"/>
      <c r="Q1" s="123"/>
      <c r="R1" s="122"/>
      <c r="S1" s="120"/>
      <c r="T1" s="122"/>
      <c r="U1" s="120"/>
      <c r="V1" s="122"/>
      <c r="W1" s="120"/>
      <c r="X1" s="122"/>
      <c r="Y1" s="120"/>
      <c r="Z1" s="122"/>
      <c r="AA1" s="120"/>
      <c r="AB1" s="122"/>
      <c r="AC1" s="120"/>
      <c r="AD1" s="122"/>
      <c r="AE1" s="120"/>
      <c r="AF1" s="122"/>
      <c r="AG1" s="120"/>
      <c r="AH1" s="122"/>
      <c r="AI1" s="120"/>
      <c r="AJ1" s="122"/>
      <c r="AK1" s="120"/>
      <c r="AL1" s="122"/>
      <c r="AM1" s="124"/>
      <c r="AN1" s="122"/>
      <c r="AO1" s="120"/>
      <c r="AP1" s="122"/>
      <c r="AQ1" s="120"/>
      <c r="AR1" s="122"/>
      <c r="AS1" s="120"/>
      <c r="AT1" s="122"/>
      <c r="AU1" s="120"/>
      <c r="AV1" s="122"/>
      <c r="AW1" s="123"/>
      <c r="AX1" s="122"/>
      <c r="AY1" s="120"/>
      <c r="AZ1" s="122"/>
      <c r="BA1" s="125"/>
      <c r="BB1" s="171"/>
    </row>
    <row r="2" spans="1:218" s="185" customFormat="1" ht="15.75" thickBot="1">
      <c r="A2" s="3"/>
      <c r="B2" s="3"/>
      <c r="C2" s="3"/>
      <c r="D2" s="3"/>
      <c r="E2" s="3"/>
      <c r="F2" s="3"/>
      <c r="G2" s="4"/>
      <c r="H2" s="5"/>
      <c r="I2" s="355" t="s">
        <v>1</v>
      </c>
      <c r="J2" s="356"/>
      <c r="K2" s="355" t="s">
        <v>2</v>
      </c>
      <c r="L2" s="356"/>
      <c r="M2" s="355" t="s">
        <v>3</v>
      </c>
      <c r="N2" s="356"/>
      <c r="O2" s="355" t="s">
        <v>4</v>
      </c>
      <c r="P2" s="356"/>
      <c r="Q2" s="355" t="s">
        <v>5</v>
      </c>
      <c r="R2" s="356"/>
      <c r="S2" s="355" t="s">
        <v>6</v>
      </c>
      <c r="T2" s="356"/>
      <c r="U2" s="355" t="s">
        <v>7</v>
      </c>
      <c r="V2" s="356"/>
      <c r="W2" s="355" t="s">
        <v>8</v>
      </c>
      <c r="X2" s="356"/>
      <c r="Y2" s="355" t="s">
        <v>9</v>
      </c>
      <c r="Z2" s="356"/>
      <c r="AA2" s="355" t="s">
        <v>10</v>
      </c>
      <c r="AB2" s="356"/>
      <c r="AC2" s="355" t="s">
        <v>11</v>
      </c>
      <c r="AD2" s="356"/>
      <c r="AE2" s="355" t="s">
        <v>12</v>
      </c>
      <c r="AF2" s="356"/>
      <c r="AG2" s="355" t="s">
        <v>13</v>
      </c>
      <c r="AH2" s="356"/>
      <c r="AI2" s="355" t="s">
        <v>14</v>
      </c>
      <c r="AJ2" s="356"/>
      <c r="AK2" s="355" t="s">
        <v>15</v>
      </c>
      <c r="AL2" s="356"/>
      <c r="AM2" s="355" t="s">
        <v>16</v>
      </c>
      <c r="AN2" s="356"/>
      <c r="AO2" s="355" t="s">
        <v>17</v>
      </c>
      <c r="AP2" s="356"/>
      <c r="AQ2" s="355" t="s">
        <v>18</v>
      </c>
      <c r="AR2" s="356"/>
      <c r="AS2" s="355" t="s">
        <v>19</v>
      </c>
      <c r="AT2" s="356"/>
      <c r="AU2" s="355" t="s">
        <v>20</v>
      </c>
      <c r="AV2" s="356"/>
      <c r="AW2" s="355" t="s">
        <v>21</v>
      </c>
      <c r="AX2" s="356"/>
      <c r="AY2" s="355" t="s">
        <v>22</v>
      </c>
      <c r="AZ2" s="356"/>
      <c r="BA2" s="5" t="s">
        <v>475</v>
      </c>
      <c r="BB2" s="169"/>
      <c r="BC2" s="183"/>
      <c r="BD2" s="184"/>
      <c r="BE2" s="184"/>
      <c r="BF2" s="163"/>
      <c r="BG2" s="163"/>
      <c r="BH2" s="163"/>
      <c r="BI2" s="163"/>
      <c r="BJ2" s="163"/>
      <c r="BK2" s="163"/>
      <c r="BL2" s="163"/>
      <c r="BM2" s="163"/>
      <c r="BN2" s="163"/>
      <c r="BO2" s="163"/>
      <c r="BP2" s="163"/>
      <c r="BQ2" s="163"/>
      <c r="BR2" s="163"/>
      <c r="BS2" s="163"/>
      <c r="BT2" s="163"/>
      <c r="BU2" s="163"/>
      <c r="BV2" s="163"/>
      <c r="BW2" s="163"/>
      <c r="BX2" s="163"/>
      <c r="BY2" s="163"/>
      <c r="BZ2" s="163"/>
      <c r="CA2" s="163"/>
      <c r="CB2" s="163"/>
      <c r="CC2" s="163"/>
      <c r="CD2" s="163"/>
      <c r="CE2" s="163"/>
      <c r="CF2" s="163"/>
      <c r="CG2" s="163"/>
      <c r="CH2" s="163"/>
      <c r="CI2" s="163"/>
      <c r="CJ2" s="163"/>
      <c r="CK2" s="163"/>
      <c r="CL2" s="163"/>
      <c r="CM2" s="163"/>
      <c r="CN2" s="163"/>
      <c r="CO2" s="163"/>
      <c r="CP2" s="163"/>
      <c r="CQ2" s="163"/>
      <c r="CR2" s="163"/>
      <c r="CS2" s="163"/>
      <c r="CT2" s="163"/>
      <c r="CU2" s="163"/>
      <c r="CV2" s="163"/>
      <c r="CW2" s="163"/>
      <c r="CX2" s="163"/>
      <c r="CY2" s="163"/>
      <c r="CZ2" s="163"/>
      <c r="DA2" s="163"/>
      <c r="DB2" s="163"/>
      <c r="DC2" s="163"/>
      <c r="DD2" s="163"/>
      <c r="DE2" s="163"/>
      <c r="DF2" s="163"/>
      <c r="DG2" s="163"/>
      <c r="DH2" s="163"/>
      <c r="DI2" s="163"/>
      <c r="DJ2" s="163"/>
      <c r="DK2" s="163"/>
      <c r="DL2" s="163"/>
      <c r="DM2" s="163"/>
      <c r="DN2" s="163"/>
      <c r="DO2" s="163"/>
      <c r="DP2" s="163"/>
      <c r="DQ2" s="163"/>
      <c r="DR2" s="163"/>
      <c r="DS2" s="163"/>
      <c r="DT2" s="163"/>
      <c r="DU2" s="163"/>
      <c r="DV2" s="163"/>
      <c r="DW2" s="163"/>
      <c r="DX2" s="163"/>
      <c r="DY2" s="163"/>
      <c r="DZ2" s="163"/>
      <c r="EA2" s="163"/>
      <c r="EB2" s="163"/>
      <c r="EC2" s="163"/>
      <c r="ED2" s="163"/>
      <c r="EE2" s="163"/>
      <c r="EF2" s="163"/>
      <c r="EG2" s="163"/>
      <c r="EH2" s="163"/>
      <c r="EI2" s="163"/>
      <c r="EJ2" s="163"/>
      <c r="EK2" s="163"/>
      <c r="EL2" s="163"/>
      <c r="EM2" s="163"/>
      <c r="EN2" s="163"/>
      <c r="EO2" s="163"/>
      <c r="EP2" s="163"/>
      <c r="EQ2" s="163"/>
      <c r="ER2" s="163"/>
      <c r="ES2" s="163"/>
      <c r="ET2" s="163"/>
      <c r="EU2" s="163"/>
      <c r="EV2" s="163"/>
      <c r="EW2" s="163"/>
      <c r="EX2" s="163"/>
      <c r="EY2" s="163"/>
      <c r="EZ2" s="163"/>
      <c r="FA2" s="163"/>
      <c r="FB2" s="163"/>
      <c r="FC2" s="163"/>
      <c r="FD2" s="163"/>
      <c r="FE2" s="163"/>
      <c r="FF2" s="163"/>
      <c r="FG2" s="163"/>
      <c r="FH2" s="163"/>
      <c r="FI2" s="163"/>
      <c r="FJ2" s="163"/>
      <c r="FK2" s="163"/>
      <c r="FL2" s="163"/>
      <c r="FM2" s="163"/>
      <c r="FN2" s="163"/>
      <c r="FO2" s="163"/>
      <c r="FP2" s="163"/>
      <c r="FQ2" s="163"/>
      <c r="FR2" s="163"/>
      <c r="FS2" s="163"/>
      <c r="FT2" s="163"/>
      <c r="FU2" s="163"/>
      <c r="FV2" s="163"/>
      <c r="FW2" s="163"/>
      <c r="FX2" s="163"/>
      <c r="FY2" s="163"/>
      <c r="FZ2" s="163"/>
      <c r="GA2" s="163"/>
      <c r="GB2" s="163"/>
      <c r="GC2" s="163"/>
      <c r="GD2" s="163"/>
      <c r="GE2" s="163"/>
      <c r="GF2" s="163"/>
      <c r="GG2" s="163"/>
      <c r="GH2" s="163"/>
      <c r="GI2" s="163"/>
      <c r="GJ2" s="163"/>
      <c r="GK2" s="163"/>
      <c r="GL2" s="163"/>
      <c r="GM2" s="163"/>
      <c r="GN2" s="163"/>
      <c r="GO2" s="163"/>
      <c r="GP2" s="163"/>
      <c r="GQ2" s="163"/>
      <c r="GR2" s="163"/>
      <c r="GS2" s="163"/>
      <c r="GT2" s="163"/>
      <c r="GU2" s="163"/>
      <c r="GV2" s="163"/>
      <c r="GW2" s="163"/>
      <c r="GX2" s="163"/>
      <c r="GY2" s="163"/>
      <c r="GZ2" s="163"/>
      <c r="HA2" s="163"/>
      <c r="HB2" s="163"/>
      <c r="HC2" s="163"/>
      <c r="HD2" s="163"/>
      <c r="HE2" s="163"/>
      <c r="HF2" s="163"/>
      <c r="HG2" s="163"/>
      <c r="HH2" s="163"/>
      <c r="HI2" s="163"/>
      <c r="HJ2" s="163"/>
    </row>
    <row r="3" spans="1:218" customFormat="1" ht="64.5" thickBot="1">
      <c r="A3" s="6" t="s">
        <v>24</v>
      </c>
      <c r="B3" s="7" t="s">
        <v>25</v>
      </c>
      <c r="C3" s="8" t="s">
        <v>26</v>
      </c>
      <c r="D3" s="8" t="s">
        <v>27</v>
      </c>
      <c r="E3" s="9" t="s">
        <v>28</v>
      </c>
      <c r="F3" s="9" t="s">
        <v>29</v>
      </c>
      <c r="G3" s="9" t="s">
        <v>30</v>
      </c>
      <c r="H3" s="10" t="s">
        <v>31</v>
      </c>
      <c r="I3" s="11" t="s">
        <v>475</v>
      </c>
      <c r="J3" s="12" t="s">
        <v>32</v>
      </c>
      <c r="K3" s="13" t="s">
        <v>475</v>
      </c>
      <c r="L3" s="12" t="s">
        <v>32</v>
      </c>
      <c r="M3" s="13" t="s">
        <v>475</v>
      </c>
      <c r="N3" s="12" t="s">
        <v>32</v>
      </c>
      <c r="O3" s="13" t="s">
        <v>475</v>
      </c>
      <c r="P3" s="12" t="s">
        <v>32</v>
      </c>
      <c r="Q3" s="13" t="s">
        <v>476</v>
      </c>
      <c r="R3" s="12" t="s">
        <v>32</v>
      </c>
      <c r="S3" s="13" t="s">
        <v>475</v>
      </c>
      <c r="T3" s="12" t="s">
        <v>32</v>
      </c>
      <c r="U3" s="13" t="s">
        <v>475</v>
      </c>
      <c r="V3" s="12" t="s">
        <v>32</v>
      </c>
      <c r="W3" s="13" t="s">
        <v>475</v>
      </c>
      <c r="X3" s="12" t="s">
        <v>32</v>
      </c>
      <c r="Y3" s="13" t="s">
        <v>475</v>
      </c>
      <c r="Z3" s="12" t="s">
        <v>32</v>
      </c>
      <c r="AA3" s="13" t="s">
        <v>475</v>
      </c>
      <c r="AB3" s="12" t="s">
        <v>32</v>
      </c>
      <c r="AC3" s="13" t="s">
        <v>475</v>
      </c>
      <c r="AD3" s="12" t="s">
        <v>32</v>
      </c>
      <c r="AE3" s="13" t="s">
        <v>475</v>
      </c>
      <c r="AF3" s="12" t="s">
        <v>32</v>
      </c>
      <c r="AG3" s="13" t="s">
        <v>475</v>
      </c>
      <c r="AH3" s="12" t="s">
        <v>32</v>
      </c>
      <c r="AI3" s="13" t="s">
        <v>475</v>
      </c>
      <c r="AJ3" s="12" t="s">
        <v>32</v>
      </c>
      <c r="AK3" s="13" t="s">
        <v>475</v>
      </c>
      <c r="AL3" s="12" t="s">
        <v>32</v>
      </c>
      <c r="AM3" s="14" t="s">
        <v>475</v>
      </c>
      <c r="AN3" s="12" t="s">
        <v>32</v>
      </c>
      <c r="AO3" s="13" t="s">
        <v>475</v>
      </c>
      <c r="AP3" s="12" t="s">
        <v>32</v>
      </c>
      <c r="AQ3" s="13" t="s">
        <v>475</v>
      </c>
      <c r="AR3" s="12" t="s">
        <v>32</v>
      </c>
      <c r="AS3" s="13" t="s">
        <v>475</v>
      </c>
      <c r="AT3" s="12" t="s">
        <v>32</v>
      </c>
      <c r="AU3" s="13" t="s">
        <v>475</v>
      </c>
      <c r="AV3" s="12" t="s">
        <v>32</v>
      </c>
      <c r="AW3" s="13" t="s">
        <v>475</v>
      </c>
      <c r="AX3" s="12" t="s">
        <v>32</v>
      </c>
      <c r="AY3" s="13" t="s">
        <v>475</v>
      </c>
      <c r="AZ3" s="12" t="s">
        <v>32</v>
      </c>
      <c r="BA3" s="15"/>
      <c r="BB3" s="170" t="s">
        <v>477</v>
      </c>
      <c r="BC3" s="147"/>
      <c r="BD3" s="167"/>
      <c r="BE3" s="167"/>
      <c r="BF3" s="102"/>
      <c r="BG3" s="102"/>
      <c r="BH3" s="102"/>
      <c r="BI3" s="102"/>
      <c r="BJ3" s="102"/>
      <c r="BK3" s="102"/>
      <c r="BL3" s="102"/>
      <c r="BM3" s="102"/>
      <c r="BN3" s="102"/>
      <c r="BO3" s="102"/>
      <c r="BP3" s="102"/>
      <c r="BQ3" s="102"/>
      <c r="BR3" s="102"/>
      <c r="BS3" s="102"/>
      <c r="BT3" s="102"/>
      <c r="BU3" s="102"/>
      <c r="BV3" s="102"/>
      <c r="BW3" s="102"/>
      <c r="BX3" s="102"/>
      <c r="BY3" s="102"/>
      <c r="BZ3" s="102"/>
      <c r="CA3" s="102"/>
      <c r="CB3" s="102"/>
      <c r="CC3" s="102"/>
      <c r="CD3" s="102"/>
      <c r="CE3" s="102"/>
      <c r="CF3" s="102"/>
      <c r="CG3" s="102"/>
      <c r="CH3" s="102"/>
      <c r="CI3" s="102"/>
      <c r="CJ3" s="102"/>
      <c r="CK3" s="102"/>
      <c r="CL3" s="102"/>
      <c r="CM3" s="102"/>
      <c r="CN3" s="102"/>
      <c r="CO3" s="102"/>
      <c r="CP3" s="102"/>
      <c r="CQ3" s="102"/>
      <c r="CR3" s="102"/>
      <c r="CS3" s="102"/>
      <c r="CT3" s="102"/>
      <c r="CU3" s="102"/>
      <c r="CV3" s="102"/>
      <c r="CW3" s="102"/>
      <c r="CX3" s="102"/>
      <c r="CY3" s="102"/>
      <c r="CZ3" s="102"/>
      <c r="DA3" s="102"/>
      <c r="DB3" s="102"/>
      <c r="DC3" s="102"/>
      <c r="DD3" s="102"/>
      <c r="DE3" s="102"/>
      <c r="DF3" s="102"/>
      <c r="DG3" s="102"/>
      <c r="DH3" s="102"/>
      <c r="DI3" s="102"/>
      <c r="DJ3" s="102"/>
      <c r="DK3" s="102"/>
      <c r="DL3" s="102"/>
      <c r="DM3" s="102"/>
      <c r="DN3" s="102"/>
      <c r="DO3" s="102"/>
      <c r="DP3" s="102"/>
      <c r="DQ3" s="102"/>
      <c r="DR3" s="102"/>
      <c r="DS3" s="102"/>
      <c r="DT3" s="102"/>
      <c r="DU3" s="102"/>
      <c r="DV3" s="102"/>
      <c r="DW3" s="102"/>
      <c r="DX3" s="102"/>
      <c r="DY3" s="102"/>
      <c r="DZ3" s="102"/>
      <c r="EA3" s="102"/>
      <c r="EB3" s="102"/>
      <c r="EC3" s="102"/>
      <c r="ED3" s="102"/>
      <c r="EE3" s="102"/>
      <c r="EF3" s="102"/>
      <c r="EG3" s="102"/>
      <c r="EH3" s="102"/>
      <c r="EI3" s="102"/>
      <c r="EJ3" s="102"/>
      <c r="EK3" s="102"/>
      <c r="EL3" s="102"/>
      <c r="EM3" s="102"/>
      <c r="EN3" s="102"/>
      <c r="EO3" s="102"/>
      <c r="EP3" s="102"/>
      <c r="EQ3" s="102"/>
      <c r="ER3" s="102"/>
      <c r="ES3" s="102"/>
      <c r="ET3" s="102"/>
      <c r="EU3" s="102"/>
      <c r="EV3" s="102"/>
      <c r="EW3" s="102"/>
      <c r="EX3" s="102"/>
      <c r="EY3" s="102"/>
      <c r="EZ3" s="102"/>
      <c r="FA3" s="102"/>
      <c r="FB3" s="102"/>
      <c r="FC3" s="102"/>
      <c r="FD3" s="102"/>
      <c r="FE3" s="102"/>
      <c r="FF3" s="102"/>
      <c r="FG3" s="102"/>
      <c r="FH3" s="102"/>
      <c r="FI3" s="102"/>
      <c r="FJ3" s="102"/>
      <c r="FK3" s="102"/>
      <c r="FL3" s="102"/>
      <c r="FM3" s="102"/>
      <c r="FN3" s="102"/>
      <c r="FO3" s="102"/>
      <c r="FP3" s="102"/>
      <c r="FQ3" s="102"/>
      <c r="FR3" s="102"/>
      <c r="FS3" s="102"/>
      <c r="FT3" s="102"/>
      <c r="FU3" s="102"/>
      <c r="FV3" s="102"/>
      <c r="FW3" s="102"/>
      <c r="FX3" s="102"/>
      <c r="FY3" s="102"/>
      <c r="FZ3" s="102"/>
      <c r="GA3" s="102"/>
      <c r="GB3" s="102"/>
      <c r="GC3" s="102"/>
      <c r="GD3" s="102"/>
      <c r="GE3" s="102"/>
      <c r="GF3" s="102"/>
      <c r="GG3" s="102"/>
      <c r="GH3" s="102"/>
      <c r="GI3" s="102"/>
      <c r="GJ3" s="102"/>
      <c r="GK3" s="102"/>
      <c r="GL3" s="102"/>
      <c r="GM3" s="102"/>
      <c r="GN3" s="102"/>
      <c r="GO3" s="102"/>
      <c r="GP3" s="102"/>
      <c r="GQ3" s="102"/>
      <c r="GR3" s="102"/>
      <c r="GS3" s="102"/>
      <c r="GT3" s="102"/>
      <c r="GU3" s="102"/>
      <c r="GV3" s="102"/>
      <c r="GW3" s="102"/>
      <c r="GX3" s="102"/>
      <c r="GY3" s="102"/>
      <c r="GZ3" s="102"/>
      <c r="HA3" s="102"/>
      <c r="HB3" s="102"/>
      <c r="HC3" s="102"/>
      <c r="HD3" s="102"/>
      <c r="HE3" s="102"/>
      <c r="HF3" s="102"/>
      <c r="HG3" s="102"/>
      <c r="HH3" s="102"/>
      <c r="HI3" s="102"/>
      <c r="HJ3" s="102"/>
    </row>
    <row r="4" spans="1:218" s="168" customFormat="1" ht="15.75" thickBot="1">
      <c r="A4" s="357" t="s">
        <v>34</v>
      </c>
      <c r="B4" s="358"/>
      <c r="C4" s="358"/>
      <c r="D4" s="358"/>
      <c r="E4" s="358"/>
      <c r="F4" s="358"/>
      <c r="G4" s="359"/>
      <c r="H4" s="16"/>
      <c r="I4" s="17" t="s">
        <v>32</v>
      </c>
      <c r="J4" s="165">
        <f>+J15+J33+J38+J44+J54+J76+J90+J129+J144+J153+J184+J217+J225+J229+J233</f>
        <v>40125834.893071413</v>
      </c>
      <c r="K4" s="17" t="s">
        <v>32</v>
      </c>
      <c r="L4" s="165">
        <f>+L15+L33+L38+L44+L54+L76+L90+L129+L144+L153+L184+L217+L225+L229+L233</f>
        <v>2482322.4305543303</v>
      </c>
      <c r="M4" s="17" t="s">
        <v>32</v>
      </c>
      <c r="N4" s="165">
        <f>+N15+N33+N38+N44+N54+N76+N90+N129+N144+N153+N184+N217+N225+N229+N233</f>
        <v>6774604.3361736313</v>
      </c>
      <c r="O4" s="17" t="s">
        <v>32</v>
      </c>
      <c r="P4" s="165">
        <f>+P15+P33+P38+P44+P54+P76+P90+P129+P144+P153+P184+P217+P225+P229+P233</f>
        <v>3734857.3630134659</v>
      </c>
      <c r="Q4" s="17" t="s">
        <v>32</v>
      </c>
      <c r="R4" s="165">
        <f>+R15+R33+R38+R44+R54+R76+R90+R129+R144+R153+R184+R217+R225+R229+R233</f>
        <v>1774776.2951063472</v>
      </c>
      <c r="S4" s="17" t="s">
        <v>32</v>
      </c>
      <c r="T4" s="165">
        <f>+T15+T33+T38+T44+T54+T76+T90+T129+T144+T153+T184+T217+T225+T229+T233</f>
        <v>2158642.4167991765</v>
      </c>
      <c r="U4" s="17" t="s">
        <v>32</v>
      </c>
      <c r="V4" s="165">
        <f>+V15+V33+V38+V44+V54+V76+V90+V129+V144+V153+V184+V217+V225+V229+V233</f>
        <v>4221977.3683529599</v>
      </c>
      <c r="W4" s="17" t="s">
        <v>32</v>
      </c>
      <c r="X4" s="165">
        <f>+X15+X33+X38+X44+X54+X76+X90+X129+X144+X153+X184+X217+X225+X229+X233</f>
        <v>2764180.7908854368</v>
      </c>
      <c r="Y4" s="17" t="s">
        <v>32</v>
      </c>
      <c r="Z4" s="165">
        <f>+Z15+Z33+Z38+Z44+Z54+Z76+Z90+Z129+Z144+Z153+Z184+Z217+Z225+Z229+Z233</f>
        <v>2749896.1921461592</v>
      </c>
      <c r="AA4" s="17" t="s">
        <v>32</v>
      </c>
      <c r="AB4" s="165">
        <f>+AB15+AB33+AB38+AB44+AB54+AB76+AB90+AB129+AB144+AB153+AB184+AB217+AB225+AB229+AB233</f>
        <v>2585258.6409358089</v>
      </c>
      <c r="AC4" s="17" t="s">
        <v>32</v>
      </c>
      <c r="AD4" s="165">
        <f>+AD15+AD33+AD38+AD44+AD54+AD76+AD90+AD129+AD144+AD153+AD184+AD217+AD225+AD229+AD233</f>
        <v>3235521.5028863088</v>
      </c>
      <c r="AE4" s="17" t="s">
        <v>32</v>
      </c>
      <c r="AF4" s="165">
        <f>+AF15+AF33+AF38+AF44+AF54+AF76+AF90+AF129+AF144+AF153+AF184+AF217+AF225+AF229+AF233</f>
        <v>2528654.1943594329</v>
      </c>
      <c r="AG4" s="17" t="s">
        <v>32</v>
      </c>
      <c r="AH4" s="165">
        <f>+AH15+AH33+AH38+AH44+AH54+AH76+AH90+AH129+AH144+AH153+AH184+AH217+AH225+AH229+AH233</f>
        <v>7598438.332800095</v>
      </c>
      <c r="AI4" s="17" t="s">
        <v>32</v>
      </c>
      <c r="AJ4" s="165">
        <f>+AJ15+AJ33+AJ38+AJ44+AJ54+AJ76+AJ90+AJ129+AJ144+AJ153+AJ184+AJ217+AJ225+AJ229+AJ233</f>
        <v>3084042.0119826379</v>
      </c>
      <c r="AK4" s="17" t="s">
        <v>32</v>
      </c>
      <c r="AL4" s="165">
        <f>+AL15+AL33+AL38+AL44+AL54+AL76+AL90+AL129+AL144+AL153+AL184+AL217+AL225+AL229+AL233</f>
        <v>3260198.8325012857</v>
      </c>
      <c r="AM4" s="18" t="s">
        <v>32</v>
      </c>
      <c r="AN4" s="165">
        <f>+AN15+AN33+AN38+AN44+AN54+AN76+AN90+AN129+AN144+AN153+AN184+AN217+AN225+AN229+AN233</f>
        <v>4604483.1897741342</v>
      </c>
      <c r="AO4" s="17" t="s">
        <v>32</v>
      </c>
      <c r="AP4" s="165">
        <f>+AP15+AP33+AP38+AP44+AP54+AP76+AP90+AP129+AP144+AP153+AP184+AP217+AP225+AP229+AP233</f>
        <v>5713264.1933635641</v>
      </c>
      <c r="AQ4" s="17" t="s">
        <v>32</v>
      </c>
      <c r="AR4" s="165">
        <f>+AR15+AR33+AR38+AR44+AR54+AR76+AR90+AR129+AR144+AR153+AR184+AR217+AR225+AR229+AR233</f>
        <v>3039148.9368342529</v>
      </c>
      <c r="AS4" s="17" t="s">
        <v>32</v>
      </c>
      <c r="AT4" s="165">
        <f>+AT15+AT33+AT38+AT44+AT54+AT76+AT90+AT129+AT144+AT153+AT184+AT217+AT225+AT229+AT233</f>
        <v>3055980.2098337458</v>
      </c>
      <c r="AU4" s="17" t="s">
        <v>32</v>
      </c>
      <c r="AV4" s="165">
        <f>+AV15+AV33+AV38+AV44+AV54+AV76+AV90+AV129+AV144+AV153+AV184+AV217+AV225+AV229+AV233</f>
        <v>0</v>
      </c>
      <c r="AW4" s="17" t="s">
        <v>32</v>
      </c>
      <c r="AX4" s="165">
        <f>+AX15+AX33+AX38+AX44+AX54+AX76+AX90+AX129+AX144+AX153+AX184+AX217+AX225+AX229+AX233</f>
        <v>8722577.4306538943</v>
      </c>
      <c r="AY4" s="17" t="s">
        <v>32</v>
      </c>
      <c r="AZ4" s="165">
        <f>+AZ15+AZ33+AZ38+AZ44+AZ54+AZ76+AZ90+AZ129+AZ144+AZ153+AZ184+AZ217+AZ225+AZ229+AZ233</f>
        <v>1785290.6101453854</v>
      </c>
      <c r="BA4" s="19"/>
      <c r="BB4" s="172">
        <f>J4+L4+N4+P4+R4+T4+V4+X4+Z4+AB4+AD4+AF4+AH4+AJ4+AL4+AN4+AP4+AR4+AT4+AV4+AX4+AZ4</f>
        <v>115999950.17217347</v>
      </c>
      <c r="BC4" s="166"/>
      <c r="BD4" s="167"/>
      <c r="BE4" s="167"/>
      <c r="BF4" s="167"/>
      <c r="BG4" s="167"/>
      <c r="BH4" s="167"/>
      <c r="BI4" s="167"/>
      <c r="BJ4" s="167"/>
      <c r="BK4" s="167"/>
      <c r="BL4" s="167"/>
      <c r="BM4" s="167"/>
      <c r="BN4" s="167"/>
      <c r="BO4" s="167"/>
      <c r="BP4" s="167"/>
      <c r="BQ4" s="167"/>
      <c r="BR4" s="167"/>
      <c r="BS4" s="167"/>
      <c r="BT4" s="167"/>
      <c r="BU4" s="167"/>
      <c r="BV4" s="167"/>
      <c r="BW4" s="167"/>
      <c r="BX4" s="167"/>
      <c r="BY4" s="167"/>
      <c r="BZ4" s="167"/>
      <c r="CA4" s="167"/>
      <c r="CB4" s="167"/>
      <c r="CC4" s="167"/>
      <c r="CD4" s="167"/>
      <c r="CE4" s="167"/>
      <c r="CF4" s="167"/>
      <c r="CG4" s="167"/>
      <c r="CH4" s="167"/>
      <c r="CI4" s="167"/>
      <c r="CJ4" s="167"/>
      <c r="CK4" s="167"/>
      <c r="CL4" s="167"/>
      <c r="CM4" s="167"/>
      <c r="CN4" s="167"/>
      <c r="CO4" s="167"/>
      <c r="CP4" s="167"/>
      <c r="CQ4" s="167"/>
      <c r="CR4" s="167"/>
      <c r="CS4" s="167"/>
      <c r="CT4" s="167"/>
      <c r="CU4" s="167"/>
      <c r="CV4" s="167"/>
      <c r="CW4" s="167"/>
      <c r="CX4" s="167"/>
      <c r="CY4" s="167"/>
      <c r="CZ4" s="167"/>
      <c r="DA4" s="167"/>
      <c r="DB4" s="167"/>
      <c r="DC4" s="167"/>
      <c r="DD4" s="167"/>
      <c r="DE4" s="167"/>
      <c r="DF4" s="167"/>
      <c r="DG4" s="167"/>
      <c r="DH4" s="167"/>
      <c r="DI4" s="167"/>
      <c r="DJ4" s="167"/>
      <c r="DK4" s="167"/>
      <c r="DL4" s="167"/>
      <c r="DM4" s="167"/>
      <c r="DN4" s="167"/>
      <c r="DO4" s="167"/>
      <c r="DP4" s="167"/>
      <c r="DQ4" s="167"/>
      <c r="DR4" s="167"/>
      <c r="DS4" s="167"/>
      <c r="DT4" s="167"/>
      <c r="DU4" s="167"/>
      <c r="DV4" s="167"/>
      <c r="DW4" s="167"/>
      <c r="DX4" s="167"/>
      <c r="DY4" s="167"/>
      <c r="DZ4" s="167"/>
      <c r="EA4" s="167"/>
      <c r="EB4" s="167"/>
      <c r="EC4" s="167"/>
      <c r="ED4" s="167"/>
      <c r="EE4" s="167"/>
      <c r="EF4" s="167"/>
      <c r="EG4" s="167"/>
      <c r="EH4" s="167"/>
      <c r="EI4" s="167"/>
      <c r="EJ4" s="167"/>
      <c r="EK4" s="167"/>
      <c r="EL4" s="167"/>
      <c r="EM4" s="167"/>
      <c r="EN4" s="167"/>
      <c r="EO4" s="167"/>
      <c r="EP4" s="167"/>
      <c r="EQ4" s="167"/>
      <c r="ER4" s="167"/>
      <c r="ES4" s="167"/>
      <c r="ET4" s="167"/>
      <c r="EU4" s="167"/>
      <c r="EV4" s="167"/>
      <c r="EW4" s="167"/>
      <c r="EX4" s="167"/>
      <c r="EY4" s="167"/>
      <c r="EZ4" s="167"/>
      <c r="FA4" s="167"/>
      <c r="FB4" s="167"/>
      <c r="FC4" s="167"/>
      <c r="FD4" s="167"/>
      <c r="FE4" s="167"/>
      <c r="FF4" s="167"/>
      <c r="FG4" s="167"/>
      <c r="FH4" s="167"/>
      <c r="FI4" s="167"/>
      <c r="FJ4" s="167"/>
      <c r="FK4" s="167"/>
      <c r="FL4" s="167"/>
      <c r="FM4" s="167"/>
      <c r="FN4" s="167"/>
      <c r="FO4" s="167"/>
      <c r="FP4" s="167"/>
      <c r="FQ4" s="167"/>
      <c r="FR4" s="167"/>
      <c r="FS4" s="167"/>
      <c r="FT4" s="167"/>
      <c r="FU4" s="167"/>
      <c r="FV4" s="167"/>
      <c r="FW4" s="167"/>
      <c r="FX4" s="167"/>
      <c r="FY4" s="167"/>
      <c r="FZ4" s="167"/>
      <c r="GA4" s="167"/>
      <c r="GB4" s="167"/>
      <c r="GC4" s="167"/>
      <c r="GD4" s="167"/>
      <c r="GE4" s="167"/>
      <c r="GF4" s="167"/>
      <c r="GG4" s="167"/>
      <c r="GH4" s="167"/>
      <c r="GI4" s="167"/>
      <c r="GJ4" s="167"/>
      <c r="GK4" s="167"/>
      <c r="GL4" s="167"/>
      <c r="GM4" s="167"/>
      <c r="GN4" s="167"/>
      <c r="GO4" s="167"/>
      <c r="GP4" s="167"/>
      <c r="GQ4" s="167"/>
      <c r="GR4" s="167"/>
      <c r="GS4" s="167"/>
      <c r="GT4" s="167"/>
      <c r="GU4" s="167"/>
      <c r="GV4" s="167"/>
      <c r="GW4" s="167"/>
      <c r="GX4" s="167"/>
      <c r="GY4" s="167"/>
      <c r="GZ4" s="167"/>
      <c r="HA4" s="167"/>
      <c r="HB4" s="167"/>
      <c r="HC4" s="167"/>
      <c r="HD4" s="167"/>
      <c r="HE4" s="167"/>
      <c r="HF4" s="167"/>
      <c r="HG4" s="167"/>
      <c r="HH4" s="167"/>
      <c r="HI4" s="167"/>
      <c r="HJ4" s="167"/>
    </row>
    <row r="5" spans="1:218" ht="101.25">
      <c r="A5" s="20">
        <v>1</v>
      </c>
      <c r="B5" s="20">
        <v>1</v>
      </c>
      <c r="C5" s="21">
        <v>42281807</v>
      </c>
      <c r="D5" s="22" t="s">
        <v>35</v>
      </c>
      <c r="E5" s="23" t="s">
        <v>36</v>
      </c>
      <c r="F5" s="23" t="s">
        <v>37</v>
      </c>
      <c r="G5" s="24" t="s">
        <v>38</v>
      </c>
      <c r="H5" s="25">
        <v>57314.553994325237</v>
      </c>
      <c r="I5" s="139">
        <v>10</v>
      </c>
      <c r="J5" s="103">
        <f>I5*H5</f>
        <v>573145.53994325234</v>
      </c>
      <c r="K5" s="27">
        <v>0</v>
      </c>
      <c r="L5" s="26">
        <f t="shared" ref="L5:L14" si="0">K5*H5</f>
        <v>0</v>
      </c>
      <c r="M5" s="28">
        <v>0</v>
      </c>
      <c r="N5" s="29">
        <f t="shared" ref="N5:N12" si="1">M5*H5</f>
        <v>0</v>
      </c>
      <c r="O5" s="30">
        <v>0</v>
      </c>
      <c r="P5" s="29">
        <f t="shared" ref="P5:P12" si="2">O5*H5</f>
        <v>0</v>
      </c>
      <c r="Q5" s="30">
        <v>0</v>
      </c>
      <c r="R5" s="31">
        <f t="shared" ref="R5:R12" si="3">Q5*H5</f>
        <v>0</v>
      </c>
      <c r="S5" s="30">
        <v>0</v>
      </c>
      <c r="T5" s="26">
        <f t="shared" ref="T5:T12" si="4">S5*H5</f>
        <v>0</v>
      </c>
      <c r="U5" s="135">
        <v>0</v>
      </c>
      <c r="V5" s="26">
        <f t="shared" ref="V5:V12" si="5">U5*H5</f>
        <v>0</v>
      </c>
      <c r="W5" s="27">
        <v>0</v>
      </c>
      <c r="X5" s="26">
        <f t="shared" ref="X5:X12" si="6">W5*H5</f>
        <v>0</v>
      </c>
      <c r="Y5" s="27">
        <v>0</v>
      </c>
      <c r="Z5" s="26">
        <f t="shared" ref="Z5:Z12" si="7">Y5*H5</f>
        <v>0</v>
      </c>
      <c r="AA5" s="27">
        <v>0</v>
      </c>
      <c r="AB5" s="29">
        <f t="shared" ref="AB5:AB12" si="8">AA5*H5</f>
        <v>0</v>
      </c>
      <c r="AC5" s="27">
        <v>0</v>
      </c>
      <c r="AD5" s="31">
        <f t="shared" ref="AD5:AD12" si="9">AC5*H5</f>
        <v>0</v>
      </c>
      <c r="AE5" s="135">
        <v>0</v>
      </c>
      <c r="AF5" s="26">
        <f>AE5*H5</f>
        <v>0</v>
      </c>
      <c r="AG5" s="27">
        <v>0</v>
      </c>
      <c r="AH5" s="26">
        <f t="shared" ref="AH5:AH12" si="10">AG5*H5</f>
        <v>0</v>
      </c>
      <c r="AI5" s="27">
        <v>0</v>
      </c>
      <c r="AJ5" s="26">
        <f t="shared" ref="AJ5:AJ12" si="11">AI5*H5</f>
        <v>0</v>
      </c>
      <c r="AK5" s="28">
        <v>0</v>
      </c>
      <c r="AL5" s="31">
        <f t="shared" ref="AL5:AL12" si="12">AK5*H5</f>
        <v>0</v>
      </c>
      <c r="AM5" s="32">
        <v>0</v>
      </c>
      <c r="AN5" s="29">
        <f t="shared" ref="AN5:AN12" si="13">AM5*H5</f>
        <v>0</v>
      </c>
      <c r="AO5" s="32">
        <v>0</v>
      </c>
      <c r="AP5" s="31">
        <f t="shared" ref="AP5:AP12" si="14">AO5*H5</f>
        <v>0</v>
      </c>
      <c r="AQ5" s="135">
        <v>0</v>
      </c>
      <c r="AR5" s="26">
        <f t="shared" ref="AR5:AR12" si="15">AQ5*H5</f>
        <v>0</v>
      </c>
      <c r="AS5" s="135">
        <v>0</v>
      </c>
      <c r="AT5" s="26">
        <f t="shared" ref="AT5:AT12" si="16">AS5*H5</f>
        <v>0</v>
      </c>
      <c r="AU5" s="30">
        <v>0</v>
      </c>
      <c r="AV5" s="29">
        <f t="shared" ref="AV5:AV12" si="17">AU5*H5</f>
        <v>0</v>
      </c>
      <c r="AW5" s="27">
        <v>0</v>
      </c>
      <c r="AX5" s="29">
        <f t="shared" ref="AX5:AX12" si="18">AW5*H5</f>
        <v>0</v>
      </c>
      <c r="AY5" s="28">
        <v>0</v>
      </c>
      <c r="AZ5" s="31">
        <f t="shared" ref="AZ5:AZ12" si="19">AY5*H5</f>
        <v>0</v>
      </c>
      <c r="BA5" s="33">
        <f>I5+K5+M5+O5+Q5+S5+U5+W5+Y5+AA5+AC5+AE5+AG5+AI5+AK5+AM5+AO5+AQ5+AS5+AU5+AW5+AY5</f>
        <v>10</v>
      </c>
      <c r="BB5" s="172">
        <f>J5+L5+N5+P5+R5+T5+V5+X5+Z5+AB5+AD5+AF5+AH5+AJ5+AL5+AN5+AP5+AR5+AT5+AV5+AX5+AZ5</f>
        <v>573145.53994325234</v>
      </c>
      <c r="BD5" s="180">
        <f>+H5*BA5</f>
        <v>573145.53994325234</v>
      </c>
      <c r="BE5" s="180">
        <f>+BB5-BD5</f>
        <v>0</v>
      </c>
    </row>
    <row r="6" spans="1:218" ht="90">
      <c r="A6" s="34">
        <v>2</v>
      </c>
      <c r="B6" s="34">
        <v>2</v>
      </c>
      <c r="C6" s="35">
        <v>42281803</v>
      </c>
      <c r="D6" s="36" t="s">
        <v>35</v>
      </c>
      <c r="E6" s="37" t="s">
        <v>39</v>
      </c>
      <c r="F6" s="37" t="s">
        <v>40</v>
      </c>
      <c r="G6" s="38" t="s">
        <v>38</v>
      </c>
      <c r="H6" s="25">
        <v>33673.976636759347</v>
      </c>
      <c r="I6" s="139">
        <v>0</v>
      </c>
      <c r="J6" s="103">
        <f t="shared" ref="J6:J14" si="20">I6*H6</f>
        <v>0</v>
      </c>
      <c r="K6" s="27">
        <v>0</v>
      </c>
      <c r="L6" s="26">
        <f t="shared" si="0"/>
        <v>0</v>
      </c>
      <c r="M6" s="28">
        <v>0</v>
      </c>
      <c r="N6" s="29">
        <f t="shared" si="1"/>
        <v>0</v>
      </c>
      <c r="O6" s="30">
        <v>5</v>
      </c>
      <c r="P6" s="29">
        <f t="shared" si="2"/>
        <v>168369.88318379674</v>
      </c>
      <c r="Q6" s="30">
        <v>0</v>
      </c>
      <c r="R6" s="31">
        <f t="shared" si="3"/>
        <v>0</v>
      </c>
      <c r="S6" s="30">
        <v>0</v>
      </c>
      <c r="T6" s="26">
        <f t="shared" si="4"/>
        <v>0</v>
      </c>
      <c r="U6" s="135">
        <v>0</v>
      </c>
      <c r="V6" s="26">
        <f t="shared" si="5"/>
        <v>0</v>
      </c>
      <c r="W6" s="27">
        <v>0</v>
      </c>
      <c r="X6" s="26">
        <f t="shared" si="6"/>
        <v>0</v>
      </c>
      <c r="Y6" s="27">
        <v>0</v>
      </c>
      <c r="Z6" s="26">
        <f t="shared" si="7"/>
        <v>0</v>
      </c>
      <c r="AA6" s="27">
        <v>0</v>
      </c>
      <c r="AB6" s="29">
        <f t="shared" si="8"/>
        <v>0</v>
      </c>
      <c r="AC6" s="27">
        <v>2</v>
      </c>
      <c r="AD6" s="31">
        <f t="shared" si="9"/>
        <v>67347.953273518695</v>
      </c>
      <c r="AE6" s="135">
        <v>2</v>
      </c>
      <c r="AF6" s="26">
        <f>AE6*H6</f>
        <v>67347.953273518695</v>
      </c>
      <c r="AG6" s="27">
        <v>0</v>
      </c>
      <c r="AH6" s="26">
        <f t="shared" si="10"/>
        <v>0</v>
      </c>
      <c r="AI6" s="27">
        <v>0</v>
      </c>
      <c r="AJ6" s="26">
        <f t="shared" si="11"/>
        <v>0</v>
      </c>
      <c r="AK6" s="28">
        <v>0</v>
      </c>
      <c r="AL6" s="31">
        <f t="shared" si="12"/>
        <v>0</v>
      </c>
      <c r="AM6" s="32">
        <v>0</v>
      </c>
      <c r="AN6" s="29">
        <f t="shared" si="13"/>
        <v>0</v>
      </c>
      <c r="AO6" s="32">
        <v>0</v>
      </c>
      <c r="AP6" s="31">
        <f t="shared" si="14"/>
        <v>0</v>
      </c>
      <c r="AQ6" s="135">
        <v>0</v>
      </c>
      <c r="AR6" s="26">
        <f t="shared" si="15"/>
        <v>0</v>
      </c>
      <c r="AS6" s="135">
        <v>2</v>
      </c>
      <c r="AT6" s="26">
        <f t="shared" si="16"/>
        <v>67347.953273518695</v>
      </c>
      <c r="AU6" s="30">
        <v>0</v>
      </c>
      <c r="AV6" s="29">
        <f t="shared" si="17"/>
        <v>0</v>
      </c>
      <c r="AW6" s="27">
        <v>5</v>
      </c>
      <c r="AX6" s="29">
        <f t="shared" si="18"/>
        <v>168369.88318379674</v>
      </c>
      <c r="AY6" s="28">
        <v>0</v>
      </c>
      <c r="AZ6" s="31">
        <f t="shared" si="19"/>
        <v>0</v>
      </c>
      <c r="BA6" s="33">
        <f t="shared" ref="BA6:BA14" si="21">I6+K6+M6+O6+Q6+S6+U6+W6+Y6+AA6+AC6+AE6+AG6+AI6+AK6+AM6+AO6+AQ6+AS6+AU6+AW6+AY6</f>
        <v>16</v>
      </c>
      <c r="BB6" s="172">
        <f t="shared" ref="BB6:BB15" si="22">J6+L6+N6+P6+R6+T6+V6+X6+Z6+AB6+AD6+AF6+AH6+AJ6+AL6+AN6+AP6+AR6+AT6+AV6+AX6+AZ6</f>
        <v>538783.62618814956</v>
      </c>
      <c r="BD6" s="180">
        <f t="shared" ref="BD6:BD14" si="23">+H6*BA6</f>
        <v>538783.62618814956</v>
      </c>
      <c r="BE6" s="180">
        <f t="shared" ref="BE6:BE15" si="24">+BB6-BD6</f>
        <v>0</v>
      </c>
    </row>
    <row r="7" spans="1:218" ht="56.25">
      <c r="A7" s="20">
        <v>3</v>
      </c>
      <c r="B7" s="20">
        <v>3</v>
      </c>
      <c r="C7" s="35">
        <v>42281904</v>
      </c>
      <c r="D7" s="36" t="s">
        <v>42</v>
      </c>
      <c r="E7" s="37" t="s">
        <v>43</v>
      </c>
      <c r="F7" s="37" t="s">
        <v>44</v>
      </c>
      <c r="G7" s="38" t="s">
        <v>45</v>
      </c>
      <c r="H7" s="25">
        <v>50154.19195740969</v>
      </c>
      <c r="I7" s="139">
        <v>0</v>
      </c>
      <c r="J7" s="103">
        <f t="shared" si="20"/>
        <v>0</v>
      </c>
      <c r="K7" s="27">
        <v>0</v>
      </c>
      <c r="L7" s="26">
        <f t="shared" si="0"/>
        <v>0</v>
      </c>
      <c r="M7" s="28">
        <v>0</v>
      </c>
      <c r="N7" s="29">
        <f t="shared" si="1"/>
        <v>0</v>
      </c>
      <c r="O7" s="30">
        <v>0</v>
      </c>
      <c r="P7" s="29">
        <f t="shared" si="2"/>
        <v>0</v>
      </c>
      <c r="Q7" s="30">
        <v>0</v>
      </c>
      <c r="R7" s="31">
        <f t="shared" si="3"/>
        <v>0</v>
      </c>
      <c r="S7" s="30">
        <v>0</v>
      </c>
      <c r="T7" s="26">
        <f t="shared" si="4"/>
        <v>0</v>
      </c>
      <c r="U7" s="135">
        <v>0</v>
      </c>
      <c r="V7" s="26">
        <f t="shared" si="5"/>
        <v>0</v>
      </c>
      <c r="W7" s="27">
        <v>0</v>
      </c>
      <c r="X7" s="26">
        <f t="shared" si="6"/>
        <v>0</v>
      </c>
      <c r="Y7" s="27">
        <v>0</v>
      </c>
      <c r="Z7" s="26">
        <f t="shared" si="7"/>
        <v>0</v>
      </c>
      <c r="AA7" s="27">
        <v>0</v>
      </c>
      <c r="AB7" s="29">
        <f t="shared" si="8"/>
        <v>0</v>
      </c>
      <c r="AC7" s="27">
        <v>1</v>
      </c>
      <c r="AD7" s="31">
        <f t="shared" si="9"/>
        <v>50154.19195740969</v>
      </c>
      <c r="AE7" s="135">
        <v>1</v>
      </c>
      <c r="AF7" s="26">
        <f>H7*AE7</f>
        <v>50154.19195740969</v>
      </c>
      <c r="AG7" s="27">
        <v>0</v>
      </c>
      <c r="AH7" s="26">
        <f t="shared" si="10"/>
        <v>0</v>
      </c>
      <c r="AI7" s="27">
        <v>0</v>
      </c>
      <c r="AJ7" s="26">
        <f t="shared" si="11"/>
        <v>0</v>
      </c>
      <c r="AK7" s="28">
        <v>0</v>
      </c>
      <c r="AL7" s="31">
        <f t="shared" si="12"/>
        <v>0</v>
      </c>
      <c r="AM7" s="32">
        <v>0</v>
      </c>
      <c r="AN7" s="29">
        <f t="shared" si="13"/>
        <v>0</v>
      </c>
      <c r="AO7" s="32">
        <v>0</v>
      </c>
      <c r="AP7" s="31">
        <f t="shared" si="14"/>
        <v>0</v>
      </c>
      <c r="AQ7" s="135">
        <v>1</v>
      </c>
      <c r="AR7" s="26">
        <f t="shared" si="15"/>
        <v>50154.19195740969</v>
      </c>
      <c r="AS7" s="135">
        <v>0</v>
      </c>
      <c r="AT7" s="26">
        <f t="shared" si="16"/>
        <v>0</v>
      </c>
      <c r="AU7" s="30">
        <v>0</v>
      </c>
      <c r="AV7" s="29">
        <f t="shared" si="17"/>
        <v>0</v>
      </c>
      <c r="AW7" s="27">
        <v>0</v>
      </c>
      <c r="AX7" s="29">
        <f t="shared" si="18"/>
        <v>0</v>
      </c>
      <c r="AY7" s="28"/>
      <c r="AZ7" s="31">
        <f t="shared" si="19"/>
        <v>0</v>
      </c>
      <c r="BA7" s="33">
        <f t="shared" si="21"/>
        <v>3</v>
      </c>
      <c r="BB7" s="172">
        <f t="shared" si="22"/>
        <v>150462.57587222906</v>
      </c>
      <c r="BD7" s="180">
        <f t="shared" si="23"/>
        <v>150462.57587222906</v>
      </c>
      <c r="BE7" s="180">
        <f t="shared" si="24"/>
        <v>0</v>
      </c>
    </row>
    <row r="8" spans="1:218" ht="45">
      <c r="A8" s="34">
        <v>4</v>
      </c>
      <c r="B8" s="34">
        <v>4</v>
      </c>
      <c r="C8" s="35">
        <v>42281810</v>
      </c>
      <c r="D8" s="36" t="s">
        <v>42</v>
      </c>
      <c r="E8" s="37" t="s">
        <v>46</v>
      </c>
      <c r="F8" s="37" t="s">
        <v>47</v>
      </c>
      <c r="G8" s="38" t="s">
        <v>45</v>
      </c>
      <c r="H8" s="25">
        <v>36167.571539334953</v>
      </c>
      <c r="I8" s="139">
        <v>0</v>
      </c>
      <c r="J8" s="103">
        <f t="shared" si="20"/>
        <v>0</v>
      </c>
      <c r="K8" s="27">
        <v>2</v>
      </c>
      <c r="L8" s="26">
        <f t="shared" si="0"/>
        <v>72335.143078669906</v>
      </c>
      <c r="M8" s="28">
        <v>0</v>
      </c>
      <c r="N8" s="29">
        <f t="shared" si="1"/>
        <v>0</v>
      </c>
      <c r="O8" s="30">
        <v>4</v>
      </c>
      <c r="P8" s="29">
        <f t="shared" si="2"/>
        <v>144670.28615733981</v>
      </c>
      <c r="Q8" s="30">
        <v>0</v>
      </c>
      <c r="R8" s="31">
        <f t="shared" si="3"/>
        <v>0</v>
      </c>
      <c r="S8" s="30">
        <v>0</v>
      </c>
      <c r="T8" s="26">
        <f t="shared" si="4"/>
        <v>0</v>
      </c>
      <c r="U8" s="135">
        <v>2</v>
      </c>
      <c r="V8" s="26">
        <f t="shared" si="5"/>
        <v>72335.143078669906</v>
      </c>
      <c r="W8" s="27">
        <v>0</v>
      </c>
      <c r="X8" s="26">
        <f t="shared" si="6"/>
        <v>0</v>
      </c>
      <c r="Y8" s="27">
        <v>0</v>
      </c>
      <c r="Z8" s="26">
        <f t="shared" si="7"/>
        <v>0</v>
      </c>
      <c r="AA8" s="27">
        <v>0</v>
      </c>
      <c r="AB8" s="29">
        <f t="shared" si="8"/>
        <v>0</v>
      </c>
      <c r="AC8" s="28">
        <v>7</v>
      </c>
      <c r="AD8" s="31">
        <f t="shared" si="9"/>
        <v>253173.00077534467</v>
      </c>
      <c r="AE8" s="135">
        <v>0</v>
      </c>
      <c r="AF8" s="26">
        <f t="shared" ref="AF8:AF12" si="25">AE8*H8</f>
        <v>0</v>
      </c>
      <c r="AG8" s="27">
        <v>0</v>
      </c>
      <c r="AH8" s="26">
        <f t="shared" si="10"/>
        <v>0</v>
      </c>
      <c r="AI8" s="27">
        <v>0</v>
      </c>
      <c r="AJ8" s="26">
        <f t="shared" si="11"/>
        <v>0</v>
      </c>
      <c r="AK8" s="28">
        <v>2</v>
      </c>
      <c r="AL8" s="31">
        <f t="shared" si="12"/>
        <v>72335.143078669906</v>
      </c>
      <c r="AM8" s="32">
        <v>0</v>
      </c>
      <c r="AN8" s="29">
        <f t="shared" si="13"/>
        <v>0</v>
      </c>
      <c r="AO8" s="32">
        <v>0</v>
      </c>
      <c r="AP8" s="31">
        <f t="shared" si="14"/>
        <v>0</v>
      </c>
      <c r="AQ8" s="135">
        <v>0</v>
      </c>
      <c r="AR8" s="26">
        <f t="shared" si="15"/>
        <v>0</v>
      </c>
      <c r="AS8" s="135">
        <v>0</v>
      </c>
      <c r="AT8" s="26">
        <f t="shared" si="16"/>
        <v>0</v>
      </c>
      <c r="AU8" s="30">
        <v>0</v>
      </c>
      <c r="AV8" s="29">
        <f t="shared" si="17"/>
        <v>0</v>
      </c>
      <c r="AW8" s="28">
        <v>4</v>
      </c>
      <c r="AX8" s="29">
        <f t="shared" si="18"/>
        <v>144670.28615733981</v>
      </c>
      <c r="AY8" s="28">
        <v>0</v>
      </c>
      <c r="AZ8" s="31">
        <f t="shared" si="19"/>
        <v>0</v>
      </c>
      <c r="BA8" s="33">
        <f t="shared" si="21"/>
        <v>21</v>
      </c>
      <c r="BB8" s="172">
        <f t="shared" si="22"/>
        <v>759519.00232603401</v>
      </c>
      <c r="BD8" s="180">
        <f t="shared" si="23"/>
        <v>759519.00232603401</v>
      </c>
      <c r="BE8" s="180">
        <f t="shared" si="24"/>
        <v>0</v>
      </c>
    </row>
    <row r="9" spans="1:218" ht="67.5">
      <c r="A9" s="20">
        <v>5</v>
      </c>
      <c r="B9" s="20">
        <v>5</v>
      </c>
      <c r="C9" s="35">
        <v>42281706</v>
      </c>
      <c r="D9" s="36">
        <v>2584094</v>
      </c>
      <c r="E9" s="37" t="s">
        <v>48</v>
      </c>
      <c r="F9" s="40" t="s">
        <v>49</v>
      </c>
      <c r="G9" s="38" t="s">
        <v>41</v>
      </c>
      <c r="H9" s="25">
        <v>468544.72206285544</v>
      </c>
      <c r="I9" s="139">
        <v>2</v>
      </c>
      <c r="J9" s="103">
        <f t="shared" si="20"/>
        <v>937089.44412571087</v>
      </c>
      <c r="K9" s="27">
        <v>0</v>
      </c>
      <c r="L9" s="26">
        <f t="shared" si="0"/>
        <v>0</v>
      </c>
      <c r="M9" s="28">
        <v>0</v>
      </c>
      <c r="N9" s="29">
        <f t="shared" si="1"/>
        <v>0</v>
      </c>
      <c r="O9" s="30">
        <v>0</v>
      </c>
      <c r="P9" s="29">
        <f t="shared" si="2"/>
        <v>0</v>
      </c>
      <c r="Q9" s="30">
        <v>0</v>
      </c>
      <c r="R9" s="31">
        <f t="shared" si="3"/>
        <v>0</v>
      </c>
      <c r="S9" s="30">
        <v>0</v>
      </c>
      <c r="T9" s="26">
        <f t="shared" si="4"/>
        <v>0</v>
      </c>
      <c r="U9" s="135">
        <v>0</v>
      </c>
      <c r="V9" s="26">
        <f t="shared" si="5"/>
        <v>0</v>
      </c>
      <c r="W9" s="27">
        <v>0</v>
      </c>
      <c r="X9" s="26">
        <f t="shared" si="6"/>
        <v>0</v>
      </c>
      <c r="Y9" s="27">
        <v>0</v>
      </c>
      <c r="Z9" s="26">
        <f t="shared" si="7"/>
        <v>0</v>
      </c>
      <c r="AA9" s="27">
        <v>0</v>
      </c>
      <c r="AB9" s="29">
        <f t="shared" si="8"/>
        <v>0</v>
      </c>
      <c r="AC9" s="28">
        <v>0</v>
      </c>
      <c r="AD9" s="31">
        <f t="shared" si="9"/>
        <v>0</v>
      </c>
      <c r="AE9" s="135">
        <v>0</v>
      </c>
      <c r="AF9" s="26">
        <f t="shared" si="25"/>
        <v>0</v>
      </c>
      <c r="AG9" s="27">
        <v>0</v>
      </c>
      <c r="AH9" s="26">
        <f t="shared" si="10"/>
        <v>0</v>
      </c>
      <c r="AI9" s="27">
        <v>0</v>
      </c>
      <c r="AJ9" s="26">
        <f t="shared" si="11"/>
        <v>0</v>
      </c>
      <c r="AK9" s="28">
        <v>0</v>
      </c>
      <c r="AL9" s="31">
        <f t="shared" si="12"/>
        <v>0</v>
      </c>
      <c r="AM9" s="32">
        <v>0</v>
      </c>
      <c r="AN9" s="29">
        <f t="shared" si="13"/>
        <v>0</v>
      </c>
      <c r="AO9" s="32">
        <v>0</v>
      </c>
      <c r="AP9" s="31">
        <f t="shared" si="14"/>
        <v>0</v>
      </c>
      <c r="AQ9" s="135">
        <v>0</v>
      </c>
      <c r="AR9" s="26">
        <f t="shared" si="15"/>
        <v>0</v>
      </c>
      <c r="AS9" s="135">
        <v>0</v>
      </c>
      <c r="AT9" s="26">
        <f t="shared" si="16"/>
        <v>0</v>
      </c>
      <c r="AU9" s="30">
        <v>0</v>
      </c>
      <c r="AV9" s="29">
        <f t="shared" si="17"/>
        <v>0</v>
      </c>
      <c r="AW9" s="28">
        <v>0</v>
      </c>
      <c r="AX9" s="29">
        <f t="shared" si="18"/>
        <v>0</v>
      </c>
      <c r="AY9" s="28">
        <v>0</v>
      </c>
      <c r="AZ9" s="31">
        <f t="shared" si="19"/>
        <v>0</v>
      </c>
      <c r="BA9" s="33">
        <f t="shared" si="21"/>
        <v>2</v>
      </c>
      <c r="BB9" s="172">
        <f t="shared" si="22"/>
        <v>937089.44412571087</v>
      </c>
      <c r="BD9" s="180">
        <f t="shared" si="23"/>
        <v>937089.44412571087</v>
      </c>
      <c r="BE9" s="180">
        <f t="shared" si="24"/>
        <v>0</v>
      </c>
    </row>
    <row r="10" spans="1:218" ht="45">
      <c r="A10" s="34">
        <v>6</v>
      </c>
      <c r="B10" s="34">
        <v>6</v>
      </c>
      <c r="C10" s="35">
        <v>42281915</v>
      </c>
      <c r="D10" s="36">
        <v>2501244</v>
      </c>
      <c r="E10" s="37" t="s">
        <v>51</v>
      </c>
      <c r="F10" s="40" t="s">
        <v>52</v>
      </c>
      <c r="G10" s="38" t="s">
        <v>38</v>
      </c>
      <c r="H10" s="25">
        <v>206453.29249364301</v>
      </c>
      <c r="I10" s="139">
        <v>3</v>
      </c>
      <c r="J10" s="103">
        <f t="shared" si="20"/>
        <v>619359.87748092902</v>
      </c>
      <c r="K10" s="27">
        <v>0</v>
      </c>
      <c r="L10" s="26">
        <f t="shared" si="0"/>
        <v>0</v>
      </c>
      <c r="M10" s="28">
        <v>0</v>
      </c>
      <c r="N10" s="29">
        <f t="shared" si="1"/>
        <v>0</v>
      </c>
      <c r="O10" s="30">
        <v>0</v>
      </c>
      <c r="P10" s="29">
        <f t="shared" si="2"/>
        <v>0</v>
      </c>
      <c r="Q10" s="30">
        <v>0</v>
      </c>
      <c r="R10" s="31">
        <f t="shared" si="3"/>
        <v>0</v>
      </c>
      <c r="S10" s="30">
        <v>0</v>
      </c>
      <c r="T10" s="26">
        <f t="shared" si="4"/>
        <v>0</v>
      </c>
      <c r="U10" s="135">
        <v>1</v>
      </c>
      <c r="V10" s="26">
        <f t="shared" si="5"/>
        <v>206453.29249364301</v>
      </c>
      <c r="W10" s="27">
        <v>0</v>
      </c>
      <c r="X10" s="26">
        <f t="shared" si="6"/>
        <v>0</v>
      </c>
      <c r="Y10" s="27">
        <v>0</v>
      </c>
      <c r="Z10" s="26">
        <f t="shared" si="7"/>
        <v>0</v>
      </c>
      <c r="AA10" s="27">
        <v>0</v>
      </c>
      <c r="AB10" s="29">
        <f t="shared" si="8"/>
        <v>0</v>
      </c>
      <c r="AC10" s="27">
        <v>0</v>
      </c>
      <c r="AD10" s="31">
        <f t="shared" si="9"/>
        <v>0</v>
      </c>
      <c r="AE10" s="135">
        <v>0</v>
      </c>
      <c r="AF10" s="26">
        <f t="shared" si="25"/>
        <v>0</v>
      </c>
      <c r="AG10" s="27">
        <v>0</v>
      </c>
      <c r="AH10" s="26">
        <f t="shared" si="10"/>
        <v>0</v>
      </c>
      <c r="AI10" s="27">
        <v>0</v>
      </c>
      <c r="AJ10" s="26">
        <f t="shared" si="11"/>
        <v>0</v>
      </c>
      <c r="AK10" s="28">
        <v>0</v>
      </c>
      <c r="AL10" s="31">
        <f t="shared" si="12"/>
        <v>0</v>
      </c>
      <c r="AM10" s="32">
        <v>0</v>
      </c>
      <c r="AN10" s="29">
        <f t="shared" si="13"/>
        <v>0</v>
      </c>
      <c r="AO10" s="32">
        <v>0</v>
      </c>
      <c r="AP10" s="31">
        <f t="shared" si="14"/>
        <v>0</v>
      </c>
      <c r="AQ10" s="135">
        <v>0</v>
      </c>
      <c r="AR10" s="26">
        <f t="shared" si="15"/>
        <v>0</v>
      </c>
      <c r="AS10" s="135">
        <v>0</v>
      </c>
      <c r="AT10" s="26">
        <f t="shared" si="16"/>
        <v>0</v>
      </c>
      <c r="AU10" s="30">
        <v>0</v>
      </c>
      <c r="AV10" s="29">
        <f t="shared" si="17"/>
        <v>0</v>
      </c>
      <c r="AW10" s="27">
        <v>0</v>
      </c>
      <c r="AX10" s="29">
        <f t="shared" si="18"/>
        <v>0</v>
      </c>
      <c r="AY10" s="28">
        <v>0</v>
      </c>
      <c r="AZ10" s="31">
        <f t="shared" si="19"/>
        <v>0</v>
      </c>
      <c r="BA10" s="33">
        <f t="shared" si="21"/>
        <v>4</v>
      </c>
      <c r="BB10" s="172">
        <f t="shared" si="22"/>
        <v>825813.16997457203</v>
      </c>
      <c r="BD10" s="180">
        <f t="shared" si="23"/>
        <v>825813.16997457203</v>
      </c>
      <c r="BE10" s="180">
        <f t="shared" si="24"/>
        <v>0</v>
      </c>
    </row>
    <row r="11" spans="1:218" ht="56.25">
      <c r="A11" s="20">
        <v>7</v>
      </c>
      <c r="B11" s="20">
        <v>7</v>
      </c>
      <c r="C11" s="35">
        <v>42281915</v>
      </c>
      <c r="D11" s="36">
        <v>2501247</v>
      </c>
      <c r="E11" s="37" t="s">
        <v>51</v>
      </c>
      <c r="F11" s="40" t="s">
        <v>53</v>
      </c>
      <c r="G11" s="38" t="s">
        <v>38</v>
      </c>
      <c r="H11" s="25">
        <v>578061.91667960992</v>
      </c>
      <c r="I11" s="139">
        <v>1</v>
      </c>
      <c r="J11" s="103">
        <f t="shared" si="20"/>
        <v>578061.91667960992</v>
      </c>
      <c r="K11" s="27">
        <v>0</v>
      </c>
      <c r="L11" s="26">
        <f t="shared" si="0"/>
        <v>0</v>
      </c>
      <c r="M11" s="28">
        <v>0</v>
      </c>
      <c r="N11" s="29">
        <f t="shared" si="1"/>
        <v>0</v>
      </c>
      <c r="O11" s="30">
        <v>0</v>
      </c>
      <c r="P11" s="29">
        <f t="shared" si="2"/>
        <v>0</v>
      </c>
      <c r="Q11" s="30">
        <v>0</v>
      </c>
      <c r="R11" s="31">
        <f t="shared" si="3"/>
        <v>0</v>
      </c>
      <c r="S11" s="30">
        <v>0</v>
      </c>
      <c r="T11" s="26">
        <f t="shared" si="4"/>
        <v>0</v>
      </c>
      <c r="U11" s="135">
        <v>0</v>
      </c>
      <c r="V11" s="26">
        <f t="shared" si="5"/>
        <v>0</v>
      </c>
      <c r="W11" s="27">
        <v>0</v>
      </c>
      <c r="X11" s="26">
        <f t="shared" si="6"/>
        <v>0</v>
      </c>
      <c r="Y11" s="27">
        <v>0</v>
      </c>
      <c r="Z11" s="26">
        <f t="shared" si="7"/>
        <v>0</v>
      </c>
      <c r="AA11" s="27">
        <v>0</v>
      </c>
      <c r="AB11" s="29">
        <f t="shared" si="8"/>
        <v>0</v>
      </c>
      <c r="AC11" s="27">
        <v>0</v>
      </c>
      <c r="AD11" s="31">
        <f t="shared" si="9"/>
        <v>0</v>
      </c>
      <c r="AE11" s="135">
        <v>0</v>
      </c>
      <c r="AF11" s="26">
        <f t="shared" si="25"/>
        <v>0</v>
      </c>
      <c r="AG11" s="27">
        <v>0</v>
      </c>
      <c r="AH11" s="26">
        <f t="shared" si="10"/>
        <v>0</v>
      </c>
      <c r="AI11" s="27">
        <v>0</v>
      </c>
      <c r="AJ11" s="26">
        <f t="shared" si="11"/>
        <v>0</v>
      </c>
      <c r="AK11" s="28">
        <v>0</v>
      </c>
      <c r="AL11" s="31">
        <f t="shared" si="12"/>
        <v>0</v>
      </c>
      <c r="AM11" s="32">
        <v>0</v>
      </c>
      <c r="AN11" s="29">
        <f t="shared" si="13"/>
        <v>0</v>
      </c>
      <c r="AO11" s="32">
        <v>0</v>
      </c>
      <c r="AP11" s="31">
        <f t="shared" si="14"/>
        <v>0</v>
      </c>
      <c r="AQ11" s="135">
        <v>0</v>
      </c>
      <c r="AR11" s="26">
        <f t="shared" si="15"/>
        <v>0</v>
      </c>
      <c r="AS11" s="135">
        <v>0</v>
      </c>
      <c r="AT11" s="26">
        <f t="shared" si="16"/>
        <v>0</v>
      </c>
      <c r="AU11" s="30">
        <v>0</v>
      </c>
      <c r="AV11" s="29">
        <f t="shared" si="17"/>
        <v>0</v>
      </c>
      <c r="AW11" s="27">
        <v>0</v>
      </c>
      <c r="AX11" s="29">
        <f t="shared" si="18"/>
        <v>0</v>
      </c>
      <c r="AY11" s="28">
        <v>0</v>
      </c>
      <c r="AZ11" s="31">
        <f t="shared" si="19"/>
        <v>0</v>
      </c>
      <c r="BA11" s="33">
        <f t="shared" si="21"/>
        <v>1</v>
      </c>
      <c r="BB11" s="172">
        <f t="shared" si="22"/>
        <v>578061.91667960992</v>
      </c>
      <c r="BD11" s="180">
        <f t="shared" si="23"/>
        <v>578061.91667960992</v>
      </c>
      <c r="BE11" s="180">
        <f t="shared" si="24"/>
        <v>0</v>
      </c>
    </row>
    <row r="12" spans="1:218" ht="45">
      <c r="A12" s="34">
        <v>8</v>
      </c>
      <c r="B12" s="34">
        <v>8</v>
      </c>
      <c r="C12" s="35">
        <v>13111201</v>
      </c>
      <c r="D12" s="36">
        <v>2501247</v>
      </c>
      <c r="E12" s="37" t="s">
        <v>51</v>
      </c>
      <c r="F12" s="40" t="s">
        <v>54</v>
      </c>
      <c r="G12" s="38" t="s">
        <v>38</v>
      </c>
      <c r="H12" s="25">
        <v>322629.3653279143</v>
      </c>
      <c r="I12" s="139">
        <v>2</v>
      </c>
      <c r="J12" s="103">
        <f t="shared" si="20"/>
        <v>645258.73065582861</v>
      </c>
      <c r="K12" s="27">
        <v>0</v>
      </c>
      <c r="L12" s="26">
        <f t="shared" si="0"/>
        <v>0</v>
      </c>
      <c r="M12" s="28">
        <v>0</v>
      </c>
      <c r="N12" s="29">
        <f t="shared" si="1"/>
        <v>0</v>
      </c>
      <c r="O12" s="30">
        <v>0</v>
      </c>
      <c r="P12" s="29">
        <f t="shared" si="2"/>
        <v>0</v>
      </c>
      <c r="Q12" s="30">
        <v>0</v>
      </c>
      <c r="R12" s="31">
        <f t="shared" si="3"/>
        <v>0</v>
      </c>
      <c r="S12" s="30">
        <v>0</v>
      </c>
      <c r="T12" s="26">
        <f t="shared" si="4"/>
        <v>0</v>
      </c>
      <c r="U12" s="135">
        <v>0</v>
      </c>
      <c r="V12" s="26">
        <f t="shared" si="5"/>
        <v>0</v>
      </c>
      <c r="W12" s="27">
        <v>0</v>
      </c>
      <c r="X12" s="26">
        <f t="shared" si="6"/>
        <v>0</v>
      </c>
      <c r="Y12" s="27">
        <v>0</v>
      </c>
      <c r="Z12" s="26">
        <f t="shared" si="7"/>
        <v>0</v>
      </c>
      <c r="AA12" s="27">
        <v>0</v>
      </c>
      <c r="AB12" s="29">
        <f t="shared" si="8"/>
        <v>0</v>
      </c>
      <c r="AC12" s="27">
        <v>0</v>
      </c>
      <c r="AD12" s="31">
        <f t="shared" si="9"/>
        <v>0</v>
      </c>
      <c r="AE12" s="135">
        <v>0</v>
      </c>
      <c r="AF12" s="26">
        <f t="shared" si="25"/>
        <v>0</v>
      </c>
      <c r="AG12" s="27">
        <v>0</v>
      </c>
      <c r="AH12" s="26">
        <f t="shared" si="10"/>
        <v>0</v>
      </c>
      <c r="AI12" s="27">
        <v>1</v>
      </c>
      <c r="AJ12" s="26">
        <f t="shared" si="11"/>
        <v>322629.3653279143</v>
      </c>
      <c r="AK12" s="28">
        <v>0</v>
      </c>
      <c r="AL12" s="31">
        <f t="shared" si="12"/>
        <v>0</v>
      </c>
      <c r="AM12" s="32">
        <v>0</v>
      </c>
      <c r="AN12" s="29">
        <f t="shared" si="13"/>
        <v>0</v>
      </c>
      <c r="AO12" s="32">
        <v>0</v>
      </c>
      <c r="AP12" s="31">
        <f t="shared" si="14"/>
        <v>0</v>
      </c>
      <c r="AQ12" s="135">
        <v>0</v>
      </c>
      <c r="AR12" s="26">
        <f t="shared" si="15"/>
        <v>0</v>
      </c>
      <c r="AS12" s="135">
        <v>0</v>
      </c>
      <c r="AT12" s="26">
        <f t="shared" si="16"/>
        <v>0</v>
      </c>
      <c r="AU12" s="30">
        <v>0</v>
      </c>
      <c r="AV12" s="29">
        <f t="shared" si="17"/>
        <v>0</v>
      </c>
      <c r="AW12" s="27">
        <v>2</v>
      </c>
      <c r="AX12" s="29">
        <f t="shared" si="18"/>
        <v>645258.73065582861</v>
      </c>
      <c r="AY12" s="28">
        <v>0</v>
      </c>
      <c r="AZ12" s="31">
        <f t="shared" si="19"/>
        <v>0</v>
      </c>
      <c r="BA12" s="33">
        <f t="shared" si="21"/>
        <v>5</v>
      </c>
      <c r="BB12" s="172">
        <f t="shared" si="22"/>
        <v>1613146.8266395717</v>
      </c>
      <c r="BD12" s="180">
        <f t="shared" si="23"/>
        <v>1613146.8266395715</v>
      </c>
      <c r="BE12" s="180">
        <f t="shared" si="24"/>
        <v>0</v>
      </c>
    </row>
    <row r="13" spans="1:218" ht="101.25">
      <c r="A13" s="20">
        <v>9</v>
      </c>
      <c r="B13" s="20">
        <v>9</v>
      </c>
      <c r="C13" s="84">
        <v>51102708</v>
      </c>
      <c r="D13" s="105">
        <v>1144198</v>
      </c>
      <c r="E13" s="88" t="s">
        <v>55</v>
      </c>
      <c r="F13" s="106" t="s">
        <v>480</v>
      </c>
      <c r="G13" s="38" t="s">
        <v>38</v>
      </c>
      <c r="H13" s="25">
        <v>22204.654841934269</v>
      </c>
      <c r="I13" s="139">
        <v>0</v>
      </c>
      <c r="J13" s="103">
        <f t="shared" si="20"/>
        <v>0</v>
      </c>
      <c r="K13" s="27">
        <v>0</v>
      </c>
      <c r="L13" s="26">
        <f t="shared" si="0"/>
        <v>0</v>
      </c>
      <c r="M13" s="28">
        <v>0</v>
      </c>
      <c r="N13" s="29">
        <f>M13*H13</f>
        <v>0</v>
      </c>
      <c r="O13" s="30">
        <v>0</v>
      </c>
      <c r="P13" s="29">
        <f>O13*H13</f>
        <v>0</v>
      </c>
      <c r="Q13" s="30">
        <v>2</v>
      </c>
      <c r="R13" s="31">
        <f>Q13*H13</f>
        <v>44409.309683868538</v>
      </c>
      <c r="S13" s="30">
        <v>0</v>
      </c>
      <c r="T13" s="26">
        <f>S13*H13</f>
        <v>0</v>
      </c>
      <c r="U13" s="135">
        <v>4</v>
      </c>
      <c r="V13" s="26">
        <f>U13*H13</f>
        <v>88818.619367737076</v>
      </c>
      <c r="W13" s="27">
        <v>8</v>
      </c>
      <c r="X13" s="26">
        <f>W13*H13</f>
        <v>177637.23873547415</v>
      </c>
      <c r="Y13" s="27">
        <v>0</v>
      </c>
      <c r="Z13" s="26">
        <f>Y13*H13</f>
        <v>0</v>
      </c>
      <c r="AA13" s="27">
        <v>0</v>
      </c>
      <c r="AB13" s="29">
        <f>AA13*H13</f>
        <v>0</v>
      </c>
      <c r="AC13" s="27">
        <v>1</v>
      </c>
      <c r="AD13" s="31">
        <f>AC13*H13</f>
        <v>22204.654841934269</v>
      </c>
      <c r="AE13" s="135">
        <v>3</v>
      </c>
      <c r="AF13" s="26">
        <f>AE13*H13</f>
        <v>66613.964525802803</v>
      </c>
      <c r="AG13" s="27">
        <v>2</v>
      </c>
      <c r="AH13" s="26">
        <f>AG13*H13</f>
        <v>44409.309683868538</v>
      </c>
      <c r="AI13" s="27">
        <v>4</v>
      </c>
      <c r="AJ13" s="26">
        <f>AI13*H13</f>
        <v>88818.619367737076</v>
      </c>
      <c r="AK13" s="28">
        <v>0</v>
      </c>
      <c r="AL13" s="31">
        <f>AK13*H13</f>
        <v>0</v>
      </c>
      <c r="AM13" s="32">
        <v>0</v>
      </c>
      <c r="AN13" s="29">
        <f>AM13*H13</f>
        <v>0</v>
      </c>
      <c r="AO13" s="32">
        <v>1</v>
      </c>
      <c r="AP13" s="31">
        <f>AO13*H13</f>
        <v>22204.654841934269</v>
      </c>
      <c r="AQ13" s="135">
        <v>2</v>
      </c>
      <c r="AR13" s="26">
        <f>AQ13*H13</f>
        <v>44409.309683868538</v>
      </c>
      <c r="AS13" s="135">
        <v>0</v>
      </c>
      <c r="AT13" s="26">
        <f>AS13*H13</f>
        <v>0</v>
      </c>
      <c r="AU13" s="30">
        <v>0</v>
      </c>
      <c r="AV13" s="29">
        <f>AU13*H13</f>
        <v>0</v>
      </c>
      <c r="AW13" s="27">
        <v>0</v>
      </c>
      <c r="AX13" s="29">
        <f>AW13*H13</f>
        <v>0</v>
      </c>
      <c r="AY13" s="28">
        <v>0</v>
      </c>
      <c r="AZ13" s="31">
        <f>AY13*H13</f>
        <v>0</v>
      </c>
      <c r="BA13" s="33">
        <f t="shared" si="21"/>
        <v>27</v>
      </c>
      <c r="BB13" s="172">
        <f t="shared" si="22"/>
        <v>599525.68073222518</v>
      </c>
      <c r="BD13" s="180">
        <f t="shared" si="23"/>
        <v>599525.6807322253</v>
      </c>
      <c r="BE13" s="180">
        <f t="shared" si="24"/>
        <v>0</v>
      </c>
    </row>
    <row r="14" spans="1:218" ht="45">
      <c r="A14" s="34">
        <v>10</v>
      </c>
      <c r="B14" s="34">
        <v>10</v>
      </c>
      <c r="C14" s="35">
        <v>42281915</v>
      </c>
      <c r="D14" s="36">
        <v>2501238</v>
      </c>
      <c r="E14" s="37" t="s">
        <v>56</v>
      </c>
      <c r="F14" s="40" t="s">
        <v>57</v>
      </c>
      <c r="G14" s="38" t="s">
        <v>38</v>
      </c>
      <c r="H14" s="25">
        <v>176127.71901872646</v>
      </c>
      <c r="I14" s="139">
        <v>0</v>
      </c>
      <c r="J14" s="103">
        <f t="shared" si="20"/>
        <v>0</v>
      </c>
      <c r="K14" s="27">
        <v>1</v>
      </c>
      <c r="L14" s="26">
        <f t="shared" si="0"/>
        <v>176127.71901872646</v>
      </c>
      <c r="M14" s="28">
        <v>0</v>
      </c>
      <c r="N14" s="29">
        <f>M14*H14</f>
        <v>0</v>
      </c>
      <c r="O14" s="30">
        <v>0</v>
      </c>
      <c r="P14" s="29">
        <f>O14*H14</f>
        <v>0</v>
      </c>
      <c r="Q14" s="30">
        <v>0</v>
      </c>
      <c r="R14" s="31">
        <f>Q14*H14</f>
        <v>0</v>
      </c>
      <c r="S14" s="27">
        <v>0</v>
      </c>
      <c r="T14" s="26">
        <f>S14*H14</f>
        <v>0</v>
      </c>
      <c r="U14" s="135">
        <v>0</v>
      </c>
      <c r="V14" s="26">
        <f>U14*H14</f>
        <v>0</v>
      </c>
      <c r="W14" s="27">
        <v>0</v>
      </c>
      <c r="X14" s="26">
        <f>W14*H14</f>
        <v>0</v>
      </c>
      <c r="Y14" s="27">
        <v>0</v>
      </c>
      <c r="Z14" s="26">
        <f>Y14*H14</f>
        <v>0</v>
      </c>
      <c r="AA14" s="28">
        <v>0</v>
      </c>
      <c r="AB14" s="29">
        <f>AA14*H14</f>
        <v>0</v>
      </c>
      <c r="AC14" s="27">
        <v>0</v>
      </c>
      <c r="AD14" s="31">
        <f>AC14*H14</f>
        <v>0</v>
      </c>
      <c r="AE14" s="135">
        <v>0</v>
      </c>
      <c r="AF14" s="26">
        <f>AE14*H14</f>
        <v>0</v>
      </c>
      <c r="AG14" s="28">
        <v>0</v>
      </c>
      <c r="AH14" s="26">
        <f>AG14*H14</f>
        <v>0</v>
      </c>
      <c r="AI14" s="28">
        <v>0</v>
      </c>
      <c r="AJ14" s="26">
        <f>AI14*H14</f>
        <v>0</v>
      </c>
      <c r="AK14" s="28">
        <v>0</v>
      </c>
      <c r="AL14" s="31">
        <f>AK14*H14</f>
        <v>0</v>
      </c>
      <c r="AM14" s="32">
        <v>0</v>
      </c>
      <c r="AN14" s="29">
        <f>AM14*H14</f>
        <v>0</v>
      </c>
      <c r="AO14" s="28">
        <v>0</v>
      </c>
      <c r="AP14" s="31">
        <f>AO14*H14</f>
        <v>0</v>
      </c>
      <c r="AQ14" s="135">
        <v>0</v>
      </c>
      <c r="AR14" s="26">
        <f>AQ14*H14</f>
        <v>0</v>
      </c>
      <c r="AS14" s="135">
        <v>0</v>
      </c>
      <c r="AT14" s="26">
        <f>AS14*H14</f>
        <v>0</v>
      </c>
      <c r="AU14" s="30">
        <v>0</v>
      </c>
      <c r="AV14" s="29">
        <f>AU14*H14</f>
        <v>0</v>
      </c>
      <c r="AW14" s="27">
        <v>2</v>
      </c>
      <c r="AX14" s="29">
        <f>AW14*H14</f>
        <v>352255.43803745293</v>
      </c>
      <c r="AY14" s="28">
        <v>0</v>
      </c>
      <c r="AZ14" s="31">
        <f>AY14*H14</f>
        <v>0</v>
      </c>
      <c r="BA14" s="33">
        <f t="shared" si="21"/>
        <v>3</v>
      </c>
      <c r="BB14" s="172">
        <f t="shared" si="22"/>
        <v>528383.15705617936</v>
      </c>
      <c r="BD14" s="180">
        <f t="shared" si="23"/>
        <v>528383.15705617936</v>
      </c>
      <c r="BE14" s="180">
        <f t="shared" si="24"/>
        <v>0</v>
      </c>
    </row>
    <row r="15" spans="1:218" customFormat="1" ht="15.75" thickBot="1">
      <c r="A15" s="353" t="s">
        <v>58</v>
      </c>
      <c r="B15" s="353"/>
      <c r="C15" s="353"/>
      <c r="D15" s="353"/>
      <c r="E15" s="353"/>
      <c r="F15" s="353"/>
      <c r="G15" s="353"/>
      <c r="H15" s="353"/>
      <c r="I15" s="156">
        <f t="shared" ref="I15:BA15" si="26">SUM(I5:I14)</f>
        <v>18</v>
      </c>
      <c r="J15" s="157">
        <f t="shared" si="26"/>
        <v>3352915.508885331</v>
      </c>
      <c r="K15" s="156">
        <f t="shared" si="26"/>
        <v>3</v>
      </c>
      <c r="L15" s="157">
        <f t="shared" si="26"/>
        <v>248462.86209739637</v>
      </c>
      <c r="M15" s="156">
        <f t="shared" si="26"/>
        <v>0</v>
      </c>
      <c r="N15" s="157">
        <f t="shared" si="26"/>
        <v>0</v>
      </c>
      <c r="O15" s="156">
        <f t="shared" si="26"/>
        <v>9</v>
      </c>
      <c r="P15" s="157">
        <f t="shared" si="26"/>
        <v>313040.16934113658</v>
      </c>
      <c r="Q15" s="156">
        <f t="shared" si="26"/>
        <v>2</v>
      </c>
      <c r="R15" s="157">
        <f t="shared" si="26"/>
        <v>44409.309683868538</v>
      </c>
      <c r="S15" s="156">
        <f t="shared" si="26"/>
        <v>0</v>
      </c>
      <c r="T15" s="157">
        <f t="shared" si="26"/>
        <v>0</v>
      </c>
      <c r="U15" s="156">
        <f t="shared" si="26"/>
        <v>7</v>
      </c>
      <c r="V15" s="157">
        <f t="shared" si="26"/>
        <v>367607.05494005</v>
      </c>
      <c r="W15" s="156">
        <f t="shared" si="26"/>
        <v>8</v>
      </c>
      <c r="X15" s="157">
        <f t="shared" si="26"/>
        <v>177637.23873547415</v>
      </c>
      <c r="Y15" s="156">
        <f t="shared" si="26"/>
        <v>0</v>
      </c>
      <c r="Z15" s="157">
        <f t="shared" si="26"/>
        <v>0</v>
      </c>
      <c r="AA15" s="156">
        <f t="shared" si="26"/>
        <v>0</v>
      </c>
      <c r="AB15" s="157">
        <f t="shared" si="26"/>
        <v>0</v>
      </c>
      <c r="AC15" s="156">
        <f t="shared" si="26"/>
        <v>11</v>
      </c>
      <c r="AD15" s="157">
        <f t="shared" si="26"/>
        <v>392879.80084820732</v>
      </c>
      <c r="AE15" s="156">
        <f t="shared" si="26"/>
        <v>6</v>
      </c>
      <c r="AF15" s="157">
        <f t="shared" si="26"/>
        <v>184116.1097567312</v>
      </c>
      <c r="AG15" s="156">
        <f t="shared" si="26"/>
        <v>2</v>
      </c>
      <c r="AH15" s="157">
        <f t="shared" si="26"/>
        <v>44409.309683868538</v>
      </c>
      <c r="AI15" s="156">
        <f t="shared" si="26"/>
        <v>5</v>
      </c>
      <c r="AJ15" s="157">
        <f t="shared" si="26"/>
        <v>411447.98469565139</v>
      </c>
      <c r="AK15" s="156">
        <f t="shared" si="26"/>
        <v>2</v>
      </c>
      <c r="AL15" s="157">
        <f t="shared" si="26"/>
        <v>72335.143078669906</v>
      </c>
      <c r="AM15" s="156">
        <f t="shared" si="26"/>
        <v>0</v>
      </c>
      <c r="AN15" s="157">
        <f t="shared" si="26"/>
        <v>0</v>
      </c>
      <c r="AO15" s="156">
        <f t="shared" si="26"/>
        <v>1</v>
      </c>
      <c r="AP15" s="157">
        <f t="shared" si="26"/>
        <v>22204.654841934269</v>
      </c>
      <c r="AQ15" s="156">
        <f t="shared" si="26"/>
        <v>3</v>
      </c>
      <c r="AR15" s="157">
        <f t="shared" si="26"/>
        <v>94563.501641278228</v>
      </c>
      <c r="AS15" s="156">
        <f t="shared" si="26"/>
        <v>2</v>
      </c>
      <c r="AT15" s="157">
        <f t="shared" si="26"/>
        <v>67347.953273518695</v>
      </c>
      <c r="AU15" s="156">
        <f t="shared" si="26"/>
        <v>0</v>
      </c>
      <c r="AV15" s="157">
        <f t="shared" si="26"/>
        <v>0</v>
      </c>
      <c r="AW15" s="156">
        <f t="shared" si="26"/>
        <v>13</v>
      </c>
      <c r="AX15" s="157">
        <f t="shared" si="26"/>
        <v>1310554.3380344182</v>
      </c>
      <c r="AY15" s="156">
        <f t="shared" si="26"/>
        <v>0</v>
      </c>
      <c r="AZ15" s="157">
        <f t="shared" si="26"/>
        <v>0</v>
      </c>
      <c r="BA15" s="156">
        <f t="shared" si="26"/>
        <v>92</v>
      </c>
      <c r="BB15" s="173">
        <f t="shared" si="22"/>
        <v>7103930.9395375354</v>
      </c>
      <c r="BC15" s="147">
        <f>SUM(BB5:BB14)</f>
        <v>7103930.9395375345</v>
      </c>
      <c r="BD15" s="182">
        <f>SUM(BD5:BD14)</f>
        <v>7103930.9395375326</v>
      </c>
      <c r="BE15" s="167">
        <f t="shared" si="24"/>
        <v>0</v>
      </c>
      <c r="BF15" s="102"/>
      <c r="BG15" s="102"/>
      <c r="BH15" s="102"/>
      <c r="BI15" s="102"/>
      <c r="BJ15" s="102"/>
      <c r="BK15" s="102"/>
      <c r="BL15" s="102"/>
      <c r="BM15" s="102"/>
      <c r="BN15" s="102"/>
      <c r="BO15" s="102"/>
      <c r="BP15" s="102"/>
      <c r="BQ15" s="102"/>
      <c r="BR15" s="102"/>
      <c r="BS15" s="102"/>
      <c r="BT15" s="102"/>
      <c r="BU15" s="102"/>
      <c r="BV15" s="102"/>
      <c r="BW15" s="102"/>
      <c r="BX15" s="102"/>
      <c r="BY15" s="102"/>
      <c r="BZ15" s="102"/>
      <c r="CA15" s="102"/>
      <c r="CB15" s="102"/>
      <c r="CC15" s="102"/>
      <c r="CD15" s="102"/>
      <c r="CE15" s="102"/>
      <c r="CF15" s="102"/>
      <c r="CG15" s="102"/>
      <c r="CH15" s="102"/>
      <c r="CI15" s="102"/>
      <c r="CJ15" s="102"/>
      <c r="CK15" s="102"/>
      <c r="CL15" s="102"/>
      <c r="CM15" s="102"/>
      <c r="CN15" s="102"/>
      <c r="CO15" s="102"/>
      <c r="CP15" s="102"/>
      <c r="CQ15" s="102"/>
      <c r="CR15" s="102"/>
      <c r="CS15" s="102"/>
      <c r="CT15" s="102"/>
      <c r="CU15" s="102"/>
      <c r="CV15" s="102"/>
      <c r="CW15" s="102"/>
      <c r="CX15" s="102"/>
      <c r="CY15" s="102"/>
      <c r="CZ15" s="102"/>
      <c r="DA15" s="102"/>
      <c r="DB15" s="102"/>
      <c r="DC15" s="102"/>
      <c r="DD15" s="102"/>
      <c r="DE15" s="102"/>
      <c r="DF15" s="102"/>
      <c r="DG15" s="102"/>
      <c r="DH15" s="102"/>
      <c r="DI15" s="102"/>
      <c r="DJ15" s="102"/>
      <c r="DK15" s="102"/>
      <c r="DL15" s="102"/>
      <c r="DM15" s="102"/>
      <c r="DN15" s="102"/>
      <c r="DO15" s="102"/>
      <c r="DP15" s="102"/>
      <c r="DQ15" s="102"/>
      <c r="DR15" s="102"/>
      <c r="DS15" s="102"/>
      <c r="DT15" s="102"/>
      <c r="DU15" s="102"/>
      <c r="DV15" s="102"/>
      <c r="DW15" s="102"/>
      <c r="DX15" s="102"/>
      <c r="DY15" s="102"/>
      <c r="DZ15" s="102"/>
      <c r="EA15" s="102"/>
      <c r="EB15" s="102"/>
      <c r="EC15" s="102"/>
      <c r="ED15" s="102"/>
      <c r="EE15" s="102"/>
      <c r="EF15" s="102"/>
      <c r="EG15" s="102"/>
      <c r="EH15" s="102"/>
      <c r="EI15" s="102"/>
      <c r="EJ15" s="102"/>
      <c r="EK15" s="102"/>
      <c r="EL15" s="102"/>
      <c r="EM15" s="102"/>
      <c r="EN15" s="102"/>
      <c r="EO15" s="102"/>
      <c r="EP15" s="102"/>
      <c r="EQ15" s="102"/>
      <c r="ER15" s="102"/>
      <c r="ES15" s="102"/>
      <c r="ET15" s="102"/>
      <c r="EU15" s="102"/>
      <c r="EV15" s="102"/>
      <c r="EW15" s="102"/>
      <c r="EX15" s="102"/>
      <c r="EY15" s="102"/>
      <c r="EZ15" s="102"/>
      <c r="FA15" s="102"/>
      <c r="FB15" s="102"/>
      <c r="FC15" s="102"/>
      <c r="FD15" s="102"/>
      <c r="FE15" s="102"/>
      <c r="FF15" s="102"/>
      <c r="FG15" s="102"/>
      <c r="FH15" s="102"/>
      <c r="FI15" s="102"/>
      <c r="FJ15" s="102"/>
      <c r="FK15" s="102"/>
      <c r="FL15" s="102"/>
      <c r="FM15" s="102"/>
      <c r="FN15" s="102"/>
      <c r="FO15" s="102"/>
      <c r="FP15" s="102"/>
      <c r="FQ15" s="102"/>
      <c r="FR15" s="102"/>
      <c r="FS15" s="102"/>
      <c r="FT15" s="102"/>
      <c r="FU15" s="102"/>
      <c r="FV15" s="102"/>
      <c r="FW15" s="102"/>
      <c r="FX15" s="102"/>
      <c r="FY15" s="102"/>
      <c r="FZ15" s="102"/>
      <c r="GA15" s="102"/>
      <c r="GB15" s="102"/>
      <c r="GC15" s="102"/>
      <c r="GD15" s="102"/>
      <c r="GE15" s="102"/>
      <c r="GF15" s="102"/>
      <c r="GG15" s="102"/>
      <c r="GH15" s="102"/>
      <c r="GI15" s="102"/>
      <c r="GJ15" s="102"/>
      <c r="GK15" s="102"/>
      <c r="GL15" s="102"/>
      <c r="GM15" s="102"/>
      <c r="GN15" s="102"/>
      <c r="GO15" s="102"/>
      <c r="GP15" s="102"/>
      <c r="GQ15" s="102"/>
      <c r="GR15" s="102"/>
      <c r="GS15" s="102"/>
      <c r="GT15" s="102"/>
      <c r="GU15" s="102"/>
      <c r="GV15" s="102"/>
      <c r="GW15" s="102"/>
      <c r="GX15" s="102"/>
      <c r="GY15" s="102"/>
      <c r="GZ15" s="102"/>
      <c r="HA15" s="102"/>
      <c r="HB15" s="102"/>
      <c r="HC15" s="102"/>
      <c r="HD15" s="102"/>
      <c r="HE15" s="102"/>
      <c r="HF15" s="102"/>
      <c r="HG15" s="102"/>
      <c r="HH15" s="102"/>
      <c r="HI15" s="102"/>
      <c r="HJ15" s="102"/>
    </row>
    <row r="16" spans="1:218" customFormat="1" ht="15.75" thickBot="1">
      <c r="A16" s="357" t="s">
        <v>59</v>
      </c>
      <c r="B16" s="358"/>
      <c r="C16" s="358"/>
      <c r="D16" s="358"/>
      <c r="E16" s="358"/>
      <c r="F16" s="358"/>
      <c r="G16" s="359"/>
      <c r="H16" s="41" t="s">
        <v>32</v>
      </c>
      <c r="I16" s="360" t="s">
        <v>1</v>
      </c>
      <c r="J16" s="361"/>
      <c r="K16" s="355" t="s">
        <v>60</v>
      </c>
      <c r="L16" s="356"/>
      <c r="M16" s="355" t="s">
        <v>61</v>
      </c>
      <c r="N16" s="356"/>
      <c r="O16" s="355" t="s">
        <v>4</v>
      </c>
      <c r="P16" s="356"/>
      <c r="Q16" s="355" t="s">
        <v>5</v>
      </c>
      <c r="R16" s="356"/>
      <c r="S16" s="355" t="s">
        <v>6</v>
      </c>
      <c r="T16" s="356"/>
      <c r="U16" s="355" t="s">
        <v>7</v>
      </c>
      <c r="V16" s="356"/>
      <c r="W16" s="355" t="s">
        <v>8</v>
      </c>
      <c r="X16" s="356"/>
      <c r="Y16" s="355" t="s">
        <v>9</v>
      </c>
      <c r="Z16" s="356"/>
      <c r="AA16" s="355" t="s">
        <v>10</v>
      </c>
      <c r="AB16" s="356"/>
      <c r="AC16" s="355" t="s">
        <v>11</v>
      </c>
      <c r="AD16" s="356"/>
      <c r="AE16" s="355" t="s">
        <v>12</v>
      </c>
      <c r="AF16" s="356"/>
      <c r="AG16" s="355" t="s">
        <v>13</v>
      </c>
      <c r="AH16" s="356"/>
      <c r="AI16" s="355" t="s">
        <v>14</v>
      </c>
      <c r="AJ16" s="356"/>
      <c r="AK16" s="355" t="s">
        <v>15</v>
      </c>
      <c r="AL16" s="356"/>
      <c r="AM16" s="355" t="s">
        <v>16</v>
      </c>
      <c r="AN16" s="356"/>
      <c r="AO16" s="355" t="s">
        <v>17</v>
      </c>
      <c r="AP16" s="356"/>
      <c r="AQ16" s="355" t="s">
        <v>18</v>
      </c>
      <c r="AR16" s="356"/>
      <c r="AS16" s="355" t="s">
        <v>19</v>
      </c>
      <c r="AT16" s="356"/>
      <c r="AU16" s="355" t="s">
        <v>20</v>
      </c>
      <c r="AV16" s="356"/>
      <c r="AW16" s="355" t="s">
        <v>21</v>
      </c>
      <c r="AX16" s="356"/>
      <c r="AY16" s="355" t="s">
        <v>22</v>
      </c>
      <c r="AZ16" s="356"/>
      <c r="BA16" s="5" t="s">
        <v>23</v>
      </c>
      <c r="BB16" s="172"/>
      <c r="BC16" s="147"/>
      <c r="BD16" s="181"/>
      <c r="BE16" s="167"/>
      <c r="BF16" s="102"/>
      <c r="BG16" s="102"/>
      <c r="BH16" s="102"/>
      <c r="BI16" s="102"/>
      <c r="BJ16" s="102"/>
      <c r="BK16" s="102"/>
      <c r="BL16" s="102"/>
      <c r="BM16" s="102"/>
      <c r="BN16" s="102"/>
      <c r="BO16" s="102"/>
      <c r="BP16" s="102"/>
      <c r="BQ16" s="102"/>
      <c r="BR16" s="102"/>
      <c r="BS16" s="102"/>
      <c r="BT16" s="102"/>
      <c r="BU16" s="102"/>
      <c r="BV16" s="102"/>
      <c r="BW16" s="102"/>
      <c r="BX16" s="102"/>
      <c r="BY16" s="102"/>
      <c r="BZ16" s="102"/>
      <c r="CA16" s="102"/>
      <c r="CB16" s="102"/>
      <c r="CC16" s="102"/>
      <c r="CD16" s="102"/>
      <c r="CE16" s="102"/>
      <c r="CF16" s="102"/>
      <c r="CG16" s="102"/>
      <c r="CH16" s="102"/>
      <c r="CI16" s="102"/>
      <c r="CJ16" s="102"/>
      <c r="CK16" s="102"/>
      <c r="CL16" s="102"/>
      <c r="CM16" s="102"/>
      <c r="CN16" s="102"/>
      <c r="CO16" s="102"/>
      <c r="CP16" s="102"/>
      <c r="CQ16" s="102"/>
      <c r="CR16" s="102"/>
      <c r="CS16" s="102"/>
      <c r="CT16" s="102"/>
      <c r="CU16" s="102"/>
      <c r="CV16" s="102"/>
      <c r="CW16" s="102"/>
      <c r="CX16" s="102"/>
      <c r="CY16" s="102"/>
      <c r="CZ16" s="102"/>
      <c r="DA16" s="102"/>
      <c r="DB16" s="102"/>
      <c r="DC16" s="102"/>
      <c r="DD16" s="102"/>
      <c r="DE16" s="102"/>
      <c r="DF16" s="102"/>
      <c r="DG16" s="102"/>
      <c r="DH16" s="102"/>
      <c r="DI16" s="102"/>
      <c r="DJ16" s="102"/>
      <c r="DK16" s="102"/>
      <c r="DL16" s="102"/>
      <c r="DM16" s="102"/>
      <c r="DN16" s="102"/>
      <c r="DO16" s="102"/>
      <c r="DP16" s="102"/>
      <c r="DQ16" s="102"/>
      <c r="DR16" s="102"/>
      <c r="DS16" s="102"/>
      <c r="DT16" s="102"/>
      <c r="DU16" s="102"/>
      <c r="DV16" s="102"/>
      <c r="DW16" s="102"/>
      <c r="DX16" s="102"/>
      <c r="DY16" s="102"/>
      <c r="DZ16" s="102"/>
      <c r="EA16" s="102"/>
      <c r="EB16" s="102"/>
      <c r="EC16" s="102"/>
      <c r="ED16" s="102"/>
      <c r="EE16" s="102"/>
      <c r="EF16" s="102"/>
      <c r="EG16" s="102"/>
      <c r="EH16" s="102"/>
      <c r="EI16" s="102"/>
      <c r="EJ16" s="102"/>
      <c r="EK16" s="102"/>
      <c r="EL16" s="102"/>
      <c r="EM16" s="102"/>
      <c r="EN16" s="102"/>
      <c r="EO16" s="102"/>
      <c r="EP16" s="102"/>
      <c r="EQ16" s="102"/>
      <c r="ER16" s="102"/>
      <c r="ES16" s="102"/>
      <c r="ET16" s="102"/>
      <c r="EU16" s="102"/>
      <c r="EV16" s="102"/>
      <c r="EW16" s="102"/>
      <c r="EX16" s="102"/>
      <c r="EY16" s="102"/>
      <c r="EZ16" s="102"/>
      <c r="FA16" s="102"/>
      <c r="FB16" s="102"/>
      <c r="FC16" s="102"/>
      <c r="FD16" s="102"/>
      <c r="FE16" s="102"/>
      <c r="FF16" s="102"/>
      <c r="FG16" s="102"/>
      <c r="FH16" s="102"/>
      <c r="FI16" s="102"/>
      <c r="FJ16" s="102"/>
      <c r="FK16" s="102"/>
      <c r="FL16" s="102"/>
      <c r="FM16" s="102"/>
      <c r="FN16" s="102"/>
      <c r="FO16" s="102"/>
      <c r="FP16" s="102"/>
      <c r="FQ16" s="102"/>
      <c r="FR16" s="102"/>
      <c r="FS16" s="102"/>
      <c r="FT16" s="102"/>
      <c r="FU16" s="102"/>
      <c r="FV16" s="102"/>
      <c r="FW16" s="102"/>
      <c r="FX16" s="102"/>
      <c r="FY16" s="102"/>
      <c r="FZ16" s="102"/>
      <c r="GA16" s="102"/>
      <c r="GB16" s="102"/>
      <c r="GC16" s="102"/>
      <c r="GD16" s="102"/>
      <c r="GE16" s="102"/>
      <c r="GF16" s="102"/>
      <c r="GG16" s="102"/>
      <c r="GH16" s="102"/>
      <c r="GI16" s="102"/>
      <c r="GJ16" s="102"/>
      <c r="GK16" s="102"/>
      <c r="GL16" s="102"/>
      <c r="GM16" s="102"/>
      <c r="GN16" s="102"/>
      <c r="GO16" s="102"/>
      <c r="GP16" s="102"/>
      <c r="GQ16" s="102"/>
      <c r="GR16" s="102"/>
      <c r="GS16" s="102"/>
      <c r="GT16" s="102"/>
      <c r="GU16" s="102"/>
      <c r="GV16" s="102"/>
      <c r="GW16" s="102"/>
      <c r="GX16" s="102"/>
      <c r="GY16" s="102"/>
      <c r="GZ16" s="102"/>
      <c r="HA16" s="102"/>
      <c r="HB16" s="102"/>
      <c r="HC16" s="102"/>
      <c r="HD16" s="102"/>
      <c r="HE16" s="102"/>
      <c r="HF16" s="102"/>
      <c r="HG16" s="102"/>
      <c r="HH16" s="102"/>
      <c r="HI16" s="102"/>
      <c r="HJ16" s="102"/>
    </row>
    <row r="17" spans="1:57" ht="33.75">
      <c r="A17" s="20">
        <v>11</v>
      </c>
      <c r="B17" s="20">
        <v>1</v>
      </c>
      <c r="C17" s="21">
        <v>42295143</v>
      </c>
      <c r="D17" s="21">
        <v>2505276</v>
      </c>
      <c r="E17" s="23" t="s">
        <v>62</v>
      </c>
      <c r="F17" s="23" t="s">
        <v>63</v>
      </c>
      <c r="G17" s="24" t="s">
        <v>64</v>
      </c>
      <c r="H17" s="42">
        <v>14533.155522376956</v>
      </c>
      <c r="I17" s="144">
        <v>20</v>
      </c>
      <c r="J17" s="43">
        <f t="shared" ref="J17:J32" si="27">I17*H17</f>
        <v>290663.11044753913</v>
      </c>
      <c r="K17" s="44">
        <v>0</v>
      </c>
      <c r="L17" s="45">
        <f t="shared" ref="L17:L32" si="28">K17*H17</f>
        <v>0</v>
      </c>
      <c r="M17" s="44">
        <v>0</v>
      </c>
      <c r="N17" s="45">
        <f t="shared" ref="N17:N32" si="29">H17*M17</f>
        <v>0</v>
      </c>
      <c r="O17" s="44">
        <v>0</v>
      </c>
      <c r="P17" s="45">
        <f t="shared" ref="P17:P32" si="30">H17*O17</f>
        <v>0</v>
      </c>
      <c r="Q17" s="44">
        <v>0</v>
      </c>
      <c r="R17" s="45">
        <f t="shared" ref="R17:R32" si="31">H17*Q17</f>
        <v>0</v>
      </c>
      <c r="S17" s="44">
        <v>0</v>
      </c>
      <c r="T17" s="45">
        <f t="shared" ref="T17:T32" si="32">H17*S17</f>
        <v>0</v>
      </c>
      <c r="U17" s="137">
        <v>0</v>
      </c>
      <c r="V17" s="45">
        <f t="shared" ref="V17:V32" si="33">H17*U17</f>
        <v>0</v>
      </c>
      <c r="W17" s="44">
        <v>0</v>
      </c>
      <c r="X17" s="45">
        <f t="shared" ref="X17:X32" si="34">H17*W17</f>
        <v>0</v>
      </c>
      <c r="Y17" s="137">
        <v>0</v>
      </c>
      <c r="Z17" s="45">
        <f t="shared" ref="Z17:Z32" si="35">H17*Y17</f>
        <v>0</v>
      </c>
      <c r="AA17" s="44">
        <v>0</v>
      </c>
      <c r="AB17" s="45">
        <f t="shared" ref="AB17:AB32" si="36">H17*AA17</f>
        <v>0</v>
      </c>
      <c r="AC17" s="44">
        <v>0</v>
      </c>
      <c r="AD17" s="45">
        <f t="shared" ref="AD17:AD32" si="37">H17*AC17</f>
        <v>0</v>
      </c>
      <c r="AE17" s="44">
        <v>0</v>
      </c>
      <c r="AF17" s="46">
        <f t="shared" ref="AF17:AF32" si="38">H17*AE17</f>
        <v>0</v>
      </c>
      <c r="AG17" s="47">
        <v>0</v>
      </c>
      <c r="AH17" s="45">
        <f t="shared" ref="AH17:AH32" si="39">H17*AG17</f>
        <v>0</v>
      </c>
      <c r="AI17" s="48">
        <v>0</v>
      </c>
      <c r="AJ17" s="45">
        <f t="shared" ref="AJ17:AJ32" si="40">H17*AI17</f>
        <v>0</v>
      </c>
      <c r="AK17" s="49">
        <v>0</v>
      </c>
      <c r="AL17" s="45">
        <f t="shared" ref="AL17:AL32" si="41">H17*AK17</f>
        <v>0</v>
      </c>
      <c r="AM17" s="50">
        <v>0</v>
      </c>
      <c r="AN17" s="45">
        <f t="shared" ref="AN17:AN32" si="42">H17*AM17</f>
        <v>0</v>
      </c>
      <c r="AO17" s="44">
        <v>0</v>
      </c>
      <c r="AP17" s="45">
        <f t="shared" ref="AP17:AP32" si="43">H17*AO17</f>
        <v>0</v>
      </c>
      <c r="AQ17" s="137">
        <v>0</v>
      </c>
      <c r="AR17" s="45">
        <f t="shared" ref="AR17:AR32" si="44">H17*AQ17</f>
        <v>0</v>
      </c>
      <c r="AS17" s="137">
        <v>0</v>
      </c>
      <c r="AT17" s="52">
        <f t="shared" ref="AT17:AT32" si="45">H17*AS17</f>
        <v>0</v>
      </c>
      <c r="AU17" s="53">
        <v>0</v>
      </c>
      <c r="AV17" s="45">
        <f t="shared" ref="AV17:AV32" si="46">H17*AU17</f>
        <v>0</v>
      </c>
      <c r="AW17" s="44">
        <v>0</v>
      </c>
      <c r="AX17" s="45">
        <f t="shared" ref="AX17:AX32" si="47">H17*AW17</f>
        <v>0</v>
      </c>
      <c r="AY17" s="44">
        <v>0</v>
      </c>
      <c r="AZ17" s="45">
        <f t="shared" ref="AZ17:AZ32" si="48">H17*AY17</f>
        <v>0</v>
      </c>
      <c r="BA17" s="33">
        <f t="shared" ref="BA17:BA32" si="49">+AY17+AU17+AS17+AQ17+AO17+AM17+AK17+AI17+AG17+AE17+AC17+AA17+Y17+W17+U17+S17+O17+M17+K17+I17+Q17+AW17</f>
        <v>20</v>
      </c>
      <c r="BB17" s="172">
        <f>J17+L17+N17+P17+R17+T17+V17+X17+Z17+AB17+AD17+AF17+AH17+AJ17+AL17+AN17+AP17+AR17+AT17+AV17+AX17+AZ17</f>
        <v>290663.11044753913</v>
      </c>
      <c r="BD17" s="180">
        <f t="shared" ref="BD17:BD32" si="50">+H17*BA17</f>
        <v>290663.11044753913</v>
      </c>
      <c r="BE17" s="180">
        <f t="shared" ref="BE17:BE33" si="51">+BB17-BD17</f>
        <v>0</v>
      </c>
    </row>
    <row r="18" spans="1:57" ht="33.75">
      <c r="A18" s="34">
        <v>12</v>
      </c>
      <c r="B18" s="34">
        <v>2</v>
      </c>
      <c r="C18" s="35">
        <v>42295143</v>
      </c>
      <c r="D18" s="35">
        <v>2500291</v>
      </c>
      <c r="E18" s="37" t="s">
        <v>65</v>
      </c>
      <c r="F18" s="37" t="s">
        <v>66</v>
      </c>
      <c r="G18" s="38" t="s">
        <v>64</v>
      </c>
      <c r="H18" s="54">
        <v>19895.990886148433</v>
      </c>
      <c r="I18" s="144">
        <v>20</v>
      </c>
      <c r="J18" s="43">
        <f t="shared" si="27"/>
        <v>397919.81772296864</v>
      </c>
      <c r="K18" s="44">
        <v>0</v>
      </c>
      <c r="L18" s="45">
        <f t="shared" si="28"/>
        <v>0</v>
      </c>
      <c r="M18" s="44">
        <v>0</v>
      </c>
      <c r="N18" s="45">
        <f t="shared" si="29"/>
        <v>0</v>
      </c>
      <c r="O18" s="44">
        <v>0</v>
      </c>
      <c r="P18" s="45">
        <f t="shared" si="30"/>
        <v>0</v>
      </c>
      <c r="Q18" s="44">
        <v>0</v>
      </c>
      <c r="R18" s="45">
        <f t="shared" si="31"/>
        <v>0</v>
      </c>
      <c r="S18" s="44">
        <v>0</v>
      </c>
      <c r="T18" s="45">
        <f t="shared" si="32"/>
        <v>0</v>
      </c>
      <c r="U18" s="137">
        <v>0</v>
      </c>
      <c r="V18" s="45">
        <f t="shared" si="33"/>
        <v>0</v>
      </c>
      <c r="W18" s="44">
        <v>0</v>
      </c>
      <c r="X18" s="45">
        <f t="shared" si="34"/>
        <v>0</v>
      </c>
      <c r="Y18" s="137">
        <v>0</v>
      </c>
      <c r="Z18" s="45">
        <f t="shared" si="35"/>
        <v>0</v>
      </c>
      <c r="AA18" s="44">
        <v>0</v>
      </c>
      <c r="AB18" s="45">
        <f t="shared" si="36"/>
        <v>0</v>
      </c>
      <c r="AC18" s="44">
        <v>0</v>
      </c>
      <c r="AD18" s="45">
        <f t="shared" si="37"/>
        <v>0</v>
      </c>
      <c r="AE18" s="44">
        <v>0</v>
      </c>
      <c r="AF18" s="46">
        <f t="shared" si="38"/>
        <v>0</v>
      </c>
      <c r="AG18" s="47">
        <v>0</v>
      </c>
      <c r="AH18" s="45">
        <f t="shared" si="39"/>
        <v>0</v>
      </c>
      <c r="AI18" s="48">
        <v>0</v>
      </c>
      <c r="AJ18" s="45">
        <f t="shared" si="40"/>
        <v>0</v>
      </c>
      <c r="AK18" s="49">
        <v>0</v>
      </c>
      <c r="AL18" s="45">
        <f t="shared" si="41"/>
        <v>0</v>
      </c>
      <c r="AM18" s="50">
        <v>0</v>
      </c>
      <c r="AN18" s="45">
        <f t="shared" si="42"/>
        <v>0</v>
      </c>
      <c r="AO18" s="44">
        <v>0</v>
      </c>
      <c r="AP18" s="45">
        <f t="shared" si="43"/>
        <v>0</v>
      </c>
      <c r="AQ18" s="137">
        <v>0</v>
      </c>
      <c r="AR18" s="45">
        <f t="shared" si="44"/>
        <v>0</v>
      </c>
      <c r="AS18" s="137">
        <v>0</v>
      </c>
      <c r="AT18" s="52">
        <f t="shared" si="45"/>
        <v>0</v>
      </c>
      <c r="AU18" s="53">
        <v>0</v>
      </c>
      <c r="AV18" s="45">
        <f t="shared" si="46"/>
        <v>0</v>
      </c>
      <c r="AW18" s="44">
        <v>0</v>
      </c>
      <c r="AX18" s="45">
        <f t="shared" si="47"/>
        <v>0</v>
      </c>
      <c r="AY18" s="44">
        <v>0</v>
      </c>
      <c r="AZ18" s="45">
        <f t="shared" si="48"/>
        <v>0</v>
      </c>
      <c r="BA18" s="33">
        <f t="shared" si="49"/>
        <v>20</v>
      </c>
      <c r="BB18" s="172">
        <f t="shared" ref="BB18:BB33" si="52">J18+L18+N18+P18+R18+T18+V18+X18+Z18+AB18+AD18+AF18+AH18+AJ18+AL18+AN18+AP18+AR18+AT18+AV18+AX18+AZ18</f>
        <v>397919.81772296864</v>
      </c>
      <c r="BD18" s="180">
        <f t="shared" si="50"/>
        <v>397919.81772296864</v>
      </c>
      <c r="BE18" s="180">
        <f t="shared" si="51"/>
        <v>0</v>
      </c>
    </row>
    <row r="19" spans="1:57" ht="123.75">
      <c r="A19" s="20">
        <v>13</v>
      </c>
      <c r="B19" s="20">
        <v>3</v>
      </c>
      <c r="C19" s="35">
        <v>42181708</v>
      </c>
      <c r="D19" s="35">
        <v>2503282</v>
      </c>
      <c r="E19" s="37" t="s">
        <v>67</v>
      </c>
      <c r="F19" s="37" t="s">
        <v>481</v>
      </c>
      <c r="G19" s="38" t="s">
        <v>68</v>
      </c>
      <c r="H19" s="54">
        <v>28014.91696597141</v>
      </c>
      <c r="I19" s="144">
        <v>8</v>
      </c>
      <c r="J19" s="43">
        <f t="shared" si="27"/>
        <v>224119.33572777128</v>
      </c>
      <c r="K19" s="44">
        <v>1</v>
      </c>
      <c r="L19" s="45">
        <f t="shared" si="28"/>
        <v>28014.91696597141</v>
      </c>
      <c r="M19" s="44">
        <v>0</v>
      </c>
      <c r="N19" s="45">
        <f t="shared" si="29"/>
        <v>0</v>
      </c>
      <c r="O19" s="44">
        <v>0</v>
      </c>
      <c r="P19" s="45">
        <f t="shared" si="30"/>
        <v>0</v>
      </c>
      <c r="Q19" s="44">
        <v>0</v>
      </c>
      <c r="R19" s="45">
        <f t="shared" si="31"/>
        <v>0</v>
      </c>
      <c r="S19" s="44">
        <v>0</v>
      </c>
      <c r="T19" s="45">
        <f t="shared" si="32"/>
        <v>0</v>
      </c>
      <c r="U19" s="137">
        <v>0</v>
      </c>
      <c r="V19" s="45">
        <f t="shared" si="33"/>
        <v>0</v>
      </c>
      <c r="W19" s="44">
        <v>0</v>
      </c>
      <c r="X19" s="45">
        <f t="shared" si="34"/>
        <v>0</v>
      </c>
      <c r="Y19" s="137">
        <v>0</v>
      </c>
      <c r="Z19" s="45">
        <f t="shared" si="35"/>
        <v>0</v>
      </c>
      <c r="AA19" s="44">
        <v>0</v>
      </c>
      <c r="AB19" s="45">
        <f t="shared" si="36"/>
        <v>0</v>
      </c>
      <c r="AC19" s="44">
        <v>0</v>
      </c>
      <c r="AD19" s="45">
        <f t="shared" si="37"/>
        <v>0</v>
      </c>
      <c r="AE19" s="44">
        <v>0</v>
      </c>
      <c r="AF19" s="46">
        <f t="shared" si="38"/>
        <v>0</v>
      </c>
      <c r="AG19" s="47">
        <v>5</v>
      </c>
      <c r="AH19" s="45">
        <f t="shared" si="39"/>
        <v>140074.58482985705</v>
      </c>
      <c r="AI19" s="48">
        <v>0</v>
      </c>
      <c r="AJ19" s="45">
        <f t="shared" si="40"/>
        <v>0</v>
      </c>
      <c r="AK19" s="49">
        <v>0</v>
      </c>
      <c r="AL19" s="45">
        <f t="shared" si="41"/>
        <v>0</v>
      </c>
      <c r="AM19" s="50">
        <v>0</v>
      </c>
      <c r="AN19" s="45">
        <f t="shared" si="42"/>
        <v>0</v>
      </c>
      <c r="AO19" s="44">
        <v>3</v>
      </c>
      <c r="AP19" s="45">
        <f t="shared" si="43"/>
        <v>84044.750897914229</v>
      </c>
      <c r="AQ19" s="137">
        <v>0</v>
      </c>
      <c r="AR19" s="45">
        <f t="shared" si="44"/>
        <v>0</v>
      </c>
      <c r="AS19" s="137">
        <v>0</v>
      </c>
      <c r="AT19" s="52">
        <f t="shared" si="45"/>
        <v>0</v>
      </c>
      <c r="AU19" s="53">
        <v>0</v>
      </c>
      <c r="AV19" s="45">
        <f t="shared" si="46"/>
        <v>0</v>
      </c>
      <c r="AW19" s="44">
        <v>2</v>
      </c>
      <c r="AX19" s="45">
        <f t="shared" si="47"/>
        <v>56029.83393194282</v>
      </c>
      <c r="AY19" s="44">
        <v>0</v>
      </c>
      <c r="AZ19" s="45">
        <f t="shared" si="48"/>
        <v>0</v>
      </c>
      <c r="BA19" s="33">
        <f t="shared" si="49"/>
        <v>19</v>
      </c>
      <c r="BB19" s="172">
        <f t="shared" si="52"/>
        <v>532283.42235345673</v>
      </c>
      <c r="BD19" s="180">
        <f t="shared" si="50"/>
        <v>532283.42235345673</v>
      </c>
      <c r="BE19" s="180">
        <f t="shared" si="51"/>
        <v>0</v>
      </c>
    </row>
    <row r="20" spans="1:57" ht="123.75">
      <c r="A20" s="20">
        <v>14</v>
      </c>
      <c r="B20" s="34">
        <v>4</v>
      </c>
      <c r="C20" s="35">
        <v>42181707</v>
      </c>
      <c r="D20" s="35">
        <v>2504511</v>
      </c>
      <c r="E20" s="37" t="s">
        <v>69</v>
      </c>
      <c r="F20" s="37" t="s">
        <v>482</v>
      </c>
      <c r="G20" s="38" t="s">
        <v>68</v>
      </c>
      <c r="H20" s="54">
        <v>30502.779034588028</v>
      </c>
      <c r="I20" s="144">
        <v>1</v>
      </c>
      <c r="J20" s="43">
        <f t="shared" si="27"/>
        <v>30502.779034588028</v>
      </c>
      <c r="K20" s="44">
        <v>0</v>
      </c>
      <c r="L20" s="45">
        <f t="shared" si="28"/>
        <v>0</v>
      </c>
      <c r="M20" s="44">
        <v>0</v>
      </c>
      <c r="N20" s="45">
        <f t="shared" si="29"/>
        <v>0</v>
      </c>
      <c r="O20" s="44">
        <v>1</v>
      </c>
      <c r="P20" s="45">
        <f t="shared" si="30"/>
        <v>30502.779034588028</v>
      </c>
      <c r="Q20" s="44">
        <v>0</v>
      </c>
      <c r="R20" s="45">
        <f t="shared" si="31"/>
        <v>0</v>
      </c>
      <c r="S20" s="44">
        <v>0</v>
      </c>
      <c r="T20" s="45">
        <f t="shared" si="32"/>
        <v>0</v>
      </c>
      <c r="U20" s="137">
        <v>0</v>
      </c>
      <c r="V20" s="45">
        <f t="shared" si="33"/>
        <v>0</v>
      </c>
      <c r="W20" s="44">
        <v>0</v>
      </c>
      <c r="X20" s="45">
        <f t="shared" si="34"/>
        <v>0</v>
      </c>
      <c r="Y20" s="137">
        <v>0</v>
      </c>
      <c r="Z20" s="45">
        <f t="shared" si="35"/>
        <v>0</v>
      </c>
      <c r="AA20" s="44">
        <v>0</v>
      </c>
      <c r="AB20" s="45">
        <f t="shared" si="36"/>
        <v>0</v>
      </c>
      <c r="AC20" s="44">
        <v>0</v>
      </c>
      <c r="AD20" s="45">
        <f t="shared" si="37"/>
        <v>0</v>
      </c>
      <c r="AE20" s="44">
        <v>0</v>
      </c>
      <c r="AF20" s="46">
        <f t="shared" si="38"/>
        <v>0</v>
      </c>
      <c r="AG20" s="47">
        <v>0</v>
      </c>
      <c r="AH20" s="45">
        <f t="shared" si="39"/>
        <v>0</v>
      </c>
      <c r="AI20" s="48">
        <v>0</v>
      </c>
      <c r="AJ20" s="45">
        <f t="shared" si="40"/>
        <v>0</v>
      </c>
      <c r="AK20" s="49">
        <v>0</v>
      </c>
      <c r="AL20" s="45">
        <f t="shared" si="41"/>
        <v>0</v>
      </c>
      <c r="AM20" s="50">
        <v>0</v>
      </c>
      <c r="AN20" s="45">
        <f t="shared" si="42"/>
        <v>0</v>
      </c>
      <c r="AO20" s="44">
        <v>3</v>
      </c>
      <c r="AP20" s="45">
        <f t="shared" si="43"/>
        <v>91508.33710376409</v>
      </c>
      <c r="AQ20" s="137">
        <v>0</v>
      </c>
      <c r="AR20" s="45">
        <f t="shared" si="44"/>
        <v>0</v>
      </c>
      <c r="AS20" s="137">
        <v>0</v>
      </c>
      <c r="AT20" s="52">
        <f t="shared" si="45"/>
        <v>0</v>
      </c>
      <c r="AU20" s="53">
        <v>0</v>
      </c>
      <c r="AV20" s="45">
        <f t="shared" si="46"/>
        <v>0</v>
      </c>
      <c r="AW20" s="44">
        <v>1</v>
      </c>
      <c r="AX20" s="45">
        <f t="shared" si="47"/>
        <v>30502.779034588028</v>
      </c>
      <c r="AY20" s="44">
        <v>0</v>
      </c>
      <c r="AZ20" s="45">
        <f t="shared" si="48"/>
        <v>0</v>
      </c>
      <c r="BA20" s="33">
        <f t="shared" si="49"/>
        <v>6</v>
      </c>
      <c r="BB20" s="172">
        <f t="shared" si="52"/>
        <v>183016.67420752818</v>
      </c>
      <c r="BD20" s="180">
        <f t="shared" si="50"/>
        <v>183016.67420752818</v>
      </c>
      <c r="BE20" s="180">
        <f t="shared" si="51"/>
        <v>0</v>
      </c>
    </row>
    <row r="21" spans="1:57" ht="56.25">
      <c r="A21" s="34">
        <v>15</v>
      </c>
      <c r="B21" s="20">
        <v>5</v>
      </c>
      <c r="C21" s="35">
        <v>42181707</v>
      </c>
      <c r="D21" s="35">
        <v>2503282</v>
      </c>
      <c r="E21" s="37" t="s">
        <v>70</v>
      </c>
      <c r="F21" s="37" t="s">
        <v>71</v>
      </c>
      <c r="G21" s="38" t="s">
        <v>64</v>
      </c>
      <c r="H21" s="54">
        <v>514649.74348717782</v>
      </c>
      <c r="I21" s="144">
        <v>1</v>
      </c>
      <c r="J21" s="43">
        <f t="shared" si="27"/>
        <v>514649.74348717782</v>
      </c>
      <c r="K21" s="44">
        <v>0</v>
      </c>
      <c r="L21" s="45">
        <f t="shared" si="28"/>
        <v>0</v>
      </c>
      <c r="M21" s="44">
        <v>0</v>
      </c>
      <c r="N21" s="45">
        <f t="shared" si="29"/>
        <v>0</v>
      </c>
      <c r="O21" s="44">
        <v>0</v>
      </c>
      <c r="P21" s="45">
        <f t="shared" si="30"/>
        <v>0</v>
      </c>
      <c r="Q21" s="44">
        <v>0</v>
      </c>
      <c r="R21" s="45">
        <f t="shared" si="31"/>
        <v>0</v>
      </c>
      <c r="S21" s="44">
        <v>0</v>
      </c>
      <c r="T21" s="45">
        <f t="shared" si="32"/>
        <v>0</v>
      </c>
      <c r="U21" s="137">
        <v>0</v>
      </c>
      <c r="V21" s="45">
        <f t="shared" si="33"/>
        <v>0</v>
      </c>
      <c r="W21" s="44">
        <v>0</v>
      </c>
      <c r="X21" s="45">
        <f t="shared" si="34"/>
        <v>0</v>
      </c>
      <c r="Y21" s="137">
        <v>0</v>
      </c>
      <c r="Z21" s="45">
        <f t="shared" si="35"/>
        <v>0</v>
      </c>
      <c r="AA21" s="44">
        <v>0</v>
      </c>
      <c r="AB21" s="45">
        <f t="shared" si="36"/>
        <v>0</v>
      </c>
      <c r="AC21" s="44">
        <v>0</v>
      </c>
      <c r="AD21" s="45">
        <f t="shared" si="37"/>
        <v>0</v>
      </c>
      <c r="AE21" s="44">
        <v>0</v>
      </c>
      <c r="AF21" s="46">
        <f t="shared" si="38"/>
        <v>0</v>
      </c>
      <c r="AG21" s="47">
        <v>0</v>
      </c>
      <c r="AH21" s="45">
        <f t="shared" si="39"/>
        <v>0</v>
      </c>
      <c r="AI21" s="48">
        <v>0</v>
      </c>
      <c r="AJ21" s="45">
        <f t="shared" si="40"/>
        <v>0</v>
      </c>
      <c r="AK21" s="49">
        <v>0</v>
      </c>
      <c r="AL21" s="45">
        <f t="shared" si="41"/>
        <v>0</v>
      </c>
      <c r="AM21" s="50">
        <v>0</v>
      </c>
      <c r="AN21" s="45">
        <f t="shared" si="42"/>
        <v>0</v>
      </c>
      <c r="AO21" s="44">
        <v>0</v>
      </c>
      <c r="AP21" s="45">
        <f t="shared" si="43"/>
        <v>0</v>
      </c>
      <c r="AQ21" s="137">
        <v>0</v>
      </c>
      <c r="AR21" s="45">
        <f t="shared" si="44"/>
        <v>0</v>
      </c>
      <c r="AS21" s="137">
        <v>0</v>
      </c>
      <c r="AT21" s="52">
        <f t="shared" si="45"/>
        <v>0</v>
      </c>
      <c r="AU21" s="53">
        <v>0</v>
      </c>
      <c r="AV21" s="45">
        <f t="shared" si="46"/>
        <v>0</v>
      </c>
      <c r="AW21" s="44">
        <v>0</v>
      </c>
      <c r="AX21" s="45">
        <f t="shared" si="47"/>
        <v>0</v>
      </c>
      <c r="AY21" s="44">
        <v>0</v>
      </c>
      <c r="AZ21" s="45">
        <f t="shared" si="48"/>
        <v>0</v>
      </c>
      <c r="BA21" s="33">
        <f t="shared" si="49"/>
        <v>1</v>
      </c>
      <c r="BB21" s="172">
        <f t="shared" si="52"/>
        <v>514649.74348717782</v>
      </c>
      <c r="BD21" s="180">
        <f t="shared" si="50"/>
        <v>514649.74348717782</v>
      </c>
      <c r="BE21" s="180">
        <f t="shared" si="51"/>
        <v>0</v>
      </c>
    </row>
    <row r="22" spans="1:57" ht="146.25">
      <c r="A22" s="20">
        <v>16</v>
      </c>
      <c r="B22" s="34">
        <v>6</v>
      </c>
      <c r="C22" s="35">
        <v>42181715</v>
      </c>
      <c r="D22" s="35" t="s">
        <v>72</v>
      </c>
      <c r="E22" s="37" t="s">
        <v>73</v>
      </c>
      <c r="F22" s="37" t="s">
        <v>74</v>
      </c>
      <c r="G22" s="38" t="s">
        <v>75</v>
      </c>
      <c r="H22" s="54">
        <v>6969.0995292775497</v>
      </c>
      <c r="I22" s="144">
        <v>0</v>
      </c>
      <c r="J22" s="43">
        <f t="shared" si="27"/>
        <v>0</v>
      </c>
      <c r="K22" s="44">
        <v>0</v>
      </c>
      <c r="L22" s="45">
        <f t="shared" si="28"/>
        <v>0</v>
      </c>
      <c r="M22" s="44">
        <v>0</v>
      </c>
      <c r="N22" s="45">
        <f t="shared" si="29"/>
        <v>0</v>
      </c>
      <c r="O22" s="44">
        <v>0</v>
      </c>
      <c r="P22" s="45">
        <f t="shared" si="30"/>
        <v>0</v>
      </c>
      <c r="Q22" s="44">
        <v>0</v>
      </c>
      <c r="R22" s="45">
        <f t="shared" si="31"/>
        <v>0</v>
      </c>
      <c r="S22" s="44">
        <v>0</v>
      </c>
      <c r="T22" s="45">
        <f t="shared" si="32"/>
        <v>0</v>
      </c>
      <c r="U22" s="137">
        <v>0</v>
      </c>
      <c r="V22" s="45">
        <f t="shared" si="33"/>
        <v>0</v>
      </c>
      <c r="W22" s="44">
        <v>0</v>
      </c>
      <c r="X22" s="45">
        <f t="shared" si="34"/>
        <v>0</v>
      </c>
      <c r="Y22" s="137">
        <v>0</v>
      </c>
      <c r="Z22" s="45">
        <f t="shared" si="35"/>
        <v>0</v>
      </c>
      <c r="AA22" s="44">
        <v>0</v>
      </c>
      <c r="AB22" s="45">
        <f t="shared" si="36"/>
        <v>0</v>
      </c>
      <c r="AC22" s="44">
        <v>0</v>
      </c>
      <c r="AD22" s="45">
        <f t="shared" si="37"/>
        <v>0</v>
      </c>
      <c r="AE22" s="44">
        <v>0</v>
      </c>
      <c r="AF22" s="46">
        <f t="shared" si="38"/>
        <v>0</v>
      </c>
      <c r="AG22" s="47">
        <v>0</v>
      </c>
      <c r="AH22" s="45">
        <f t="shared" si="39"/>
        <v>0</v>
      </c>
      <c r="AI22" s="48">
        <v>0</v>
      </c>
      <c r="AJ22" s="45">
        <f t="shared" si="40"/>
        <v>0</v>
      </c>
      <c r="AK22" s="49">
        <v>0</v>
      </c>
      <c r="AL22" s="45">
        <f t="shared" si="41"/>
        <v>0</v>
      </c>
      <c r="AM22" s="50">
        <v>0</v>
      </c>
      <c r="AN22" s="45">
        <f t="shared" si="42"/>
        <v>0</v>
      </c>
      <c r="AO22" s="44">
        <v>2</v>
      </c>
      <c r="AP22" s="45">
        <f t="shared" si="43"/>
        <v>13938.199058555099</v>
      </c>
      <c r="AQ22" s="137">
        <v>0</v>
      </c>
      <c r="AR22" s="45">
        <f t="shared" si="44"/>
        <v>0</v>
      </c>
      <c r="AS22" s="137">
        <v>0</v>
      </c>
      <c r="AT22" s="52">
        <f t="shared" si="45"/>
        <v>0</v>
      </c>
      <c r="AU22" s="53">
        <v>0</v>
      </c>
      <c r="AV22" s="45">
        <f t="shared" si="46"/>
        <v>0</v>
      </c>
      <c r="AW22" s="44">
        <v>0</v>
      </c>
      <c r="AX22" s="45">
        <f t="shared" si="47"/>
        <v>0</v>
      </c>
      <c r="AY22" s="44">
        <v>0</v>
      </c>
      <c r="AZ22" s="45">
        <f t="shared" si="48"/>
        <v>0</v>
      </c>
      <c r="BA22" s="33">
        <f t="shared" si="49"/>
        <v>2</v>
      </c>
      <c r="BB22" s="172">
        <f t="shared" si="52"/>
        <v>13938.199058555099</v>
      </c>
      <c r="BD22" s="180">
        <f t="shared" si="50"/>
        <v>13938.199058555099</v>
      </c>
      <c r="BE22" s="180">
        <f t="shared" si="51"/>
        <v>0</v>
      </c>
    </row>
    <row r="23" spans="1:57" ht="33.75">
      <c r="A23" s="20">
        <v>17</v>
      </c>
      <c r="B23" s="20">
        <v>7</v>
      </c>
      <c r="C23" s="35">
        <v>42181715</v>
      </c>
      <c r="D23" s="35">
        <v>2504235</v>
      </c>
      <c r="E23" s="55" t="s">
        <v>76</v>
      </c>
      <c r="F23" s="55" t="s">
        <v>77</v>
      </c>
      <c r="G23" s="56" t="s">
        <v>78</v>
      </c>
      <c r="H23" s="54">
        <v>66080.722962623084</v>
      </c>
      <c r="I23" s="144">
        <v>5</v>
      </c>
      <c r="J23" s="43">
        <f t="shared" si="27"/>
        <v>330403.61481311545</v>
      </c>
      <c r="K23" s="44">
        <v>0</v>
      </c>
      <c r="L23" s="45">
        <f t="shared" si="28"/>
        <v>0</v>
      </c>
      <c r="M23" s="44">
        <v>0</v>
      </c>
      <c r="N23" s="45">
        <f t="shared" si="29"/>
        <v>0</v>
      </c>
      <c r="O23" s="44">
        <v>0</v>
      </c>
      <c r="P23" s="45">
        <f t="shared" si="30"/>
        <v>0</v>
      </c>
      <c r="Q23" s="44">
        <v>0</v>
      </c>
      <c r="R23" s="45">
        <f t="shared" si="31"/>
        <v>0</v>
      </c>
      <c r="S23" s="44">
        <v>0</v>
      </c>
      <c r="T23" s="45">
        <f t="shared" si="32"/>
        <v>0</v>
      </c>
      <c r="U23" s="137">
        <v>0</v>
      </c>
      <c r="V23" s="45">
        <f t="shared" si="33"/>
        <v>0</v>
      </c>
      <c r="W23" s="44">
        <v>2</v>
      </c>
      <c r="X23" s="45">
        <f t="shared" si="34"/>
        <v>132161.44592524617</v>
      </c>
      <c r="Y23" s="137">
        <v>0</v>
      </c>
      <c r="Z23" s="45">
        <f t="shared" si="35"/>
        <v>0</v>
      </c>
      <c r="AA23" s="44">
        <v>0</v>
      </c>
      <c r="AB23" s="45">
        <f t="shared" si="36"/>
        <v>0</v>
      </c>
      <c r="AC23" s="44">
        <v>0</v>
      </c>
      <c r="AD23" s="45">
        <f t="shared" si="37"/>
        <v>0</v>
      </c>
      <c r="AE23" s="44">
        <v>0</v>
      </c>
      <c r="AF23" s="46">
        <f t="shared" si="38"/>
        <v>0</v>
      </c>
      <c r="AG23" s="47">
        <v>0</v>
      </c>
      <c r="AH23" s="45">
        <f t="shared" si="39"/>
        <v>0</v>
      </c>
      <c r="AI23" s="48">
        <v>0</v>
      </c>
      <c r="AJ23" s="45">
        <f t="shared" si="40"/>
        <v>0</v>
      </c>
      <c r="AK23" s="49">
        <v>0</v>
      </c>
      <c r="AL23" s="45">
        <f t="shared" si="41"/>
        <v>0</v>
      </c>
      <c r="AM23" s="50">
        <v>0</v>
      </c>
      <c r="AN23" s="45">
        <f t="shared" si="42"/>
        <v>0</v>
      </c>
      <c r="AO23" s="44">
        <v>2</v>
      </c>
      <c r="AP23" s="45">
        <f t="shared" si="43"/>
        <v>132161.44592524617</v>
      </c>
      <c r="AQ23" s="137">
        <v>0</v>
      </c>
      <c r="AR23" s="45">
        <f t="shared" si="44"/>
        <v>0</v>
      </c>
      <c r="AS23" s="137">
        <v>0</v>
      </c>
      <c r="AT23" s="52">
        <f t="shared" si="45"/>
        <v>0</v>
      </c>
      <c r="AU23" s="53">
        <v>0</v>
      </c>
      <c r="AV23" s="45">
        <f t="shared" si="46"/>
        <v>0</v>
      </c>
      <c r="AW23" s="44">
        <v>0</v>
      </c>
      <c r="AX23" s="45">
        <f t="shared" si="47"/>
        <v>0</v>
      </c>
      <c r="AY23" s="44">
        <v>0</v>
      </c>
      <c r="AZ23" s="45">
        <f t="shared" si="48"/>
        <v>0</v>
      </c>
      <c r="BA23" s="33">
        <f t="shared" si="49"/>
        <v>9</v>
      </c>
      <c r="BB23" s="172">
        <f t="shared" si="52"/>
        <v>594726.50666360778</v>
      </c>
      <c r="BD23" s="180">
        <f t="shared" si="50"/>
        <v>594726.50666360778</v>
      </c>
      <c r="BE23" s="180">
        <f t="shared" si="51"/>
        <v>0</v>
      </c>
    </row>
    <row r="24" spans="1:57" ht="146.25">
      <c r="A24" s="34">
        <v>18</v>
      </c>
      <c r="B24" s="34">
        <v>8</v>
      </c>
      <c r="C24" s="35">
        <v>42181715</v>
      </c>
      <c r="D24" s="35" t="s">
        <v>79</v>
      </c>
      <c r="E24" s="37" t="s">
        <v>73</v>
      </c>
      <c r="F24" s="37" t="s">
        <v>80</v>
      </c>
      <c r="G24" s="38" t="s">
        <v>50</v>
      </c>
      <c r="H24" s="54">
        <v>38043.701253242762</v>
      </c>
      <c r="I24" s="144">
        <v>5</v>
      </c>
      <c r="J24" s="43">
        <f t="shared" si="27"/>
        <v>190218.50626621381</v>
      </c>
      <c r="K24" s="44">
        <v>0</v>
      </c>
      <c r="L24" s="45">
        <f t="shared" si="28"/>
        <v>0</v>
      </c>
      <c r="M24" s="44">
        <v>0</v>
      </c>
      <c r="N24" s="45">
        <f t="shared" si="29"/>
        <v>0</v>
      </c>
      <c r="O24" s="44">
        <v>0</v>
      </c>
      <c r="P24" s="45">
        <f t="shared" si="30"/>
        <v>0</v>
      </c>
      <c r="Q24" s="44">
        <v>0</v>
      </c>
      <c r="R24" s="45">
        <f t="shared" si="31"/>
        <v>0</v>
      </c>
      <c r="S24" s="44">
        <v>0</v>
      </c>
      <c r="T24" s="45">
        <f t="shared" si="32"/>
        <v>0</v>
      </c>
      <c r="U24" s="137">
        <v>0</v>
      </c>
      <c r="V24" s="45">
        <f t="shared" si="33"/>
        <v>0</v>
      </c>
      <c r="W24" s="44">
        <v>0</v>
      </c>
      <c r="X24" s="45">
        <f t="shared" si="34"/>
        <v>0</v>
      </c>
      <c r="Y24" s="137">
        <v>0</v>
      </c>
      <c r="Z24" s="45">
        <f t="shared" si="35"/>
        <v>0</v>
      </c>
      <c r="AA24" s="44">
        <v>0</v>
      </c>
      <c r="AB24" s="45">
        <f t="shared" si="36"/>
        <v>0</v>
      </c>
      <c r="AC24" s="44">
        <v>0</v>
      </c>
      <c r="AD24" s="45">
        <f t="shared" si="37"/>
        <v>0</v>
      </c>
      <c r="AE24" s="44">
        <v>0</v>
      </c>
      <c r="AF24" s="46">
        <f t="shared" si="38"/>
        <v>0</v>
      </c>
      <c r="AG24" s="47">
        <v>0</v>
      </c>
      <c r="AH24" s="45">
        <f t="shared" si="39"/>
        <v>0</v>
      </c>
      <c r="AI24" s="48">
        <v>0</v>
      </c>
      <c r="AJ24" s="45">
        <f t="shared" si="40"/>
        <v>0</v>
      </c>
      <c r="AK24" s="49">
        <v>0</v>
      </c>
      <c r="AL24" s="45">
        <f t="shared" si="41"/>
        <v>0</v>
      </c>
      <c r="AM24" s="50">
        <v>0</v>
      </c>
      <c r="AN24" s="45">
        <f t="shared" si="42"/>
        <v>0</v>
      </c>
      <c r="AO24" s="44">
        <v>0</v>
      </c>
      <c r="AP24" s="45">
        <f t="shared" si="43"/>
        <v>0</v>
      </c>
      <c r="AQ24" s="137">
        <v>0</v>
      </c>
      <c r="AR24" s="45">
        <f t="shared" si="44"/>
        <v>0</v>
      </c>
      <c r="AS24" s="137">
        <v>1</v>
      </c>
      <c r="AT24" s="52">
        <f t="shared" si="45"/>
        <v>38043.701253242762</v>
      </c>
      <c r="AU24" s="53">
        <v>0</v>
      </c>
      <c r="AV24" s="45">
        <f t="shared" si="46"/>
        <v>0</v>
      </c>
      <c r="AW24" s="44">
        <v>0</v>
      </c>
      <c r="AX24" s="45">
        <f t="shared" si="47"/>
        <v>0</v>
      </c>
      <c r="AY24" s="44">
        <v>0</v>
      </c>
      <c r="AZ24" s="45">
        <f t="shared" si="48"/>
        <v>0</v>
      </c>
      <c r="BA24" s="33">
        <f t="shared" si="49"/>
        <v>6</v>
      </c>
      <c r="BB24" s="172">
        <f t="shared" si="52"/>
        <v>228262.20751945657</v>
      </c>
      <c r="BD24" s="180">
        <f t="shared" si="50"/>
        <v>228262.20751945657</v>
      </c>
      <c r="BE24" s="180">
        <f t="shared" si="51"/>
        <v>0</v>
      </c>
    </row>
    <row r="25" spans="1:57" s="126" customFormat="1" ht="67.5">
      <c r="A25" s="20">
        <v>19</v>
      </c>
      <c r="B25" s="20">
        <v>9</v>
      </c>
      <c r="C25" s="84">
        <v>42295406</v>
      </c>
      <c r="D25" s="84">
        <v>2503299</v>
      </c>
      <c r="E25" s="88" t="s">
        <v>81</v>
      </c>
      <c r="F25" s="88" t="s">
        <v>82</v>
      </c>
      <c r="G25" s="38" t="s">
        <v>83</v>
      </c>
      <c r="H25" s="74">
        <v>14114.12060916633</v>
      </c>
      <c r="I25" s="145">
        <v>20</v>
      </c>
      <c r="J25" s="94">
        <f t="shared" si="27"/>
        <v>282282.41218332661</v>
      </c>
      <c r="K25" s="51">
        <v>0</v>
      </c>
      <c r="L25" s="52">
        <f t="shared" si="28"/>
        <v>0</v>
      </c>
      <c r="M25" s="51">
        <v>0</v>
      </c>
      <c r="N25" s="52">
        <f t="shared" si="29"/>
        <v>0</v>
      </c>
      <c r="O25" s="51">
        <v>20</v>
      </c>
      <c r="P25" s="52">
        <f t="shared" si="30"/>
        <v>282282.41218332661</v>
      </c>
      <c r="Q25" s="51">
        <v>0</v>
      </c>
      <c r="R25" s="52">
        <f t="shared" si="31"/>
        <v>0</v>
      </c>
      <c r="S25" s="51">
        <v>0</v>
      </c>
      <c r="T25" s="52">
        <f t="shared" si="32"/>
        <v>0</v>
      </c>
      <c r="U25" s="137">
        <v>0</v>
      </c>
      <c r="V25" s="52">
        <f t="shared" si="33"/>
        <v>0</v>
      </c>
      <c r="W25" s="51">
        <v>5</v>
      </c>
      <c r="X25" s="52">
        <f t="shared" si="34"/>
        <v>70570.603045831653</v>
      </c>
      <c r="Y25" s="137">
        <v>0</v>
      </c>
      <c r="Z25" s="52">
        <f t="shared" si="35"/>
        <v>0</v>
      </c>
      <c r="AA25" s="51">
        <v>0</v>
      </c>
      <c r="AB25" s="52">
        <f t="shared" si="36"/>
        <v>0</v>
      </c>
      <c r="AC25" s="51">
        <v>0</v>
      </c>
      <c r="AD25" s="52">
        <f t="shared" si="37"/>
        <v>0</v>
      </c>
      <c r="AE25" s="51">
        <v>0</v>
      </c>
      <c r="AF25" s="95">
        <f t="shared" si="38"/>
        <v>0</v>
      </c>
      <c r="AG25" s="96">
        <v>0</v>
      </c>
      <c r="AH25" s="52">
        <f t="shared" si="39"/>
        <v>0</v>
      </c>
      <c r="AI25" s="97">
        <v>0</v>
      </c>
      <c r="AJ25" s="52">
        <f t="shared" si="40"/>
        <v>0</v>
      </c>
      <c r="AK25" s="98">
        <v>0</v>
      </c>
      <c r="AL25" s="52">
        <f t="shared" si="41"/>
        <v>0</v>
      </c>
      <c r="AM25" s="99">
        <v>0</v>
      </c>
      <c r="AN25" s="52">
        <f t="shared" si="42"/>
        <v>0</v>
      </c>
      <c r="AO25" s="51">
        <v>10</v>
      </c>
      <c r="AP25" s="52">
        <f t="shared" si="43"/>
        <v>141141.20609166331</v>
      </c>
      <c r="AQ25" s="137">
        <v>0</v>
      </c>
      <c r="AR25" s="52">
        <f t="shared" si="44"/>
        <v>0</v>
      </c>
      <c r="AS25" s="137">
        <v>0</v>
      </c>
      <c r="AT25" s="52">
        <f t="shared" si="45"/>
        <v>0</v>
      </c>
      <c r="AU25" s="100">
        <v>0</v>
      </c>
      <c r="AV25" s="52">
        <f t="shared" si="46"/>
        <v>0</v>
      </c>
      <c r="AW25" s="51">
        <v>0</v>
      </c>
      <c r="AX25" s="52">
        <f t="shared" si="47"/>
        <v>0</v>
      </c>
      <c r="AY25" s="51">
        <v>5</v>
      </c>
      <c r="AZ25" s="52">
        <f t="shared" si="48"/>
        <v>70570.603045831653</v>
      </c>
      <c r="BA25" s="101">
        <f t="shared" si="49"/>
        <v>60</v>
      </c>
      <c r="BB25" s="172">
        <f t="shared" si="52"/>
        <v>846847.23654997989</v>
      </c>
      <c r="BC25" s="146"/>
      <c r="BD25" s="180">
        <f t="shared" si="50"/>
        <v>846847.23654997977</v>
      </c>
      <c r="BE25" s="180">
        <f t="shared" si="51"/>
        <v>0</v>
      </c>
    </row>
    <row r="26" spans="1:57" ht="56.25">
      <c r="A26" s="20">
        <v>20</v>
      </c>
      <c r="B26" s="34">
        <v>10</v>
      </c>
      <c r="C26" s="35">
        <v>42291613</v>
      </c>
      <c r="D26" s="35">
        <v>2500546</v>
      </c>
      <c r="E26" s="37" t="s">
        <v>84</v>
      </c>
      <c r="F26" s="37" t="s">
        <v>85</v>
      </c>
      <c r="G26" s="38" t="s">
        <v>86</v>
      </c>
      <c r="H26" s="54">
        <v>51007.147112156978</v>
      </c>
      <c r="I26" s="144">
        <v>0</v>
      </c>
      <c r="J26" s="43">
        <f t="shared" si="27"/>
        <v>0</v>
      </c>
      <c r="K26" s="44">
        <v>0</v>
      </c>
      <c r="L26" s="45">
        <f t="shared" si="28"/>
        <v>0</v>
      </c>
      <c r="M26" s="44">
        <v>0</v>
      </c>
      <c r="N26" s="45">
        <f t="shared" si="29"/>
        <v>0</v>
      </c>
      <c r="O26" s="44">
        <v>0</v>
      </c>
      <c r="P26" s="45">
        <f t="shared" si="30"/>
        <v>0</v>
      </c>
      <c r="Q26" s="44">
        <v>0</v>
      </c>
      <c r="R26" s="45">
        <f t="shared" si="31"/>
        <v>0</v>
      </c>
      <c r="S26" s="44">
        <v>0</v>
      </c>
      <c r="T26" s="45">
        <f t="shared" si="32"/>
        <v>0</v>
      </c>
      <c r="U26" s="137">
        <v>0</v>
      </c>
      <c r="V26" s="45">
        <f t="shared" si="33"/>
        <v>0</v>
      </c>
      <c r="W26" s="44">
        <v>0</v>
      </c>
      <c r="X26" s="45">
        <f t="shared" si="34"/>
        <v>0</v>
      </c>
      <c r="Y26" s="137">
        <v>0</v>
      </c>
      <c r="Z26" s="45">
        <f t="shared" si="35"/>
        <v>0</v>
      </c>
      <c r="AA26" s="44">
        <v>0</v>
      </c>
      <c r="AB26" s="45">
        <f t="shared" si="36"/>
        <v>0</v>
      </c>
      <c r="AC26" s="44">
        <v>0</v>
      </c>
      <c r="AD26" s="45">
        <f t="shared" si="37"/>
        <v>0</v>
      </c>
      <c r="AE26" s="44">
        <v>0</v>
      </c>
      <c r="AF26" s="46">
        <f t="shared" si="38"/>
        <v>0</v>
      </c>
      <c r="AG26" s="47">
        <v>1</v>
      </c>
      <c r="AH26" s="45">
        <f t="shared" si="39"/>
        <v>51007.147112156978</v>
      </c>
      <c r="AI26" s="48">
        <v>0</v>
      </c>
      <c r="AJ26" s="45">
        <f t="shared" si="40"/>
        <v>0</v>
      </c>
      <c r="AK26" s="49">
        <v>0</v>
      </c>
      <c r="AL26" s="45">
        <f t="shared" si="41"/>
        <v>0</v>
      </c>
      <c r="AM26" s="50">
        <v>0</v>
      </c>
      <c r="AN26" s="45">
        <f t="shared" si="42"/>
        <v>0</v>
      </c>
      <c r="AO26" s="44">
        <v>0</v>
      </c>
      <c r="AP26" s="45">
        <f t="shared" si="43"/>
        <v>0</v>
      </c>
      <c r="AQ26" s="137">
        <v>0</v>
      </c>
      <c r="AR26" s="45">
        <f t="shared" si="44"/>
        <v>0</v>
      </c>
      <c r="AS26" s="137"/>
      <c r="AT26" s="52">
        <f t="shared" si="45"/>
        <v>0</v>
      </c>
      <c r="AU26" s="53">
        <v>0</v>
      </c>
      <c r="AV26" s="45">
        <f t="shared" si="46"/>
        <v>0</v>
      </c>
      <c r="AW26" s="44">
        <v>0</v>
      </c>
      <c r="AX26" s="45">
        <f t="shared" si="47"/>
        <v>0</v>
      </c>
      <c r="AY26" s="44">
        <v>0</v>
      </c>
      <c r="AZ26" s="45">
        <f t="shared" si="48"/>
        <v>0</v>
      </c>
      <c r="BA26" s="33">
        <f t="shared" si="49"/>
        <v>1</v>
      </c>
      <c r="BB26" s="172">
        <f t="shared" si="52"/>
        <v>51007.147112156978</v>
      </c>
      <c r="BD26" s="180">
        <f t="shared" si="50"/>
        <v>51007.147112156978</v>
      </c>
      <c r="BE26" s="180">
        <f t="shared" si="51"/>
        <v>0</v>
      </c>
    </row>
    <row r="27" spans="1:57" ht="56.25">
      <c r="A27" s="34">
        <v>21</v>
      </c>
      <c r="B27" s="20">
        <v>11</v>
      </c>
      <c r="C27" s="35">
        <v>42291613</v>
      </c>
      <c r="D27" s="35">
        <v>2500547</v>
      </c>
      <c r="E27" s="37" t="s">
        <v>87</v>
      </c>
      <c r="F27" s="37" t="s">
        <v>88</v>
      </c>
      <c r="G27" s="56" t="s">
        <v>86</v>
      </c>
      <c r="H27" s="54">
        <v>51007.147112156978</v>
      </c>
      <c r="I27" s="144">
        <v>2</v>
      </c>
      <c r="J27" s="43">
        <f t="shared" si="27"/>
        <v>102014.29422431396</v>
      </c>
      <c r="K27" s="44">
        <v>0</v>
      </c>
      <c r="L27" s="45">
        <f t="shared" si="28"/>
        <v>0</v>
      </c>
      <c r="M27" s="51">
        <v>0</v>
      </c>
      <c r="N27" s="45">
        <f t="shared" si="29"/>
        <v>0</v>
      </c>
      <c r="O27" s="44">
        <v>0</v>
      </c>
      <c r="P27" s="45">
        <f t="shared" si="30"/>
        <v>0</v>
      </c>
      <c r="Q27" s="44">
        <v>0</v>
      </c>
      <c r="R27" s="45">
        <f t="shared" si="31"/>
        <v>0</v>
      </c>
      <c r="S27" s="44">
        <v>0</v>
      </c>
      <c r="T27" s="45">
        <f t="shared" si="32"/>
        <v>0</v>
      </c>
      <c r="U27" s="137">
        <v>0</v>
      </c>
      <c r="V27" s="45">
        <f t="shared" si="33"/>
        <v>0</v>
      </c>
      <c r="W27" s="44">
        <v>0</v>
      </c>
      <c r="X27" s="45">
        <f t="shared" si="34"/>
        <v>0</v>
      </c>
      <c r="Y27" s="137">
        <v>0</v>
      </c>
      <c r="Z27" s="45">
        <f t="shared" si="35"/>
        <v>0</v>
      </c>
      <c r="AA27" s="44">
        <v>0</v>
      </c>
      <c r="AB27" s="45">
        <f t="shared" si="36"/>
        <v>0</v>
      </c>
      <c r="AC27" s="44">
        <v>0</v>
      </c>
      <c r="AD27" s="45">
        <f t="shared" si="37"/>
        <v>0</v>
      </c>
      <c r="AE27" s="44">
        <v>0</v>
      </c>
      <c r="AF27" s="46">
        <f t="shared" si="38"/>
        <v>0</v>
      </c>
      <c r="AG27" s="47">
        <v>1</v>
      </c>
      <c r="AH27" s="45">
        <f t="shared" si="39"/>
        <v>51007.147112156978</v>
      </c>
      <c r="AI27" s="48">
        <v>0</v>
      </c>
      <c r="AJ27" s="45">
        <f t="shared" si="40"/>
        <v>0</v>
      </c>
      <c r="AK27" s="49">
        <v>0</v>
      </c>
      <c r="AL27" s="45">
        <f t="shared" si="41"/>
        <v>0</v>
      </c>
      <c r="AM27" s="50">
        <v>0</v>
      </c>
      <c r="AN27" s="45">
        <f t="shared" si="42"/>
        <v>0</v>
      </c>
      <c r="AO27" s="44">
        <v>0</v>
      </c>
      <c r="AP27" s="45">
        <f t="shared" si="43"/>
        <v>0</v>
      </c>
      <c r="AQ27" s="137">
        <v>0</v>
      </c>
      <c r="AR27" s="45">
        <f t="shared" si="44"/>
        <v>0</v>
      </c>
      <c r="AS27" s="137">
        <v>0</v>
      </c>
      <c r="AT27" s="52">
        <f t="shared" si="45"/>
        <v>0</v>
      </c>
      <c r="AU27" s="53">
        <v>0</v>
      </c>
      <c r="AV27" s="45">
        <f t="shared" si="46"/>
        <v>0</v>
      </c>
      <c r="AW27" s="44">
        <v>0</v>
      </c>
      <c r="AX27" s="45">
        <f t="shared" si="47"/>
        <v>0</v>
      </c>
      <c r="AY27" s="44">
        <v>0</v>
      </c>
      <c r="AZ27" s="45">
        <f t="shared" si="48"/>
        <v>0</v>
      </c>
      <c r="BA27" s="33">
        <f t="shared" si="49"/>
        <v>3</v>
      </c>
      <c r="BB27" s="172">
        <f t="shared" si="52"/>
        <v>153021.44133647095</v>
      </c>
      <c r="BD27" s="180">
        <f t="shared" si="50"/>
        <v>153021.44133647095</v>
      </c>
      <c r="BE27" s="180">
        <f t="shared" si="51"/>
        <v>0</v>
      </c>
    </row>
    <row r="28" spans="1:57" ht="56.25">
      <c r="A28" s="20">
        <v>22</v>
      </c>
      <c r="B28" s="34">
        <v>12</v>
      </c>
      <c r="C28" s="35">
        <v>42291613</v>
      </c>
      <c r="D28" s="35">
        <v>2500548</v>
      </c>
      <c r="E28" s="37" t="s">
        <v>89</v>
      </c>
      <c r="F28" s="37" t="s">
        <v>90</v>
      </c>
      <c r="G28" s="56" t="s">
        <v>86</v>
      </c>
      <c r="H28" s="54">
        <v>51007.147112156978</v>
      </c>
      <c r="I28" s="144">
        <v>1</v>
      </c>
      <c r="J28" s="43">
        <f t="shared" si="27"/>
        <v>51007.147112156978</v>
      </c>
      <c r="K28" s="44">
        <v>0</v>
      </c>
      <c r="L28" s="45">
        <f t="shared" si="28"/>
        <v>0</v>
      </c>
      <c r="M28" s="44">
        <v>0</v>
      </c>
      <c r="N28" s="45">
        <f t="shared" si="29"/>
        <v>0</v>
      </c>
      <c r="O28" s="44">
        <v>1</v>
      </c>
      <c r="P28" s="45">
        <f t="shared" si="30"/>
        <v>51007.147112156978</v>
      </c>
      <c r="Q28" s="44">
        <v>0</v>
      </c>
      <c r="R28" s="45">
        <f t="shared" si="31"/>
        <v>0</v>
      </c>
      <c r="S28" s="44">
        <v>0</v>
      </c>
      <c r="T28" s="45">
        <f t="shared" si="32"/>
        <v>0</v>
      </c>
      <c r="U28" s="137">
        <v>0</v>
      </c>
      <c r="V28" s="45">
        <f t="shared" si="33"/>
        <v>0</v>
      </c>
      <c r="W28" s="44">
        <v>0</v>
      </c>
      <c r="X28" s="45">
        <f t="shared" si="34"/>
        <v>0</v>
      </c>
      <c r="Y28" s="137">
        <v>1</v>
      </c>
      <c r="Z28" s="45">
        <f t="shared" si="35"/>
        <v>51007.147112156978</v>
      </c>
      <c r="AA28" s="44">
        <v>0</v>
      </c>
      <c r="AB28" s="45">
        <f t="shared" si="36"/>
        <v>0</v>
      </c>
      <c r="AC28" s="44">
        <v>2</v>
      </c>
      <c r="AD28" s="45">
        <f t="shared" si="37"/>
        <v>102014.29422431396</v>
      </c>
      <c r="AE28" s="44">
        <v>1</v>
      </c>
      <c r="AF28" s="46">
        <f t="shared" si="38"/>
        <v>51007.147112156978</v>
      </c>
      <c r="AG28" s="47">
        <v>1</v>
      </c>
      <c r="AH28" s="45">
        <f t="shared" si="39"/>
        <v>51007.147112156978</v>
      </c>
      <c r="AI28" s="48">
        <v>0</v>
      </c>
      <c r="AJ28" s="45">
        <f t="shared" si="40"/>
        <v>0</v>
      </c>
      <c r="AK28" s="49">
        <v>0</v>
      </c>
      <c r="AL28" s="45">
        <f t="shared" si="41"/>
        <v>0</v>
      </c>
      <c r="AM28" s="50">
        <v>0</v>
      </c>
      <c r="AN28" s="45">
        <f t="shared" si="42"/>
        <v>0</v>
      </c>
      <c r="AO28" s="44">
        <v>2</v>
      </c>
      <c r="AP28" s="45">
        <f t="shared" si="43"/>
        <v>102014.29422431396</v>
      </c>
      <c r="AQ28" s="137">
        <v>0</v>
      </c>
      <c r="AR28" s="45">
        <f t="shared" si="44"/>
        <v>0</v>
      </c>
      <c r="AS28" s="137">
        <v>3</v>
      </c>
      <c r="AT28" s="52">
        <f t="shared" si="45"/>
        <v>153021.44133647095</v>
      </c>
      <c r="AU28" s="53">
        <v>0</v>
      </c>
      <c r="AV28" s="45">
        <f t="shared" si="46"/>
        <v>0</v>
      </c>
      <c r="AW28" s="44">
        <v>3</v>
      </c>
      <c r="AX28" s="45">
        <f t="shared" si="47"/>
        <v>153021.44133647095</v>
      </c>
      <c r="AY28" s="44">
        <v>0</v>
      </c>
      <c r="AZ28" s="45">
        <f t="shared" si="48"/>
        <v>0</v>
      </c>
      <c r="BA28" s="33">
        <f t="shared" si="49"/>
        <v>15</v>
      </c>
      <c r="BB28" s="172">
        <f t="shared" si="52"/>
        <v>765107.20668235468</v>
      </c>
      <c r="BD28" s="180">
        <f t="shared" si="50"/>
        <v>765107.20668235468</v>
      </c>
      <c r="BE28" s="180">
        <f t="shared" si="51"/>
        <v>0</v>
      </c>
    </row>
    <row r="29" spans="1:57" ht="56.25">
      <c r="A29" s="20">
        <v>23</v>
      </c>
      <c r="B29" s="20">
        <v>13</v>
      </c>
      <c r="C29" s="35">
        <v>42291613</v>
      </c>
      <c r="D29" s="35">
        <v>2500549</v>
      </c>
      <c r="E29" s="37" t="s">
        <v>91</v>
      </c>
      <c r="F29" s="37" t="s">
        <v>92</v>
      </c>
      <c r="G29" s="56" t="s">
        <v>86</v>
      </c>
      <c r="H29" s="54">
        <v>49387.890661023157</v>
      </c>
      <c r="I29" s="144">
        <v>0</v>
      </c>
      <c r="J29" s="43">
        <f t="shared" si="27"/>
        <v>0</v>
      </c>
      <c r="K29" s="44">
        <v>1</v>
      </c>
      <c r="L29" s="45">
        <f t="shared" si="28"/>
        <v>49387.890661023157</v>
      </c>
      <c r="M29" s="44">
        <v>0</v>
      </c>
      <c r="N29" s="45">
        <f t="shared" si="29"/>
        <v>0</v>
      </c>
      <c r="O29" s="44">
        <v>0</v>
      </c>
      <c r="P29" s="45">
        <f t="shared" si="30"/>
        <v>0</v>
      </c>
      <c r="Q29" s="44">
        <v>0</v>
      </c>
      <c r="R29" s="45">
        <f t="shared" si="31"/>
        <v>0</v>
      </c>
      <c r="S29" s="44">
        <v>0</v>
      </c>
      <c r="T29" s="45">
        <f t="shared" si="32"/>
        <v>0</v>
      </c>
      <c r="U29" s="137">
        <v>0</v>
      </c>
      <c r="V29" s="45">
        <f t="shared" si="33"/>
        <v>0</v>
      </c>
      <c r="W29" s="44">
        <v>0</v>
      </c>
      <c r="X29" s="45">
        <f t="shared" si="34"/>
        <v>0</v>
      </c>
      <c r="Y29" s="137">
        <v>1</v>
      </c>
      <c r="Z29" s="45">
        <f t="shared" si="35"/>
        <v>49387.890661023157</v>
      </c>
      <c r="AA29" s="44">
        <v>0</v>
      </c>
      <c r="AB29" s="45">
        <f t="shared" si="36"/>
        <v>0</v>
      </c>
      <c r="AC29" s="44">
        <v>0</v>
      </c>
      <c r="AD29" s="45">
        <f t="shared" si="37"/>
        <v>0</v>
      </c>
      <c r="AE29" s="44">
        <v>0</v>
      </c>
      <c r="AF29" s="46">
        <f t="shared" si="38"/>
        <v>0</v>
      </c>
      <c r="AG29" s="47">
        <v>0</v>
      </c>
      <c r="AH29" s="45">
        <f t="shared" si="39"/>
        <v>0</v>
      </c>
      <c r="AI29" s="48">
        <v>0</v>
      </c>
      <c r="AJ29" s="45">
        <f t="shared" si="40"/>
        <v>0</v>
      </c>
      <c r="AK29" s="49">
        <v>0</v>
      </c>
      <c r="AL29" s="45">
        <f t="shared" si="41"/>
        <v>0</v>
      </c>
      <c r="AM29" s="50">
        <v>0</v>
      </c>
      <c r="AN29" s="45">
        <f t="shared" si="42"/>
        <v>0</v>
      </c>
      <c r="AO29" s="44">
        <v>0</v>
      </c>
      <c r="AP29" s="45">
        <f t="shared" si="43"/>
        <v>0</v>
      </c>
      <c r="AQ29" s="137">
        <v>0</v>
      </c>
      <c r="AR29" s="45">
        <f t="shared" si="44"/>
        <v>0</v>
      </c>
      <c r="AS29" s="137">
        <v>0</v>
      </c>
      <c r="AT29" s="52">
        <f t="shared" si="45"/>
        <v>0</v>
      </c>
      <c r="AU29" s="53">
        <v>0</v>
      </c>
      <c r="AV29" s="45">
        <f t="shared" si="46"/>
        <v>0</v>
      </c>
      <c r="AW29" s="44">
        <v>1</v>
      </c>
      <c r="AX29" s="45">
        <f t="shared" si="47"/>
        <v>49387.890661023157</v>
      </c>
      <c r="AY29" s="44">
        <v>0</v>
      </c>
      <c r="AZ29" s="45">
        <f t="shared" si="48"/>
        <v>0</v>
      </c>
      <c r="BA29" s="33">
        <f t="shared" si="49"/>
        <v>3</v>
      </c>
      <c r="BB29" s="172">
        <f t="shared" si="52"/>
        <v>148163.67198306948</v>
      </c>
      <c r="BD29" s="180">
        <f t="shared" si="50"/>
        <v>148163.67198306948</v>
      </c>
      <c r="BE29" s="180">
        <f t="shared" si="51"/>
        <v>0</v>
      </c>
    </row>
    <row r="30" spans="1:57" ht="78.75">
      <c r="A30" s="34">
        <v>24</v>
      </c>
      <c r="B30" s="34">
        <v>14</v>
      </c>
      <c r="C30" s="35">
        <v>12352319</v>
      </c>
      <c r="D30" s="35">
        <v>2504522</v>
      </c>
      <c r="E30" s="37" t="s">
        <v>93</v>
      </c>
      <c r="F30" s="37" t="s">
        <v>94</v>
      </c>
      <c r="G30" s="38" t="s">
        <v>64</v>
      </c>
      <c r="H30" s="54">
        <v>5586.7791272206077</v>
      </c>
      <c r="I30" s="144">
        <v>0</v>
      </c>
      <c r="J30" s="43">
        <f t="shared" si="27"/>
        <v>0</v>
      </c>
      <c r="K30" s="44">
        <v>10</v>
      </c>
      <c r="L30" s="45">
        <f t="shared" si="28"/>
        <v>55867.791272206079</v>
      </c>
      <c r="M30" s="44">
        <v>0</v>
      </c>
      <c r="N30" s="45">
        <f t="shared" si="29"/>
        <v>0</v>
      </c>
      <c r="O30" s="44">
        <v>5</v>
      </c>
      <c r="P30" s="45">
        <f t="shared" si="30"/>
        <v>27933.89563610304</v>
      </c>
      <c r="Q30" s="44">
        <v>0</v>
      </c>
      <c r="R30" s="45">
        <f t="shared" si="31"/>
        <v>0</v>
      </c>
      <c r="S30" s="44">
        <v>0</v>
      </c>
      <c r="T30" s="45">
        <f t="shared" si="32"/>
        <v>0</v>
      </c>
      <c r="U30" s="137">
        <v>4</v>
      </c>
      <c r="V30" s="45">
        <f t="shared" si="33"/>
        <v>22347.116508882431</v>
      </c>
      <c r="W30" s="44">
        <v>0</v>
      </c>
      <c r="X30" s="45">
        <f t="shared" si="34"/>
        <v>0</v>
      </c>
      <c r="Y30" s="137">
        <v>0</v>
      </c>
      <c r="Z30" s="45">
        <f t="shared" si="35"/>
        <v>0</v>
      </c>
      <c r="AA30" s="44">
        <v>0</v>
      </c>
      <c r="AB30" s="45">
        <f t="shared" si="36"/>
        <v>0</v>
      </c>
      <c r="AC30" s="44">
        <v>0</v>
      </c>
      <c r="AD30" s="45">
        <f t="shared" si="37"/>
        <v>0</v>
      </c>
      <c r="AE30" s="44">
        <v>0</v>
      </c>
      <c r="AF30" s="46">
        <f t="shared" si="38"/>
        <v>0</v>
      </c>
      <c r="AG30" s="47">
        <v>0</v>
      </c>
      <c r="AH30" s="45">
        <f t="shared" si="39"/>
        <v>0</v>
      </c>
      <c r="AI30" s="48">
        <v>0</v>
      </c>
      <c r="AJ30" s="45">
        <f t="shared" si="40"/>
        <v>0</v>
      </c>
      <c r="AK30" s="49">
        <v>0</v>
      </c>
      <c r="AL30" s="45">
        <f t="shared" si="41"/>
        <v>0</v>
      </c>
      <c r="AM30" s="50">
        <v>0</v>
      </c>
      <c r="AN30" s="45">
        <f t="shared" si="42"/>
        <v>0</v>
      </c>
      <c r="AO30" s="44">
        <v>5</v>
      </c>
      <c r="AP30" s="45">
        <f t="shared" si="43"/>
        <v>27933.89563610304</v>
      </c>
      <c r="AQ30" s="137">
        <v>3</v>
      </c>
      <c r="AR30" s="45">
        <f t="shared" si="44"/>
        <v>16760.337381661822</v>
      </c>
      <c r="AS30" s="137">
        <v>0</v>
      </c>
      <c r="AT30" s="52">
        <f t="shared" si="45"/>
        <v>0</v>
      </c>
      <c r="AU30" s="53">
        <v>0</v>
      </c>
      <c r="AV30" s="45">
        <f t="shared" si="46"/>
        <v>0</v>
      </c>
      <c r="AW30" s="44">
        <v>0</v>
      </c>
      <c r="AX30" s="45">
        <f t="shared" si="47"/>
        <v>0</v>
      </c>
      <c r="AY30" s="44">
        <v>0</v>
      </c>
      <c r="AZ30" s="45">
        <f t="shared" si="48"/>
        <v>0</v>
      </c>
      <c r="BA30" s="33">
        <f t="shared" si="49"/>
        <v>27</v>
      </c>
      <c r="BB30" s="172">
        <f t="shared" si="52"/>
        <v>150843.03643495639</v>
      </c>
      <c r="BD30" s="180">
        <f t="shared" si="50"/>
        <v>150843.03643495642</v>
      </c>
      <c r="BE30" s="180">
        <f t="shared" si="51"/>
        <v>0</v>
      </c>
    </row>
    <row r="31" spans="1:57" ht="79.5">
      <c r="A31" s="20">
        <v>25</v>
      </c>
      <c r="B31" s="20">
        <v>15</v>
      </c>
      <c r="C31" s="57">
        <v>12352319</v>
      </c>
      <c r="D31" s="57">
        <v>2504523</v>
      </c>
      <c r="E31" s="57" t="s">
        <v>551</v>
      </c>
      <c r="F31" s="58" t="s">
        <v>552</v>
      </c>
      <c r="G31" s="59" t="s">
        <v>64</v>
      </c>
      <c r="H31" s="54">
        <v>9445.1528469577097</v>
      </c>
      <c r="I31" s="144">
        <v>0</v>
      </c>
      <c r="J31" s="43">
        <f t="shared" si="27"/>
        <v>0</v>
      </c>
      <c r="K31" s="44">
        <v>0</v>
      </c>
      <c r="L31" s="45">
        <f t="shared" si="28"/>
        <v>0</v>
      </c>
      <c r="M31" s="44">
        <v>20</v>
      </c>
      <c r="N31" s="45">
        <f t="shared" si="29"/>
        <v>188903.05693915419</v>
      </c>
      <c r="O31" s="44">
        <v>5</v>
      </c>
      <c r="P31" s="45">
        <f t="shared" si="30"/>
        <v>47225.764234788548</v>
      </c>
      <c r="Q31" s="44">
        <v>0</v>
      </c>
      <c r="R31" s="45">
        <f t="shared" si="31"/>
        <v>0</v>
      </c>
      <c r="S31" s="44">
        <v>0</v>
      </c>
      <c r="T31" s="45">
        <f t="shared" si="32"/>
        <v>0</v>
      </c>
      <c r="U31" s="137">
        <v>7</v>
      </c>
      <c r="V31" s="45">
        <f t="shared" si="33"/>
        <v>66116.069928703975</v>
      </c>
      <c r="W31" s="44">
        <v>0</v>
      </c>
      <c r="X31" s="45">
        <f t="shared" si="34"/>
        <v>0</v>
      </c>
      <c r="Y31" s="137">
        <v>0</v>
      </c>
      <c r="Z31" s="45">
        <f t="shared" si="35"/>
        <v>0</v>
      </c>
      <c r="AA31" s="44">
        <v>0</v>
      </c>
      <c r="AB31" s="45">
        <f t="shared" si="36"/>
        <v>0</v>
      </c>
      <c r="AC31" s="44">
        <v>5</v>
      </c>
      <c r="AD31" s="45">
        <f t="shared" si="37"/>
        <v>47225.764234788548</v>
      </c>
      <c r="AE31" s="44">
        <v>0</v>
      </c>
      <c r="AF31" s="46">
        <f t="shared" si="38"/>
        <v>0</v>
      </c>
      <c r="AG31" s="47">
        <v>0</v>
      </c>
      <c r="AH31" s="45">
        <f t="shared" si="39"/>
        <v>0</v>
      </c>
      <c r="AI31" s="48">
        <v>0</v>
      </c>
      <c r="AJ31" s="45">
        <f t="shared" si="40"/>
        <v>0</v>
      </c>
      <c r="AK31" s="49">
        <v>0</v>
      </c>
      <c r="AL31" s="45">
        <f t="shared" si="41"/>
        <v>0</v>
      </c>
      <c r="AM31" s="50">
        <v>0</v>
      </c>
      <c r="AN31" s="45">
        <f t="shared" si="42"/>
        <v>0</v>
      </c>
      <c r="AO31" s="44">
        <v>8</v>
      </c>
      <c r="AP31" s="45">
        <f t="shared" si="43"/>
        <v>75561.222775661678</v>
      </c>
      <c r="AQ31" s="137">
        <v>2</v>
      </c>
      <c r="AR31" s="45">
        <f t="shared" si="44"/>
        <v>18890.305693915419</v>
      </c>
      <c r="AS31" s="137">
        <v>10</v>
      </c>
      <c r="AT31" s="52">
        <f t="shared" si="45"/>
        <v>94451.528469577097</v>
      </c>
      <c r="AU31" s="53">
        <v>0</v>
      </c>
      <c r="AV31" s="45">
        <f t="shared" si="46"/>
        <v>0</v>
      </c>
      <c r="AW31" s="44">
        <v>0</v>
      </c>
      <c r="AX31" s="45">
        <f t="shared" si="47"/>
        <v>0</v>
      </c>
      <c r="AY31" s="44">
        <v>0</v>
      </c>
      <c r="AZ31" s="45">
        <f t="shared" si="48"/>
        <v>0</v>
      </c>
      <c r="BA31" s="33">
        <f t="shared" si="49"/>
        <v>57</v>
      </c>
      <c r="BB31" s="172">
        <f t="shared" si="52"/>
        <v>538373.71227658947</v>
      </c>
      <c r="BD31" s="180">
        <f t="shared" si="50"/>
        <v>538373.71227658947</v>
      </c>
      <c r="BE31" s="180">
        <f t="shared" si="51"/>
        <v>0</v>
      </c>
    </row>
    <row r="32" spans="1:57" ht="78.75">
      <c r="A32" s="20">
        <v>26</v>
      </c>
      <c r="B32" s="34">
        <v>16</v>
      </c>
      <c r="C32" s="35">
        <v>42142531</v>
      </c>
      <c r="D32" s="35">
        <v>2502240</v>
      </c>
      <c r="E32" s="37" t="s">
        <v>95</v>
      </c>
      <c r="F32" s="37" t="s">
        <v>96</v>
      </c>
      <c r="G32" s="38" t="s">
        <v>64</v>
      </c>
      <c r="H32" s="54">
        <v>8210.7292961009698</v>
      </c>
      <c r="I32" s="144">
        <v>0</v>
      </c>
      <c r="J32" s="43">
        <f t="shared" si="27"/>
        <v>0</v>
      </c>
      <c r="K32" s="44">
        <v>0</v>
      </c>
      <c r="L32" s="45">
        <f t="shared" si="28"/>
        <v>0</v>
      </c>
      <c r="M32" s="44">
        <v>0</v>
      </c>
      <c r="N32" s="45">
        <f t="shared" si="29"/>
        <v>0</v>
      </c>
      <c r="O32" s="44">
        <v>0</v>
      </c>
      <c r="P32" s="45">
        <f t="shared" si="30"/>
        <v>0</v>
      </c>
      <c r="Q32" s="44">
        <v>0</v>
      </c>
      <c r="R32" s="45">
        <f t="shared" si="31"/>
        <v>0</v>
      </c>
      <c r="S32" s="44">
        <v>0</v>
      </c>
      <c r="T32" s="45">
        <f t="shared" si="32"/>
        <v>0</v>
      </c>
      <c r="U32" s="137">
        <v>0</v>
      </c>
      <c r="V32" s="45">
        <f t="shared" si="33"/>
        <v>0</v>
      </c>
      <c r="W32" s="44">
        <v>0</v>
      </c>
      <c r="X32" s="45">
        <f t="shared" si="34"/>
        <v>0</v>
      </c>
      <c r="Y32" s="137">
        <v>0</v>
      </c>
      <c r="Z32" s="45">
        <f t="shared" si="35"/>
        <v>0</v>
      </c>
      <c r="AA32" s="44">
        <v>0</v>
      </c>
      <c r="AB32" s="45">
        <f t="shared" si="36"/>
        <v>0</v>
      </c>
      <c r="AC32" s="44">
        <v>0</v>
      </c>
      <c r="AD32" s="45">
        <f t="shared" si="37"/>
        <v>0</v>
      </c>
      <c r="AE32" s="44">
        <v>0</v>
      </c>
      <c r="AF32" s="46">
        <f t="shared" si="38"/>
        <v>0</v>
      </c>
      <c r="AG32" s="47">
        <v>20</v>
      </c>
      <c r="AH32" s="45">
        <f t="shared" si="39"/>
        <v>164214.58592201938</v>
      </c>
      <c r="AI32" s="48">
        <v>0</v>
      </c>
      <c r="AJ32" s="45">
        <f t="shared" si="40"/>
        <v>0</v>
      </c>
      <c r="AK32" s="49">
        <v>0</v>
      </c>
      <c r="AL32" s="45">
        <f t="shared" si="41"/>
        <v>0</v>
      </c>
      <c r="AM32" s="50">
        <v>0</v>
      </c>
      <c r="AN32" s="45">
        <f t="shared" si="42"/>
        <v>0</v>
      </c>
      <c r="AO32" s="44">
        <v>0</v>
      </c>
      <c r="AP32" s="45">
        <f t="shared" si="43"/>
        <v>0</v>
      </c>
      <c r="AQ32" s="137">
        <v>0</v>
      </c>
      <c r="AR32" s="45">
        <f t="shared" si="44"/>
        <v>0</v>
      </c>
      <c r="AS32" s="137">
        <v>2</v>
      </c>
      <c r="AT32" s="52">
        <f t="shared" si="45"/>
        <v>16421.45859220194</v>
      </c>
      <c r="AU32" s="53">
        <v>0</v>
      </c>
      <c r="AV32" s="45">
        <f t="shared" si="46"/>
        <v>0</v>
      </c>
      <c r="AW32" s="44">
        <v>0</v>
      </c>
      <c r="AX32" s="45">
        <f t="shared" si="47"/>
        <v>0</v>
      </c>
      <c r="AY32" s="44">
        <v>0</v>
      </c>
      <c r="AZ32" s="45">
        <f t="shared" si="48"/>
        <v>0</v>
      </c>
      <c r="BA32" s="33">
        <f t="shared" si="49"/>
        <v>22</v>
      </c>
      <c r="BB32" s="172">
        <f t="shared" si="52"/>
        <v>180636.04451422131</v>
      </c>
      <c r="BD32" s="180">
        <f t="shared" si="50"/>
        <v>180636.04451422134</v>
      </c>
      <c r="BE32" s="180">
        <f t="shared" si="51"/>
        <v>0</v>
      </c>
    </row>
    <row r="33" spans="1:218" customFormat="1" ht="15.75" thickBot="1">
      <c r="A33" s="353" t="s">
        <v>97</v>
      </c>
      <c r="B33" s="353"/>
      <c r="C33" s="353"/>
      <c r="D33" s="353"/>
      <c r="E33" s="353"/>
      <c r="F33" s="353"/>
      <c r="G33" s="353"/>
      <c r="H33" s="353"/>
      <c r="I33" s="158">
        <f t="shared" ref="I33:BA33" si="53">SUM(I17:I32)</f>
        <v>83</v>
      </c>
      <c r="J33" s="159">
        <f>SUM(J17:J32)</f>
        <v>2413780.7610191717</v>
      </c>
      <c r="K33" s="158">
        <f t="shared" si="53"/>
        <v>12</v>
      </c>
      <c r="L33" s="159">
        <f t="shared" si="53"/>
        <v>133270.59889920065</v>
      </c>
      <c r="M33" s="158">
        <f t="shared" si="53"/>
        <v>20</v>
      </c>
      <c r="N33" s="159">
        <f t="shared" si="53"/>
        <v>188903.05693915419</v>
      </c>
      <c r="O33" s="158">
        <f t="shared" si="53"/>
        <v>32</v>
      </c>
      <c r="P33" s="159">
        <f t="shared" si="53"/>
        <v>438951.99820096319</v>
      </c>
      <c r="Q33" s="158">
        <f t="shared" si="53"/>
        <v>0</v>
      </c>
      <c r="R33" s="159">
        <f t="shared" si="53"/>
        <v>0</v>
      </c>
      <c r="S33" s="158">
        <f t="shared" si="53"/>
        <v>0</v>
      </c>
      <c r="T33" s="159">
        <f t="shared" si="53"/>
        <v>0</v>
      </c>
      <c r="U33" s="158">
        <f t="shared" si="53"/>
        <v>11</v>
      </c>
      <c r="V33" s="159">
        <f t="shared" si="53"/>
        <v>88463.18643758641</v>
      </c>
      <c r="W33" s="158">
        <f t="shared" si="53"/>
        <v>7</v>
      </c>
      <c r="X33" s="159">
        <f t="shared" si="53"/>
        <v>202732.04897107783</v>
      </c>
      <c r="Y33" s="158">
        <f t="shared" si="53"/>
        <v>2</v>
      </c>
      <c r="Z33" s="159">
        <f t="shared" si="53"/>
        <v>100395.03777318014</v>
      </c>
      <c r="AA33" s="158">
        <f t="shared" si="53"/>
        <v>0</v>
      </c>
      <c r="AB33" s="159">
        <f t="shared" si="53"/>
        <v>0</v>
      </c>
      <c r="AC33" s="158">
        <f t="shared" si="53"/>
        <v>7</v>
      </c>
      <c r="AD33" s="159">
        <f t="shared" si="53"/>
        <v>149240.0584591025</v>
      </c>
      <c r="AE33" s="158">
        <f t="shared" si="53"/>
        <v>1</v>
      </c>
      <c r="AF33" s="159">
        <f t="shared" si="53"/>
        <v>51007.147112156978</v>
      </c>
      <c r="AG33" s="158">
        <f t="shared" si="53"/>
        <v>28</v>
      </c>
      <c r="AH33" s="159">
        <f t="shared" si="53"/>
        <v>457310.61208834732</v>
      </c>
      <c r="AI33" s="158">
        <f t="shared" si="53"/>
        <v>0</v>
      </c>
      <c r="AJ33" s="159">
        <f t="shared" si="53"/>
        <v>0</v>
      </c>
      <c r="AK33" s="158">
        <f t="shared" si="53"/>
        <v>0</v>
      </c>
      <c r="AL33" s="159">
        <f t="shared" si="53"/>
        <v>0</v>
      </c>
      <c r="AM33" s="158">
        <f t="shared" si="53"/>
        <v>0</v>
      </c>
      <c r="AN33" s="159">
        <f t="shared" si="53"/>
        <v>0</v>
      </c>
      <c r="AO33" s="158">
        <f t="shared" si="53"/>
        <v>35</v>
      </c>
      <c r="AP33" s="159">
        <f t="shared" si="53"/>
        <v>668303.35171322152</v>
      </c>
      <c r="AQ33" s="158">
        <f t="shared" si="53"/>
        <v>5</v>
      </c>
      <c r="AR33" s="159">
        <f t="shared" si="53"/>
        <v>35650.643075577245</v>
      </c>
      <c r="AS33" s="158">
        <f t="shared" si="53"/>
        <v>16</v>
      </c>
      <c r="AT33" s="159">
        <f t="shared" si="53"/>
        <v>301938.12965149275</v>
      </c>
      <c r="AU33" s="158">
        <f t="shared" si="53"/>
        <v>0</v>
      </c>
      <c r="AV33" s="159">
        <f t="shared" si="53"/>
        <v>0</v>
      </c>
      <c r="AW33" s="158">
        <f t="shared" si="53"/>
        <v>7</v>
      </c>
      <c r="AX33" s="159">
        <f t="shared" si="53"/>
        <v>288941.94496402494</v>
      </c>
      <c r="AY33" s="158">
        <f t="shared" si="53"/>
        <v>5</v>
      </c>
      <c r="AZ33" s="159">
        <f t="shared" si="53"/>
        <v>70570.603045831653</v>
      </c>
      <c r="BA33" s="158">
        <f t="shared" si="53"/>
        <v>271</v>
      </c>
      <c r="BB33" s="173">
        <f t="shared" si="52"/>
        <v>5589459.1783500891</v>
      </c>
      <c r="BC33" s="147">
        <f>SUM(BB17:BB32)</f>
        <v>5589459.17835009</v>
      </c>
      <c r="BD33" s="181">
        <f>SUM(BD17:BD32)</f>
        <v>5589459.17835009</v>
      </c>
      <c r="BE33" s="167">
        <f t="shared" si="51"/>
        <v>0</v>
      </c>
      <c r="BF33" s="102"/>
      <c r="BG33" s="102"/>
      <c r="BH33" s="102"/>
      <c r="BI33" s="102"/>
      <c r="BJ33" s="102"/>
      <c r="BK33" s="102"/>
      <c r="BL33" s="102"/>
      <c r="BM33" s="102"/>
      <c r="BN33" s="102"/>
      <c r="BO33" s="102"/>
      <c r="BP33" s="102"/>
      <c r="BQ33" s="102"/>
      <c r="BR33" s="102"/>
      <c r="BS33" s="102"/>
      <c r="BT33" s="102"/>
      <c r="BU33" s="102"/>
      <c r="BV33" s="102"/>
      <c r="BW33" s="102"/>
      <c r="BX33" s="102"/>
      <c r="BY33" s="102"/>
      <c r="BZ33" s="102"/>
      <c r="CA33" s="102"/>
      <c r="CB33" s="102"/>
      <c r="CC33" s="102"/>
      <c r="CD33" s="102"/>
      <c r="CE33" s="102"/>
      <c r="CF33" s="102"/>
      <c r="CG33" s="102"/>
      <c r="CH33" s="102"/>
      <c r="CI33" s="102"/>
      <c r="CJ33" s="102"/>
      <c r="CK33" s="102"/>
      <c r="CL33" s="102"/>
      <c r="CM33" s="102"/>
      <c r="CN33" s="102"/>
      <c r="CO33" s="102"/>
      <c r="CP33" s="102"/>
      <c r="CQ33" s="102"/>
      <c r="CR33" s="102"/>
      <c r="CS33" s="102"/>
      <c r="CT33" s="102"/>
      <c r="CU33" s="102"/>
      <c r="CV33" s="102"/>
      <c r="CW33" s="102"/>
      <c r="CX33" s="102"/>
      <c r="CY33" s="102"/>
      <c r="CZ33" s="102"/>
      <c r="DA33" s="102"/>
      <c r="DB33" s="102"/>
      <c r="DC33" s="102"/>
      <c r="DD33" s="102"/>
      <c r="DE33" s="102"/>
      <c r="DF33" s="102"/>
      <c r="DG33" s="102"/>
      <c r="DH33" s="102"/>
      <c r="DI33" s="102"/>
      <c r="DJ33" s="102"/>
      <c r="DK33" s="102"/>
      <c r="DL33" s="102"/>
      <c r="DM33" s="102"/>
      <c r="DN33" s="102"/>
      <c r="DO33" s="102"/>
      <c r="DP33" s="102"/>
      <c r="DQ33" s="102"/>
      <c r="DR33" s="102"/>
      <c r="DS33" s="102"/>
      <c r="DT33" s="102"/>
      <c r="DU33" s="102"/>
      <c r="DV33" s="102"/>
      <c r="DW33" s="102"/>
      <c r="DX33" s="102"/>
      <c r="DY33" s="102"/>
      <c r="DZ33" s="102"/>
      <c r="EA33" s="102"/>
      <c r="EB33" s="102"/>
      <c r="EC33" s="102"/>
      <c r="ED33" s="102"/>
      <c r="EE33" s="102"/>
      <c r="EF33" s="102"/>
      <c r="EG33" s="102"/>
      <c r="EH33" s="102"/>
      <c r="EI33" s="102"/>
      <c r="EJ33" s="102"/>
      <c r="EK33" s="102"/>
      <c r="EL33" s="102"/>
      <c r="EM33" s="102"/>
      <c r="EN33" s="102"/>
      <c r="EO33" s="102"/>
      <c r="EP33" s="102"/>
      <c r="EQ33" s="102"/>
      <c r="ER33" s="102"/>
      <c r="ES33" s="102"/>
      <c r="ET33" s="102"/>
      <c r="EU33" s="102"/>
      <c r="EV33" s="102"/>
      <c r="EW33" s="102"/>
      <c r="EX33" s="102"/>
      <c r="EY33" s="102"/>
      <c r="EZ33" s="102"/>
      <c r="FA33" s="102"/>
      <c r="FB33" s="102"/>
      <c r="FC33" s="102"/>
      <c r="FD33" s="102"/>
      <c r="FE33" s="102"/>
      <c r="FF33" s="102"/>
      <c r="FG33" s="102"/>
      <c r="FH33" s="102"/>
      <c r="FI33" s="102"/>
      <c r="FJ33" s="102"/>
      <c r="FK33" s="102"/>
      <c r="FL33" s="102"/>
      <c r="FM33" s="102"/>
      <c r="FN33" s="102"/>
      <c r="FO33" s="102"/>
      <c r="FP33" s="102"/>
      <c r="FQ33" s="102"/>
      <c r="FR33" s="102"/>
      <c r="FS33" s="102"/>
      <c r="FT33" s="102"/>
      <c r="FU33" s="102"/>
      <c r="FV33" s="102"/>
      <c r="FW33" s="102"/>
      <c r="FX33" s="102"/>
      <c r="FY33" s="102"/>
      <c r="FZ33" s="102"/>
      <c r="GA33" s="102"/>
      <c r="GB33" s="102"/>
      <c r="GC33" s="102"/>
      <c r="GD33" s="102"/>
      <c r="GE33" s="102"/>
      <c r="GF33" s="102"/>
      <c r="GG33" s="102"/>
      <c r="GH33" s="102"/>
      <c r="GI33" s="102"/>
      <c r="GJ33" s="102"/>
      <c r="GK33" s="102"/>
      <c r="GL33" s="102"/>
      <c r="GM33" s="102"/>
      <c r="GN33" s="102"/>
      <c r="GO33" s="102"/>
      <c r="GP33" s="102"/>
      <c r="GQ33" s="102"/>
      <c r="GR33" s="102"/>
      <c r="GS33" s="102"/>
      <c r="GT33" s="102"/>
      <c r="GU33" s="102"/>
      <c r="GV33" s="102"/>
      <c r="GW33" s="102"/>
      <c r="GX33" s="102"/>
      <c r="GY33" s="102"/>
      <c r="GZ33" s="102"/>
      <c r="HA33" s="102"/>
      <c r="HB33" s="102"/>
      <c r="HC33" s="102"/>
      <c r="HD33" s="102"/>
      <c r="HE33" s="102"/>
      <c r="HF33" s="102"/>
      <c r="HG33" s="102"/>
      <c r="HH33" s="102"/>
      <c r="HI33" s="102"/>
      <c r="HJ33" s="102"/>
    </row>
    <row r="34" spans="1:218" customFormat="1" ht="15.75" thickBot="1">
      <c r="A34" s="357" t="s">
        <v>98</v>
      </c>
      <c r="B34" s="358"/>
      <c r="C34" s="358"/>
      <c r="D34" s="358"/>
      <c r="E34" s="358"/>
      <c r="F34" s="358"/>
      <c r="G34" s="359"/>
      <c r="H34" s="41" t="s">
        <v>32</v>
      </c>
      <c r="I34" s="360" t="s">
        <v>1</v>
      </c>
      <c r="J34" s="361"/>
      <c r="K34" s="355" t="s">
        <v>60</v>
      </c>
      <c r="L34" s="356"/>
      <c r="M34" s="355" t="s">
        <v>61</v>
      </c>
      <c r="N34" s="356"/>
      <c r="O34" s="355" t="s">
        <v>4</v>
      </c>
      <c r="P34" s="356"/>
      <c r="Q34" s="355" t="s">
        <v>5</v>
      </c>
      <c r="R34" s="356"/>
      <c r="S34" s="355" t="s">
        <v>6</v>
      </c>
      <c r="T34" s="356"/>
      <c r="U34" s="355" t="s">
        <v>7</v>
      </c>
      <c r="V34" s="356"/>
      <c r="W34" s="355" t="s">
        <v>8</v>
      </c>
      <c r="X34" s="356"/>
      <c r="Y34" s="355" t="s">
        <v>9</v>
      </c>
      <c r="Z34" s="356"/>
      <c r="AA34" s="355" t="s">
        <v>10</v>
      </c>
      <c r="AB34" s="356"/>
      <c r="AC34" s="355" t="s">
        <v>11</v>
      </c>
      <c r="AD34" s="356"/>
      <c r="AE34" s="355" t="s">
        <v>12</v>
      </c>
      <c r="AF34" s="356"/>
      <c r="AG34" s="355" t="s">
        <v>13</v>
      </c>
      <c r="AH34" s="356"/>
      <c r="AI34" s="355" t="s">
        <v>14</v>
      </c>
      <c r="AJ34" s="356"/>
      <c r="AK34" s="355" t="s">
        <v>15</v>
      </c>
      <c r="AL34" s="356"/>
      <c r="AM34" s="355" t="s">
        <v>16</v>
      </c>
      <c r="AN34" s="356"/>
      <c r="AO34" s="355" t="s">
        <v>17</v>
      </c>
      <c r="AP34" s="356"/>
      <c r="AQ34" s="355" t="s">
        <v>18</v>
      </c>
      <c r="AR34" s="356"/>
      <c r="AS34" s="355" t="s">
        <v>19</v>
      </c>
      <c r="AT34" s="356"/>
      <c r="AU34" s="355" t="s">
        <v>20</v>
      </c>
      <c r="AV34" s="356"/>
      <c r="AW34" s="355" t="s">
        <v>21</v>
      </c>
      <c r="AX34" s="356"/>
      <c r="AY34" s="355" t="s">
        <v>22</v>
      </c>
      <c r="AZ34" s="356"/>
      <c r="BA34" s="5" t="s">
        <v>23</v>
      </c>
      <c r="BB34" s="172"/>
      <c r="BC34" s="147"/>
      <c r="BD34" s="181"/>
      <c r="BE34" s="167"/>
      <c r="BF34" s="102"/>
      <c r="BG34" s="102"/>
      <c r="BH34" s="102"/>
      <c r="BI34" s="102"/>
      <c r="BJ34" s="102"/>
      <c r="BK34" s="102"/>
      <c r="BL34" s="102"/>
      <c r="BM34" s="102"/>
      <c r="BN34" s="102"/>
      <c r="BO34" s="102"/>
      <c r="BP34" s="102"/>
      <c r="BQ34" s="102"/>
      <c r="BR34" s="102"/>
      <c r="BS34" s="102"/>
      <c r="BT34" s="102"/>
      <c r="BU34" s="102"/>
      <c r="BV34" s="102"/>
      <c r="BW34" s="102"/>
      <c r="BX34" s="102"/>
      <c r="BY34" s="102"/>
      <c r="BZ34" s="102"/>
      <c r="CA34" s="102"/>
      <c r="CB34" s="102"/>
      <c r="CC34" s="102"/>
      <c r="CD34" s="102"/>
      <c r="CE34" s="102"/>
      <c r="CF34" s="102"/>
      <c r="CG34" s="102"/>
      <c r="CH34" s="102"/>
      <c r="CI34" s="102"/>
      <c r="CJ34" s="102"/>
      <c r="CK34" s="102"/>
      <c r="CL34" s="102"/>
      <c r="CM34" s="102"/>
      <c r="CN34" s="102"/>
      <c r="CO34" s="102"/>
      <c r="CP34" s="102"/>
      <c r="CQ34" s="102"/>
      <c r="CR34" s="102"/>
      <c r="CS34" s="102"/>
      <c r="CT34" s="102"/>
      <c r="CU34" s="102"/>
      <c r="CV34" s="102"/>
      <c r="CW34" s="102"/>
      <c r="CX34" s="102"/>
      <c r="CY34" s="102"/>
      <c r="CZ34" s="102"/>
      <c r="DA34" s="102"/>
      <c r="DB34" s="102"/>
      <c r="DC34" s="102"/>
      <c r="DD34" s="102"/>
      <c r="DE34" s="102"/>
      <c r="DF34" s="102"/>
      <c r="DG34" s="102"/>
      <c r="DH34" s="102"/>
      <c r="DI34" s="102"/>
      <c r="DJ34" s="102"/>
      <c r="DK34" s="102"/>
      <c r="DL34" s="102"/>
      <c r="DM34" s="102"/>
      <c r="DN34" s="102"/>
      <c r="DO34" s="102"/>
      <c r="DP34" s="102"/>
      <c r="DQ34" s="102"/>
      <c r="DR34" s="102"/>
      <c r="DS34" s="102"/>
      <c r="DT34" s="102"/>
      <c r="DU34" s="102"/>
      <c r="DV34" s="102"/>
      <c r="DW34" s="102"/>
      <c r="DX34" s="102"/>
      <c r="DY34" s="102"/>
      <c r="DZ34" s="102"/>
      <c r="EA34" s="102"/>
      <c r="EB34" s="102"/>
      <c r="EC34" s="102"/>
      <c r="ED34" s="102"/>
      <c r="EE34" s="102"/>
      <c r="EF34" s="102"/>
      <c r="EG34" s="102"/>
      <c r="EH34" s="102"/>
      <c r="EI34" s="102"/>
      <c r="EJ34" s="102"/>
      <c r="EK34" s="102"/>
      <c r="EL34" s="102"/>
      <c r="EM34" s="102"/>
      <c r="EN34" s="102"/>
      <c r="EO34" s="102"/>
      <c r="EP34" s="102"/>
      <c r="EQ34" s="102"/>
      <c r="ER34" s="102"/>
      <c r="ES34" s="102"/>
      <c r="ET34" s="102"/>
      <c r="EU34" s="102"/>
      <c r="EV34" s="102"/>
      <c r="EW34" s="102"/>
      <c r="EX34" s="102"/>
      <c r="EY34" s="102"/>
      <c r="EZ34" s="102"/>
      <c r="FA34" s="102"/>
      <c r="FB34" s="102"/>
      <c r="FC34" s="102"/>
      <c r="FD34" s="102"/>
      <c r="FE34" s="102"/>
      <c r="FF34" s="102"/>
      <c r="FG34" s="102"/>
      <c r="FH34" s="102"/>
      <c r="FI34" s="102"/>
      <c r="FJ34" s="102"/>
      <c r="FK34" s="102"/>
      <c r="FL34" s="102"/>
      <c r="FM34" s="102"/>
      <c r="FN34" s="102"/>
      <c r="FO34" s="102"/>
      <c r="FP34" s="102"/>
      <c r="FQ34" s="102"/>
      <c r="FR34" s="102"/>
      <c r="FS34" s="102"/>
      <c r="FT34" s="102"/>
      <c r="FU34" s="102"/>
      <c r="FV34" s="102"/>
      <c r="FW34" s="102"/>
      <c r="FX34" s="102"/>
      <c r="FY34" s="102"/>
      <c r="FZ34" s="102"/>
      <c r="GA34" s="102"/>
      <c r="GB34" s="102"/>
      <c r="GC34" s="102"/>
      <c r="GD34" s="102"/>
      <c r="GE34" s="102"/>
      <c r="GF34" s="102"/>
      <c r="GG34" s="102"/>
      <c r="GH34" s="102"/>
      <c r="GI34" s="102"/>
      <c r="GJ34" s="102"/>
      <c r="GK34" s="102"/>
      <c r="GL34" s="102"/>
      <c r="GM34" s="102"/>
      <c r="GN34" s="102"/>
      <c r="GO34" s="102"/>
      <c r="GP34" s="102"/>
      <c r="GQ34" s="102"/>
      <c r="GR34" s="102"/>
      <c r="GS34" s="102"/>
      <c r="GT34" s="102"/>
      <c r="GU34" s="102"/>
      <c r="GV34" s="102"/>
      <c r="GW34" s="102"/>
      <c r="GX34" s="102"/>
      <c r="GY34" s="102"/>
      <c r="GZ34" s="102"/>
      <c r="HA34" s="102"/>
      <c r="HB34" s="102"/>
      <c r="HC34" s="102"/>
      <c r="HD34" s="102"/>
      <c r="HE34" s="102"/>
      <c r="HF34" s="102"/>
      <c r="HG34" s="102"/>
      <c r="HH34" s="102"/>
      <c r="HI34" s="102"/>
      <c r="HJ34" s="102"/>
    </row>
    <row r="35" spans="1:218" ht="22.5">
      <c r="A35" s="20">
        <v>27</v>
      </c>
      <c r="B35" s="20">
        <v>1</v>
      </c>
      <c r="C35" s="21">
        <v>42182206</v>
      </c>
      <c r="D35" s="21">
        <v>2501640</v>
      </c>
      <c r="E35" s="23" t="s">
        <v>555</v>
      </c>
      <c r="F35" s="420" t="s">
        <v>556</v>
      </c>
      <c r="G35" s="60" t="s">
        <v>557</v>
      </c>
      <c r="H35" s="54">
        <v>10315.177685794304</v>
      </c>
      <c r="I35" s="61">
        <v>0</v>
      </c>
      <c r="J35" s="62">
        <f>H35*I35</f>
        <v>0</v>
      </c>
      <c r="K35" s="27">
        <v>0</v>
      </c>
      <c r="L35" s="26">
        <f>H35*K35</f>
        <v>0</v>
      </c>
      <c r="M35" s="27">
        <v>0</v>
      </c>
      <c r="N35" s="29">
        <f>H35*M35</f>
        <v>0</v>
      </c>
      <c r="O35" s="28">
        <v>0</v>
      </c>
      <c r="P35" s="29">
        <f>H35*O35</f>
        <v>0</v>
      </c>
      <c r="Q35" s="27">
        <v>0</v>
      </c>
      <c r="R35" s="29">
        <f>H35*Q35</f>
        <v>0</v>
      </c>
      <c r="S35" s="27">
        <v>0</v>
      </c>
      <c r="T35" s="26">
        <f>H35*S35</f>
        <v>0</v>
      </c>
      <c r="U35" s="27">
        <v>0</v>
      </c>
      <c r="V35" s="26">
        <f>H35*U35</f>
        <v>0</v>
      </c>
      <c r="W35" s="27">
        <v>0</v>
      </c>
      <c r="X35" s="26">
        <f>H35*W35</f>
        <v>0</v>
      </c>
      <c r="Y35" s="27">
        <v>0</v>
      </c>
      <c r="Z35" s="26">
        <f>H35*Y35</f>
        <v>0</v>
      </c>
      <c r="AA35" s="27">
        <v>0</v>
      </c>
      <c r="AB35" s="29">
        <f>H35*AA35</f>
        <v>0</v>
      </c>
      <c r="AC35" s="27">
        <v>5</v>
      </c>
      <c r="AD35" s="29">
        <f>H35*AC35</f>
        <v>51575.888428971521</v>
      </c>
      <c r="AE35" s="27">
        <v>0</v>
      </c>
      <c r="AF35" s="63">
        <f>H35*AE35</f>
        <v>0</v>
      </c>
      <c r="AG35" s="30">
        <v>0</v>
      </c>
      <c r="AH35" s="26">
        <f>H35*AG35</f>
        <v>0</v>
      </c>
      <c r="AI35" s="27">
        <v>0</v>
      </c>
      <c r="AJ35" s="26">
        <f>H35*AI35</f>
        <v>0</v>
      </c>
      <c r="AK35" s="27">
        <v>0</v>
      </c>
      <c r="AL35" s="29">
        <f>H35*AK35</f>
        <v>0</v>
      </c>
      <c r="AM35" s="64">
        <v>0</v>
      </c>
      <c r="AN35" s="29">
        <f>H35*AM35</f>
        <v>0</v>
      </c>
      <c r="AO35" s="27">
        <v>0</v>
      </c>
      <c r="AP35" s="29">
        <f>H35*AO35</f>
        <v>0</v>
      </c>
      <c r="AQ35" s="27">
        <v>0</v>
      </c>
      <c r="AR35" s="26">
        <f>H35*AQ35</f>
        <v>0</v>
      </c>
      <c r="AS35" s="27">
        <v>0</v>
      </c>
      <c r="AT35" s="26">
        <f>H35*AS35</f>
        <v>0</v>
      </c>
      <c r="AU35" s="27">
        <v>0</v>
      </c>
      <c r="AV35" s="29">
        <f>H35*AU35</f>
        <v>0</v>
      </c>
      <c r="AW35" s="27">
        <v>0</v>
      </c>
      <c r="AX35" s="29">
        <f>H35*AW35</f>
        <v>0</v>
      </c>
      <c r="AY35" s="27">
        <v>0</v>
      </c>
      <c r="AZ35" s="29">
        <f>H35*AY35</f>
        <v>0</v>
      </c>
      <c r="BA35" s="33">
        <f>I35+K35+M35+O35+Q35+S35+U35+W35+Y35+AA35+AC35+AE35+AG35+AI35+AK35+AM35+AO35+AQ35+AS35+AU35+AW35+AY35</f>
        <v>5</v>
      </c>
      <c r="BB35" s="172">
        <f>J35+L35+N35+P35+R35+T35+V35+X35+Z35+AB35+AD35+AF35+AH35+AJ35+AL35+AN35+AP35+AR35+AT35+AV35+AX35+AZ35</f>
        <v>51575.888428971521</v>
      </c>
      <c r="BD35" s="180">
        <f t="shared" ref="BD35:BD37" si="54">+H35*BA35</f>
        <v>51575.888428971521</v>
      </c>
      <c r="BE35" s="180">
        <f t="shared" ref="BE35:BE37" si="55">+BB35-BD35</f>
        <v>0</v>
      </c>
    </row>
    <row r="36" spans="1:218" ht="45">
      <c r="A36" s="34">
        <v>28</v>
      </c>
      <c r="B36" s="34">
        <v>2</v>
      </c>
      <c r="C36" s="35">
        <v>42182201</v>
      </c>
      <c r="D36" s="35">
        <v>2502701</v>
      </c>
      <c r="E36" s="37" t="s">
        <v>99</v>
      </c>
      <c r="F36" s="55" t="s">
        <v>100</v>
      </c>
      <c r="G36" s="38" t="s">
        <v>64</v>
      </c>
      <c r="H36" s="54">
        <v>14370.990768246542</v>
      </c>
      <c r="I36" s="61">
        <v>0</v>
      </c>
      <c r="J36" s="62">
        <f>H36*I36</f>
        <v>0</v>
      </c>
      <c r="K36" s="27">
        <v>5</v>
      </c>
      <c r="L36" s="26">
        <f>H36*K36</f>
        <v>71854.953841232709</v>
      </c>
      <c r="M36" s="27">
        <v>5</v>
      </c>
      <c r="N36" s="29">
        <f>H36*M36</f>
        <v>71854.953841232709</v>
      </c>
      <c r="O36" s="28">
        <v>0</v>
      </c>
      <c r="P36" s="29">
        <f>H36*O36</f>
        <v>0</v>
      </c>
      <c r="Q36" s="27">
        <v>3</v>
      </c>
      <c r="R36" s="29">
        <f>H36*Q36</f>
        <v>43112.972304739626</v>
      </c>
      <c r="S36" s="27">
        <v>0</v>
      </c>
      <c r="T36" s="26">
        <f>H36*S36</f>
        <v>0</v>
      </c>
      <c r="U36" s="27">
        <v>0</v>
      </c>
      <c r="V36" s="26">
        <f>H36*U36</f>
        <v>0</v>
      </c>
      <c r="W36" s="27">
        <v>4</v>
      </c>
      <c r="X36" s="26">
        <f>H36*W36</f>
        <v>57483.963072986167</v>
      </c>
      <c r="Y36" s="27">
        <v>0</v>
      </c>
      <c r="Z36" s="26">
        <f>H36*Y36</f>
        <v>0</v>
      </c>
      <c r="AA36" s="27">
        <v>0</v>
      </c>
      <c r="AB36" s="29">
        <f>H36*AA36</f>
        <v>0</v>
      </c>
      <c r="AC36" s="27">
        <v>2</v>
      </c>
      <c r="AD36" s="29">
        <f>H36*AC36</f>
        <v>28741.981536493084</v>
      </c>
      <c r="AE36" s="27">
        <v>5</v>
      </c>
      <c r="AF36" s="63">
        <f>H36*AE36</f>
        <v>71854.953841232709</v>
      </c>
      <c r="AG36" s="30">
        <v>3</v>
      </c>
      <c r="AH36" s="26">
        <f>H36*AG36</f>
        <v>43112.972304739626</v>
      </c>
      <c r="AI36" s="27">
        <v>0</v>
      </c>
      <c r="AJ36" s="26">
        <f>H36*AI36</f>
        <v>0</v>
      </c>
      <c r="AK36" s="27">
        <v>0</v>
      </c>
      <c r="AL36" s="29">
        <f>H36*AK36</f>
        <v>0</v>
      </c>
      <c r="AM36" s="64">
        <v>0</v>
      </c>
      <c r="AN36" s="29">
        <f>H36*AM36</f>
        <v>0</v>
      </c>
      <c r="AO36" s="27">
        <v>5</v>
      </c>
      <c r="AP36" s="29">
        <f>H36*AO36</f>
        <v>71854.953841232709</v>
      </c>
      <c r="AQ36" s="27">
        <v>0</v>
      </c>
      <c r="AR36" s="26">
        <f>H36*AQ36</f>
        <v>0</v>
      </c>
      <c r="AS36" s="27">
        <v>0</v>
      </c>
      <c r="AT36" s="26">
        <f>H36*AS36</f>
        <v>0</v>
      </c>
      <c r="AU36" s="27">
        <v>0</v>
      </c>
      <c r="AV36" s="29">
        <f>H36*AU36</f>
        <v>0</v>
      </c>
      <c r="AW36" s="27">
        <v>3</v>
      </c>
      <c r="AX36" s="29">
        <f>H36*AW36</f>
        <v>43112.972304739626</v>
      </c>
      <c r="AY36" s="27">
        <v>1</v>
      </c>
      <c r="AZ36" s="29">
        <f>H36*AY36</f>
        <v>14370.990768246542</v>
      </c>
      <c r="BA36" s="33">
        <f t="shared" ref="BA36:BA37" si="56">I36+K36+M36+O36+Q36+S36+U36+W36+Y36+AA36+AC36+AE36+AG36+AI36+AK36+AM36+AO36+AQ36+AS36+AU36+AW36+AY36</f>
        <v>36</v>
      </c>
      <c r="BB36" s="172">
        <f t="shared" ref="BB36:BB38" si="57">J36+L36+N36+P36+R36+T36+V36+X36+Z36+AB36+AD36+AF36+AH36+AJ36+AL36+AN36+AP36+AR36+AT36+AV36+AX36+AZ36</f>
        <v>517355.66765687551</v>
      </c>
      <c r="BD36" s="180">
        <f t="shared" si="54"/>
        <v>517355.66765687551</v>
      </c>
      <c r="BE36" s="180">
        <f t="shared" si="55"/>
        <v>0</v>
      </c>
    </row>
    <row r="37" spans="1:218" ht="33.75">
      <c r="A37" s="34">
        <v>29</v>
      </c>
      <c r="B37" s="34">
        <v>3</v>
      </c>
      <c r="C37" s="35">
        <v>41116111</v>
      </c>
      <c r="D37" s="35">
        <v>2503238</v>
      </c>
      <c r="E37" s="37" t="s">
        <v>101</v>
      </c>
      <c r="F37" s="37" t="s">
        <v>102</v>
      </c>
      <c r="G37" s="38" t="s">
        <v>64</v>
      </c>
      <c r="H37" s="54">
        <v>19048.596242628548</v>
      </c>
      <c r="I37" s="61">
        <v>0</v>
      </c>
      <c r="J37" s="62">
        <f>H37*I37</f>
        <v>0</v>
      </c>
      <c r="K37" s="27">
        <v>0</v>
      </c>
      <c r="L37" s="26">
        <f>H37*K37</f>
        <v>0</v>
      </c>
      <c r="M37" s="27">
        <v>0</v>
      </c>
      <c r="N37" s="29">
        <f>H37*M37</f>
        <v>0</v>
      </c>
      <c r="O37" s="28">
        <v>1</v>
      </c>
      <c r="P37" s="29">
        <f>H37*O37</f>
        <v>19048.596242628548</v>
      </c>
      <c r="Q37" s="27">
        <v>0</v>
      </c>
      <c r="R37" s="29">
        <f>H37*Q37</f>
        <v>0</v>
      </c>
      <c r="S37" s="27">
        <v>0</v>
      </c>
      <c r="T37" s="26">
        <f>H37*S37</f>
        <v>0</v>
      </c>
      <c r="U37" s="27">
        <v>0</v>
      </c>
      <c r="V37" s="26">
        <f>H37*U37</f>
        <v>0</v>
      </c>
      <c r="W37" s="27">
        <v>0</v>
      </c>
      <c r="X37" s="26">
        <f>H37*W37</f>
        <v>0</v>
      </c>
      <c r="Y37" s="27">
        <v>0</v>
      </c>
      <c r="Z37" s="26">
        <f>H37*Y37</f>
        <v>0</v>
      </c>
      <c r="AA37" s="27">
        <v>0</v>
      </c>
      <c r="AB37" s="29">
        <f>H37*AA37</f>
        <v>0</v>
      </c>
      <c r="AC37" s="27">
        <v>0</v>
      </c>
      <c r="AD37" s="29">
        <f>H37*AC37</f>
        <v>0</v>
      </c>
      <c r="AE37" s="27">
        <v>0</v>
      </c>
      <c r="AF37" s="63">
        <f>H37*AE37</f>
        <v>0</v>
      </c>
      <c r="AG37" s="30">
        <v>0</v>
      </c>
      <c r="AH37" s="26">
        <f>H37*AG37</f>
        <v>0</v>
      </c>
      <c r="AI37" s="27">
        <v>0</v>
      </c>
      <c r="AJ37" s="26">
        <f>H37*AI37</f>
        <v>0</v>
      </c>
      <c r="AK37" s="27">
        <v>0</v>
      </c>
      <c r="AL37" s="29">
        <f>H37*AK37</f>
        <v>0</v>
      </c>
      <c r="AM37" s="64">
        <v>0</v>
      </c>
      <c r="AN37" s="29">
        <f>H37*AM37</f>
        <v>0</v>
      </c>
      <c r="AO37" s="27">
        <v>0</v>
      </c>
      <c r="AP37" s="29">
        <f>H37*AO37</f>
        <v>0</v>
      </c>
      <c r="AQ37" s="27">
        <v>0</v>
      </c>
      <c r="AR37" s="26">
        <f>H37*AQ37</f>
        <v>0</v>
      </c>
      <c r="AS37" s="27">
        <v>0</v>
      </c>
      <c r="AT37" s="26">
        <f>H37*AS37</f>
        <v>0</v>
      </c>
      <c r="AU37" s="27">
        <v>0</v>
      </c>
      <c r="AV37" s="29">
        <f>H37*AU37</f>
        <v>0</v>
      </c>
      <c r="AW37" s="27">
        <v>0</v>
      </c>
      <c r="AX37" s="29">
        <f>H37*AW37</f>
        <v>0</v>
      </c>
      <c r="AY37" s="27">
        <v>0</v>
      </c>
      <c r="AZ37" s="29">
        <f>H37*AY37</f>
        <v>0</v>
      </c>
      <c r="BA37" s="33">
        <f t="shared" si="56"/>
        <v>1</v>
      </c>
      <c r="BB37" s="172">
        <f t="shared" si="57"/>
        <v>19048.596242628548</v>
      </c>
      <c r="BD37" s="180">
        <f t="shared" si="54"/>
        <v>19048.596242628548</v>
      </c>
      <c r="BE37" s="180">
        <f t="shared" si="55"/>
        <v>0</v>
      </c>
    </row>
    <row r="38" spans="1:218" customFormat="1" ht="15.75" thickBot="1">
      <c r="A38" s="352" t="s">
        <v>103</v>
      </c>
      <c r="B38" s="352"/>
      <c r="C38" s="352"/>
      <c r="D38" s="352"/>
      <c r="E38" s="352"/>
      <c r="F38" s="352"/>
      <c r="G38" s="352"/>
      <c r="H38" s="353"/>
      <c r="I38" s="158">
        <f t="shared" ref="I38:BA38" si="58">SUM(I35:I37)</f>
        <v>0</v>
      </c>
      <c r="J38" s="159">
        <f t="shared" si="58"/>
        <v>0</v>
      </c>
      <c r="K38" s="158">
        <f t="shared" si="58"/>
        <v>5</v>
      </c>
      <c r="L38" s="159">
        <f t="shared" si="58"/>
        <v>71854.953841232709</v>
      </c>
      <c r="M38" s="158">
        <f t="shared" si="58"/>
        <v>5</v>
      </c>
      <c r="N38" s="159">
        <f t="shared" si="58"/>
        <v>71854.953841232709</v>
      </c>
      <c r="O38" s="158">
        <f t="shared" si="58"/>
        <v>1</v>
      </c>
      <c r="P38" s="159">
        <f t="shared" si="58"/>
        <v>19048.596242628548</v>
      </c>
      <c r="Q38" s="158">
        <f t="shared" si="58"/>
        <v>3</v>
      </c>
      <c r="R38" s="159">
        <f t="shared" si="58"/>
        <v>43112.972304739626</v>
      </c>
      <c r="S38" s="158">
        <f t="shared" si="58"/>
        <v>0</v>
      </c>
      <c r="T38" s="159">
        <f t="shared" si="58"/>
        <v>0</v>
      </c>
      <c r="U38" s="158">
        <f t="shared" si="58"/>
        <v>0</v>
      </c>
      <c r="V38" s="159">
        <f t="shared" si="58"/>
        <v>0</v>
      </c>
      <c r="W38" s="158">
        <f t="shared" si="58"/>
        <v>4</v>
      </c>
      <c r="X38" s="159">
        <f t="shared" si="58"/>
        <v>57483.963072986167</v>
      </c>
      <c r="Y38" s="158">
        <f t="shared" si="58"/>
        <v>0</v>
      </c>
      <c r="Z38" s="159">
        <f t="shared" si="58"/>
        <v>0</v>
      </c>
      <c r="AA38" s="158">
        <f t="shared" si="58"/>
        <v>0</v>
      </c>
      <c r="AB38" s="159">
        <f t="shared" si="58"/>
        <v>0</v>
      </c>
      <c r="AC38" s="158">
        <f t="shared" si="58"/>
        <v>7</v>
      </c>
      <c r="AD38" s="159">
        <f t="shared" si="58"/>
        <v>80317.869965464604</v>
      </c>
      <c r="AE38" s="158">
        <f t="shared" si="58"/>
        <v>5</v>
      </c>
      <c r="AF38" s="159">
        <f t="shared" si="58"/>
        <v>71854.953841232709</v>
      </c>
      <c r="AG38" s="158">
        <f t="shared" si="58"/>
        <v>3</v>
      </c>
      <c r="AH38" s="159">
        <f t="shared" si="58"/>
        <v>43112.972304739626</v>
      </c>
      <c r="AI38" s="158">
        <f t="shared" si="58"/>
        <v>0</v>
      </c>
      <c r="AJ38" s="159">
        <f t="shared" si="58"/>
        <v>0</v>
      </c>
      <c r="AK38" s="158">
        <f t="shared" si="58"/>
        <v>0</v>
      </c>
      <c r="AL38" s="159">
        <f t="shared" si="58"/>
        <v>0</v>
      </c>
      <c r="AM38" s="158">
        <f t="shared" si="58"/>
        <v>0</v>
      </c>
      <c r="AN38" s="159">
        <f t="shared" si="58"/>
        <v>0</v>
      </c>
      <c r="AO38" s="158">
        <f t="shared" si="58"/>
        <v>5</v>
      </c>
      <c r="AP38" s="159">
        <f t="shared" si="58"/>
        <v>71854.953841232709</v>
      </c>
      <c r="AQ38" s="158">
        <f t="shared" si="58"/>
        <v>0</v>
      </c>
      <c r="AR38" s="159">
        <f t="shared" si="58"/>
        <v>0</v>
      </c>
      <c r="AS38" s="158">
        <f t="shared" si="58"/>
        <v>0</v>
      </c>
      <c r="AT38" s="159">
        <f t="shared" si="58"/>
        <v>0</v>
      </c>
      <c r="AU38" s="158">
        <f t="shared" si="58"/>
        <v>0</v>
      </c>
      <c r="AV38" s="159">
        <f t="shared" si="58"/>
        <v>0</v>
      </c>
      <c r="AW38" s="158">
        <f t="shared" si="58"/>
        <v>3</v>
      </c>
      <c r="AX38" s="159">
        <f t="shared" si="58"/>
        <v>43112.972304739626</v>
      </c>
      <c r="AY38" s="158">
        <f t="shared" si="58"/>
        <v>1</v>
      </c>
      <c r="AZ38" s="159">
        <f t="shared" si="58"/>
        <v>14370.990768246542</v>
      </c>
      <c r="BA38" s="160">
        <f t="shared" si="58"/>
        <v>42</v>
      </c>
      <c r="BB38" s="173">
        <f t="shared" si="57"/>
        <v>587980.15232847561</v>
      </c>
      <c r="BC38" s="147">
        <f>SUM(BB35:BB37)</f>
        <v>587980.15232847561</v>
      </c>
      <c r="BD38" s="181">
        <f>SUM(BD35:BD37)</f>
        <v>587980.15232847561</v>
      </c>
      <c r="BE38" s="167"/>
      <c r="BF38" s="102"/>
      <c r="BG38" s="102"/>
      <c r="BH38" s="102"/>
      <c r="BI38" s="102"/>
      <c r="BJ38" s="102"/>
      <c r="BK38" s="102"/>
      <c r="BL38" s="102"/>
      <c r="BM38" s="102"/>
      <c r="BN38" s="102"/>
      <c r="BO38" s="102"/>
      <c r="BP38" s="102"/>
      <c r="BQ38" s="102"/>
      <c r="BR38" s="102"/>
      <c r="BS38" s="102"/>
      <c r="BT38" s="102"/>
      <c r="BU38" s="102"/>
      <c r="BV38" s="102"/>
      <c r="BW38" s="102"/>
      <c r="BX38" s="102"/>
      <c r="BY38" s="102"/>
      <c r="BZ38" s="102"/>
      <c r="CA38" s="102"/>
      <c r="CB38" s="102"/>
      <c r="CC38" s="102"/>
      <c r="CD38" s="102"/>
      <c r="CE38" s="102"/>
      <c r="CF38" s="102"/>
      <c r="CG38" s="102"/>
      <c r="CH38" s="102"/>
      <c r="CI38" s="102"/>
      <c r="CJ38" s="102"/>
      <c r="CK38" s="102"/>
      <c r="CL38" s="102"/>
      <c r="CM38" s="102"/>
      <c r="CN38" s="102"/>
      <c r="CO38" s="102"/>
      <c r="CP38" s="102"/>
      <c r="CQ38" s="102"/>
      <c r="CR38" s="102"/>
      <c r="CS38" s="102"/>
      <c r="CT38" s="102"/>
      <c r="CU38" s="102"/>
      <c r="CV38" s="102"/>
      <c r="CW38" s="102"/>
      <c r="CX38" s="102"/>
      <c r="CY38" s="102"/>
      <c r="CZ38" s="102"/>
      <c r="DA38" s="102"/>
      <c r="DB38" s="102"/>
      <c r="DC38" s="102"/>
      <c r="DD38" s="102"/>
      <c r="DE38" s="102"/>
      <c r="DF38" s="102"/>
      <c r="DG38" s="102"/>
      <c r="DH38" s="102"/>
      <c r="DI38" s="102"/>
      <c r="DJ38" s="102"/>
      <c r="DK38" s="102"/>
      <c r="DL38" s="102"/>
      <c r="DM38" s="102"/>
      <c r="DN38" s="102"/>
      <c r="DO38" s="102"/>
      <c r="DP38" s="102"/>
      <c r="DQ38" s="102"/>
      <c r="DR38" s="102"/>
      <c r="DS38" s="102"/>
      <c r="DT38" s="102"/>
      <c r="DU38" s="102"/>
      <c r="DV38" s="102"/>
      <c r="DW38" s="102"/>
      <c r="DX38" s="102"/>
      <c r="DY38" s="102"/>
      <c r="DZ38" s="102"/>
      <c r="EA38" s="102"/>
      <c r="EB38" s="102"/>
      <c r="EC38" s="102"/>
      <c r="ED38" s="102"/>
      <c r="EE38" s="102"/>
      <c r="EF38" s="102"/>
      <c r="EG38" s="102"/>
      <c r="EH38" s="102"/>
      <c r="EI38" s="102"/>
      <c r="EJ38" s="102"/>
      <c r="EK38" s="102"/>
      <c r="EL38" s="102"/>
      <c r="EM38" s="102"/>
      <c r="EN38" s="102"/>
      <c r="EO38" s="102"/>
      <c r="EP38" s="102"/>
      <c r="EQ38" s="102"/>
      <c r="ER38" s="102"/>
      <c r="ES38" s="102"/>
      <c r="ET38" s="102"/>
      <c r="EU38" s="102"/>
      <c r="EV38" s="102"/>
      <c r="EW38" s="102"/>
      <c r="EX38" s="102"/>
      <c r="EY38" s="102"/>
      <c r="EZ38" s="102"/>
      <c r="FA38" s="102"/>
      <c r="FB38" s="102"/>
      <c r="FC38" s="102"/>
      <c r="FD38" s="102"/>
      <c r="FE38" s="102"/>
      <c r="FF38" s="102"/>
      <c r="FG38" s="102"/>
      <c r="FH38" s="102"/>
      <c r="FI38" s="102"/>
      <c r="FJ38" s="102"/>
      <c r="FK38" s="102"/>
      <c r="FL38" s="102"/>
      <c r="FM38" s="102"/>
      <c r="FN38" s="102"/>
      <c r="FO38" s="102"/>
      <c r="FP38" s="102"/>
      <c r="FQ38" s="102"/>
      <c r="FR38" s="102"/>
      <c r="FS38" s="102"/>
      <c r="FT38" s="102"/>
      <c r="FU38" s="102"/>
      <c r="FV38" s="102"/>
      <c r="FW38" s="102"/>
      <c r="FX38" s="102"/>
      <c r="FY38" s="102"/>
      <c r="FZ38" s="102"/>
      <c r="GA38" s="102"/>
      <c r="GB38" s="102"/>
      <c r="GC38" s="102"/>
      <c r="GD38" s="102"/>
      <c r="GE38" s="102"/>
      <c r="GF38" s="102"/>
      <c r="GG38" s="102"/>
      <c r="GH38" s="102"/>
      <c r="GI38" s="102"/>
      <c r="GJ38" s="102"/>
      <c r="GK38" s="102"/>
      <c r="GL38" s="102"/>
      <c r="GM38" s="102"/>
      <c r="GN38" s="102"/>
      <c r="GO38" s="102"/>
      <c r="GP38" s="102"/>
      <c r="GQ38" s="102"/>
      <c r="GR38" s="102"/>
      <c r="GS38" s="102"/>
      <c r="GT38" s="102"/>
      <c r="GU38" s="102"/>
      <c r="GV38" s="102"/>
      <c r="GW38" s="102"/>
      <c r="GX38" s="102"/>
      <c r="GY38" s="102"/>
      <c r="GZ38" s="102"/>
      <c r="HA38" s="102"/>
      <c r="HB38" s="102"/>
      <c r="HC38" s="102"/>
      <c r="HD38" s="102"/>
      <c r="HE38" s="102"/>
      <c r="HF38" s="102"/>
      <c r="HG38" s="102"/>
      <c r="HH38" s="102"/>
      <c r="HI38" s="102"/>
      <c r="HJ38" s="102"/>
    </row>
    <row r="39" spans="1:218" customFormat="1" ht="15.75" thickBot="1">
      <c r="A39" s="357" t="s">
        <v>104</v>
      </c>
      <c r="B39" s="358"/>
      <c r="C39" s="358"/>
      <c r="D39" s="358"/>
      <c r="E39" s="358"/>
      <c r="F39" s="358"/>
      <c r="G39" s="359"/>
      <c r="H39" s="41" t="s">
        <v>32</v>
      </c>
      <c r="I39" s="360" t="s">
        <v>1</v>
      </c>
      <c r="J39" s="361"/>
      <c r="K39" s="355" t="s">
        <v>60</v>
      </c>
      <c r="L39" s="356"/>
      <c r="M39" s="355" t="s">
        <v>61</v>
      </c>
      <c r="N39" s="356"/>
      <c r="O39" s="355" t="s">
        <v>4</v>
      </c>
      <c r="P39" s="356"/>
      <c r="Q39" s="355" t="s">
        <v>5</v>
      </c>
      <c r="R39" s="356"/>
      <c r="S39" s="355" t="s">
        <v>6</v>
      </c>
      <c r="T39" s="356"/>
      <c r="U39" s="355" t="s">
        <v>7</v>
      </c>
      <c r="V39" s="356"/>
      <c r="W39" s="355" t="s">
        <v>8</v>
      </c>
      <c r="X39" s="356"/>
      <c r="Y39" s="355" t="s">
        <v>9</v>
      </c>
      <c r="Z39" s="356"/>
      <c r="AA39" s="355" t="s">
        <v>10</v>
      </c>
      <c r="AB39" s="356"/>
      <c r="AC39" s="355" t="s">
        <v>11</v>
      </c>
      <c r="AD39" s="356"/>
      <c r="AE39" s="355" t="s">
        <v>12</v>
      </c>
      <c r="AF39" s="356"/>
      <c r="AG39" s="355" t="s">
        <v>13</v>
      </c>
      <c r="AH39" s="356"/>
      <c r="AI39" s="355" t="s">
        <v>14</v>
      </c>
      <c r="AJ39" s="356"/>
      <c r="AK39" s="355" t="s">
        <v>15</v>
      </c>
      <c r="AL39" s="356"/>
      <c r="AM39" s="355" t="s">
        <v>16</v>
      </c>
      <c r="AN39" s="356"/>
      <c r="AO39" s="355" t="s">
        <v>17</v>
      </c>
      <c r="AP39" s="356"/>
      <c r="AQ39" s="355" t="s">
        <v>18</v>
      </c>
      <c r="AR39" s="356"/>
      <c r="AS39" s="355" t="s">
        <v>19</v>
      </c>
      <c r="AT39" s="356"/>
      <c r="AU39" s="355" t="s">
        <v>20</v>
      </c>
      <c r="AV39" s="356"/>
      <c r="AW39" s="355" t="s">
        <v>21</v>
      </c>
      <c r="AX39" s="356"/>
      <c r="AY39" s="355" t="s">
        <v>22</v>
      </c>
      <c r="AZ39" s="356"/>
      <c r="BA39" s="5" t="s">
        <v>23</v>
      </c>
      <c r="BB39" s="172"/>
      <c r="BC39" s="147"/>
      <c r="BD39" s="181"/>
      <c r="BE39" s="167"/>
      <c r="BF39" s="102"/>
      <c r="BG39" s="102"/>
      <c r="BH39" s="102"/>
      <c r="BI39" s="102"/>
      <c r="BJ39" s="102"/>
      <c r="BK39" s="102"/>
      <c r="BL39" s="102"/>
      <c r="BM39" s="102"/>
      <c r="BN39" s="102"/>
      <c r="BO39" s="102"/>
      <c r="BP39" s="102"/>
      <c r="BQ39" s="102"/>
      <c r="BR39" s="102"/>
      <c r="BS39" s="102"/>
      <c r="BT39" s="102"/>
      <c r="BU39" s="102"/>
      <c r="BV39" s="102"/>
      <c r="BW39" s="102"/>
      <c r="BX39" s="102"/>
      <c r="BY39" s="102"/>
      <c r="BZ39" s="102"/>
      <c r="CA39" s="102"/>
      <c r="CB39" s="102"/>
      <c r="CC39" s="102"/>
      <c r="CD39" s="102"/>
      <c r="CE39" s="102"/>
      <c r="CF39" s="102"/>
      <c r="CG39" s="102"/>
      <c r="CH39" s="102"/>
      <c r="CI39" s="102"/>
      <c r="CJ39" s="102"/>
      <c r="CK39" s="102"/>
      <c r="CL39" s="102"/>
      <c r="CM39" s="102"/>
      <c r="CN39" s="102"/>
      <c r="CO39" s="102"/>
      <c r="CP39" s="102"/>
      <c r="CQ39" s="102"/>
      <c r="CR39" s="102"/>
      <c r="CS39" s="102"/>
      <c r="CT39" s="102"/>
      <c r="CU39" s="102"/>
      <c r="CV39" s="102"/>
      <c r="CW39" s="102"/>
      <c r="CX39" s="102"/>
      <c r="CY39" s="102"/>
      <c r="CZ39" s="102"/>
      <c r="DA39" s="102"/>
      <c r="DB39" s="102"/>
      <c r="DC39" s="102"/>
      <c r="DD39" s="102"/>
      <c r="DE39" s="102"/>
      <c r="DF39" s="102"/>
      <c r="DG39" s="102"/>
      <c r="DH39" s="102"/>
      <c r="DI39" s="102"/>
      <c r="DJ39" s="102"/>
      <c r="DK39" s="102"/>
      <c r="DL39" s="102"/>
      <c r="DM39" s="102"/>
      <c r="DN39" s="102"/>
      <c r="DO39" s="102"/>
      <c r="DP39" s="102"/>
      <c r="DQ39" s="102"/>
      <c r="DR39" s="102"/>
      <c r="DS39" s="102"/>
      <c r="DT39" s="102"/>
      <c r="DU39" s="102"/>
      <c r="DV39" s="102"/>
      <c r="DW39" s="102"/>
      <c r="DX39" s="102"/>
      <c r="DY39" s="102"/>
      <c r="DZ39" s="102"/>
      <c r="EA39" s="102"/>
      <c r="EB39" s="102"/>
      <c r="EC39" s="102"/>
      <c r="ED39" s="102"/>
      <c r="EE39" s="102"/>
      <c r="EF39" s="102"/>
      <c r="EG39" s="102"/>
      <c r="EH39" s="102"/>
      <c r="EI39" s="102"/>
      <c r="EJ39" s="102"/>
      <c r="EK39" s="102"/>
      <c r="EL39" s="102"/>
      <c r="EM39" s="102"/>
      <c r="EN39" s="102"/>
      <c r="EO39" s="102"/>
      <c r="EP39" s="102"/>
      <c r="EQ39" s="102"/>
      <c r="ER39" s="102"/>
      <c r="ES39" s="102"/>
      <c r="ET39" s="102"/>
      <c r="EU39" s="102"/>
      <c r="EV39" s="102"/>
      <c r="EW39" s="102"/>
      <c r="EX39" s="102"/>
      <c r="EY39" s="102"/>
      <c r="EZ39" s="102"/>
      <c r="FA39" s="102"/>
      <c r="FB39" s="102"/>
      <c r="FC39" s="102"/>
      <c r="FD39" s="102"/>
      <c r="FE39" s="102"/>
      <c r="FF39" s="102"/>
      <c r="FG39" s="102"/>
      <c r="FH39" s="102"/>
      <c r="FI39" s="102"/>
      <c r="FJ39" s="102"/>
      <c r="FK39" s="102"/>
      <c r="FL39" s="102"/>
      <c r="FM39" s="102"/>
      <c r="FN39" s="102"/>
      <c r="FO39" s="102"/>
      <c r="FP39" s="102"/>
      <c r="FQ39" s="102"/>
      <c r="FR39" s="102"/>
      <c r="FS39" s="102"/>
      <c r="FT39" s="102"/>
      <c r="FU39" s="102"/>
      <c r="FV39" s="102"/>
      <c r="FW39" s="102"/>
      <c r="FX39" s="102"/>
      <c r="FY39" s="102"/>
      <c r="FZ39" s="102"/>
      <c r="GA39" s="102"/>
      <c r="GB39" s="102"/>
      <c r="GC39" s="102"/>
      <c r="GD39" s="102"/>
      <c r="GE39" s="102"/>
      <c r="GF39" s="102"/>
      <c r="GG39" s="102"/>
      <c r="GH39" s="102"/>
      <c r="GI39" s="102"/>
      <c r="GJ39" s="102"/>
      <c r="GK39" s="102"/>
      <c r="GL39" s="102"/>
      <c r="GM39" s="102"/>
      <c r="GN39" s="102"/>
      <c r="GO39" s="102"/>
      <c r="GP39" s="102"/>
      <c r="GQ39" s="102"/>
      <c r="GR39" s="102"/>
      <c r="GS39" s="102"/>
      <c r="GT39" s="102"/>
      <c r="GU39" s="102"/>
      <c r="GV39" s="102"/>
      <c r="GW39" s="102"/>
      <c r="GX39" s="102"/>
      <c r="GY39" s="102"/>
      <c r="GZ39" s="102"/>
      <c r="HA39" s="102"/>
      <c r="HB39" s="102"/>
      <c r="HC39" s="102"/>
      <c r="HD39" s="102"/>
      <c r="HE39" s="102"/>
      <c r="HF39" s="102"/>
      <c r="HG39" s="102"/>
      <c r="HH39" s="102"/>
      <c r="HI39" s="102"/>
      <c r="HJ39" s="102"/>
    </row>
    <row r="40" spans="1:218" ht="168.75">
      <c r="A40" s="34">
        <v>30</v>
      </c>
      <c r="B40" s="34">
        <v>1</v>
      </c>
      <c r="C40" s="34">
        <v>42281902</v>
      </c>
      <c r="D40" s="34">
        <v>2502337</v>
      </c>
      <c r="E40" s="37" t="s">
        <v>105</v>
      </c>
      <c r="F40" s="37" t="s">
        <v>106</v>
      </c>
      <c r="G40" s="65" t="s">
        <v>64</v>
      </c>
      <c r="H40" s="54">
        <v>113390.63711350194</v>
      </c>
      <c r="I40" s="139">
        <v>30</v>
      </c>
      <c r="J40" s="62">
        <f>H40*I40</f>
        <v>3401719.1134050582</v>
      </c>
      <c r="K40" s="129">
        <v>0</v>
      </c>
      <c r="L40" s="29">
        <f>H40*K40</f>
        <v>0</v>
      </c>
      <c r="M40" s="129">
        <v>0</v>
      </c>
      <c r="N40" s="29">
        <f>H40*M40</f>
        <v>0</v>
      </c>
      <c r="O40" s="28">
        <v>0</v>
      </c>
      <c r="P40" s="29">
        <f>H40*O40</f>
        <v>0</v>
      </c>
      <c r="Q40" s="129">
        <v>0</v>
      </c>
      <c r="R40" s="29">
        <f>H40*Q40</f>
        <v>0</v>
      </c>
      <c r="S40" s="129">
        <v>0</v>
      </c>
      <c r="T40" s="29">
        <f>H40*S40</f>
        <v>0</v>
      </c>
      <c r="U40" s="129">
        <v>0</v>
      </c>
      <c r="V40" s="29">
        <f>H40*U40</f>
        <v>0</v>
      </c>
      <c r="W40" s="28">
        <v>0</v>
      </c>
      <c r="X40" s="29">
        <f>H40*W40</f>
        <v>0</v>
      </c>
      <c r="Y40" s="28">
        <v>0</v>
      </c>
      <c r="Z40" s="29">
        <f>H40*Y40</f>
        <v>0</v>
      </c>
      <c r="AA40" s="28">
        <v>0</v>
      </c>
      <c r="AB40" s="29">
        <f>H40*AA40</f>
        <v>0</v>
      </c>
      <c r="AC40" s="28">
        <v>0</v>
      </c>
      <c r="AD40" s="29">
        <f>H40*AC40</f>
        <v>0</v>
      </c>
      <c r="AE40" s="28">
        <v>0</v>
      </c>
      <c r="AF40" s="66">
        <f>H40*AE40</f>
        <v>0</v>
      </c>
      <c r="AG40" s="28">
        <v>0</v>
      </c>
      <c r="AH40" s="29">
        <f>H40*AG40</f>
        <v>0</v>
      </c>
      <c r="AI40" s="67">
        <v>0</v>
      </c>
      <c r="AJ40" s="29">
        <f>H40*AI40</f>
        <v>0</v>
      </c>
      <c r="AK40" s="67">
        <v>0</v>
      </c>
      <c r="AL40" s="29">
        <f>H40*AK40</f>
        <v>0</v>
      </c>
      <c r="AM40" s="32">
        <v>0</v>
      </c>
      <c r="AN40" s="29">
        <f>H40*AM40</f>
        <v>0</v>
      </c>
      <c r="AO40" s="28">
        <v>0</v>
      </c>
      <c r="AP40" s="29">
        <f>H40*AO40</f>
        <v>0</v>
      </c>
      <c r="AQ40" s="28">
        <v>0</v>
      </c>
      <c r="AR40" s="29">
        <f>H40*AQ40</f>
        <v>0</v>
      </c>
      <c r="AS40" s="27">
        <v>0</v>
      </c>
      <c r="AT40" s="26">
        <f>H40*AS40</f>
        <v>0</v>
      </c>
      <c r="AU40" s="30">
        <v>0</v>
      </c>
      <c r="AV40" s="29">
        <f>H40*AU40</f>
        <v>0</v>
      </c>
      <c r="AW40" s="129">
        <v>0</v>
      </c>
      <c r="AX40" s="29">
        <f>H40*AW40</f>
        <v>0</v>
      </c>
      <c r="AY40" s="28">
        <v>0</v>
      </c>
      <c r="AZ40" s="29">
        <f>H40*AY40</f>
        <v>0</v>
      </c>
      <c r="BA40" s="68">
        <f>I40+K40+M40+O40+Q40+S40+U40+W40+Y40+AA40+AC40+AE40+AG40+AI40+AK40+AM40+AO40+AQ40+AS40+AU40+AW40+AY40</f>
        <v>30</v>
      </c>
      <c r="BB40" s="172">
        <f>J40+L40+N40+P40+R40+T40+V40+X40+Z40+AB40+AD40+AF40+AH40+AJ40+AL40+AN40+AP40+AR40+AT40+AV40+AX40+AZ40</f>
        <v>3401719.1134050582</v>
      </c>
      <c r="BD40" s="180">
        <f t="shared" ref="BD40:BD43" si="59">+H40*BA40</f>
        <v>3401719.1134050582</v>
      </c>
      <c r="BE40" s="180">
        <f t="shared" ref="BE40:BE44" si="60">+BB40-BD40</f>
        <v>0</v>
      </c>
    </row>
    <row r="41" spans="1:218" ht="33.75">
      <c r="A41" s="34">
        <v>31</v>
      </c>
      <c r="B41" s="34">
        <v>2</v>
      </c>
      <c r="C41" s="34">
        <v>42295414</v>
      </c>
      <c r="D41" s="34">
        <v>2501209</v>
      </c>
      <c r="E41" s="37" t="s">
        <v>107</v>
      </c>
      <c r="F41" s="37" t="s">
        <v>108</v>
      </c>
      <c r="G41" s="69" t="s">
        <v>38</v>
      </c>
      <c r="H41" s="54">
        <v>121856</v>
      </c>
      <c r="I41" s="139">
        <v>3</v>
      </c>
      <c r="J41" s="62">
        <f>H41*I41</f>
        <v>365568</v>
      </c>
      <c r="K41" s="129">
        <v>0</v>
      </c>
      <c r="L41" s="29">
        <f>H41*K41</f>
        <v>0</v>
      </c>
      <c r="M41" s="129">
        <v>0</v>
      </c>
      <c r="N41" s="29">
        <f>H41*M41</f>
        <v>0</v>
      </c>
      <c r="O41" s="28">
        <v>0</v>
      </c>
      <c r="P41" s="29">
        <f>H41*O41</f>
        <v>0</v>
      </c>
      <c r="Q41" s="129">
        <v>0</v>
      </c>
      <c r="R41" s="29">
        <f>H41*Q41</f>
        <v>0</v>
      </c>
      <c r="S41" s="129">
        <v>0</v>
      </c>
      <c r="T41" s="29">
        <f>H41*S41</f>
        <v>0</v>
      </c>
      <c r="U41" s="129">
        <v>0</v>
      </c>
      <c r="V41" s="29">
        <f>H41*U41</f>
        <v>0</v>
      </c>
      <c r="W41" s="28">
        <v>0</v>
      </c>
      <c r="X41" s="29">
        <f>H41*W41</f>
        <v>0</v>
      </c>
      <c r="Y41" s="28">
        <v>0</v>
      </c>
      <c r="Z41" s="29">
        <f>H41*Y41</f>
        <v>0</v>
      </c>
      <c r="AA41" s="28">
        <v>0</v>
      </c>
      <c r="AB41" s="29">
        <f>H41*AA41</f>
        <v>0</v>
      </c>
      <c r="AC41" s="28">
        <v>0</v>
      </c>
      <c r="AD41" s="29">
        <f>H41*AC41</f>
        <v>0</v>
      </c>
      <c r="AE41" s="28">
        <v>0</v>
      </c>
      <c r="AF41" s="66">
        <f>H41*AE41</f>
        <v>0</v>
      </c>
      <c r="AG41" s="28">
        <v>0</v>
      </c>
      <c r="AH41" s="29">
        <f>H41*AG41</f>
        <v>0</v>
      </c>
      <c r="AI41" s="67">
        <v>0</v>
      </c>
      <c r="AJ41" s="29">
        <f>H41*AI41</f>
        <v>0</v>
      </c>
      <c r="AK41" s="67">
        <v>0</v>
      </c>
      <c r="AL41" s="29">
        <f>H41*AK41</f>
        <v>0</v>
      </c>
      <c r="AM41" s="32">
        <v>0</v>
      </c>
      <c r="AN41" s="29">
        <f>H41*AM41</f>
        <v>0</v>
      </c>
      <c r="AO41" s="28">
        <v>0</v>
      </c>
      <c r="AP41" s="29">
        <f>H41*AO41</f>
        <v>0</v>
      </c>
      <c r="AQ41" s="28">
        <v>0</v>
      </c>
      <c r="AR41" s="29">
        <f>H41*AQ41</f>
        <v>0</v>
      </c>
      <c r="AS41" s="27">
        <v>0</v>
      </c>
      <c r="AT41" s="26">
        <f>H41*AS41</f>
        <v>0</v>
      </c>
      <c r="AU41" s="30">
        <v>0</v>
      </c>
      <c r="AV41" s="29">
        <f>H41*AU41</f>
        <v>0</v>
      </c>
      <c r="AW41" s="129">
        <v>0</v>
      </c>
      <c r="AX41" s="29">
        <f>H41*AW41</f>
        <v>0</v>
      </c>
      <c r="AY41" s="28">
        <v>0</v>
      </c>
      <c r="AZ41" s="29">
        <f>H41*AY41</f>
        <v>0</v>
      </c>
      <c r="BA41" s="68">
        <f t="shared" ref="BA41:BA44" si="61">I41+K41+M41+O41+Q41+S41+U41+W41+Y41+AA41+AC41+AE41+AG41+AI41+AK41+AM41+AO41+AQ41+AS41+AU41+AW41+AY41</f>
        <v>3</v>
      </c>
      <c r="BB41" s="172">
        <f t="shared" ref="BB41:BB44" si="62">J41+L41+N41+P41+R41+T41+V41+X41+Z41+AB41+AD41+AF41+AH41+AJ41+AL41+AN41+AP41+AR41+AT41+AV41+AX41+AZ41</f>
        <v>365568</v>
      </c>
      <c r="BD41" s="180">
        <f t="shared" si="59"/>
        <v>365568</v>
      </c>
      <c r="BE41" s="180">
        <f t="shared" si="60"/>
        <v>0</v>
      </c>
    </row>
    <row r="42" spans="1:218" ht="56.25">
      <c r="A42" s="34">
        <v>32</v>
      </c>
      <c r="B42" s="34">
        <v>3</v>
      </c>
      <c r="C42" s="34">
        <v>42131705</v>
      </c>
      <c r="D42" s="34">
        <v>2503495</v>
      </c>
      <c r="E42" s="37" t="s">
        <v>109</v>
      </c>
      <c r="F42" s="37" t="s">
        <v>110</v>
      </c>
      <c r="G42" s="65" t="s">
        <v>64</v>
      </c>
      <c r="H42" s="54">
        <v>5802.1191338235221</v>
      </c>
      <c r="I42" s="139">
        <v>0</v>
      </c>
      <c r="J42" s="62">
        <f>H42*I42</f>
        <v>0</v>
      </c>
      <c r="K42" s="129">
        <v>0</v>
      </c>
      <c r="L42" s="29">
        <f>H42*K42</f>
        <v>0</v>
      </c>
      <c r="M42" s="129">
        <v>30</v>
      </c>
      <c r="N42" s="29">
        <f>H42*M42</f>
        <v>174063.57401470566</v>
      </c>
      <c r="O42" s="28">
        <v>0</v>
      </c>
      <c r="P42" s="29">
        <f>H42*O42</f>
        <v>0</v>
      </c>
      <c r="Q42" s="129">
        <v>20</v>
      </c>
      <c r="R42" s="29">
        <f>H42*Q42</f>
        <v>116042.38267647044</v>
      </c>
      <c r="S42" s="129">
        <v>0</v>
      </c>
      <c r="T42" s="29">
        <f>H42*S42</f>
        <v>0</v>
      </c>
      <c r="U42" s="129">
        <v>0</v>
      </c>
      <c r="V42" s="29">
        <f>H42*U42</f>
        <v>0</v>
      </c>
      <c r="W42" s="28">
        <v>0</v>
      </c>
      <c r="X42" s="29">
        <f>H42*W42</f>
        <v>0</v>
      </c>
      <c r="Y42" s="28">
        <v>0</v>
      </c>
      <c r="Z42" s="29">
        <f>H42*Y42</f>
        <v>0</v>
      </c>
      <c r="AA42" s="28">
        <v>0</v>
      </c>
      <c r="AB42" s="29">
        <f>H42*AA42</f>
        <v>0</v>
      </c>
      <c r="AC42" s="28">
        <v>20</v>
      </c>
      <c r="AD42" s="29">
        <f>H42*AC42</f>
        <v>116042.38267647044</v>
      </c>
      <c r="AE42" s="28">
        <v>0</v>
      </c>
      <c r="AF42" s="66">
        <f>H42*AE42</f>
        <v>0</v>
      </c>
      <c r="AG42" s="28">
        <v>100</v>
      </c>
      <c r="AH42" s="29">
        <f>H42*AG42</f>
        <v>580211.91338235221</v>
      </c>
      <c r="AI42" s="67">
        <v>0</v>
      </c>
      <c r="AJ42" s="29">
        <f>H42*AI42</f>
        <v>0</v>
      </c>
      <c r="AK42" s="67">
        <v>0</v>
      </c>
      <c r="AL42" s="29">
        <f>H42*AK42</f>
        <v>0</v>
      </c>
      <c r="AM42" s="32">
        <v>0</v>
      </c>
      <c r="AN42" s="29">
        <f>H42*AM42</f>
        <v>0</v>
      </c>
      <c r="AO42" s="28">
        <v>20</v>
      </c>
      <c r="AP42" s="29">
        <f>H42*AO42</f>
        <v>116042.38267647044</v>
      </c>
      <c r="AQ42" s="28">
        <v>0</v>
      </c>
      <c r="AR42" s="29">
        <f>H42*AQ42</f>
        <v>0</v>
      </c>
      <c r="AS42" s="27">
        <v>20</v>
      </c>
      <c r="AT42" s="26">
        <f>H42*AS42</f>
        <v>116042.38267647044</v>
      </c>
      <c r="AU42" s="30">
        <v>0</v>
      </c>
      <c r="AV42" s="29">
        <f>H42*AU42</f>
        <v>0</v>
      </c>
      <c r="AW42" s="129">
        <v>0</v>
      </c>
      <c r="AX42" s="29">
        <f>H42*AW42</f>
        <v>0</v>
      </c>
      <c r="AY42" s="28">
        <v>5</v>
      </c>
      <c r="AZ42" s="29">
        <f>H42*AY42</f>
        <v>29010.595669117611</v>
      </c>
      <c r="BA42" s="68">
        <f t="shared" si="61"/>
        <v>215</v>
      </c>
      <c r="BB42" s="172">
        <f t="shared" si="62"/>
        <v>1247455.6137720572</v>
      </c>
      <c r="BD42" s="180">
        <f t="shared" si="59"/>
        <v>1247455.6137720572</v>
      </c>
      <c r="BE42" s="180">
        <f t="shared" si="60"/>
        <v>0</v>
      </c>
    </row>
    <row r="43" spans="1:218" ht="56.25">
      <c r="A43" s="34">
        <v>33</v>
      </c>
      <c r="B43" s="34">
        <v>4</v>
      </c>
      <c r="C43" s="34">
        <v>42131705</v>
      </c>
      <c r="D43" s="34" t="s">
        <v>111</v>
      </c>
      <c r="E43" s="37" t="s">
        <v>112</v>
      </c>
      <c r="F43" s="37" t="s">
        <v>113</v>
      </c>
      <c r="G43" s="65" t="s">
        <v>114</v>
      </c>
      <c r="H43" s="54">
        <v>48145.808815230885</v>
      </c>
      <c r="I43" s="139">
        <v>0</v>
      </c>
      <c r="J43" s="62">
        <f>H43*I43</f>
        <v>0</v>
      </c>
      <c r="K43" s="129">
        <v>0</v>
      </c>
      <c r="L43" s="29">
        <f>H43*K43</f>
        <v>0</v>
      </c>
      <c r="M43" s="129">
        <v>0</v>
      </c>
      <c r="N43" s="29">
        <f>H43*M43</f>
        <v>0</v>
      </c>
      <c r="O43" s="28">
        <v>0</v>
      </c>
      <c r="P43" s="29">
        <f>H43*O43</f>
        <v>0</v>
      </c>
      <c r="Q43" s="129">
        <v>0</v>
      </c>
      <c r="R43" s="29">
        <f>H43*Q43</f>
        <v>0</v>
      </c>
      <c r="S43" s="129">
        <v>0</v>
      </c>
      <c r="T43" s="29">
        <f>H43*S43</f>
        <v>0</v>
      </c>
      <c r="U43" s="129">
        <v>0</v>
      </c>
      <c r="V43" s="29">
        <f>H43*U43</f>
        <v>0</v>
      </c>
      <c r="W43" s="28">
        <v>0</v>
      </c>
      <c r="X43" s="29">
        <f>H43*W43</f>
        <v>0</v>
      </c>
      <c r="Y43" s="28">
        <v>0</v>
      </c>
      <c r="Z43" s="29">
        <f>H43*Y43</f>
        <v>0</v>
      </c>
      <c r="AA43" s="28">
        <v>0</v>
      </c>
      <c r="AB43" s="29">
        <f>H43*AA43</f>
        <v>0</v>
      </c>
      <c r="AC43" s="28">
        <v>0</v>
      </c>
      <c r="AD43" s="29">
        <f>H43*AC43</f>
        <v>0</v>
      </c>
      <c r="AE43" s="28">
        <v>0</v>
      </c>
      <c r="AF43" s="66">
        <f>H43*AE43</f>
        <v>0</v>
      </c>
      <c r="AG43" s="28">
        <v>0</v>
      </c>
      <c r="AH43" s="29">
        <f>H43*AG43</f>
        <v>0</v>
      </c>
      <c r="AI43" s="67">
        <v>0</v>
      </c>
      <c r="AJ43" s="29">
        <f>H43*AI43</f>
        <v>0</v>
      </c>
      <c r="AK43" s="67">
        <v>0</v>
      </c>
      <c r="AL43" s="29">
        <f>H43*AK43</f>
        <v>0</v>
      </c>
      <c r="AM43" s="32">
        <v>0</v>
      </c>
      <c r="AN43" s="29">
        <f>H43*AM43</f>
        <v>0</v>
      </c>
      <c r="AO43" s="28">
        <v>0</v>
      </c>
      <c r="AP43" s="29">
        <f>H43*AO43</f>
        <v>0</v>
      </c>
      <c r="AQ43" s="28">
        <v>1</v>
      </c>
      <c r="AR43" s="29">
        <f>H43*AQ43</f>
        <v>48145.808815230885</v>
      </c>
      <c r="AS43" s="27">
        <v>0</v>
      </c>
      <c r="AT43" s="26">
        <f>H43*AS43</f>
        <v>0</v>
      </c>
      <c r="AU43" s="30">
        <v>0</v>
      </c>
      <c r="AV43" s="29">
        <f>H43*AU43</f>
        <v>0</v>
      </c>
      <c r="AW43" s="129">
        <v>0</v>
      </c>
      <c r="AX43" s="29">
        <f>H43*AW43</f>
        <v>0</v>
      </c>
      <c r="AY43" s="28">
        <v>0</v>
      </c>
      <c r="AZ43" s="29">
        <f>H43*AY43</f>
        <v>0</v>
      </c>
      <c r="BA43" s="68">
        <f t="shared" si="61"/>
        <v>1</v>
      </c>
      <c r="BB43" s="172">
        <f t="shared" si="62"/>
        <v>48145.808815230885</v>
      </c>
      <c r="BD43" s="180">
        <f t="shared" si="59"/>
        <v>48145.808815230885</v>
      </c>
      <c r="BE43" s="180">
        <f t="shared" si="60"/>
        <v>0</v>
      </c>
    </row>
    <row r="44" spans="1:218" customFormat="1" ht="15.75" thickBot="1">
      <c r="A44" s="352" t="s">
        <v>115</v>
      </c>
      <c r="B44" s="352"/>
      <c r="C44" s="352"/>
      <c r="D44" s="352"/>
      <c r="E44" s="352"/>
      <c r="F44" s="352"/>
      <c r="G44" s="353"/>
      <c r="H44" s="353"/>
      <c r="I44" s="158">
        <f t="shared" ref="I44:J44" si="63">SUM(I40:I43)</f>
        <v>33</v>
      </c>
      <c r="J44" s="159">
        <f t="shared" si="63"/>
        <v>3767287.1134050582</v>
      </c>
      <c r="K44" s="158">
        <f t="shared" ref="K44" si="64">SUM(K40:K43)</f>
        <v>0</v>
      </c>
      <c r="L44" s="159">
        <f t="shared" ref="L44" si="65">SUM(L40:L43)</f>
        <v>0</v>
      </c>
      <c r="M44" s="158">
        <f t="shared" ref="M44" si="66">SUM(M40:M43)</f>
        <v>30</v>
      </c>
      <c r="N44" s="159">
        <f t="shared" ref="N44" si="67">SUM(N40:N43)</f>
        <v>174063.57401470566</v>
      </c>
      <c r="O44" s="158">
        <f t="shared" ref="O44" si="68">SUM(O40:O43)</f>
        <v>0</v>
      </c>
      <c r="P44" s="159">
        <f t="shared" ref="P44" si="69">SUM(P40:P43)</f>
        <v>0</v>
      </c>
      <c r="Q44" s="158">
        <f t="shared" ref="Q44" si="70">SUM(Q40:Q43)</f>
        <v>20</v>
      </c>
      <c r="R44" s="159">
        <f t="shared" ref="R44" si="71">SUM(R40:R43)</f>
        <v>116042.38267647044</v>
      </c>
      <c r="S44" s="158">
        <f t="shared" ref="S44" si="72">SUM(S40:S43)</f>
        <v>0</v>
      </c>
      <c r="T44" s="159">
        <f t="shared" ref="T44" si="73">SUM(T40:T43)</f>
        <v>0</v>
      </c>
      <c r="U44" s="158">
        <f t="shared" ref="U44" si="74">SUM(U40:U43)</f>
        <v>0</v>
      </c>
      <c r="V44" s="159">
        <f t="shared" ref="V44" si="75">SUM(V40:V43)</f>
        <v>0</v>
      </c>
      <c r="W44" s="158">
        <f t="shared" ref="W44" si="76">SUM(W40:W43)</f>
        <v>0</v>
      </c>
      <c r="X44" s="159">
        <f t="shared" ref="X44" si="77">SUM(X40:X43)</f>
        <v>0</v>
      </c>
      <c r="Y44" s="158">
        <f t="shared" ref="Y44" si="78">SUM(Y40:Y43)</f>
        <v>0</v>
      </c>
      <c r="Z44" s="159">
        <f t="shared" ref="Z44" si="79">SUM(Z40:Z43)</f>
        <v>0</v>
      </c>
      <c r="AA44" s="158">
        <f t="shared" ref="AA44" si="80">SUM(AA40:AA43)</f>
        <v>0</v>
      </c>
      <c r="AB44" s="159">
        <f t="shared" ref="AB44" si="81">SUM(AB40:AB43)</f>
        <v>0</v>
      </c>
      <c r="AC44" s="158">
        <f t="shared" ref="AC44" si="82">SUM(AC40:AC43)</f>
        <v>20</v>
      </c>
      <c r="AD44" s="159">
        <f t="shared" ref="AD44" si="83">SUM(AD40:AD43)</f>
        <v>116042.38267647044</v>
      </c>
      <c r="AE44" s="158">
        <f t="shared" ref="AE44" si="84">SUM(AE40:AE43)</f>
        <v>0</v>
      </c>
      <c r="AF44" s="159">
        <f t="shared" ref="AF44" si="85">SUM(AF40:AF43)</f>
        <v>0</v>
      </c>
      <c r="AG44" s="158">
        <f t="shared" ref="AG44" si="86">SUM(AG40:AG43)</f>
        <v>100</v>
      </c>
      <c r="AH44" s="159">
        <f t="shared" ref="AH44" si="87">SUM(AH40:AH43)</f>
        <v>580211.91338235221</v>
      </c>
      <c r="AI44" s="158">
        <f t="shared" ref="AI44" si="88">SUM(AI40:AI43)</f>
        <v>0</v>
      </c>
      <c r="AJ44" s="159">
        <f t="shared" ref="AJ44" si="89">SUM(AJ40:AJ43)</f>
        <v>0</v>
      </c>
      <c r="AK44" s="158">
        <f t="shared" ref="AK44" si="90">SUM(AK40:AK43)</f>
        <v>0</v>
      </c>
      <c r="AL44" s="159">
        <f t="shared" ref="AL44" si="91">SUM(AL40:AL43)</f>
        <v>0</v>
      </c>
      <c r="AM44" s="158">
        <f t="shared" ref="AM44" si="92">SUM(AM40:AM43)</f>
        <v>0</v>
      </c>
      <c r="AN44" s="159">
        <f t="shared" ref="AN44" si="93">SUM(AN40:AN43)</f>
        <v>0</v>
      </c>
      <c r="AO44" s="158">
        <f t="shared" ref="AO44" si="94">SUM(AO40:AO43)</f>
        <v>20</v>
      </c>
      <c r="AP44" s="159">
        <f t="shared" ref="AP44" si="95">SUM(AP40:AP43)</f>
        <v>116042.38267647044</v>
      </c>
      <c r="AQ44" s="158">
        <f t="shared" ref="AQ44" si="96">SUM(AQ40:AQ43)</f>
        <v>1</v>
      </c>
      <c r="AR44" s="159">
        <f t="shared" ref="AR44" si="97">SUM(AR40:AR43)</f>
        <v>48145.808815230885</v>
      </c>
      <c r="AS44" s="158">
        <f t="shared" ref="AS44" si="98">SUM(AS40:AS43)</f>
        <v>20</v>
      </c>
      <c r="AT44" s="159">
        <f t="shared" ref="AT44" si="99">SUM(AT40:AT43)</f>
        <v>116042.38267647044</v>
      </c>
      <c r="AU44" s="158">
        <f t="shared" ref="AU44" si="100">SUM(AU40:AU43)</f>
        <v>0</v>
      </c>
      <c r="AV44" s="159">
        <f t="shared" ref="AV44" si="101">SUM(AV40:AV43)</f>
        <v>0</v>
      </c>
      <c r="AW44" s="158">
        <f t="shared" ref="AW44" si="102">SUM(AW40:AW43)</f>
        <v>0</v>
      </c>
      <c r="AX44" s="159">
        <f t="shared" ref="AX44" si="103">SUM(AX40:AX43)</f>
        <v>0</v>
      </c>
      <c r="AY44" s="158">
        <f t="shared" ref="AY44" si="104">SUM(AY40:AY43)</f>
        <v>5</v>
      </c>
      <c r="AZ44" s="159">
        <f t="shared" ref="AZ44" si="105">SUM(AZ40:AZ43)</f>
        <v>29010.595669117611</v>
      </c>
      <c r="BA44" s="161">
        <f t="shared" si="61"/>
        <v>249</v>
      </c>
      <c r="BB44" s="173">
        <f t="shared" si="62"/>
        <v>5062888.5359923458</v>
      </c>
      <c r="BC44" s="147">
        <f>SUM(BB40:BB43)</f>
        <v>5062888.5359923458</v>
      </c>
      <c r="BD44" s="181">
        <f>SUM(BD40:BD43)</f>
        <v>5062888.5359923458</v>
      </c>
      <c r="BE44" s="167">
        <f t="shared" si="60"/>
        <v>0</v>
      </c>
      <c r="BF44" s="102"/>
      <c r="BG44" s="102"/>
      <c r="BH44" s="102"/>
      <c r="BI44" s="102"/>
      <c r="BJ44" s="102"/>
      <c r="BK44" s="102"/>
      <c r="BL44" s="102"/>
      <c r="BM44" s="102"/>
      <c r="BN44" s="102"/>
      <c r="BO44" s="102"/>
      <c r="BP44" s="102"/>
      <c r="BQ44" s="102"/>
      <c r="BR44" s="102"/>
      <c r="BS44" s="102"/>
      <c r="BT44" s="102"/>
      <c r="BU44" s="102"/>
      <c r="BV44" s="102"/>
      <c r="BW44" s="102"/>
      <c r="BX44" s="102"/>
      <c r="BY44" s="102"/>
      <c r="BZ44" s="102"/>
      <c r="CA44" s="102"/>
      <c r="CB44" s="102"/>
      <c r="CC44" s="102"/>
      <c r="CD44" s="102"/>
      <c r="CE44" s="102"/>
      <c r="CF44" s="102"/>
      <c r="CG44" s="102"/>
      <c r="CH44" s="102"/>
      <c r="CI44" s="102"/>
      <c r="CJ44" s="102"/>
      <c r="CK44" s="102"/>
      <c r="CL44" s="102"/>
      <c r="CM44" s="102"/>
      <c r="CN44" s="102"/>
      <c r="CO44" s="102"/>
      <c r="CP44" s="102"/>
      <c r="CQ44" s="102"/>
      <c r="CR44" s="102"/>
      <c r="CS44" s="102"/>
      <c r="CT44" s="102"/>
      <c r="CU44" s="102"/>
      <c r="CV44" s="102"/>
      <c r="CW44" s="102"/>
      <c r="CX44" s="102"/>
      <c r="CY44" s="102"/>
      <c r="CZ44" s="102"/>
      <c r="DA44" s="102"/>
      <c r="DB44" s="102"/>
      <c r="DC44" s="102"/>
      <c r="DD44" s="102"/>
      <c r="DE44" s="102"/>
      <c r="DF44" s="102"/>
      <c r="DG44" s="102"/>
      <c r="DH44" s="102"/>
      <c r="DI44" s="102"/>
      <c r="DJ44" s="102"/>
      <c r="DK44" s="102"/>
      <c r="DL44" s="102"/>
      <c r="DM44" s="102"/>
      <c r="DN44" s="102"/>
      <c r="DO44" s="102"/>
      <c r="DP44" s="102"/>
      <c r="DQ44" s="102"/>
      <c r="DR44" s="102"/>
      <c r="DS44" s="102"/>
      <c r="DT44" s="102"/>
      <c r="DU44" s="102"/>
      <c r="DV44" s="102"/>
      <c r="DW44" s="102"/>
      <c r="DX44" s="102"/>
      <c r="DY44" s="102"/>
      <c r="DZ44" s="102"/>
      <c r="EA44" s="102"/>
      <c r="EB44" s="102"/>
      <c r="EC44" s="102"/>
      <c r="ED44" s="102"/>
      <c r="EE44" s="102"/>
      <c r="EF44" s="102"/>
      <c r="EG44" s="102"/>
      <c r="EH44" s="102"/>
      <c r="EI44" s="102"/>
      <c r="EJ44" s="102"/>
      <c r="EK44" s="102"/>
      <c r="EL44" s="102"/>
      <c r="EM44" s="102"/>
      <c r="EN44" s="102"/>
      <c r="EO44" s="102"/>
      <c r="EP44" s="102"/>
      <c r="EQ44" s="102"/>
      <c r="ER44" s="102"/>
      <c r="ES44" s="102"/>
      <c r="ET44" s="102"/>
      <c r="EU44" s="102"/>
      <c r="EV44" s="102"/>
      <c r="EW44" s="102"/>
      <c r="EX44" s="102"/>
      <c r="EY44" s="102"/>
      <c r="EZ44" s="102"/>
      <c r="FA44" s="102"/>
      <c r="FB44" s="102"/>
      <c r="FC44" s="102"/>
      <c r="FD44" s="102"/>
      <c r="FE44" s="102"/>
      <c r="FF44" s="102"/>
      <c r="FG44" s="102"/>
      <c r="FH44" s="102"/>
      <c r="FI44" s="102"/>
      <c r="FJ44" s="102"/>
      <c r="FK44" s="102"/>
      <c r="FL44" s="102"/>
      <c r="FM44" s="102"/>
      <c r="FN44" s="102"/>
      <c r="FO44" s="102"/>
      <c r="FP44" s="102"/>
      <c r="FQ44" s="102"/>
      <c r="FR44" s="102"/>
      <c r="FS44" s="102"/>
      <c r="FT44" s="102"/>
      <c r="FU44" s="102"/>
      <c r="FV44" s="102"/>
      <c r="FW44" s="102"/>
      <c r="FX44" s="102"/>
      <c r="FY44" s="102"/>
      <c r="FZ44" s="102"/>
      <c r="GA44" s="102"/>
      <c r="GB44" s="102"/>
      <c r="GC44" s="102"/>
      <c r="GD44" s="102"/>
      <c r="GE44" s="102"/>
      <c r="GF44" s="102"/>
      <c r="GG44" s="102"/>
      <c r="GH44" s="102"/>
      <c r="GI44" s="102"/>
      <c r="GJ44" s="102"/>
      <c r="GK44" s="102"/>
      <c r="GL44" s="102"/>
      <c r="GM44" s="102"/>
      <c r="GN44" s="102"/>
      <c r="GO44" s="102"/>
      <c r="GP44" s="102"/>
      <c r="GQ44" s="102"/>
      <c r="GR44" s="102"/>
      <c r="GS44" s="102"/>
      <c r="GT44" s="102"/>
      <c r="GU44" s="102"/>
      <c r="GV44" s="102"/>
      <c r="GW44" s="102"/>
      <c r="GX44" s="102"/>
      <c r="GY44" s="102"/>
      <c r="GZ44" s="102"/>
      <c r="HA44" s="102"/>
      <c r="HB44" s="102"/>
      <c r="HC44" s="102"/>
      <c r="HD44" s="102"/>
      <c r="HE44" s="102"/>
      <c r="HF44" s="102"/>
      <c r="HG44" s="102"/>
      <c r="HH44" s="102"/>
      <c r="HI44" s="102"/>
      <c r="HJ44" s="102"/>
    </row>
    <row r="45" spans="1:218" customFormat="1" ht="15.75" thickBot="1">
      <c r="A45" s="357" t="s">
        <v>116</v>
      </c>
      <c r="B45" s="358"/>
      <c r="C45" s="358"/>
      <c r="D45" s="358"/>
      <c r="E45" s="358"/>
      <c r="F45" s="359"/>
      <c r="G45" s="70"/>
      <c r="H45" s="41" t="s">
        <v>32</v>
      </c>
      <c r="I45" s="360" t="s">
        <v>1</v>
      </c>
      <c r="J45" s="361"/>
      <c r="K45" s="355" t="s">
        <v>60</v>
      </c>
      <c r="L45" s="356"/>
      <c r="M45" s="355" t="s">
        <v>61</v>
      </c>
      <c r="N45" s="356"/>
      <c r="O45" s="355" t="s">
        <v>4</v>
      </c>
      <c r="P45" s="356"/>
      <c r="Q45" s="355" t="s">
        <v>5</v>
      </c>
      <c r="R45" s="356"/>
      <c r="S45" s="355" t="s">
        <v>6</v>
      </c>
      <c r="T45" s="356"/>
      <c r="U45" s="355" t="s">
        <v>7</v>
      </c>
      <c r="V45" s="356"/>
      <c r="W45" s="355" t="s">
        <v>8</v>
      </c>
      <c r="X45" s="356"/>
      <c r="Y45" s="355" t="s">
        <v>9</v>
      </c>
      <c r="Z45" s="356"/>
      <c r="AA45" s="355" t="s">
        <v>10</v>
      </c>
      <c r="AB45" s="356"/>
      <c r="AC45" s="355" t="s">
        <v>11</v>
      </c>
      <c r="AD45" s="356"/>
      <c r="AE45" s="355" t="s">
        <v>12</v>
      </c>
      <c r="AF45" s="356"/>
      <c r="AG45" s="355" t="s">
        <v>13</v>
      </c>
      <c r="AH45" s="356"/>
      <c r="AI45" s="355" t="s">
        <v>14</v>
      </c>
      <c r="AJ45" s="356"/>
      <c r="AK45" s="355" t="s">
        <v>15</v>
      </c>
      <c r="AL45" s="356"/>
      <c r="AM45" s="355" t="s">
        <v>16</v>
      </c>
      <c r="AN45" s="356"/>
      <c r="AO45" s="355" t="s">
        <v>17</v>
      </c>
      <c r="AP45" s="356"/>
      <c r="AQ45" s="355" t="s">
        <v>18</v>
      </c>
      <c r="AR45" s="356"/>
      <c r="AS45" s="355" t="s">
        <v>19</v>
      </c>
      <c r="AT45" s="356"/>
      <c r="AU45" s="355" t="s">
        <v>20</v>
      </c>
      <c r="AV45" s="356"/>
      <c r="AW45" s="355" t="s">
        <v>21</v>
      </c>
      <c r="AX45" s="356"/>
      <c r="AY45" s="355" t="s">
        <v>22</v>
      </c>
      <c r="AZ45" s="356"/>
      <c r="BA45" s="5" t="s">
        <v>23</v>
      </c>
      <c r="BB45" s="172"/>
      <c r="BC45" s="147"/>
      <c r="BD45" s="181"/>
      <c r="BE45" s="167"/>
      <c r="BF45" s="102"/>
      <c r="BG45" s="102"/>
      <c r="BH45" s="102"/>
      <c r="BI45" s="102"/>
      <c r="BJ45" s="102"/>
      <c r="BK45" s="102"/>
      <c r="BL45" s="102"/>
      <c r="BM45" s="102"/>
      <c r="BN45" s="102"/>
      <c r="BO45" s="102"/>
      <c r="BP45" s="102"/>
      <c r="BQ45" s="102"/>
      <c r="BR45" s="102"/>
      <c r="BS45" s="102"/>
      <c r="BT45" s="102"/>
      <c r="BU45" s="102"/>
      <c r="BV45" s="102"/>
      <c r="BW45" s="102"/>
      <c r="BX45" s="102"/>
      <c r="BY45" s="102"/>
      <c r="BZ45" s="102"/>
      <c r="CA45" s="102"/>
      <c r="CB45" s="102"/>
      <c r="CC45" s="102"/>
      <c r="CD45" s="102"/>
      <c r="CE45" s="102"/>
      <c r="CF45" s="102"/>
      <c r="CG45" s="102"/>
      <c r="CH45" s="102"/>
      <c r="CI45" s="102"/>
      <c r="CJ45" s="102"/>
      <c r="CK45" s="102"/>
      <c r="CL45" s="102"/>
      <c r="CM45" s="102"/>
      <c r="CN45" s="102"/>
      <c r="CO45" s="102"/>
      <c r="CP45" s="102"/>
      <c r="CQ45" s="102"/>
      <c r="CR45" s="102"/>
      <c r="CS45" s="102"/>
      <c r="CT45" s="102"/>
      <c r="CU45" s="102"/>
      <c r="CV45" s="102"/>
      <c r="CW45" s="102"/>
      <c r="CX45" s="102"/>
      <c r="CY45" s="102"/>
      <c r="CZ45" s="102"/>
      <c r="DA45" s="102"/>
      <c r="DB45" s="102"/>
      <c r="DC45" s="102"/>
      <c r="DD45" s="102"/>
      <c r="DE45" s="102"/>
      <c r="DF45" s="102"/>
      <c r="DG45" s="102"/>
      <c r="DH45" s="102"/>
      <c r="DI45" s="102"/>
      <c r="DJ45" s="102"/>
      <c r="DK45" s="102"/>
      <c r="DL45" s="102"/>
      <c r="DM45" s="102"/>
      <c r="DN45" s="102"/>
      <c r="DO45" s="102"/>
      <c r="DP45" s="102"/>
      <c r="DQ45" s="102"/>
      <c r="DR45" s="102"/>
      <c r="DS45" s="102"/>
      <c r="DT45" s="102"/>
      <c r="DU45" s="102"/>
      <c r="DV45" s="102"/>
      <c r="DW45" s="102"/>
      <c r="DX45" s="102"/>
      <c r="DY45" s="102"/>
      <c r="DZ45" s="102"/>
      <c r="EA45" s="102"/>
      <c r="EB45" s="102"/>
      <c r="EC45" s="102"/>
      <c r="ED45" s="102"/>
      <c r="EE45" s="102"/>
      <c r="EF45" s="102"/>
      <c r="EG45" s="102"/>
      <c r="EH45" s="102"/>
      <c r="EI45" s="102"/>
      <c r="EJ45" s="102"/>
      <c r="EK45" s="102"/>
      <c r="EL45" s="102"/>
      <c r="EM45" s="102"/>
      <c r="EN45" s="102"/>
      <c r="EO45" s="102"/>
      <c r="EP45" s="102"/>
      <c r="EQ45" s="102"/>
      <c r="ER45" s="102"/>
      <c r="ES45" s="102"/>
      <c r="ET45" s="102"/>
      <c r="EU45" s="102"/>
      <c r="EV45" s="102"/>
      <c r="EW45" s="102"/>
      <c r="EX45" s="102"/>
      <c r="EY45" s="102"/>
      <c r="EZ45" s="102"/>
      <c r="FA45" s="102"/>
      <c r="FB45" s="102"/>
      <c r="FC45" s="102"/>
      <c r="FD45" s="102"/>
      <c r="FE45" s="102"/>
      <c r="FF45" s="102"/>
      <c r="FG45" s="102"/>
      <c r="FH45" s="102"/>
      <c r="FI45" s="102"/>
      <c r="FJ45" s="102"/>
      <c r="FK45" s="102"/>
      <c r="FL45" s="102"/>
      <c r="FM45" s="102"/>
      <c r="FN45" s="102"/>
      <c r="FO45" s="102"/>
      <c r="FP45" s="102"/>
      <c r="FQ45" s="102"/>
      <c r="FR45" s="102"/>
      <c r="FS45" s="102"/>
      <c r="FT45" s="102"/>
      <c r="FU45" s="102"/>
      <c r="FV45" s="102"/>
      <c r="FW45" s="102"/>
      <c r="FX45" s="102"/>
      <c r="FY45" s="102"/>
      <c r="FZ45" s="102"/>
      <c r="GA45" s="102"/>
      <c r="GB45" s="102"/>
      <c r="GC45" s="102"/>
      <c r="GD45" s="102"/>
      <c r="GE45" s="102"/>
      <c r="GF45" s="102"/>
      <c r="GG45" s="102"/>
      <c r="GH45" s="102"/>
      <c r="GI45" s="102"/>
      <c r="GJ45" s="102"/>
      <c r="GK45" s="102"/>
      <c r="GL45" s="102"/>
      <c r="GM45" s="102"/>
      <c r="GN45" s="102"/>
      <c r="GO45" s="102"/>
      <c r="GP45" s="102"/>
      <c r="GQ45" s="102"/>
      <c r="GR45" s="102"/>
      <c r="GS45" s="102"/>
      <c r="GT45" s="102"/>
      <c r="GU45" s="102"/>
      <c r="GV45" s="102"/>
      <c r="GW45" s="102"/>
      <c r="GX45" s="102"/>
      <c r="GY45" s="102"/>
      <c r="GZ45" s="102"/>
      <c r="HA45" s="102"/>
      <c r="HB45" s="102"/>
      <c r="HC45" s="102"/>
      <c r="HD45" s="102"/>
      <c r="HE45" s="102"/>
      <c r="HF45" s="102"/>
      <c r="HG45" s="102"/>
      <c r="HH45" s="102"/>
      <c r="HI45" s="102"/>
      <c r="HJ45" s="102"/>
    </row>
    <row r="46" spans="1:218">
      <c r="A46" s="20">
        <v>34</v>
      </c>
      <c r="B46" s="20">
        <v>1</v>
      </c>
      <c r="C46" s="20">
        <v>42142105</v>
      </c>
      <c r="D46" s="20">
        <v>2502386</v>
      </c>
      <c r="E46" s="23" t="s">
        <v>117</v>
      </c>
      <c r="F46" s="23" t="s">
        <v>117</v>
      </c>
      <c r="G46" s="71" t="s">
        <v>64</v>
      </c>
      <c r="H46" s="54">
        <v>135330.24077755687</v>
      </c>
      <c r="I46" s="139">
        <v>0</v>
      </c>
      <c r="J46" s="62">
        <f t="shared" ref="J46:J53" si="106">H46*I46</f>
        <v>0</v>
      </c>
      <c r="K46" s="27">
        <v>0</v>
      </c>
      <c r="L46" s="26">
        <f t="shared" ref="L46:L53" si="107">H46*K46</f>
        <v>0</v>
      </c>
      <c r="M46" s="28">
        <v>0</v>
      </c>
      <c r="N46" s="29">
        <f t="shared" ref="N46:N53" si="108">H46*M46</f>
        <v>0</v>
      </c>
      <c r="O46" s="28">
        <v>0</v>
      </c>
      <c r="P46" s="29">
        <f t="shared" ref="P46:P53" si="109">H46*O46</f>
        <v>0</v>
      </c>
      <c r="Q46" s="28">
        <v>0</v>
      </c>
      <c r="R46" s="29">
        <f t="shared" ref="R46:R53" si="110">H46*Q46</f>
        <v>0</v>
      </c>
      <c r="S46" s="27">
        <v>0</v>
      </c>
      <c r="T46" s="26">
        <f t="shared" ref="T46:T53" si="111">H46*S46</f>
        <v>0</v>
      </c>
      <c r="U46" s="27">
        <v>0</v>
      </c>
      <c r="V46" s="26">
        <f t="shared" ref="V46:V53" si="112">H46*U46</f>
        <v>0</v>
      </c>
      <c r="W46" s="28">
        <v>0</v>
      </c>
      <c r="X46" s="29">
        <f t="shared" ref="X46:X53" si="113">H46*W46</f>
        <v>0</v>
      </c>
      <c r="Y46" s="27">
        <v>0</v>
      </c>
      <c r="Z46" s="26">
        <f t="shared" ref="Z46:Z53" si="114">H46*Y46</f>
        <v>0</v>
      </c>
      <c r="AA46" s="28">
        <v>0</v>
      </c>
      <c r="AB46" s="29">
        <f t="shared" ref="AB46:AB53" si="115">H46*AA46</f>
        <v>0</v>
      </c>
      <c r="AC46" s="28">
        <v>0</v>
      </c>
      <c r="AD46" s="29">
        <f t="shared" ref="AD46:AD53" si="116">H46*AC46</f>
        <v>0</v>
      </c>
      <c r="AE46" s="27">
        <v>0</v>
      </c>
      <c r="AF46" s="63">
        <f t="shared" ref="AF46:AF53" si="117">H46*AE46</f>
        <v>0</v>
      </c>
      <c r="AG46" s="27">
        <v>0</v>
      </c>
      <c r="AH46" s="26">
        <f t="shared" ref="AH46:AH53" si="118">H46*AG46</f>
        <v>0</v>
      </c>
      <c r="AI46" s="72">
        <v>0</v>
      </c>
      <c r="AJ46" s="26">
        <f t="shared" ref="AJ46:AJ53" si="119">H46*AI46</f>
        <v>0</v>
      </c>
      <c r="AK46" s="67">
        <v>0</v>
      </c>
      <c r="AL46" s="29">
        <f t="shared" ref="AL46:AL53" si="120">H46*AK46</f>
        <v>0</v>
      </c>
      <c r="AM46" s="39">
        <v>0</v>
      </c>
      <c r="AN46" s="29">
        <f t="shared" ref="AN46:AN53" si="121">H46*AM46</f>
        <v>0</v>
      </c>
      <c r="AO46" s="28">
        <v>1</v>
      </c>
      <c r="AP46" s="29">
        <f t="shared" ref="AP46:AP53" si="122">H46*AO46</f>
        <v>135330.24077755687</v>
      </c>
      <c r="AQ46" s="27">
        <v>0</v>
      </c>
      <c r="AR46" s="26">
        <f t="shared" ref="AR46:AR53" si="123">H46*AQ46</f>
        <v>0</v>
      </c>
      <c r="AS46" s="27">
        <v>0</v>
      </c>
      <c r="AT46" s="26">
        <f t="shared" ref="AT46:AT53" si="124">H46*AS46</f>
        <v>0</v>
      </c>
      <c r="AU46" s="27">
        <v>0</v>
      </c>
      <c r="AV46" s="29">
        <f t="shared" ref="AV46:AV53" si="125">H46*AU46</f>
        <v>0</v>
      </c>
      <c r="AW46" s="27">
        <v>0</v>
      </c>
      <c r="AX46" s="29">
        <f t="shared" ref="AX46:AX53" si="126">H46*AW46</f>
        <v>0</v>
      </c>
      <c r="AY46" s="28">
        <v>0</v>
      </c>
      <c r="AZ46" s="29">
        <f t="shared" ref="AZ46:AZ53" si="127">H46*AY46</f>
        <v>0</v>
      </c>
      <c r="BA46" s="33">
        <f>I46+K46+M46+O46+Q46+S46+U46+W46+Y46+AA46+AC46+AE46+AG46+AI46+AK46+AM46+AO46+AQ46+AS46+AU46+AW46+AY46</f>
        <v>1</v>
      </c>
      <c r="BB46" s="172">
        <f>J46+L46+N46+P46+R46+T46+V46+X46+Z46+AB46+AD46+AF46+AH46+AJ46+AL46+AN46+AP46+AR46+AT46+AV46+AX46+AZ46</f>
        <v>135330.24077755687</v>
      </c>
      <c r="BD46" s="180">
        <f t="shared" ref="BD46:BD53" si="128">+H46*BA46</f>
        <v>135330.24077755687</v>
      </c>
      <c r="BE46" s="180">
        <f t="shared" ref="BE46:BE54" si="129">+BB46-BD46</f>
        <v>0</v>
      </c>
    </row>
    <row r="47" spans="1:218">
      <c r="A47" s="34">
        <v>35</v>
      </c>
      <c r="B47" s="34">
        <v>2</v>
      </c>
      <c r="C47" s="34">
        <v>42142710</v>
      </c>
      <c r="D47" s="34">
        <v>2502389</v>
      </c>
      <c r="E47" s="37" t="s">
        <v>118</v>
      </c>
      <c r="F47" s="37" t="s">
        <v>118</v>
      </c>
      <c r="G47" s="71" t="s">
        <v>64</v>
      </c>
      <c r="H47" s="54">
        <v>171708.99990854188</v>
      </c>
      <c r="I47" s="139">
        <v>0</v>
      </c>
      <c r="J47" s="62">
        <f t="shared" si="106"/>
        <v>0</v>
      </c>
      <c r="K47" s="27">
        <v>0</v>
      </c>
      <c r="L47" s="26">
        <f t="shared" si="107"/>
        <v>0</v>
      </c>
      <c r="M47" s="28">
        <v>0</v>
      </c>
      <c r="N47" s="29">
        <f t="shared" si="108"/>
        <v>0</v>
      </c>
      <c r="O47" s="28">
        <v>0</v>
      </c>
      <c r="P47" s="29">
        <f t="shared" si="109"/>
        <v>0</v>
      </c>
      <c r="Q47" s="28">
        <v>0</v>
      </c>
      <c r="R47" s="29">
        <f t="shared" si="110"/>
        <v>0</v>
      </c>
      <c r="S47" s="27">
        <v>0</v>
      </c>
      <c r="T47" s="26">
        <f t="shared" si="111"/>
        <v>0</v>
      </c>
      <c r="U47" s="27">
        <v>0</v>
      </c>
      <c r="V47" s="26">
        <f t="shared" si="112"/>
        <v>0</v>
      </c>
      <c r="W47" s="28">
        <v>0</v>
      </c>
      <c r="X47" s="29">
        <f t="shared" si="113"/>
        <v>0</v>
      </c>
      <c r="Y47" s="27">
        <v>0</v>
      </c>
      <c r="Z47" s="26">
        <f t="shared" si="114"/>
        <v>0</v>
      </c>
      <c r="AA47" s="28">
        <v>0</v>
      </c>
      <c r="AB47" s="29">
        <f t="shared" si="115"/>
        <v>0</v>
      </c>
      <c r="AC47" s="28">
        <v>0</v>
      </c>
      <c r="AD47" s="29">
        <f t="shared" si="116"/>
        <v>0</v>
      </c>
      <c r="AE47" s="27">
        <v>0</v>
      </c>
      <c r="AF47" s="63">
        <f t="shared" si="117"/>
        <v>0</v>
      </c>
      <c r="AG47" s="27">
        <v>0</v>
      </c>
      <c r="AH47" s="26">
        <f t="shared" si="118"/>
        <v>0</v>
      </c>
      <c r="AI47" s="72">
        <v>0</v>
      </c>
      <c r="AJ47" s="26">
        <f t="shared" si="119"/>
        <v>0</v>
      </c>
      <c r="AK47" s="67">
        <v>0</v>
      </c>
      <c r="AL47" s="29">
        <f t="shared" si="120"/>
        <v>0</v>
      </c>
      <c r="AM47" s="39">
        <v>0</v>
      </c>
      <c r="AN47" s="29">
        <f t="shared" si="121"/>
        <v>0</v>
      </c>
      <c r="AO47" s="28">
        <v>1</v>
      </c>
      <c r="AP47" s="29">
        <f t="shared" si="122"/>
        <v>171708.99990854188</v>
      </c>
      <c r="AQ47" s="27">
        <v>0</v>
      </c>
      <c r="AR47" s="26">
        <f t="shared" si="123"/>
        <v>0</v>
      </c>
      <c r="AS47" s="27">
        <v>0</v>
      </c>
      <c r="AT47" s="26">
        <f t="shared" si="124"/>
        <v>0</v>
      </c>
      <c r="AU47" s="27">
        <v>0</v>
      </c>
      <c r="AV47" s="29">
        <f t="shared" si="125"/>
        <v>0</v>
      </c>
      <c r="AW47" s="27">
        <v>0</v>
      </c>
      <c r="AX47" s="29">
        <f t="shared" si="126"/>
        <v>0</v>
      </c>
      <c r="AY47" s="28">
        <v>0</v>
      </c>
      <c r="AZ47" s="29">
        <f t="shared" si="127"/>
        <v>0</v>
      </c>
      <c r="BA47" s="33">
        <f t="shared" ref="BA47:BA54" si="130">I47+K47+M47+O47+Q47+S47+U47+W47+Y47+AA47+AC47+AE47+AG47+AI47+AK47+AM47+AO47+AQ47+AS47+AU47+AW47+AY47</f>
        <v>1</v>
      </c>
      <c r="BB47" s="172">
        <f t="shared" ref="BB47:BB54" si="131">J47+L47+N47+P47+R47+T47+V47+X47+Z47+AB47+AD47+AF47+AH47+AJ47+AL47+AN47+AP47+AR47+AT47+AV47+AX47+AZ47</f>
        <v>171708.99990854188</v>
      </c>
      <c r="BD47" s="180">
        <f t="shared" si="128"/>
        <v>171708.99990854188</v>
      </c>
      <c r="BE47" s="180">
        <f t="shared" si="129"/>
        <v>0</v>
      </c>
    </row>
    <row r="48" spans="1:218" ht="56.25">
      <c r="A48" s="20">
        <v>36</v>
      </c>
      <c r="B48" s="34">
        <v>3</v>
      </c>
      <c r="C48" s="34">
        <v>42131708</v>
      </c>
      <c r="D48" s="34">
        <v>2504817</v>
      </c>
      <c r="E48" s="37" t="s">
        <v>119</v>
      </c>
      <c r="F48" s="37" t="s">
        <v>120</v>
      </c>
      <c r="G48" s="71" t="s">
        <v>64</v>
      </c>
      <c r="H48" s="54">
        <v>146483.32671603121</v>
      </c>
      <c r="I48" s="139">
        <v>1</v>
      </c>
      <c r="J48" s="62">
        <f t="shared" si="106"/>
        <v>146483.32671603121</v>
      </c>
      <c r="K48" s="27">
        <v>0</v>
      </c>
      <c r="L48" s="26">
        <f t="shared" si="107"/>
        <v>0</v>
      </c>
      <c r="M48" s="28">
        <v>0</v>
      </c>
      <c r="N48" s="29">
        <f t="shared" si="108"/>
        <v>0</v>
      </c>
      <c r="O48" s="28">
        <v>0</v>
      </c>
      <c r="P48" s="29">
        <f t="shared" si="109"/>
        <v>0</v>
      </c>
      <c r="Q48" s="28">
        <v>0</v>
      </c>
      <c r="R48" s="29">
        <f t="shared" si="110"/>
        <v>0</v>
      </c>
      <c r="S48" s="27">
        <v>0</v>
      </c>
      <c r="T48" s="26">
        <f t="shared" si="111"/>
        <v>0</v>
      </c>
      <c r="U48" s="27">
        <v>0</v>
      </c>
      <c r="V48" s="26">
        <f t="shared" si="112"/>
        <v>0</v>
      </c>
      <c r="W48" s="28">
        <v>0</v>
      </c>
      <c r="X48" s="29">
        <f t="shared" si="113"/>
        <v>0</v>
      </c>
      <c r="Y48" s="27">
        <v>0</v>
      </c>
      <c r="Z48" s="26">
        <f t="shared" si="114"/>
        <v>0</v>
      </c>
      <c r="AA48" s="28">
        <v>0</v>
      </c>
      <c r="AB48" s="29">
        <f t="shared" si="115"/>
        <v>0</v>
      </c>
      <c r="AC48" s="28">
        <v>0</v>
      </c>
      <c r="AD48" s="29">
        <f t="shared" si="116"/>
        <v>0</v>
      </c>
      <c r="AE48" s="27">
        <v>0</v>
      </c>
      <c r="AF48" s="63">
        <f t="shared" si="117"/>
        <v>0</v>
      </c>
      <c r="AG48" s="27">
        <v>0</v>
      </c>
      <c r="AH48" s="26">
        <f t="shared" si="118"/>
        <v>0</v>
      </c>
      <c r="AI48" s="72">
        <v>0</v>
      </c>
      <c r="AJ48" s="26">
        <f t="shared" si="119"/>
        <v>0</v>
      </c>
      <c r="AK48" s="67">
        <v>0</v>
      </c>
      <c r="AL48" s="29">
        <f t="shared" si="120"/>
        <v>0</v>
      </c>
      <c r="AM48" s="39">
        <v>0</v>
      </c>
      <c r="AN48" s="29">
        <f t="shared" si="121"/>
        <v>0</v>
      </c>
      <c r="AO48" s="28">
        <v>0</v>
      </c>
      <c r="AP48" s="29">
        <f t="shared" si="122"/>
        <v>0</v>
      </c>
      <c r="AQ48" s="27">
        <v>0</v>
      </c>
      <c r="AR48" s="26">
        <f t="shared" si="123"/>
        <v>0</v>
      </c>
      <c r="AS48" s="27">
        <v>0</v>
      </c>
      <c r="AT48" s="26">
        <f t="shared" si="124"/>
        <v>0</v>
      </c>
      <c r="AU48" s="27">
        <v>0</v>
      </c>
      <c r="AV48" s="29">
        <f t="shared" si="125"/>
        <v>0</v>
      </c>
      <c r="AW48" s="27">
        <v>0</v>
      </c>
      <c r="AX48" s="29">
        <f t="shared" si="126"/>
        <v>0</v>
      </c>
      <c r="AY48" s="28">
        <v>0</v>
      </c>
      <c r="AZ48" s="29">
        <f t="shared" si="127"/>
        <v>0</v>
      </c>
      <c r="BA48" s="33">
        <f t="shared" si="130"/>
        <v>1</v>
      </c>
      <c r="BB48" s="172">
        <f t="shared" si="131"/>
        <v>146483.32671603121</v>
      </c>
      <c r="BD48" s="180">
        <f t="shared" si="128"/>
        <v>146483.32671603121</v>
      </c>
      <c r="BE48" s="180">
        <f t="shared" si="129"/>
        <v>0</v>
      </c>
    </row>
    <row r="49" spans="1:218" ht="56.25">
      <c r="A49" s="34">
        <v>37</v>
      </c>
      <c r="B49" s="20">
        <v>4</v>
      </c>
      <c r="C49" s="34">
        <v>42241802</v>
      </c>
      <c r="D49" s="34">
        <v>2502389</v>
      </c>
      <c r="E49" s="37" t="s">
        <v>121</v>
      </c>
      <c r="F49" s="37" t="s">
        <v>122</v>
      </c>
      <c r="G49" s="71" t="s">
        <v>64</v>
      </c>
      <c r="H49" s="54">
        <v>179297.47413067153</v>
      </c>
      <c r="I49" s="139">
        <v>1</v>
      </c>
      <c r="J49" s="62">
        <f t="shared" si="106"/>
        <v>179297.47413067153</v>
      </c>
      <c r="K49" s="27">
        <v>0</v>
      </c>
      <c r="L49" s="26">
        <f t="shared" si="107"/>
        <v>0</v>
      </c>
      <c r="M49" s="28">
        <v>0</v>
      </c>
      <c r="N49" s="29">
        <f t="shared" si="108"/>
        <v>0</v>
      </c>
      <c r="O49" s="28">
        <v>0</v>
      </c>
      <c r="P49" s="29">
        <f t="shared" si="109"/>
        <v>0</v>
      </c>
      <c r="Q49" s="28">
        <v>0</v>
      </c>
      <c r="R49" s="29">
        <f t="shared" si="110"/>
        <v>0</v>
      </c>
      <c r="S49" s="27">
        <v>0</v>
      </c>
      <c r="T49" s="26">
        <f t="shared" si="111"/>
        <v>0</v>
      </c>
      <c r="U49" s="27">
        <v>0</v>
      </c>
      <c r="V49" s="26">
        <f t="shared" si="112"/>
        <v>0</v>
      </c>
      <c r="W49" s="28">
        <v>0</v>
      </c>
      <c r="X49" s="29">
        <f t="shared" si="113"/>
        <v>0</v>
      </c>
      <c r="Y49" s="27">
        <v>0</v>
      </c>
      <c r="Z49" s="26">
        <f t="shared" si="114"/>
        <v>0</v>
      </c>
      <c r="AA49" s="28">
        <v>0</v>
      </c>
      <c r="AB49" s="29">
        <f t="shared" si="115"/>
        <v>0</v>
      </c>
      <c r="AC49" s="28">
        <v>0</v>
      </c>
      <c r="AD49" s="29">
        <f t="shared" si="116"/>
        <v>0</v>
      </c>
      <c r="AE49" s="27">
        <v>0</v>
      </c>
      <c r="AF49" s="63">
        <f t="shared" si="117"/>
        <v>0</v>
      </c>
      <c r="AG49" s="27">
        <v>0</v>
      </c>
      <c r="AH49" s="26">
        <f t="shared" si="118"/>
        <v>0</v>
      </c>
      <c r="AI49" s="72">
        <v>0</v>
      </c>
      <c r="AJ49" s="26">
        <f t="shared" si="119"/>
        <v>0</v>
      </c>
      <c r="AK49" s="67">
        <v>0</v>
      </c>
      <c r="AL49" s="29">
        <f t="shared" si="120"/>
        <v>0</v>
      </c>
      <c r="AM49" s="39">
        <v>0</v>
      </c>
      <c r="AN49" s="29">
        <f t="shared" si="121"/>
        <v>0</v>
      </c>
      <c r="AO49" s="28">
        <v>0</v>
      </c>
      <c r="AP49" s="29">
        <f t="shared" si="122"/>
        <v>0</v>
      </c>
      <c r="AQ49" s="27">
        <v>0</v>
      </c>
      <c r="AR49" s="26">
        <f t="shared" si="123"/>
        <v>0</v>
      </c>
      <c r="AS49" s="27">
        <v>0</v>
      </c>
      <c r="AT49" s="26">
        <f t="shared" si="124"/>
        <v>0</v>
      </c>
      <c r="AU49" s="27">
        <v>0</v>
      </c>
      <c r="AV49" s="29">
        <f t="shared" si="125"/>
        <v>0</v>
      </c>
      <c r="AW49" s="27">
        <v>0</v>
      </c>
      <c r="AX49" s="29">
        <f t="shared" si="126"/>
        <v>0</v>
      </c>
      <c r="AY49" s="28">
        <v>0</v>
      </c>
      <c r="AZ49" s="29">
        <f t="shared" si="127"/>
        <v>0</v>
      </c>
      <c r="BA49" s="33">
        <f t="shared" si="130"/>
        <v>1</v>
      </c>
      <c r="BB49" s="172">
        <f t="shared" si="131"/>
        <v>179297.47413067153</v>
      </c>
      <c r="BD49" s="180">
        <f t="shared" si="128"/>
        <v>179297.47413067153</v>
      </c>
      <c r="BE49" s="180">
        <f t="shared" si="129"/>
        <v>0</v>
      </c>
    </row>
    <row r="50" spans="1:218" ht="56.25">
      <c r="A50" s="20">
        <v>38</v>
      </c>
      <c r="B50" s="34">
        <v>5</v>
      </c>
      <c r="C50" s="34">
        <v>42241802</v>
      </c>
      <c r="D50" s="34">
        <v>2502387</v>
      </c>
      <c r="E50" s="37" t="s">
        <v>123</v>
      </c>
      <c r="F50" s="37" t="s">
        <v>124</v>
      </c>
      <c r="G50" s="71" t="s">
        <v>64</v>
      </c>
      <c r="H50" s="54">
        <v>128776.83487060777</v>
      </c>
      <c r="I50" s="139">
        <v>0</v>
      </c>
      <c r="J50" s="62">
        <f t="shared" si="106"/>
        <v>0</v>
      </c>
      <c r="K50" s="27">
        <v>0</v>
      </c>
      <c r="L50" s="26">
        <f t="shared" si="107"/>
        <v>0</v>
      </c>
      <c r="M50" s="28">
        <v>0</v>
      </c>
      <c r="N50" s="29">
        <f t="shared" si="108"/>
        <v>0</v>
      </c>
      <c r="O50" s="28">
        <v>0</v>
      </c>
      <c r="P50" s="29">
        <f t="shared" si="109"/>
        <v>0</v>
      </c>
      <c r="Q50" s="28">
        <v>0</v>
      </c>
      <c r="R50" s="29">
        <f t="shared" si="110"/>
        <v>0</v>
      </c>
      <c r="S50" s="27">
        <v>0</v>
      </c>
      <c r="T50" s="26">
        <f t="shared" si="111"/>
        <v>0</v>
      </c>
      <c r="U50" s="27">
        <v>0</v>
      </c>
      <c r="V50" s="26">
        <f t="shared" si="112"/>
        <v>0</v>
      </c>
      <c r="W50" s="28">
        <v>0</v>
      </c>
      <c r="X50" s="29">
        <f t="shared" si="113"/>
        <v>0</v>
      </c>
      <c r="Y50" s="27">
        <v>0</v>
      </c>
      <c r="Z50" s="26">
        <f t="shared" si="114"/>
        <v>0</v>
      </c>
      <c r="AA50" s="28">
        <v>0</v>
      </c>
      <c r="AB50" s="29">
        <f t="shared" si="115"/>
        <v>0</v>
      </c>
      <c r="AC50" s="28">
        <v>0</v>
      </c>
      <c r="AD50" s="29">
        <f t="shared" si="116"/>
        <v>0</v>
      </c>
      <c r="AE50" s="27">
        <v>0</v>
      </c>
      <c r="AF50" s="63">
        <f t="shared" si="117"/>
        <v>0</v>
      </c>
      <c r="AG50" s="27">
        <v>0</v>
      </c>
      <c r="AH50" s="26">
        <f t="shared" si="118"/>
        <v>0</v>
      </c>
      <c r="AI50" s="72">
        <v>0</v>
      </c>
      <c r="AJ50" s="26">
        <f t="shared" si="119"/>
        <v>0</v>
      </c>
      <c r="AK50" s="67">
        <v>0</v>
      </c>
      <c r="AL50" s="29">
        <f t="shared" si="120"/>
        <v>0</v>
      </c>
      <c r="AM50" s="39">
        <v>0</v>
      </c>
      <c r="AN50" s="29">
        <f t="shared" si="121"/>
        <v>0</v>
      </c>
      <c r="AO50" s="28">
        <v>1</v>
      </c>
      <c r="AP50" s="29">
        <f t="shared" si="122"/>
        <v>128776.83487060777</v>
      </c>
      <c r="AQ50" s="27">
        <v>0</v>
      </c>
      <c r="AR50" s="26">
        <f t="shared" si="123"/>
        <v>0</v>
      </c>
      <c r="AS50" s="27">
        <v>0</v>
      </c>
      <c r="AT50" s="26">
        <f t="shared" si="124"/>
        <v>0</v>
      </c>
      <c r="AU50" s="27">
        <v>0</v>
      </c>
      <c r="AV50" s="29">
        <f t="shared" si="125"/>
        <v>0</v>
      </c>
      <c r="AW50" s="27">
        <v>0</v>
      </c>
      <c r="AX50" s="29">
        <f t="shared" si="126"/>
        <v>0</v>
      </c>
      <c r="AY50" s="28">
        <v>0</v>
      </c>
      <c r="AZ50" s="29">
        <f t="shared" si="127"/>
        <v>0</v>
      </c>
      <c r="BA50" s="33">
        <f t="shared" si="130"/>
        <v>1</v>
      </c>
      <c r="BB50" s="172">
        <f t="shared" si="131"/>
        <v>128776.83487060777</v>
      </c>
      <c r="BD50" s="180">
        <f t="shared" si="128"/>
        <v>128776.83487060777</v>
      </c>
      <c r="BE50" s="180">
        <f t="shared" si="129"/>
        <v>0</v>
      </c>
    </row>
    <row r="51" spans="1:218" ht="56.25">
      <c r="A51" s="34">
        <v>39</v>
      </c>
      <c r="B51" s="34">
        <v>6</v>
      </c>
      <c r="C51" s="34">
        <v>42241802</v>
      </c>
      <c r="D51" s="34">
        <v>2502390</v>
      </c>
      <c r="E51" s="37" t="s">
        <v>125</v>
      </c>
      <c r="F51" s="37" t="s">
        <v>126</v>
      </c>
      <c r="G51" s="71" t="s">
        <v>64</v>
      </c>
      <c r="H51" s="54">
        <v>147521.11013592459</v>
      </c>
      <c r="I51" s="139">
        <v>2</v>
      </c>
      <c r="J51" s="62">
        <f t="shared" si="106"/>
        <v>295042.22027184919</v>
      </c>
      <c r="K51" s="27">
        <v>0</v>
      </c>
      <c r="L51" s="26">
        <f t="shared" si="107"/>
        <v>0</v>
      </c>
      <c r="M51" s="28">
        <v>0</v>
      </c>
      <c r="N51" s="29">
        <f t="shared" si="108"/>
        <v>0</v>
      </c>
      <c r="O51" s="28">
        <v>0</v>
      </c>
      <c r="P51" s="29">
        <f t="shared" si="109"/>
        <v>0</v>
      </c>
      <c r="Q51" s="28">
        <v>0</v>
      </c>
      <c r="R51" s="29">
        <f t="shared" si="110"/>
        <v>0</v>
      </c>
      <c r="S51" s="27">
        <v>0</v>
      </c>
      <c r="T51" s="26">
        <f t="shared" si="111"/>
        <v>0</v>
      </c>
      <c r="U51" s="27">
        <v>0</v>
      </c>
      <c r="V51" s="26">
        <f t="shared" si="112"/>
        <v>0</v>
      </c>
      <c r="W51" s="28">
        <v>0</v>
      </c>
      <c r="X51" s="29">
        <f t="shared" si="113"/>
        <v>0</v>
      </c>
      <c r="Y51" s="27">
        <v>0</v>
      </c>
      <c r="Z51" s="26">
        <f t="shared" si="114"/>
        <v>0</v>
      </c>
      <c r="AA51" s="28">
        <v>0</v>
      </c>
      <c r="AB51" s="29">
        <f t="shared" si="115"/>
        <v>0</v>
      </c>
      <c r="AC51" s="28">
        <v>0</v>
      </c>
      <c r="AD51" s="29">
        <f t="shared" si="116"/>
        <v>0</v>
      </c>
      <c r="AE51" s="27">
        <v>0</v>
      </c>
      <c r="AF51" s="63">
        <f t="shared" si="117"/>
        <v>0</v>
      </c>
      <c r="AG51" s="27">
        <v>0</v>
      </c>
      <c r="AH51" s="26">
        <f t="shared" si="118"/>
        <v>0</v>
      </c>
      <c r="AI51" s="72">
        <v>0</v>
      </c>
      <c r="AJ51" s="26">
        <f t="shared" si="119"/>
        <v>0</v>
      </c>
      <c r="AK51" s="67">
        <v>0</v>
      </c>
      <c r="AL51" s="29">
        <f t="shared" si="120"/>
        <v>0</v>
      </c>
      <c r="AM51" s="39">
        <v>0</v>
      </c>
      <c r="AN51" s="29">
        <f t="shared" si="121"/>
        <v>0</v>
      </c>
      <c r="AO51" s="28">
        <v>1</v>
      </c>
      <c r="AP51" s="29">
        <f t="shared" si="122"/>
        <v>147521.11013592459</v>
      </c>
      <c r="AQ51" s="27">
        <v>0</v>
      </c>
      <c r="AR51" s="26">
        <f t="shared" si="123"/>
        <v>0</v>
      </c>
      <c r="AS51" s="27">
        <v>0</v>
      </c>
      <c r="AT51" s="26">
        <f t="shared" si="124"/>
        <v>0</v>
      </c>
      <c r="AU51" s="27">
        <v>0</v>
      </c>
      <c r="AV51" s="29">
        <f t="shared" si="125"/>
        <v>0</v>
      </c>
      <c r="AW51" s="27">
        <v>0</v>
      </c>
      <c r="AX51" s="29">
        <f t="shared" si="126"/>
        <v>0</v>
      </c>
      <c r="AY51" s="28">
        <v>0</v>
      </c>
      <c r="AZ51" s="29">
        <f t="shared" si="127"/>
        <v>0</v>
      </c>
      <c r="BA51" s="33">
        <f t="shared" si="130"/>
        <v>3</v>
      </c>
      <c r="BB51" s="172">
        <f t="shared" si="131"/>
        <v>442563.33040777378</v>
      </c>
      <c r="BD51" s="180">
        <f t="shared" si="128"/>
        <v>442563.33040777378</v>
      </c>
      <c r="BE51" s="180">
        <f t="shared" si="129"/>
        <v>0</v>
      </c>
    </row>
    <row r="52" spans="1:218" ht="22.5">
      <c r="A52" s="20">
        <v>40</v>
      </c>
      <c r="B52" s="20">
        <v>7</v>
      </c>
      <c r="C52" s="34">
        <v>42181707</v>
      </c>
      <c r="D52" s="34"/>
      <c r="E52" s="37" t="s">
        <v>127</v>
      </c>
      <c r="F52" s="37" t="s">
        <v>128</v>
      </c>
      <c r="G52" s="71" t="s">
        <v>129</v>
      </c>
      <c r="H52" s="54">
        <v>54850.624054807507</v>
      </c>
      <c r="I52" s="139">
        <v>1</v>
      </c>
      <c r="J52" s="62">
        <f t="shared" si="106"/>
        <v>54850.624054807507</v>
      </c>
      <c r="K52" s="27">
        <v>0</v>
      </c>
      <c r="L52" s="26">
        <f t="shared" si="107"/>
        <v>0</v>
      </c>
      <c r="M52" s="28">
        <v>0</v>
      </c>
      <c r="N52" s="29">
        <f t="shared" si="108"/>
        <v>0</v>
      </c>
      <c r="O52" s="28">
        <v>0</v>
      </c>
      <c r="P52" s="29">
        <f t="shared" si="109"/>
        <v>0</v>
      </c>
      <c r="Q52" s="28">
        <v>0</v>
      </c>
      <c r="R52" s="29">
        <f t="shared" si="110"/>
        <v>0</v>
      </c>
      <c r="S52" s="27">
        <v>0</v>
      </c>
      <c r="T52" s="26">
        <f t="shared" si="111"/>
        <v>0</v>
      </c>
      <c r="U52" s="27">
        <v>0</v>
      </c>
      <c r="V52" s="26">
        <f t="shared" si="112"/>
        <v>0</v>
      </c>
      <c r="W52" s="28">
        <v>0</v>
      </c>
      <c r="X52" s="29">
        <f t="shared" si="113"/>
        <v>0</v>
      </c>
      <c r="Y52" s="27">
        <v>0</v>
      </c>
      <c r="Z52" s="26">
        <f t="shared" si="114"/>
        <v>0</v>
      </c>
      <c r="AA52" s="28">
        <v>0</v>
      </c>
      <c r="AB52" s="29">
        <f t="shared" si="115"/>
        <v>0</v>
      </c>
      <c r="AC52" s="28">
        <v>0</v>
      </c>
      <c r="AD52" s="29">
        <f t="shared" si="116"/>
        <v>0</v>
      </c>
      <c r="AE52" s="27">
        <v>0</v>
      </c>
      <c r="AF52" s="63">
        <f t="shared" si="117"/>
        <v>0</v>
      </c>
      <c r="AG52" s="27">
        <v>0</v>
      </c>
      <c r="AH52" s="26">
        <f t="shared" si="118"/>
        <v>0</v>
      </c>
      <c r="AI52" s="72">
        <v>0</v>
      </c>
      <c r="AJ52" s="26">
        <f t="shared" si="119"/>
        <v>0</v>
      </c>
      <c r="AK52" s="67">
        <v>0</v>
      </c>
      <c r="AL52" s="29">
        <f t="shared" si="120"/>
        <v>0</v>
      </c>
      <c r="AM52" s="39">
        <v>0</v>
      </c>
      <c r="AN52" s="29">
        <f t="shared" si="121"/>
        <v>0</v>
      </c>
      <c r="AO52" s="28">
        <v>0</v>
      </c>
      <c r="AP52" s="29">
        <f t="shared" si="122"/>
        <v>0</v>
      </c>
      <c r="AQ52" s="27">
        <v>0</v>
      </c>
      <c r="AR52" s="26">
        <f t="shared" si="123"/>
        <v>0</v>
      </c>
      <c r="AS52" s="27">
        <v>0</v>
      </c>
      <c r="AT52" s="26">
        <f t="shared" si="124"/>
        <v>0</v>
      </c>
      <c r="AU52" s="27">
        <v>0</v>
      </c>
      <c r="AV52" s="29">
        <f t="shared" si="125"/>
        <v>0</v>
      </c>
      <c r="AW52" s="27">
        <v>0</v>
      </c>
      <c r="AX52" s="29">
        <f t="shared" si="126"/>
        <v>0</v>
      </c>
      <c r="AY52" s="28">
        <v>0</v>
      </c>
      <c r="AZ52" s="29">
        <f t="shared" si="127"/>
        <v>0</v>
      </c>
      <c r="BA52" s="33">
        <f t="shared" si="130"/>
        <v>1</v>
      </c>
      <c r="BB52" s="172">
        <f t="shared" si="131"/>
        <v>54850.624054807507</v>
      </c>
      <c r="BD52" s="180">
        <f t="shared" si="128"/>
        <v>54850.624054807507</v>
      </c>
      <c r="BE52" s="180">
        <f t="shared" si="129"/>
        <v>0</v>
      </c>
    </row>
    <row r="53" spans="1:218" ht="33.75">
      <c r="A53" s="34">
        <v>41</v>
      </c>
      <c r="B53" s="34">
        <v>8</v>
      </c>
      <c r="C53" s="34">
        <v>60104617</v>
      </c>
      <c r="D53" s="34">
        <v>2505752</v>
      </c>
      <c r="E53" s="37" t="s">
        <v>130</v>
      </c>
      <c r="F53" s="37" t="s">
        <v>130</v>
      </c>
      <c r="G53" s="73" t="s">
        <v>64</v>
      </c>
      <c r="H53" s="54">
        <v>180535.93417519043</v>
      </c>
      <c r="I53" s="139">
        <v>0</v>
      </c>
      <c r="J53" s="62">
        <f t="shared" si="106"/>
        <v>0</v>
      </c>
      <c r="K53" s="27">
        <v>0</v>
      </c>
      <c r="L53" s="26">
        <f t="shared" si="107"/>
        <v>0</v>
      </c>
      <c r="M53" s="28">
        <v>0</v>
      </c>
      <c r="N53" s="29">
        <f t="shared" si="108"/>
        <v>0</v>
      </c>
      <c r="O53" s="28">
        <v>0</v>
      </c>
      <c r="P53" s="29">
        <f t="shared" si="109"/>
        <v>0</v>
      </c>
      <c r="Q53" s="28">
        <v>0</v>
      </c>
      <c r="R53" s="29">
        <f t="shared" si="110"/>
        <v>0</v>
      </c>
      <c r="S53" s="27">
        <v>0</v>
      </c>
      <c r="T53" s="26">
        <f t="shared" si="111"/>
        <v>0</v>
      </c>
      <c r="U53" s="27">
        <v>0</v>
      </c>
      <c r="V53" s="26">
        <f t="shared" si="112"/>
        <v>0</v>
      </c>
      <c r="W53" s="28">
        <v>0</v>
      </c>
      <c r="X53" s="29">
        <f t="shared" si="113"/>
        <v>0</v>
      </c>
      <c r="Y53" s="27">
        <v>0</v>
      </c>
      <c r="Z53" s="26">
        <f t="shared" si="114"/>
        <v>0</v>
      </c>
      <c r="AA53" s="28">
        <v>0</v>
      </c>
      <c r="AB53" s="29">
        <f t="shared" si="115"/>
        <v>0</v>
      </c>
      <c r="AC53" s="28">
        <v>0</v>
      </c>
      <c r="AD53" s="29">
        <f t="shared" si="116"/>
        <v>0</v>
      </c>
      <c r="AE53" s="27">
        <v>0</v>
      </c>
      <c r="AF53" s="63">
        <f t="shared" si="117"/>
        <v>0</v>
      </c>
      <c r="AG53" s="27">
        <v>0</v>
      </c>
      <c r="AH53" s="26">
        <f t="shared" si="118"/>
        <v>0</v>
      </c>
      <c r="AI53" s="72">
        <v>0</v>
      </c>
      <c r="AJ53" s="26">
        <f t="shared" si="119"/>
        <v>0</v>
      </c>
      <c r="AK53" s="67">
        <v>0</v>
      </c>
      <c r="AL53" s="29">
        <f t="shared" si="120"/>
        <v>0</v>
      </c>
      <c r="AM53" s="39">
        <v>0</v>
      </c>
      <c r="AN53" s="29">
        <f t="shared" si="121"/>
        <v>0</v>
      </c>
      <c r="AO53" s="28">
        <v>1</v>
      </c>
      <c r="AP53" s="29">
        <f t="shared" si="122"/>
        <v>180535.93417519043</v>
      </c>
      <c r="AQ53" s="27">
        <v>0</v>
      </c>
      <c r="AR53" s="26">
        <f t="shared" si="123"/>
        <v>0</v>
      </c>
      <c r="AS53" s="27">
        <v>0</v>
      </c>
      <c r="AT53" s="26">
        <f t="shared" si="124"/>
        <v>0</v>
      </c>
      <c r="AU53" s="27">
        <v>0</v>
      </c>
      <c r="AV53" s="29">
        <f t="shared" si="125"/>
        <v>0</v>
      </c>
      <c r="AW53" s="27">
        <v>0</v>
      </c>
      <c r="AX53" s="29">
        <f t="shared" si="126"/>
        <v>0</v>
      </c>
      <c r="AY53" s="28">
        <v>0</v>
      </c>
      <c r="AZ53" s="29">
        <f t="shared" si="127"/>
        <v>0</v>
      </c>
      <c r="BA53" s="33">
        <f t="shared" si="130"/>
        <v>1</v>
      </c>
      <c r="BB53" s="172">
        <f t="shared" si="131"/>
        <v>180535.93417519043</v>
      </c>
      <c r="BD53" s="180">
        <f t="shared" si="128"/>
        <v>180535.93417519043</v>
      </c>
      <c r="BE53" s="180">
        <f t="shared" si="129"/>
        <v>0</v>
      </c>
    </row>
    <row r="54" spans="1:218" customFormat="1" ht="15.75" thickBot="1">
      <c r="A54" s="352" t="s">
        <v>131</v>
      </c>
      <c r="B54" s="352"/>
      <c r="C54" s="352"/>
      <c r="D54" s="352"/>
      <c r="E54" s="352"/>
      <c r="F54" s="352"/>
      <c r="G54" s="352"/>
      <c r="H54" s="353"/>
      <c r="I54" s="158">
        <f t="shared" ref="I54:AZ54" si="132">SUM(I46:I53)</f>
        <v>5</v>
      </c>
      <c r="J54" s="159">
        <f t="shared" si="132"/>
        <v>675673.64517335943</v>
      </c>
      <c r="K54" s="158">
        <f t="shared" si="132"/>
        <v>0</v>
      </c>
      <c r="L54" s="159">
        <f t="shared" si="132"/>
        <v>0</v>
      </c>
      <c r="M54" s="158">
        <f t="shared" si="132"/>
        <v>0</v>
      </c>
      <c r="N54" s="159">
        <f t="shared" si="132"/>
        <v>0</v>
      </c>
      <c r="O54" s="158">
        <f t="shared" si="132"/>
        <v>0</v>
      </c>
      <c r="P54" s="159">
        <f t="shared" si="132"/>
        <v>0</v>
      </c>
      <c r="Q54" s="158">
        <f t="shared" si="132"/>
        <v>0</v>
      </c>
      <c r="R54" s="159">
        <f t="shared" si="132"/>
        <v>0</v>
      </c>
      <c r="S54" s="158">
        <f t="shared" si="132"/>
        <v>0</v>
      </c>
      <c r="T54" s="159">
        <f t="shared" si="132"/>
        <v>0</v>
      </c>
      <c r="U54" s="158">
        <f t="shared" si="132"/>
        <v>0</v>
      </c>
      <c r="V54" s="159">
        <f t="shared" si="132"/>
        <v>0</v>
      </c>
      <c r="W54" s="158">
        <f t="shared" si="132"/>
        <v>0</v>
      </c>
      <c r="X54" s="159">
        <f t="shared" si="132"/>
        <v>0</v>
      </c>
      <c r="Y54" s="158">
        <f t="shared" si="132"/>
        <v>0</v>
      </c>
      <c r="Z54" s="159">
        <f t="shared" si="132"/>
        <v>0</v>
      </c>
      <c r="AA54" s="158">
        <f t="shared" si="132"/>
        <v>0</v>
      </c>
      <c r="AB54" s="159">
        <f t="shared" si="132"/>
        <v>0</v>
      </c>
      <c r="AC54" s="158">
        <f t="shared" si="132"/>
        <v>0</v>
      </c>
      <c r="AD54" s="159">
        <f t="shared" si="132"/>
        <v>0</v>
      </c>
      <c r="AE54" s="158">
        <f t="shared" si="132"/>
        <v>0</v>
      </c>
      <c r="AF54" s="159">
        <f t="shared" si="132"/>
        <v>0</v>
      </c>
      <c r="AG54" s="158">
        <f t="shared" si="132"/>
        <v>0</v>
      </c>
      <c r="AH54" s="159">
        <f t="shared" si="132"/>
        <v>0</v>
      </c>
      <c r="AI54" s="158">
        <f t="shared" si="132"/>
        <v>0</v>
      </c>
      <c r="AJ54" s="159">
        <f t="shared" si="132"/>
        <v>0</v>
      </c>
      <c r="AK54" s="158">
        <f t="shared" si="132"/>
        <v>0</v>
      </c>
      <c r="AL54" s="159">
        <f t="shared" si="132"/>
        <v>0</v>
      </c>
      <c r="AM54" s="158">
        <f t="shared" si="132"/>
        <v>0</v>
      </c>
      <c r="AN54" s="159">
        <f t="shared" si="132"/>
        <v>0</v>
      </c>
      <c r="AO54" s="158">
        <f t="shared" si="132"/>
        <v>5</v>
      </c>
      <c r="AP54" s="159">
        <f t="shared" si="132"/>
        <v>763873.11986782157</v>
      </c>
      <c r="AQ54" s="158">
        <f t="shared" si="132"/>
        <v>0</v>
      </c>
      <c r="AR54" s="159">
        <f t="shared" si="132"/>
        <v>0</v>
      </c>
      <c r="AS54" s="158">
        <f t="shared" si="132"/>
        <v>0</v>
      </c>
      <c r="AT54" s="159">
        <f t="shared" si="132"/>
        <v>0</v>
      </c>
      <c r="AU54" s="158">
        <f t="shared" si="132"/>
        <v>0</v>
      </c>
      <c r="AV54" s="159">
        <f t="shared" si="132"/>
        <v>0</v>
      </c>
      <c r="AW54" s="158">
        <f t="shared" si="132"/>
        <v>0</v>
      </c>
      <c r="AX54" s="159">
        <f t="shared" si="132"/>
        <v>0</v>
      </c>
      <c r="AY54" s="158">
        <f t="shared" si="132"/>
        <v>0</v>
      </c>
      <c r="AZ54" s="159">
        <f t="shared" si="132"/>
        <v>0</v>
      </c>
      <c r="BA54" s="161">
        <f t="shared" si="130"/>
        <v>10</v>
      </c>
      <c r="BB54" s="173">
        <f t="shared" si="131"/>
        <v>1439546.7650411809</v>
      </c>
      <c r="BC54" s="147">
        <f>SUM(BB46:BB53)</f>
        <v>1439546.7650411811</v>
      </c>
      <c r="BD54" s="181">
        <f>SUM(BD46:BD53)</f>
        <v>1439546.7650411811</v>
      </c>
      <c r="BE54" s="167">
        <f t="shared" si="129"/>
        <v>0</v>
      </c>
      <c r="BF54" s="102"/>
      <c r="BG54" s="102"/>
      <c r="BH54" s="102"/>
      <c r="BI54" s="102"/>
      <c r="BJ54" s="102"/>
      <c r="BK54" s="102"/>
      <c r="BL54" s="102"/>
      <c r="BM54" s="102"/>
      <c r="BN54" s="102"/>
      <c r="BO54" s="102"/>
      <c r="BP54" s="102"/>
      <c r="BQ54" s="102"/>
      <c r="BR54" s="102"/>
      <c r="BS54" s="102"/>
      <c r="BT54" s="102"/>
      <c r="BU54" s="102"/>
      <c r="BV54" s="102"/>
      <c r="BW54" s="102"/>
      <c r="BX54" s="102"/>
      <c r="BY54" s="102"/>
      <c r="BZ54" s="102"/>
      <c r="CA54" s="102"/>
      <c r="CB54" s="102"/>
      <c r="CC54" s="102"/>
      <c r="CD54" s="102"/>
      <c r="CE54" s="102"/>
      <c r="CF54" s="102"/>
      <c r="CG54" s="102"/>
      <c r="CH54" s="102"/>
      <c r="CI54" s="102"/>
      <c r="CJ54" s="102"/>
      <c r="CK54" s="102"/>
      <c r="CL54" s="102"/>
      <c r="CM54" s="102"/>
      <c r="CN54" s="102"/>
      <c r="CO54" s="102"/>
      <c r="CP54" s="102"/>
      <c r="CQ54" s="102"/>
      <c r="CR54" s="102"/>
      <c r="CS54" s="102"/>
      <c r="CT54" s="102"/>
      <c r="CU54" s="102"/>
      <c r="CV54" s="102"/>
      <c r="CW54" s="102"/>
      <c r="CX54" s="102"/>
      <c r="CY54" s="102"/>
      <c r="CZ54" s="102"/>
      <c r="DA54" s="102"/>
      <c r="DB54" s="102"/>
      <c r="DC54" s="102"/>
      <c r="DD54" s="102"/>
      <c r="DE54" s="102"/>
      <c r="DF54" s="102"/>
      <c r="DG54" s="102"/>
      <c r="DH54" s="102"/>
      <c r="DI54" s="102"/>
      <c r="DJ54" s="102"/>
      <c r="DK54" s="102"/>
      <c r="DL54" s="102"/>
      <c r="DM54" s="102"/>
      <c r="DN54" s="102"/>
      <c r="DO54" s="102"/>
      <c r="DP54" s="102"/>
      <c r="DQ54" s="102"/>
      <c r="DR54" s="102"/>
      <c r="DS54" s="102"/>
      <c r="DT54" s="102"/>
      <c r="DU54" s="102"/>
      <c r="DV54" s="102"/>
      <c r="DW54" s="102"/>
      <c r="DX54" s="102"/>
      <c r="DY54" s="102"/>
      <c r="DZ54" s="102"/>
      <c r="EA54" s="102"/>
      <c r="EB54" s="102"/>
      <c r="EC54" s="102"/>
      <c r="ED54" s="102"/>
      <c r="EE54" s="102"/>
      <c r="EF54" s="102"/>
      <c r="EG54" s="102"/>
      <c r="EH54" s="102"/>
      <c r="EI54" s="102"/>
      <c r="EJ54" s="102"/>
      <c r="EK54" s="102"/>
      <c r="EL54" s="102"/>
      <c r="EM54" s="102"/>
      <c r="EN54" s="102"/>
      <c r="EO54" s="102"/>
      <c r="EP54" s="102"/>
      <c r="EQ54" s="102"/>
      <c r="ER54" s="102"/>
      <c r="ES54" s="102"/>
      <c r="ET54" s="102"/>
      <c r="EU54" s="102"/>
      <c r="EV54" s="102"/>
      <c r="EW54" s="102"/>
      <c r="EX54" s="102"/>
      <c r="EY54" s="102"/>
      <c r="EZ54" s="102"/>
      <c r="FA54" s="102"/>
      <c r="FB54" s="102"/>
      <c r="FC54" s="102"/>
      <c r="FD54" s="102"/>
      <c r="FE54" s="102"/>
      <c r="FF54" s="102"/>
      <c r="FG54" s="102"/>
      <c r="FH54" s="102"/>
      <c r="FI54" s="102"/>
      <c r="FJ54" s="102"/>
      <c r="FK54" s="102"/>
      <c r="FL54" s="102"/>
      <c r="FM54" s="102"/>
      <c r="FN54" s="102"/>
      <c r="FO54" s="102"/>
      <c r="FP54" s="102"/>
      <c r="FQ54" s="102"/>
      <c r="FR54" s="102"/>
      <c r="FS54" s="102"/>
      <c r="FT54" s="102"/>
      <c r="FU54" s="102"/>
      <c r="FV54" s="102"/>
      <c r="FW54" s="102"/>
      <c r="FX54" s="102"/>
      <c r="FY54" s="102"/>
      <c r="FZ54" s="102"/>
      <c r="GA54" s="102"/>
      <c r="GB54" s="102"/>
      <c r="GC54" s="102"/>
      <c r="GD54" s="102"/>
      <c r="GE54" s="102"/>
      <c r="GF54" s="102"/>
      <c r="GG54" s="102"/>
      <c r="GH54" s="102"/>
      <c r="GI54" s="102"/>
      <c r="GJ54" s="102"/>
      <c r="GK54" s="102"/>
      <c r="GL54" s="102"/>
      <c r="GM54" s="102"/>
      <c r="GN54" s="102"/>
      <c r="GO54" s="102"/>
      <c r="GP54" s="102"/>
      <c r="GQ54" s="102"/>
      <c r="GR54" s="102"/>
      <c r="GS54" s="102"/>
      <c r="GT54" s="102"/>
      <c r="GU54" s="102"/>
      <c r="GV54" s="102"/>
      <c r="GW54" s="102"/>
      <c r="GX54" s="102"/>
      <c r="GY54" s="102"/>
      <c r="GZ54" s="102"/>
      <c r="HA54" s="102"/>
      <c r="HB54" s="102"/>
      <c r="HC54" s="102"/>
      <c r="HD54" s="102"/>
      <c r="HE54" s="102"/>
      <c r="HF54" s="102"/>
      <c r="HG54" s="102"/>
      <c r="HH54" s="102"/>
      <c r="HI54" s="102"/>
      <c r="HJ54" s="102"/>
    </row>
    <row r="55" spans="1:218" customFormat="1" ht="15.75" thickBot="1">
      <c r="A55" s="357" t="s">
        <v>132</v>
      </c>
      <c r="B55" s="358"/>
      <c r="C55" s="358"/>
      <c r="D55" s="358"/>
      <c r="E55" s="358"/>
      <c r="F55" s="358"/>
      <c r="G55" s="359"/>
      <c r="H55" s="41" t="s">
        <v>32</v>
      </c>
      <c r="I55" s="360" t="s">
        <v>1</v>
      </c>
      <c r="J55" s="361"/>
      <c r="K55" s="355" t="s">
        <v>60</v>
      </c>
      <c r="L55" s="356"/>
      <c r="M55" s="355" t="s">
        <v>61</v>
      </c>
      <c r="N55" s="356"/>
      <c r="O55" s="355" t="s">
        <v>4</v>
      </c>
      <c r="P55" s="356"/>
      <c r="Q55" s="355" t="s">
        <v>5</v>
      </c>
      <c r="R55" s="356"/>
      <c r="S55" s="355" t="s">
        <v>6</v>
      </c>
      <c r="T55" s="356"/>
      <c r="U55" s="355" t="s">
        <v>7</v>
      </c>
      <c r="V55" s="356"/>
      <c r="W55" s="355" t="s">
        <v>8</v>
      </c>
      <c r="X55" s="356"/>
      <c r="Y55" s="355" t="s">
        <v>9</v>
      </c>
      <c r="Z55" s="356"/>
      <c r="AA55" s="355" t="s">
        <v>10</v>
      </c>
      <c r="AB55" s="356"/>
      <c r="AC55" s="355" t="s">
        <v>11</v>
      </c>
      <c r="AD55" s="356"/>
      <c r="AE55" s="355" t="s">
        <v>12</v>
      </c>
      <c r="AF55" s="356"/>
      <c r="AG55" s="355" t="s">
        <v>13</v>
      </c>
      <c r="AH55" s="356"/>
      <c r="AI55" s="355" t="s">
        <v>14</v>
      </c>
      <c r="AJ55" s="356"/>
      <c r="AK55" s="355" t="s">
        <v>15</v>
      </c>
      <c r="AL55" s="356"/>
      <c r="AM55" s="355" t="s">
        <v>16</v>
      </c>
      <c r="AN55" s="356"/>
      <c r="AO55" s="355" t="s">
        <v>17</v>
      </c>
      <c r="AP55" s="356"/>
      <c r="AQ55" s="355" t="s">
        <v>18</v>
      </c>
      <c r="AR55" s="356"/>
      <c r="AS55" s="355" t="s">
        <v>19</v>
      </c>
      <c r="AT55" s="356"/>
      <c r="AU55" s="355" t="s">
        <v>20</v>
      </c>
      <c r="AV55" s="356"/>
      <c r="AW55" s="355" t="s">
        <v>21</v>
      </c>
      <c r="AX55" s="356"/>
      <c r="AY55" s="355" t="s">
        <v>22</v>
      </c>
      <c r="AZ55" s="356"/>
      <c r="BA55" s="5" t="s">
        <v>23</v>
      </c>
      <c r="BB55" s="172"/>
      <c r="BC55" s="147"/>
      <c r="BD55" s="181"/>
      <c r="BE55" s="167"/>
      <c r="BF55" s="102"/>
      <c r="BG55" s="102"/>
      <c r="BH55" s="102"/>
      <c r="BI55" s="102"/>
      <c r="BJ55" s="102"/>
      <c r="BK55" s="102"/>
      <c r="BL55" s="102"/>
      <c r="BM55" s="102"/>
      <c r="BN55" s="102"/>
      <c r="BO55" s="102"/>
      <c r="BP55" s="102"/>
      <c r="BQ55" s="102"/>
      <c r="BR55" s="102"/>
      <c r="BS55" s="102"/>
      <c r="BT55" s="102"/>
      <c r="BU55" s="102"/>
      <c r="BV55" s="102"/>
      <c r="BW55" s="102"/>
      <c r="BX55" s="102"/>
      <c r="BY55" s="102"/>
      <c r="BZ55" s="102"/>
      <c r="CA55" s="102"/>
      <c r="CB55" s="102"/>
      <c r="CC55" s="102"/>
      <c r="CD55" s="102"/>
      <c r="CE55" s="102"/>
      <c r="CF55" s="102"/>
      <c r="CG55" s="102"/>
      <c r="CH55" s="102"/>
      <c r="CI55" s="102"/>
      <c r="CJ55" s="102"/>
      <c r="CK55" s="102"/>
      <c r="CL55" s="102"/>
      <c r="CM55" s="102"/>
      <c r="CN55" s="102"/>
      <c r="CO55" s="102"/>
      <c r="CP55" s="102"/>
      <c r="CQ55" s="102"/>
      <c r="CR55" s="102"/>
      <c r="CS55" s="102"/>
      <c r="CT55" s="102"/>
      <c r="CU55" s="102"/>
      <c r="CV55" s="102"/>
      <c r="CW55" s="102"/>
      <c r="CX55" s="102"/>
      <c r="CY55" s="102"/>
      <c r="CZ55" s="102"/>
      <c r="DA55" s="102"/>
      <c r="DB55" s="102"/>
      <c r="DC55" s="102"/>
      <c r="DD55" s="102"/>
      <c r="DE55" s="102"/>
      <c r="DF55" s="102"/>
      <c r="DG55" s="102"/>
      <c r="DH55" s="102"/>
      <c r="DI55" s="102"/>
      <c r="DJ55" s="102"/>
      <c r="DK55" s="102"/>
      <c r="DL55" s="102"/>
      <c r="DM55" s="102"/>
      <c r="DN55" s="102"/>
      <c r="DO55" s="102"/>
      <c r="DP55" s="102"/>
      <c r="DQ55" s="102"/>
      <c r="DR55" s="102"/>
      <c r="DS55" s="102"/>
      <c r="DT55" s="102"/>
      <c r="DU55" s="102"/>
      <c r="DV55" s="102"/>
      <c r="DW55" s="102"/>
      <c r="DX55" s="102"/>
      <c r="DY55" s="102"/>
      <c r="DZ55" s="102"/>
      <c r="EA55" s="102"/>
      <c r="EB55" s="102"/>
      <c r="EC55" s="102"/>
      <c r="ED55" s="102"/>
      <c r="EE55" s="102"/>
      <c r="EF55" s="102"/>
      <c r="EG55" s="102"/>
      <c r="EH55" s="102"/>
      <c r="EI55" s="102"/>
      <c r="EJ55" s="102"/>
      <c r="EK55" s="102"/>
      <c r="EL55" s="102"/>
      <c r="EM55" s="102"/>
      <c r="EN55" s="102"/>
      <c r="EO55" s="102"/>
      <c r="EP55" s="102"/>
      <c r="EQ55" s="102"/>
      <c r="ER55" s="102"/>
      <c r="ES55" s="102"/>
      <c r="ET55" s="102"/>
      <c r="EU55" s="102"/>
      <c r="EV55" s="102"/>
      <c r="EW55" s="102"/>
      <c r="EX55" s="102"/>
      <c r="EY55" s="102"/>
      <c r="EZ55" s="102"/>
      <c r="FA55" s="102"/>
      <c r="FB55" s="102"/>
      <c r="FC55" s="102"/>
      <c r="FD55" s="102"/>
      <c r="FE55" s="102"/>
      <c r="FF55" s="102"/>
      <c r="FG55" s="102"/>
      <c r="FH55" s="102"/>
      <c r="FI55" s="102"/>
      <c r="FJ55" s="102"/>
      <c r="FK55" s="102"/>
      <c r="FL55" s="102"/>
      <c r="FM55" s="102"/>
      <c r="FN55" s="102"/>
      <c r="FO55" s="102"/>
      <c r="FP55" s="102"/>
      <c r="FQ55" s="102"/>
      <c r="FR55" s="102"/>
      <c r="FS55" s="102"/>
      <c r="FT55" s="102"/>
      <c r="FU55" s="102"/>
      <c r="FV55" s="102"/>
      <c r="FW55" s="102"/>
      <c r="FX55" s="102"/>
      <c r="FY55" s="102"/>
      <c r="FZ55" s="102"/>
      <c r="GA55" s="102"/>
      <c r="GB55" s="102"/>
      <c r="GC55" s="102"/>
      <c r="GD55" s="102"/>
      <c r="GE55" s="102"/>
      <c r="GF55" s="102"/>
      <c r="GG55" s="102"/>
      <c r="GH55" s="102"/>
      <c r="GI55" s="102"/>
      <c r="GJ55" s="102"/>
      <c r="GK55" s="102"/>
      <c r="GL55" s="102"/>
      <c r="GM55" s="102"/>
      <c r="GN55" s="102"/>
      <c r="GO55" s="102"/>
      <c r="GP55" s="102"/>
      <c r="GQ55" s="102"/>
      <c r="GR55" s="102"/>
      <c r="GS55" s="102"/>
      <c r="GT55" s="102"/>
      <c r="GU55" s="102"/>
      <c r="GV55" s="102"/>
      <c r="GW55" s="102"/>
      <c r="GX55" s="102"/>
      <c r="GY55" s="102"/>
      <c r="GZ55" s="102"/>
      <c r="HA55" s="102"/>
      <c r="HB55" s="102"/>
      <c r="HC55" s="102"/>
      <c r="HD55" s="102"/>
      <c r="HE55" s="102"/>
      <c r="HF55" s="102"/>
      <c r="HG55" s="102"/>
      <c r="HH55" s="102"/>
      <c r="HI55" s="102"/>
      <c r="HJ55" s="102"/>
    </row>
    <row r="56" spans="1:218" ht="45">
      <c r="A56" s="20">
        <v>42</v>
      </c>
      <c r="B56" s="20">
        <v>1</v>
      </c>
      <c r="C56" s="21">
        <v>42142523</v>
      </c>
      <c r="D56" s="21">
        <v>2500063</v>
      </c>
      <c r="E56" s="23" t="s">
        <v>133</v>
      </c>
      <c r="F56" s="23" t="s">
        <v>134</v>
      </c>
      <c r="G56" s="24" t="s">
        <v>64</v>
      </c>
      <c r="H56" s="74">
        <v>183.03167930590368</v>
      </c>
      <c r="I56" s="139">
        <v>0</v>
      </c>
      <c r="J56" s="62">
        <f t="shared" ref="J56:J75" si="133">H56*I56</f>
        <v>0</v>
      </c>
      <c r="K56" s="28">
        <v>0</v>
      </c>
      <c r="L56" s="29">
        <f t="shared" ref="L56:L75" si="134">H56*K56</f>
        <v>0</v>
      </c>
      <c r="M56" s="135">
        <v>297</v>
      </c>
      <c r="N56" s="29">
        <f t="shared" ref="N56:N75" si="135">H56*M56</f>
        <v>54360.408753853393</v>
      </c>
      <c r="O56" s="30">
        <v>0</v>
      </c>
      <c r="P56" s="29">
        <f t="shared" ref="P56:P75" si="136">H56*O56</f>
        <v>0</v>
      </c>
      <c r="Q56" s="28">
        <v>0</v>
      </c>
      <c r="R56" s="29">
        <f t="shared" ref="R56:R75" si="137">H56*Q56</f>
        <v>0</v>
      </c>
      <c r="S56" s="28">
        <v>0</v>
      </c>
      <c r="T56" s="29">
        <f t="shared" ref="T56:T75" si="138">H56*S56</f>
        <v>0</v>
      </c>
      <c r="U56" s="135">
        <v>0</v>
      </c>
      <c r="V56" s="29">
        <f t="shared" ref="V56:V75" si="139">H56*U56</f>
        <v>0</v>
      </c>
      <c r="W56" s="28">
        <v>100</v>
      </c>
      <c r="X56" s="29">
        <f t="shared" ref="X56:X75" si="140">H56*W56</f>
        <v>18303.167930590367</v>
      </c>
      <c r="Y56" s="135">
        <v>0</v>
      </c>
      <c r="Z56" s="29">
        <f t="shared" ref="Z56:Z75" si="141">H56*Y56</f>
        <v>0</v>
      </c>
      <c r="AA56" s="28">
        <v>120</v>
      </c>
      <c r="AB56" s="29">
        <f t="shared" ref="AB56:AB75" si="142">H56*AA56</f>
        <v>21963.801516708441</v>
      </c>
      <c r="AC56" s="28">
        <v>0</v>
      </c>
      <c r="AD56" s="29">
        <f t="shared" ref="AD56:AD75" si="143">H56*AC56</f>
        <v>0</v>
      </c>
      <c r="AE56" s="138">
        <v>0</v>
      </c>
      <c r="AF56" s="66">
        <f t="shared" ref="AF56:AF75" si="144">H56*AE56</f>
        <v>0</v>
      </c>
      <c r="AG56" s="28">
        <v>0</v>
      </c>
      <c r="AH56" s="29">
        <f t="shared" ref="AH56:AH75" si="145">H56*AG56</f>
        <v>0</v>
      </c>
      <c r="AI56" s="75">
        <v>0</v>
      </c>
      <c r="AJ56" s="29">
        <f t="shared" ref="AJ56:AJ75" si="146">H56*AI56</f>
        <v>0</v>
      </c>
      <c r="AK56" s="135">
        <v>0</v>
      </c>
      <c r="AL56" s="29">
        <f t="shared" ref="AL56:AL75" si="147">H56*AK56</f>
        <v>0</v>
      </c>
      <c r="AM56" s="28">
        <v>0</v>
      </c>
      <c r="AN56" s="29">
        <f t="shared" ref="AN56:AN75" si="148">H56*AM56</f>
        <v>0</v>
      </c>
      <c r="AO56" s="135">
        <v>100</v>
      </c>
      <c r="AP56" s="29">
        <f t="shared" ref="AP56:AP75" si="149">H56*AO56</f>
        <v>18303.167930590367</v>
      </c>
      <c r="AQ56" s="135">
        <v>36</v>
      </c>
      <c r="AR56" s="29">
        <f t="shared" ref="AR56:AR75" si="150">H56*AQ56</f>
        <v>6589.1404550125326</v>
      </c>
      <c r="AS56" s="135">
        <v>0</v>
      </c>
      <c r="AT56" s="26">
        <f t="shared" ref="AT56:AT75" si="151">H56*AS56</f>
        <v>0</v>
      </c>
      <c r="AU56" s="28">
        <v>0</v>
      </c>
      <c r="AV56" s="29">
        <f t="shared" ref="AV56:AV75" si="152">H56*AU56</f>
        <v>0</v>
      </c>
      <c r="AW56" s="28">
        <v>52</v>
      </c>
      <c r="AX56" s="29">
        <f t="shared" ref="AX56:AX75" si="153">H56*AW56</f>
        <v>9517.647323906991</v>
      </c>
      <c r="AY56" s="28">
        <v>0</v>
      </c>
      <c r="AZ56" s="29">
        <f t="shared" ref="AZ56:AZ75" si="154">H56*AY56</f>
        <v>0</v>
      </c>
      <c r="BA56" s="68">
        <f>I56+K56+M56+O56+Q56+S56+U56+W56+Y56+AA56+AC56+AE56+AG56+AI56+AK56+AM56+AO56+AQ56+AS56+AU56+AW56+AY56</f>
        <v>705</v>
      </c>
      <c r="BB56" s="172">
        <f>J56+L56+N56+P56+R56+T56+V56+X56+Z56+AB56+AD56+AF56+AH56+AJ56+AL56+AN56+AP56+AR56+AT56+AV56+AX56+AZ56</f>
        <v>129037.33391066208</v>
      </c>
      <c r="BD56" s="180">
        <f t="shared" ref="BD56:BD75" si="155">+H56*BA56</f>
        <v>129037.3339106621</v>
      </c>
      <c r="BE56" s="180">
        <f t="shared" ref="BE56:BE76" si="156">+BB56-BD56</f>
        <v>0</v>
      </c>
    </row>
    <row r="57" spans="1:218" ht="45">
      <c r="A57" s="34">
        <v>43</v>
      </c>
      <c r="B57" s="34">
        <v>2</v>
      </c>
      <c r="C57" s="35">
        <v>42142523</v>
      </c>
      <c r="D57" s="35">
        <v>2500623</v>
      </c>
      <c r="E57" s="37" t="s">
        <v>135</v>
      </c>
      <c r="F57" s="37" t="s">
        <v>136</v>
      </c>
      <c r="G57" s="38" t="s">
        <v>64</v>
      </c>
      <c r="H57" s="74">
        <v>176.25547220805169</v>
      </c>
      <c r="I57" s="139">
        <v>0</v>
      </c>
      <c r="J57" s="62">
        <f t="shared" si="133"/>
        <v>0</v>
      </c>
      <c r="K57" s="28">
        <v>0</v>
      </c>
      <c r="L57" s="29">
        <f t="shared" si="134"/>
        <v>0</v>
      </c>
      <c r="M57" s="135">
        <v>0</v>
      </c>
      <c r="N57" s="29">
        <f t="shared" si="135"/>
        <v>0</v>
      </c>
      <c r="O57" s="30">
        <v>0</v>
      </c>
      <c r="P57" s="29">
        <f t="shared" si="136"/>
        <v>0</v>
      </c>
      <c r="Q57" s="28">
        <v>0</v>
      </c>
      <c r="R57" s="29">
        <f t="shared" si="137"/>
        <v>0</v>
      </c>
      <c r="S57" s="28">
        <v>0</v>
      </c>
      <c r="T57" s="29">
        <f t="shared" si="138"/>
        <v>0</v>
      </c>
      <c r="U57" s="135">
        <v>0</v>
      </c>
      <c r="V57" s="29">
        <f t="shared" si="139"/>
        <v>0</v>
      </c>
      <c r="W57" s="28">
        <v>100</v>
      </c>
      <c r="X57" s="29">
        <f t="shared" si="140"/>
        <v>17625.547220805169</v>
      </c>
      <c r="Y57" s="135">
        <v>0</v>
      </c>
      <c r="Z57" s="29">
        <f t="shared" si="141"/>
        <v>0</v>
      </c>
      <c r="AA57" s="28">
        <v>120</v>
      </c>
      <c r="AB57" s="29">
        <f t="shared" si="142"/>
        <v>21150.656664966202</v>
      </c>
      <c r="AC57" s="28">
        <v>0</v>
      </c>
      <c r="AD57" s="29">
        <f t="shared" si="143"/>
        <v>0</v>
      </c>
      <c r="AE57" s="138">
        <v>0</v>
      </c>
      <c r="AF57" s="66">
        <f t="shared" si="144"/>
        <v>0</v>
      </c>
      <c r="AG57" s="28">
        <v>0</v>
      </c>
      <c r="AH57" s="29">
        <f t="shared" si="145"/>
        <v>0</v>
      </c>
      <c r="AI57" s="75">
        <v>0</v>
      </c>
      <c r="AJ57" s="29">
        <f t="shared" si="146"/>
        <v>0</v>
      </c>
      <c r="AK57" s="135">
        <v>0</v>
      </c>
      <c r="AL57" s="29">
        <f t="shared" si="147"/>
        <v>0</v>
      </c>
      <c r="AM57" s="28">
        <v>0</v>
      </c>
      <c r="AN57" s="29">
        <f t="shared" si="148"/>
        <v>0</v>
      </c>
      <c r="AO57" s="135">
        <v>100</v>
      </c>
      <c r="AP57" s="29">
        <f t="shared" si="149"/>
        <v>17625.547220805169</v>
      </c>
      <c r="AQ57" s="135">
        <v>40</v>
      </c>
      <c r="AR57" s="29">
        <f t="shared" si="150"/>
        <v>7050.2188883220679</v>
      </c>
      <c r="AS57" s="135">
        <v>0</v>
      </c>
      <c r="AT57" s="26">
        <f t="shared" si="151"/>
        <v>0</v>
      </c>
      <c r="AU57" s="28">
        <v>0</v>
      </c>
      <c r="AV57" s="29">
        <f t="shared" si="152"/>
        <v>0</v>
      </c>
      <c r="AW57" s="28">
        <v>50</v>
      </c>
      <c r="AX57" s="29">
        <f t="shared" si="153"/>
        <v>8812.7736104025844</v>
      </c>
      <c r="AY57" s="28">
        <v>0</v>
      </c>
      <c r="AZ57" s="29">
        <f t="shared" si="154"/>
        <v>0</v>
      </c>
      <c r="BA57" s="68">
        <f t="shared" ref="BA57:BA76" si="157">I57+K57+M57+O57+Q57+S57+U57+W57+Y57+AA57+AC57+AE57+AG57+AI57+AK57+AM57+AO57+AQ57+AS57+AU57+AW57+AY57</f>
        <v>410</v>
      </c>
      <c r="BB57" s="172">
        <f t="shared" ref="BB57:BB76" si="158">J57+L57+N57+P57+R57+T57+V57+X57+Z57+AB57+AD57+AF57+AH57+AJ57+AL57+AN57+AP57+AR57+AT57+AV57+AX57+AZ57</f>
        <v>72264.743605301192</v>
      </c>
      <c r="BD57" s="180">
        <f t="shared" si="155"/>
        <v>72264.743605301192</v>
      </c>
      <c r="BE57" s="180">
        <f t="shared" si="156"/>
        <v>0</v>
      </c>
    </row>
    <row r="58" spans="1:218" ht="45">
      <c r="A58" s="20">
        <v>44</v>
      </c>
      <c r="B58" s="34">
        <v>3</v>
      </c>
      <c r="C58" s="35">
        <v>42142523</v>
      </c>
      <c r="D58" s="35">
        <v>2500622</v>
      </c>
      <c r="E58" s="37" t="s">
        <v>137</v>
      </c>
      <c r="F58" s="37" t="s">
        <v>138</v>
      </c>
      <c r="G58" s="38" t="s">
        <v>64</v>
      </c>
      <c r="H58" s="74">
        <v>173.80466556300365</v>
      </c>
      <c r="I58" s="139">
        <v>0</v>
      </c>
      <c r="J58" s="62">
        <f t="shared" si="133"/>
        <v>0</v>
      </c>
      <c r="K58" s="28">
        <v>0</v>
      </c>
      <c r="L58" s="29">
        <f t="shared" si="134"/>
        <v>0</v>
      </c>
      <c r="M58" s="135">
        <v>0</v>
      </c>
      <c r="N58" s="29">
        <f t="shared" si="135"/>
        <v>0</v>
      </c>
      <c r="O58" s="30">
        <v>0</v>
      </c>
      <c r="P58" s="29">
        <f t="shared" si="136"/>
        <v>0</v>
      </c>
      <c r="Q58" s="28">
        <v>0</v>
      </c>
      <c r="R58" s="29">
        <f t="shared" si="137"/>
        <v>0</v>
      </c>
      <c r="S58" s="28">
        <v>0</v>
      </c>
      <c r="T58" s="29">
        <f t="shared" si="138"/>
        <v>0</v>
      </c>
      <c r="U58" s="135">
        <v>0</v>
      </c>
      <c r="V58" s="29">
        <f t="shared" si="139"/>
        <v>0</v>
      </c>
      <c r="W58" s="28">
        <v>100</v>
      </c>
      <c r="X58" s="29">
        <f t="shared" si="140"/>
        <v>17380.466556300365</v>
      </c>
      <c r="Y58" s="135">
        <v>0</v>
      </c>
      <c r="Z58" s="29">
        <f t="shared" si="141"/>
        <v>0</v>
      </c>
      <c r="AA58" s="28">
        <v>0</v>
      </c>
      <c r="AB58" s="29">
        <f t="shared" si="142"/>
        <v>0</v>
      </c>
      <c r="AC58" s="28">
        <v>0</v>
      </c>
      <c r="AD58" s="29">
        <f t="shared" si="143"/>
        <v>0</v>
      </c>
      <c r="AE58" s="138">
        <v>0</v>
      </c>
      <c r="AF58" s="66">
        <f t="shared" si="144"/>
        <v>0</v>
      </c>
      <c r="AG58" s="28">
        <v>0</v>
      </c>
      <c r="AH58" s="29">
        <f t="shared" si="145"/>
        <v>0</v>
      </c>
      <c r="AI58" s="75">
        <v>0</v>
      </c>
      <c r="AJ58" s="29">
        <f t="shared" si="146"/>
        <v>0</v>
      </c>
      <c r="AK58" s="135">
        <v>0</v>
      </c>
      <c r="AL58" s="29">
        <f t="shared" si="147"/>
        <v>0</v>
      </c>
      <c r="AM58" s="28">
        <v>0</v>
      </c>
      <c r="AN58" s="29">
        <f t="shared" si="148"/>
        <v>0</v>
      </c>
      <c r="AO58" s="135">
        <v>100</v>
      </c>
      <c r="AP58" s="29">
        <f t="shared" si="149"/>
        <v>17380.466556300365</v>
      </c>
      <c r="AQ58" s="135">
        <v>30</v>
      </c>
      <c r="AR58" s="29">
        <f t="shared" si="150"/>
        <v>5214.1399668901095</v>
      </c>
      <c r="AS58" s="135">
        <v>0</v>
      </c>
      <c r="AT58" s="26">
        <f t="shared" si="151"/>
        <v>0</v>
      </c>
      <c r="AU58" s="28">
        <v>0</v>
      </c>
      <c r="AV58" s="29">
        <f t="shared" si="152"/>
        <v>0</v>
      </c>
      <c r="AW58" s="28">
        <v>0</v>
      </c>
      <c r="AX58" s="29">
        <f t="shared" si="153"/>
        <v>0</v>
      </c>
      <c r="AY58" s="28">
        <v>0</v>
      </c>
      <c r="AZ58" s="29">
        <f t="shared" si="154"/>
        <v>0</v>
      </c>
      <c r="BA58" s="68">
        <f t="shared" si="157"/>
        <v>230</v>
      </c>
      <c r="BB58" s="172">
        <f t="shared" si="158"/>
        <v>39975.073079490838</v>
      </c>
      <c r="BD58" s="180">
        <f t="shared" si="155"/>
        <v>39975.073079490838</v>
      </c>
      <c r="BE58" s="180">
        <f t="shared" si="156"/>
        <v>0</v>
      </c>
    </row>
    <row r="59" spans="1:218" ht="45">
      <c r="A59" s="34">
        <v>45</v>
      </c>
      <c r="B59" s="20">
        <v>4</v>
      </c>
      <c r="C59" s="35">
        <v>42142523</v>
      </c>
      <c r="D59" s="35">
        <v>2500064</v>
      </c>
      <c r="E59" s="37" t="s">
        <v>139</v>
      </c>
      <c r="F59" s="37" t="s">
        <v>140</v>
      </c>
      <c r="G59" s="38" t="s">
        <v>64</v>
      </c>
      <c r="H59" s="74">
        <v>147.15222148709856</v>
      </c>
      <c r="I59" s="139">
        <v>0</v>
      </c>
      <c r="J59" s="62">
        <f t="shared" si="133"/>
        <v>0</v>
      </c>
      <c r="K59" s="28">
        <v>0</v>
      </c>
      <c r="L59" s="29">
        <f t="shared" si="134"/>
        <v>0</v>
      </c>
      <c r="M59" s="135">
        <v>102</v>
      </c>
      <c r="N59" s="29">
        <f t="shared" si="135"/>
        <v>15009.526591684053</v>
      </c>
      <c r="O59" s="30">
        <v>0</v>
      </c>
      <c r="P59" s="29">
        <f t="shared" si="136"/>
        <v>0</v>
      </c>
      <c r="Q59" s="28">
        <v>6</v>
      </c>
      <c r="R59" s="29">
        <f t="shared" si="137"/>
        <v>882.91332892259129</v>
      </c>
      <c r="S59" s="28">
        <v>0</v>
      </c>
      <c r="T59" s="29">
        <f t="shared" si="138"/>
        <v>0</v>
      </c>
      <c r="U59" s="135">
        <v>0</v>
      </c>
      <c r="V59" s="29">
        <f t="shared" si="139"/>
        <v>0</v>
      </c>
      <c r="W59" s="28">
        <v>0</v>
      </c>
      <c r="X59" s="29">
        <f t="shared" si="140"/>
        <v>0</v>
      </c>
      <c r="Y59" s="135">
        <v>0</v>
      </c>
      <c r="Z59" s="29">
        <f t="shared" si="141"/>
        <v>0</v>
      </c>
      <c r="AA59" s="28">
        <v>0</v>
      </c>
      <c r="AB59" s="29">
        <f t="shared" si="142"/>
        <v>0</v>
      </c>
      <c r="AC59" s="28">
        <v>0</v>
      </c>
      <c r="AD59" s="29">
        <f t="shared" si="143"/>
        <v>0</v>
      </c>
      <c r="AE59" s="138">
        <v>0</v>
      </c>
      <c r="AF59" s="66">
        <f t="shared" si="144"/>
        <v>0</v>
      </c>
      <c r="AG59" s="28">
        <v>0</v>
      </c>
      <c r="AH59" s="29">
        <f t="shared" si="145"/>
        <v>0</v>
      </c>
      <c r="AI59" s="75">
        <v>0</v>
      </c>
      <c r="AJ59" s="29">
        <f t="shared" si="146"/>
        <v>0</v>
      </c>
      <c r="AK59" s="135">
        <v>0</v>
      </c>
      <c r="AL59" s="29">
        <f t="shared" si="147"/>
        <v>0</v>
      </c>
      <c r="AM59" s="28">
        <v>0</v>
      </c>
      <c r="AN59" s="29">
        <f t="shared" si="148"/>
        <v>0</v>
      </c>
      <c r="AO59" s="135">
        <v>0</v>
      </c>
      <c r="AP59" s="29">
        <f t="shared" si="149"/>
        <v>0</v>
      </c>
      <c r="AQ59" s="135">
        <v>35</v>
      </c>
      <c r="AR59" s="29">
        <f t="shared" si="150"/>
        <v>5150.3277520484498</v>
      </c>
      <c r="AS59" s="135">
        <v>0</v>
      </c>
      <c r="AT59" s="26">
        <f t="shared" si="151"/>
        <v>0</v>
      </c>
      <c r="AU59" s="28">
        <v>0</v>
      </c>
      <c r="AV59" s="29">
        <f t="shared" si="152"/>
        <v>0</v>
      </c>
      <c r="AW59" s="28">
        <v>0</v>
      </c>
      <c r="AX59" s="29">
        <f t="shared" si="153"/>
        <v>0</v>
      </c>
      <c r="AY59" s="28">
        <v>0</v>
      </c>
      <c r="AZ59" s="29">
        <f t="shared" si="154"/>
        <v>0</v>
      </c>
      <c r="BA59" s="68">
        <f t="shared" si="157"/>
        <v>143</v>
      </c>
      <c r="BB59" s="172">
        <f t="shared" si="158"/>
        <v>21042.767672655093</v>
      </c>
      <c r="BD59" s="180">
        <f t="shared" si="155"/>
        <v>21042.767672655093</v>
      </c>
      <c r="BE59" s="180">
        <f t="shared" si="156"/>
        <v>0</v>
      </c>
    </row>
    <row r="60" spans="1:218" ht="78.75">
      <c r="A60" s="20">
        <v>46</v>
      </c>
      <c r="B60" s="34">
        <v>5</v>
      </c>
      <c r="C60" s="35">
        <v>42221504</v>
      </c>
      <c r="D60" s="35">
        <v>2500220</v>
      </c>
      <c r="E60" s="55" t="s">
        <v>141</v>
      </c>
      <c r="F60" s="55" t="s">
        <v>142</v>
      </c>
      <c r="G60" s="38" t="s">
        <v>64</v>
      </c>
      <c r="H60" s="74">
        <v>4030.8277735892002</v>
      </c>
      <c r="I60" s="139">
        <v>0</v>
      </c>
      <c r="J60" s="62">
        <f t="shared" si="133"/>
        <v>0</v>
      </c>
      <c r="K60" s="28">
        <v>5</v>
      </c>
      <c r="L60" s="29">
        <f t="shared" si="134"/>
        <v>20154.138867946</v>
      </c>
      <c r="M60" s="135">
        <v>0</v>
      </c>
      <c r="N60" s="29">
        <f t="shared" si="135"/>
        <v>0</v>
      </c>
      <c r="O60" s="30">
        <v>0</v>
      </c>
      <c r="P60" s="29">
        <f t="shared" si="136"/>
        <v>0</v>
      </c>
      <c r="Q60" s="28">
        <v>0</v>
      </c>
      <c r="R60" s="29">
        <f t="shared" si="137"/>
        <v>0</v>
      </c>
      <c r="S60" s="28">
        <v>0</v>
      </c>
      <c r="T60" s="29">
        <f t="shared" si="138"/>
        <v>0</v>
      </c>
      <c r="U60" s="135">
        <v>0</v>
      </c>
      <c r="V60" s="29">
        <f t="shared" si="139"/>
        <v>0</v>
      </c>
      <c r="W60" s="28">
        <v>0</v>
      </c>
      <c r="X60" s="29">
        <f t="shared" si="140"/>
        <v>0</v>
      </c>
      <c r="Y60" s="135">
        <v>0</v>
      </c>
      <c r="Z60" s="29">
        <f t="shared" si="141"/>
        <v>0</v>
      </c>
      <c r="AA60" s="28">
        <v>20</v>
      </c>
      <c r="AB60" s="29">
        <f t="shared" si="142"/>
        <v>80616.555471783999</v>
      </c>
      <c r="AC60" s="28">
        <v>0</v>
      </c>
      <c r="AD60" s="29">
        <f t="shared" si="143"/>
        <v>0</v>
      </c>
      <c r="AE60" s="138">
        <v>0</v>
      </c>
      <c r="AF60" s="66">
        <f t="shared" si="144"/>
        <v>0</v>
      </c>
      <c r="AG60" s="28">
        <v>20</v>
      </c>
      <c r="AH60" s="29">
        <f t="shared" si="145"/>
        <v>80616.555471783999</v>
      </c>
      <c r="AI60" s="75">
        <v>0</v>
      </c>
      <c r="AJ60" s="29">
        <f t="shared" si="146"/>
        <v>0</v>
      </c>
      <c r="AK60" s="135">
        <v>0</v>
      </c>
      <c r="AL60" s="29">
        <f t="shared" si="147"/>
        <v>0</v>
      </c>
      <c r="AM60" s="28">
        <v>0</v>
      </c>
      <c r="AN60" s="29">
        <f t="shared" si="148"/>
        <v>0</v>
      </c>
      <c r="AO60" s="135">
        <v>0</v>
      </c>
      <c r="AP60" s="29">
        <f t="shared" si="149"/>
        <v>0</v>
      </c>
      <c r="AQ60" s="135">
        <v>0</v>
      </c>
      <c r="AR60" s="29">
        <f t="shared" si="150"/>
        <v>0</v>
      </c>
      <c r="AS60" s="135">
        <v>0</v>
      </c>
      <c r="AT60" s="26">
        <f t="shared" si="151"/>
        <v>0</v>
      </c>
      <c r="AU60" s="28">
        <v>0</v>
      </c>
      <c r="AV60" s="29">
        <f t="shared" si="152"/>
        <v>0</v>
      </c>
      <c r="AW60" s="28">
        <v>10</v>
      </c>
      <c r="AX60" s="29">
        <f t="shared" si="153"/>
        <v>40308.277735891999</v>
      </c>
      <c r="AY60" s="28">
        <v>20</v>
      </c>
      <c r="AZ60" s="29">
        <f t="shared" si="154"/>
        <v>80616.555471783999</v>
      </c>
      <c r="BA60" s="68">
        <f t="shared" si="157"/>
        <v>75</v>
      </c>
      <c r="BB60" s="172">
        <f t="shared" si="158"/>
        <v>302312.08301919</v>
      </c>
      <c r="BD60" s="180">
        <f t="shared" si="155"/>
        <v>302312.08301919</v>
      </c>
      <c r="BE60" s="180">
        <f t="shared" si="156"/>
        <v>0</v>
      </c>
    </row>
    <row r="61" spans="1:218" ht="78.75">
      <c r="A61" s="34">
        <v>47</v>
      </c>
      <c r="B61" s="34">
        <v>6</v>
      </c>
      <c r="C61" s="35">
        <v>42221504</v>
      </c>
      <c r="D61" s="35">
        <v>2500219</v>
      </c>
      <c r="E61" s="37" t="s">
        <v>143</v>
      </c>
      <c r="F61" s="37" t="s">
        <v>144</v>
      </c>
      <c r="G61" s="38" t="s">
        <v>64</v>
      </c>
      <c r="H61" s="54">
        <v>3592.0926894320796</v>
      </c>
      <c r="I61" s="139">
        <v>250</v>
      </c>
      <c r="J61" s="62">
        <f t="shared" si="133"/>
        <v>898023.17235801986</v>
      </c>
      <c r="K61" s="28">
        <v>50</v>
      </c>
      <c r="L61" s="29">
        <f t="shared" si="134"/>
        <v>179604.63447160399</v>
      </c>
      <c r="M61" s="135">
        <v>200</v>
      </c>
      <c r="N61" s="29">
        <f t="shared" si="135"/>
        <v>718418.53788641596</v>
      </c>
      <c r="O61" s="30">
        <v>50</v>
      </c>
      <c r="P61" s="29">
        <f t="shared" si="136"/>
        <v>179604.63447160399</v>
      </c>
      <c r="Q61" s="28">
        <v>111</v>
      </c>
      <c r="R61" s="29">
        <f t="shared" si="137"/>
        <v>398722.28852696082</v>
      </c>
      <c r="S61" s="28">
        <v>100</v>
      </c>
      <c r="T61" s="29">
        <f t="shared" si="138"/>
        <v>359209.26894320798</v>
      </c>
      <c r="U61" s="135">
        <v>50</v>
      </c>
      <c r="V61" s="29">
        <f t="shared" si="139"/>
        <v>179604.63447160399</v>
      </c>
      <c r="W61" s="28">
        <v>100</v>
      </c>
      <c r="X61" s="29">
        <f t="shared" si="140"/>
        <v>359209.26894320798</v>
      </c>
      <c r="Y61" s="135">
        <v>190</v>
      </c>
      <c r="Z61" s="29">
        <f t="shared" si="141"/>
        <v>682497.61099209508</v>
      </c>
      <c r="AA61" s="28">
        <v>130</v>
      </c>
      <c r="AB61" s="29">
        <f t="shared" si="142"/>
        <v>466972.04962617037</v>
      </c>
      <c r="AC61" s="28">
        <v>50</v>
      </c>
      <c r="AD61" s="29">
        <f t="shared" si="143"/>
        <v>179604.63447160399</v>
      </c>
      <c r="AE61" s="138">
        <v>50</v>
      </c>
      <c r="AF61" s="66">
        <f t="shared" si="144"/>
        <v>179604.63447160399</v>
      </c>
      <c r="AG61" s="28">
        <v>200</v>
      </c>
      <c r="AH61" s="29">
        <f t="shared" si="145"/>
        <v>718418.53788641596</v>
      </c>
      <c r="AI61" s="75">
        <v>0</v>
      </c>
      <c r="AJ61" s="29">
        <f t="shared" si="146"/>
        <v>0</v>
      </c>
      <c r="AK61" s="135">
        <v>314</v>
      </c>
      <c r="AL61" s="29">
        <f t="shared" si="147"/>
        <v>1127917.1044816731</v>
      </c>
      <c r="AM61" s="28">
        <v>0</v>
      </c>
      <c r="AN61" s="29">
        <f t="shared" si="148"/>
        <v>0</v>
      </c>
      <c r="AO61" s="135">
        <v>100</v>
      </c>
      <c r="AP61" s="29">
        <f t="shared" si="149"/>
        <v>359209.26894320798</v>
      </c>
      <c r="AQ61" s="135">
        <v>0</v>
      </c>
      <c r="AR61" s="29">
        <f t="shared" si="150"/>
        <v>0</v>
      </c>
      <c r="AS61" s="135">
        <v>50</v>
      </c>
      <c r="AT61" s="26">
        <f t="shared" si="151"/>
        <v>179604.63447160399</v>
      </c>
      <c r="AU61" s="28">
        <v>0</v>
      </c>
      <c r="AV61" s="29">
        <f t="shared" si="152"/>
        <v>0</v>
      </c>
      <c r="AW61" s="28">
        <v>100</v>
      </c>
      <c r="AX61" s="29">
        <f t="shared" si="153"/>
        <v>359209.26894320798</v>
      </c>
      <c r="AY61" s="28">
        <v>50</v>
      </c>
      <c r="AZ61" s="29">
        <f t="shared" si="154"/>
        <v>179604.63447160399</v>
      </c>
      <c r="BA61" s="68">
        <f t="shared" si="157"/>
        <v>2145</v>
      </c>
      <c r="BB61" s="172">
        <f t="shared" si="158"/>
        <v>7705038.8188318098</v>
      </c>
      <c r="BD61" s="180">
        <f t="shared" si="155"/>
        <v>7705038.8188318107</v>
      </c>
      <c r="BE61" s="180">
        <f t="shared" si="156"/>
        <v>0</v>
      </c>
    </row>
    <row r="62" spans="1:218">
      <c r="A62" s="20">
        <v>48</v>
      </c>
      <c r="B62" s="20">
        <v>7</v>
      </c>
      <c r="C62" s="35"/>
      <c r="D62" s="35"/>
      <c r="E62" s="76" t="s">
        <v>145</v>
      </c>
      <c r="F62" s="76" t="s">
        <v>146</v>
      </c>
      <c r="G62" s="71" t="s">
        <v>64</v>
      </c>
      <c r="H62" s="54">
        <v>6500</v>
      </c>
      <c r="I62" s="139">
        <v>35</v>
      </c>
      <c r="J62" s="62">
        <f t="shared" si="133"/>
        <v>227500</v>
      </c>
      <c r="K62" s="28">
        <v>0</v>
      </c>
      <c r="L62" s="29">
        <f t="shared" si="134"/>
        <v>0</v>
      </c>
      <c r="M62" s="135">
        <v>0</v>
      </c>
      <c r="N62" s="29">
        <f t="shared" si="135"/>
        <v>0</v>
      </c>
      <c r="O62" s="30">
        <v>0</v>
      </c>
      <c r="P62" s="29">
        <f t="shared" si="136"/>
        <v>0</v>
      </c>
      <c r="Q62" s="28">
        <v>0</v>
      </c>
      <c r="R62" s="29">
        <f t="shared" si="137"/>
        <v>0</v>
      </c>
      <c r="S62" s="28">
        <v>0</v>
      </c>
      <c r="T62" s="29">
        <f t="shared" si="138"/>
        <v>0</v>
      </c>
      <c r="U62" s="135">
        <v>0</v>
      </c>
      <c r="V62" s="29">
        <f t="shared" si="139"/>
        <v>0</v>
      </c>
      <c r="W62" s="28">
        <v>0</v>
      </c>
      <c r="X62" s="29">
        <f t="shared" si="140"/>
        <v>0</v>
      </c>
      <c r="Y62" s="135">
        <v>0</v>
      </c>
      <c r="Z62" s="29">
        <f t="shared" si="141"/>
        <v>0</v>
      </c>
      <c r="AA62" s="28">
        <v>0</v>
      </c>
      <c r="AB62" s="29">
        <f t="shared" si="142"/>
        <v>0</v>
      </c>
      <c r="AC62" s="28">
        <v>0</v>
      </c>
      <c r="AD62" s="29">
        <f t="shared" si="143"/>
        <v>0</v>
      </c>
      <c r="AE62" s="138">
        <v>0</v>
      </c>
      <c r="AF62" s="66">
        <f t="shared" si="144"/>
        <v>0</v>
      </c>
      <c r="AG62" s="28">
        <v>0</v>
      </c>
      <c r="AH62" s="29">
        <f t="shared" si="145"/>
        <v>0</v>
      </c>
      <c r="AI62" s="75">
        <v>0</v>
      </c>
      <c r="AJ62" s="29">
        <f t="shared" si="146"/>
        <v>0</v>
      </c>
      <c r="AK62" s="135">
        <v>0</v>
      </c>
      <c r="AL62" s="29">
        <f t="shared" si="147"/>
        <v>0</v>
      </c>
      <c r="AM62" s="28">
        <v>0</v>
      </c>
      <c r="AN62" s="29">
        <f t="shared" si="148"/>
        <v>0</v>
      </c>
      <c r="AO62" s="135">
        <v>0</v>
      </c>
      <c r="AP62" s="29">
        <f t="shared" si="149"/>
        <v>0</v>
      </c>
      <c r="AQ62" s="135">
        <v>0</v>
      </c>
      <c r="AR62" s="29">
        <f t="shared" si="150"/>
        <v>0</v>
      </c>
      <c r="AS62" s="135">
        <v>0</v>
      </c>
      <c r="AT62" s="26">
        <f t="shared" si="151"/>
        <v>0</v>
      </c>
      <c r="AU62" s="28">
        <v>0</v>
      </c>
      <c r="AV62" s="29">
        <f t="shared" si="152"/>
        <v>0</v>
      </c>
      <c r="AW62" s="28">
        <v>0</v>
      </c>
      <c r="AX62" s="29">
        <f t="shared" si="153"/>
        <v>0</v>
      </c>
      <c r="AY62" s="28">
        <v>0</v>
      </c>
      <c r="AZ62" s="29">
        <f t="shared" si="154"/>
        <v>0</v>
      </c>
      <c r="BA62" s="68">
        <f t="shared" si="157"/>
        <v>35</v>
      </c>
      <c r="BB62" s="172">
        <f t="shared" si="158"/>
        <v>227500</v>
      </c>
      <c r="BD62" s="180">
        <f t="shared" si="155"/>
        <v>227500</v>
      </c>
      <c r="BE62" s="180">
        <f t="shared" si="156"/>
        <v>0</v>
      </c>
    </row>
    <row r="63" spans="1:218" ht="78.75">
      <c r="A63" s="34">
        <v>49</v>
      </c>
      <c r="B63" s="34">
        <v>8</v>
      </c>
      <c r="C63" s="35">
        <v>42221504</v>
      </c>
      <c r="D63" s="35">
        <v>2500218</v>
      </c>
      <c r="E63" s="37" t="s">
        <v>147</v>
      </c>
      <c r="F63" s="37" t="s">
        <v>148</v>
      </c>
      <c r="G63" s="38" t="s">
        <v>64</v>
      </c>
      <c r="H63" s="54">
        <v>3820.0899411204273</v>
      </c>
      <c r="I63" s="139">
        <v>500</v>
      </c>
      <c r="J63" s="62">
        <f t="shared" si="133"/>
        <v>1910044.9705602136</v>
      </c>
      <c r="K63" s="28">
        <v>0</v>
      </c>
      <c r="L63" s="29">
        <f t="shared" si="134"/>
        <v>0</v>
      </c>
      <c r="M63" s="135">
        <v>0</v>
      </c>
      <c r="N63" s="29">
        <f t="shared" si="135"/>
        <v>0</v>
      </c>
      <c r="O63" s="30">
        <v>50</v>
      </c>
      <c r="P63" s="29">
        <f t="shared" si="136"/>
        <v>191004.49705602136</v>
      </c>
      <c r="Q63" s="28">
        <v>100</v>
      </c>
      <c r="R63" s="29">
        <f t="shared" si="137"/>
        <v>382008.99411204271</v>
      </c>
      <c r="S63" s="28">
        <v>140</v>
      </c>
      <c r="T63" s="29">
        <f t="shared" si="138"/>
        <v>534812.59175685979</v>
      </c>
      <c r="U63" s="135">
        <v>100</v>
      </c>
      <c r="V63" s="29">
        <f t="shared" si="139"/>
        <v>382008.99411204271</v>
      </c>
      <c r="W63" s="28">
        <v>100</v>
      </c>
      <c r="X63" s="29">
        <f t="shared" si="140"/>
        <v>382008.99411204271</v>
      </c>
      <c r="Y63" s="135">
        <v>190</v>
      </c>
      <c r="Z63" s="29">
        <f t="shared" si="141"/>
        <v>725817.08881288115</v>
      </c>
      <c r="AA63" s="28">
        <v>120</v>
      </c>
      <c r="AB63" s="29">
        <f t="shared" si="142"/>
        <v>458410.79293445125</v>
      </c>
      <c r="AC63" s="28">
        <v>50</v>
      </c>
      <c r="AD63" s="29">
        <f t="shared" si="143"/>
        <v>191004.49705602136</v>
      </c>
      <c r="AE63" s="138">
        <v>50</v>
      </c>
      <c r="AF63" s="66">
        <f t="shared" si="144"/>
        <v>191004.49705602136</v>
      </c>
      <c r="AG63" s="28">
        <v>200</v>
      </c>
      <c r="AH63" s="29">
        <f t="shared" si="145"/>
        <v>764017.98822408542</v>
      </c>
      <c r="AI63" s="75">
        <v>200</v>
      </c>
      <c r="AJ63" s="29">
        <f t="shared" si="146"/>
        <v>764017.98822408542</v>
      </c>
      <c r="AK63" s="135">
        <v>0</v>
      </c>
      <c r="AL63" s="29">
        <f t="shared" si="147"/>
        <v>0</v>
      </c>
      <c r="AM63" s="28">
        <v>0</v>
      </c>
      <c r="AN63" s="29">
        <f t="shared" si="148"/>
        <v>0</v>
      </c>
      <c r="AO63" s="135">
        <v>150</v>
      </c>
      <c r="AP63" s="29">
        <f t="shared" si="149"/>
        <v>573013.49116806407</v>
      </c>
      <c r="AQ63" s="135">
        <v>100</v>
      </c>
      <c r="AR63" s="29">
        <f t="shared" si="150"/>
        <v>382008.99411204271</v>
      </c>
      <c r="AS63" s="135">
        <v>150</v>
      </c>
      <c r="AT63" s="26">
        <f t="shared" si="151"/>
        <v>573013.49116806407</v>
      </c>
      <c r="AU63" s="28">
        <v>0</v>
      </c>
      <c r="AV63" s="29">
        <f t="shared" si="152"/>
        <v>0</v>
      </c>
      <c r="AW63" s="28">
        <v>300</v>
      </c>
      <c r="AX63" s="29">
        <f t="shared" si="153"/>
        <v>1146026.9823361281</v>
      </c>
      <c r="AY63" s="28">
        <v>50</v>
      </c>
      <c r="AZ63" s="29">
        <f t="shared" si="154"/>
        <v>191004.49705602136</v>
      </c>
      <c r="BA63" s="68">
        <f t="shared" si="157"/>
        <v>2550</v>
      </c>
      <c r="BB63" s="172">
        <f t="shared" si="158"/>
        <v>9741229.3498570882</v>
      </c>
      <c r="BD63" s="180">
        <f t="shared" si="155"/>
        <v>9741229.34985709</v>
      </c>
      <c r="BE63" s="180">
        <f t="shared" si="156"/>
        <v>0</v>
      </c>
    </row>
    <row r="64" spans="1:218" ht="78.75">
      <c r="A64" s="20">
        <v>50</v>
      </c>
      <c r="B64" s="34">
        <v>9</v>
      </c>
      <c r="C64" s="35">
        <v>42221504</v>
      </c>
      <c r="D64" s="35">
        <v>2500215</v>
      </c>
      <c r="E64" s="37" t="s">
        <v>149</v>
      </c>
      <c r="F64" s="37" t="s">
        <v>150</v>
      </c>
      <c r="G64" s="38" t="s">
        <v>64</v>
      </c>
      <c r="H64" s="54">
        <v>3820.0899411204273</v>
      </c>
      <c r="I64" s="139">
        <v>300</v>
      </c>
      <c r="J64" s="62">
        <f t="shared" si="133"/>
        <v>1146026.9823361281</v>
      </c>
      <c r="K64" s="28">
        <v>20</v>
      </c>
      <c r="L64" s="29">
        <f t="shared" si="134"/>
        <v>76401.798822408542</v>
      </c>
      <c r="M64" s="135">
        <v>100</v>
      </c>
      <c r="N64" s="29">
        <f t="shared" si="135"/>
        <v>382008.99411204271</v>
      </c>
      <c r="O64" s="30">
        <v>0</v>
      </c>
      <c r="P64" s="29">
        <f t="shared" si="136"/>
        <v>0</v>
      </c>
      <c r="Q64" s="28">
        <v>0</v>
      </c>
      <c r="R64" s="29">
        <f t="shared" si="137"/>
        <v>0</v>
      </c>
      <c r="S64" s="28">
        <v>50</v>
      </c>
      <c r="T64" s="29">
        <f t="shared" si="138"/>
        <v>191004.49705602136</v>
      </c>
      <c r="U64" s="135">
        <v>100</v>
      </c>
      <c r="V64" s="29">
        <f t="shared" si="139"/>
        <v>382008.99411204271</v>
      </c>
      <c r="W64" s="28">
        <v>0</v>
      </c>
      <c r="X64" s="29">
        <f t="shared" si="140"/>
        <v>0</v>
      </c>
      <c r="Y64" s="135">
        <v>95</v>
      </c>
      <c r="Z64" s="29">
        <f t="shared" si="141"/>
        <v>362908.54440644057</v>
      </c>
      <c r="AA64" s="28">
        <v>50</v>
      </c>
      <c r="AB64" s="29">
        <f t="shared" si="142"/>
        <v>191004.49705602136</v>
      </c>
      <c r="AC64" s="28">
        <v>40</v>
      </c>
      <c r="AD64" s="29">
        <f t="shared" si="143"/>
        <v>152803.59764481708</v>
      </c>
      <c r="AE64" s="138">
        <v>0</v>
      </c>
      <c r="AF64" s="66">
        <f t="shared" si="144"/>
        <v>0</v>
      </c>
      <c r="AG64" s="28">
        <v>100</v>
      </c>
      <c r="AH64" s="29">
        <f t="shared" si="145"/>
        <v>382008.99411204271</v>
      </c>
      <c r="AI64" s="75">
        <v>100</v>
      </c>
      <c r="AJ64" s="29">
        <f t="shared" si="146"/>
        <v>382008.99411204271</v>
      </c>
      <c r="AK64" s="135">
        <v>0</v>
      </c>
      <c r="AL64" s="29">
        <f t="shared" si="147"/>
        <v>0</v>
      </c>
      <c r="AM64" s="28">
        <v>0</v>
      </c>
      <c r="AN64" s="29">
        <f t="shared" si="148"/>
        <v>0</v>
      </c>
      <c r="AO64" s="135">
        <v>100</v>
      </c>
      <c r="AP64" s="29">
        <f t="shared" si="149"/>
        <v>382008.99411204271</v>
      </c>
      <c r="AQ64" s="135">
        <v>200</v>
      </c>
      <c r="AR64" s="29">
        <f t="shared" si="150"/>
        <v>764017.98822408542</v>
      </c>
      <c r="AS64" s="135">
        <v>50</v>
      </c>
      <c r="AT64" s="26">
        <f t="shared" si="151"/>
        <v>191004.49705602136</v>
      </c>
      <c r="AU64" s="28">
        <v>0</v>
      </c>
      <c r="AV64" s="29">
        <f t="shared" si="152"/>
        <v>0</v>
      </c>
      <c r="AW64" s="28">
        <v>100</v>
      </c>
      <c r="AX64" s="29">
        <f t="shared" si="153"/>
        <v>382008.99411204271</v>
      </c>
      <c r="AY64" s="28">
        <v>0</v>
      </c>
      <c r="AZ64" s="29">
        <f t="shared" si="154"/>
        <v>0</v>
      </c>
      <c r="BA64" s="68">
        <f t="shared" si="157"/>
        <v>1405</v>
      </c>
      <c r="BB64" s="172">
        <f t="shared" si="158"/>
        <v>5367226.3672741996</v>
      </c>
      <c r="BD64" s="180">
        <f t="shared" si="155"/>
        <v>5367226.3672742005</v>
      </c>
      <c r="BE64" s="180">
        <f t="shared" si="156"/>
        <v>0</v>
      </c>
    </row>
    <row r="65" spans="1:218" ht="78.75">
      <c r="A65" s="34">
        <v>51</v>
      </c>
      <c r="B65" s="20">
        <v>10</v>
      </c>
      <c r="C65" s="35">
        <v>42221504</v>
      </c>
      <c r="D65" s="35">
        <v>2500216</v>
      </c>
      <c r="E65" s="37" t="s">
        <v>151</v>
      </c>
      <c r="F65" s="37" t="s">
        <v>152</v>
      </c>
      <c r="G65" s="38" t="s">
        <v>64</v>
      </c>
      <c r="H65" s="54">
        <v>3720.3241451805379</v>
      </c>
      <c r="I65" s="139">
        <v>50</v>
      </c>
      <c r="J65" s="62">
        <f t="shared" si="133"/>
        <v>186016.20725902691</v>
      </c>
      <c r="K65" s="28">
        <v>0</v>
      </c>
      <c r="L65" s="29">
        <f t="shared" si="134"/>
        <v>0</v>
      </c>
      <c r="M65" s="135">
        <v>200</v>
      </c>
      <c r="N65" s="29">
        <f t="shared" si="135"/>
        <v>744064.82903610764</v>
      </c>
      <c r="O65" s="30">
        <v>0</v>
      </c>
      <c r="P65" s="29">
        <f t="shared" si="136"/>
        <v>0</v>
      </c>
      <c r="Q65" s="28">
        <v>0</v>
      </c>
      <c r="R65" s="29">
        <f t="shared" si="137"/>
        <v>0</v>
      </c>
      <c r="S65" s="28">
        <v>10</v>
      </c>
      <c r="T65" s="29">
        <f t="shared" si="138"/>
        <v>37203.241451805377</v>
      </c>
      <c r="U65" s="135">
        <v>100</v>
      </c>
      <c r="V65" s="29">
        <f t="shared" si="139"/>
        <v>372032.41451805382</v>
      </c>
      <c r="W65" s="28">
        <v>0</v>
      </c>
      <c r="X65" s="29">
        <f t="shared" si="140"/>
        <v>0</v>
      </c>
      <c r="Y65" s="135">
        <v>0</v>
      </c>
      <c r="Z65" s="29">
        <f t="shared" si="141"/>
        <v>0</v>
      </c>
      <c r="AA65" s="28">
        <v>31</v>
      </c>
      <c r="AB65" s="29">
        <f t="shared" si="142"/>
        <v>115330.04850059668</v>
      </c>
      <c r="AC65" s="28">
        <v>50</v>
      </c>
      <c r="AD65" s="29">
        <f t="shared" si="143"/>
        <v>186016.20725902691</v>
      </c>
      <c r="AE65" s="138">
        <v>0</v>
      </c>
      <c r="AF65" s="66">
        <f t="shared" si="144"/>
        <v>0</v>
      </c>
      <c r="AG65" s="28">
        <v>0</v>
      </c>
      <c r="AH65" s="29">
        <f t="shared" si="145"/>
        <v>0</v>
      </c>
      <c r="AI65" s="75">
        <v>0</v>
      </c>
      <c r="AJ65" s="29">
        <f t="shared" si="146"/>
        <v>0</v>
      </c>
      <c r="AK65" s="135">
        <v>200</v>
      </c>
      <c r="AL65" s="29">
        <f t="shared" si="147"/>
        <v>744064.82903610764</v>
      </c>
      <c r="AM65" s="28">
        <v>0</v>
      </c>
      <c r="AN65" s="29">
        <f t="shared" si="148"/>
        <v>0</v>
      </c>
      <c r="AO65" s="135">
        <v>100</v>
      </c>
      <c r="AP65" s="29">
        <f t="shared" si="149"/>
        <v>372032.41451805382</v>
      </c>
      <c r="AQ65" s="135">
        <v>100</v>
      </c>
      <c r="AR65" s="29">
        <f t="shared" si="150"/>
        <v>372032.41451805382</v>
      </c>
      <c r="AS65" s="135">
        <v>10</v>
      </c>
      <c r="AT65" s="26">
        <f t="shared" si="151"/>
        <v>37203.241451805377</v>
      </c>
      <c r="AU65" s="28">
        <v>0</v>
      </c>
      <c r="AV65" s="29">
        <f t="shared" si="152"/>
        <v>0</v>
      </c>
      <c r="AW65" s="28">
        <v>0</v>
      </c>
      <c r="AX65" s="29">
        <f t="shared" si="153"/>
        <v>0</v>
      </c>
      <c r="AY65" s="28">
        <v>0</v>
      </c>
      <c r="AZ65" s="29">
        <f t="shared" si="154"/>
        <v>0</v>
      </c>
      <c r="BA65" s="68">
        <f t="shared" si="157"/>
        <v>851</v>
      </c>
      <c r="BB65" s="172">
        <f t="shared" si="158"/>
        <v>3165995.8475486375</v>
      </c>
      <c r="BD65" s="180">
        <f t="shared" si="155"/>
        <v>3165995.847548638</v>
      </c>
      <c r="BE65" s="180">
        <f t="shared" si="156"/>
        <v>0</v>
      </c>
    </row>
    <row r="66" spans="1:218" ht="78.75">
      <c r="A66" s="20">
        <v>52</v>
      </c>
      <c r="B66" s="34">
        <v>11</v>
      </c>
      <c r="C66" s="35">
        <v>42142609</v>
      </c>
      <c r="D66" s="35">
        <v>2584762</v>
      </c>
      <c r="E66" s="37" t="s">
        <v>154</v>
      </c>
      <c r="F66" s="37" t="s">
        <v>155</v>
      </c>
      <c r="G66" s="38" t="s">
        <v>64</v>
      </c>
      <c r="H66" s="74">
        <v>701.00337370033117</v>
      </c>
      <c r="I66" s="139">
        <v>0</v>
      </c>
      <c r="J66" s="62">
        <f t="shared" si="133"/>
        <v>0</v>
      </c>
      <c r="K66" s="28">
        <v>0</v>
      </c>
      <c r="L66" s="29">
        <f t="shared" si="134"/>
        <v>0</v>
      </c>
      <c r="M66" s="135">
        <v>0</v>
      </c>
      <c r="N66" s="29">
        <f t="shared" si="135"/>
        <v>0</v>
      </c>
      <c r="O66" s="30">
        <v>0</v>
      </c>
      <c r="P66" s="29">
        <f t="shared" si="136"/>
        <v>0</v>
      </c>
      <c r="Q66" s="28">
        <v>0</v>
      </c>
      <c r="R66" s="29">
        <f t="shared" si="137"/>
        <v>0</v>
      </c>
      <c r="S66" s="28">
        <v>0</v>
      </c>
      <c r="T66" s="29">
        <f t="shared" si="138"/>
        <v>0</v>
      </c>
      <c r="U66" s="135">
        <v>0</v>
      </c>
      <c r="V66" s="29">
        <f t="shared" si="139"/>
        <v>0</v>
      </c>
      <c r="W66" s="28">
        <v>0</v>
      </c>
      <c r="X66" s="29">
        <f t="shared" si="140"/>
        <v>0</v>
      </c>
      <c r="Y66" s="135">
        <v>100</v>
      </c>
      <c r="Z66" s="29">
        <f t="shared" si="141"/>
        <v>70100.337370033114</v>
      </c>
      <c r="AA66" s="28">
        <v>0</v>
      </c>
      <c r="AB66" s="29">
        <f t="shared" si="142"/>
        <v>0</v>
      </c>
      <c r="AC66" s="28">
        <v>0</v>
      </c>
      <c r="AD66" s="29">
        <f t="shared" si="143"/>
        <v>0</v>
      </c>
      <c r="AE66" s="138">
        <v>0</v>
      </c>
      <c r="AF66" s="66">
        <f t="shared" si="144"/>
        <v>0</v>
      </c>
      <c r="AG66" s="28">
        <v>100</v>
      </c>
      <c r="AH66" s="29">
        <f t="shared" si="145"/>
        <v>70100.337370033114</v>
      </c>
      <c r="AI66" s="75">
        <v>0</v>
      </c>
      <c r="AJ66" s="29">
        <f t="shared" si="146"/>
        <v>0</v>
      </c>
      <c r="AK66" s="135">
        <v>0</v>
      </c>
      <c r="AL66" s="29">
        <f t="shared" si="147"/>
        <v>0</v>
      </c>
      <c r="AM66" s="28">
        <v>0</v>
      </c>
      <c r="AN66" s="29">
        <f t="shared" si="148"/>
        <v>0</v>
      </c>
      <c r="AO66" s="135">
        <v>0</v>
      </c>
      <c r="AP66" s="29">
        <f t="shared" si="149"/>
        <v>0</v>
      </c>
      <c r="AQ66" s="135">
        <v>0</v>
      </c>
      <c r="AR66" s="29">
        <f t="shared" si="150"/>
        <v>0</v>
      </c>
      <c r="AS66" s="135">
        <v>0</v>
      </c>
      <c r="AT66" s="26">
        <f t="shared" si="151"/>
        <v>0</v>
      </c>
      <c r="AU66" s="28">
        <v>0</v>
      </c>
      <c r="AV66" s="29">
        <f t="shared" si="152"/>
        <v>0</v>
      </c>
      <c r="AW66" s="28">
        <v>0</v>
      </c>
      <c r="AX66" s="29">
        <f t="shared" si="153"/>
        <v>0</v>
      </c>
      <c r="AY66" s="28">
        <v>0</v>
      </c>
      <c r="AZ66" s="29">
        <f t="shared" si="154"/>
        <v>0</v>
      </c>
      <c r="BA66" s="68">
        <f t="shared" si="157"/>
        <v>200</v>
      </c>
      <c r="BB66" s="172">
        <f t="shared" si="158"/>
        <v>140200.67474006623</v>
      </c>
      <c r="BD66" s="180">
        <f t="shared" si="155"/>
        <v>140200.67474006623</v>
      </c>
      <c r="BE66" s="180">
        <f t="shared" si="156"/>
        <v>0</v>
      </c>
    </row>
    <row r="67" spans="1:218" ht="78.75">
      <c r="A67" s="34">
        <v>53</v>
      </c>
      <c r="B67" s="34">
        <v>12</v>
      </c>
      <c r="C67" s="35">
        <v>42142609</v>
      </c>
      <c r="D67" s="35">
        <v>2584760</v>
      </c>
      <c r="E67" s="37" t="s">
        <v>156</v>
      </c>
      <c r="F67" s="37" t="s">
        <v>157</v>
      </c>
      <c r="G67" s="38" t="s">
        <v>64</v>
      </c>
      <c r="H67" s="74">
        <v>399.07297184599463</v>
      </c>
      <c r="I67" s="139">
        <v>0</v>
      </c>
      <c r="J67" s="62">
        <f t="shared" si="133"/>
        <v>0</v>
      </c>
      <c r="K67" s="28">
        <v>0</v>
      </c>
      <c r="L67" s="29">
        <f t="shared" si="134"/>
        <v>0</v>
      </c>
      <c r="M67" s="135">
        <v>100</v>
      </c>
      <c r="N67" s="29">
        <f t="shared" si="135"/>
        <v>39907.297184599462</v>
      </c>
      <c r="O67" s="30">
        <v>0</v>
      </c>
      <c r="P67" s="29">
        <f t="shared" si="136"/>
        <v>0</v>
      </c>
      <c r="Q67" s="28">
        <v>0</v>
      </c>
      <c r="R67" s="29">
        <f t="shared" si="137"/>
        <v>0</v>
      </c>
      <c r="S67" s="28">
        <v>0</v>
      </c>
      <c r="T67" s="29">
        <f t="shared" si="138"/>
        <v>0</v>
      </c>
      <c r="U67" s="135">
        <v>0</v>
      </c>
      <c r="V67" s="29">
        <f t="shared" si="139"/>
        <v>0</v>
      </c>
      <c r="W67" s="28">
        <v>0</v>
      </c>
      <c r="X67" s="29">
        <f t="shared" si="140"/>
        <v>0</v>
      </c>
      <c r="Y67" s="135">
        <v>0</v>
      </c>
      <c r="Z67" s="29">
        <f t="shared" si="141"/>
        <v>0</v>
      </c>
      <c r="AA67" s="28">
        <v>0</v>
      </c>
      <c r="AB67" s="29">
        <f t="shared" si="142"/>
        <v>0</v>
      </c>
      <c r="AC67" s="28">
        <v>0</v>
      </c>
      <c r="AD67" s="29">
        <f t="shared" si="143"/>
        <v>0</v>
      </c>
      <c r="AE67" s="138">
        <v>0</v>
      </c>
      <c r="AF67" s="66">
        <f t="shared" si="144"/>
        <v>0</v>
      </c>
      <c r="AG67" s="28">
        <v>0</v>
      </c>
      <c r="AH67" s="29">
        <f t="shared" si="145"/>
        <v>0</v>
      </c>
      <c r="AI67" s="75">
        <v>0</v>
      </c>
      <c r="AJ67" s="29">
        <f t="shared" si="146"/>
        <v>0</v>
      </c>
      <c r="AK67" s="135">
        <v>0</v>
      </c>
      <c r="AL67" s="29">
        <f t="shared" si="147"/>
        <v>0</v>
      </c>
      <c r="AM67" s="28">
        <v>0</v>
      </c>
      <c r="AN67" s="29">
        <f t="shared" si="148"/>
        <v>0</v>
      </c>
      <c r="AO67" s="135">
        <v>0</v>
      </c>
      <c r="AP67" s="29">
        <f t="shared" si="149"/>
        <v>0</v>
      </c>
      <c r="AQ67" s="135">
        <v>0</v>
      </c>
      <c r="AR67" s="29">
        <f t="shared" si="150"/>
        <v>0</v>
      </c>
      <c r="AS67" s="135">
        <v>0</v>
      </c>
      <c r="AT67" s="26">
        <f t="shared" si="151"/>
        <v>0</v>
      </c>
      <c r="AU67" s="28">
        <v>0</v>
      </c>
      <c r="AV67" s="29">
        <f t="shared" si="152"/>
        <v>0</v>
      </c>
      <c r="AW67" s="28">
        <v>0</v>
      </c>
      <c r="AX67" s="29">
        <f t="shared" si="153"/>
        <v>0</v>
      </c>
      <c r="AY67" s="28">
        <v>0</v>
      </c>
      <c r="AZ67" s="29">
        <f t="shared" si="154"/>
        <v>0</v>
      </c>
      <c r="BA67" s="68">
        <f t="shared" si="157"/>
        <v>100</v>
      </c>
      <c r="BB67" s="172">
        <f t="shared" si="158"/>
        <v>39907.297184599462</v>
      </c>
      <c r="BD67" s="180">
        <f t="shared" si="155"/>
        <v>39907.297184599462</v>
      </c>
      <c r="BE67" s="180">
        <f t="shared" si="156"/>
        <v>0</v>
      </c>
    </row>
    <row r="68" spans="1:218" ht="90">
      <c r="A68" s="20">
        <v>54</v>
      </c>
      <c r="B68" s="20">
        <v>13</v>
      </c>
      <c r="C68" s="35" t="s">
        <v>153</v>
      </c>
      <c r="D68" s="35">
        <v>2503411</v>
      </c>
      <c r="E68" s="37" t="s">
        <v>158</v>
      </c>
      <c r="F68" s="37" t="s">
        <v>159</v>
      </c>
      <c r="G68" s="38" t="s">
        <v>64</v>
      </c>
      <c r="H68" s="74">
        <v>1545.2816676163263</v>
      </c>
      <c r="I68" s="139">
        <v>0</v>
      </c>
      <c r="J68" s="62">
        <f t="shared" si="133"/>
        <v>0</v>
      </c>
      <c r="K68" s="28">
        <v>0</v>
      </c>
      <c r="L68" s="29">
        <f t="shared" si="134"/>
        <v>0</v>
      </c>
      <c r="M68" s="135">
        <v>0</v>
      </c>
      <c r="N68" s="29">
        <f t="shared" si="135"/>
        <v>0</v>
      </c>
      <c r="O68" s="30">
        <v>0</v>
      </c>
      <c r="P68" s="29">
        <f t="shared" si="136"/>
        <v>0</v>
      </c>
      <c r="Q68" s="28">
        <v>2</v>
      </c>
      <c r="R68" s="29">
        <f t="shared" si="137"/>
        <v>3090.5633352326527</v>
      </c>
      <c r="S68" s="28">
        <v>0</v>
      </c>
      <c r="T68" s="29">
        <f t="shared" si="138"/>
        <v>0</v>
      </c>
      <c r="U68" s="135">
        <v>0</v>
      </c>
      <c r="V68" s="29">
        <f t="shared" si="139"/>
        <v>0</v>
      </c>
      <c r="W68" s="28">
        <v>0</v>
      </c>
      <c r="X68" s="29">
        <f t="shared" si="140"/>
        <v>0</v>
      </c>
      <c r="Y68" s="135">
        <v>0</v>
      </c>
      <c r="Z68" s="29">
        <f t="shared" si="141"/>
        <v>0</v>
      </c>
      <c r="AA68" s="28">
        <v>0</v>
      </c>
      <c r="AB68" s="29">
        <f t="shared" si="142"/>
        <v>0</v>
      </c>
      <c r="AC68" s="28">
        <v>0</v>
      </c>
      <c r="AD68" s="29">
        <f t="shared" si="143"/>
        <v>0</v>
      </c>
      <c r="AE68" s="138">
        <v>300</v>
      </c>
      <c r="AF68" s="66">
        <f t="shared" si="144"/>
        <v>463584.50028489792</v>
      </c>
      <c r="AG68" s="28">
        <v>0</v>
      </c>
      <c r="AH68" s="29">
        <f t="shared" si="145"/>
        <v>0</v>
      </c>
      <c r="AI68" s="75">
        <v>0</v>
      </c>
      <c r="AJ68" s="29">
        <f t="shared" si="146"/>
        <v>0</v>
      </c>
      <c r="AK68" s="135">
        <v>0</v>
      </c>
      <c r="AL68" s="29">
        <f t="shared" si="147"/>
        <v>0</v>
      </c>
      <c r="AM68" s="28">
        <v>0</v>
      </c>
      <c r="AN68" s="29">
        <f t="shared" si="148"/>
        <v>0</v>
      </c>
      <c r="AO68" s="135">
        <v>0</v>
      </c>
      <c r="AP68" s="29">
        <f t="shared" si="149"/>
        <v>0</v>
      </c>
      <c r="AQ68" s="135">
        <v>0</v>
      </c>
      <c r="AR68" s="29">
        <f t="shared" si="150"/>
        <v>0</v>
      </c>
      <c r="AS68" s="135">
        <v>0</v>
      </c>
      <c r="AT68" s="26">
        <f t="shared" si="151"/>
        <v>0</v>
      </c>
      <c r="AU68" s="28">
        <v>0</v>
      </c>
      <c r="AV68" s="29">
        <f t="shared" si="152"/>
        <v>0</v>
      </c>
      <c r="AW68" s="28">
        <v>0</v>
      </c>
      <c r="AX68" s="29">
        <f t="shared" si="153"/>
        <v>0</v>
      </c>
      <c r="AY68" s="28">
        <v>0</v>
      </c>
      <c r="AZ68" s="29">
        <f t="shared" si="154"/>
        <v>0</v>
      </c>
      <c r="BA68" s="68">
        <f t="shared" si="157"/>
        <v>302</v>
      </c>
      <c r="BB68" s="172">
        <f t="shared" si="158"/>
        <v>466675.06362013059</v>
      </c>
      <c r="BD68" s="180">
        <f t="shared" si="155"/>
        <v>466675.06362013053</v>
      </c>
      <c r="BE68" s="180">
        <f t="shared" si="156"/>
        <v>0</v>
      </c>
    </row>
    <row r="69" spans="1:218" ht="90">
      <c r="A69" s="34">
        <v>55</v>
      </c>
      <c r="B69" s="34">
        <v>14</v>
      </c>
      <c r="C69" s="35">
        <v>42142609</v>
      </c>
      <c r="D69" s="35">
        <v>2501227</v>
      </c>
      <c r="E69" s="37" t="s">
        <v>160</v>
      </c>
      <c r="F69" s="37" t="s">
        <v>161</v>
      </c>
      <c r="G69" s="38" t="s">
        <v>64</v>
      </c>
      <c r="H69" s="74">
        <v>356.60356025170779</v>
      </c>
      <c r="I69" s="139">
        <v>0</v>
      </c>
      <c r="J69" s="62">
        <f t="shared" si="133"/>
        <v>0</v>
      </c>
      <c r="K69" s="28">
        <v>0</v>
      </c>
      <c r="L69" s="29">
        <f t="shared" si="134"/>
        <v>0</v>
      </c>
      <c r="M69" s="135">
        <v>0</v>
      </c>
      <c r="N69" s="29">
        <f t="shared" si="135"/>
        <v>0</v>
      </c>
      <c r="O69" s="30">
        <v>510</v>
      </c>
      <c r="P69" s="29">
        <f t="shared" si="136"/>
        <v>181867.81572837097</v>
      </c>
      <c r="Q69" s="28">
        <v>0</v>
      </c>
      <c r="R69" s="29">
        <f t="shared" si="137"/>
        <v>0</v>
      </c>
      <c r="S69" s="28">
        <v>0</v>
      </c>
      <c r="T69" s="29">
        <f t="shared" si="138"/>
        <v>0</v>
      </c>
      <c r="U69" s="135">
        <v>300</v>
      </c>
      <c r="V69" s="29">
        <f t="shared" si="139"/>
        <v>106981.06807551233</v>
      </c>
      <c r="W69" s="28">
        <v>0</v>
      </c>
      <c r="X69" s="29">
        <f t="shared" si="140"/>
        <v>0</v>
      </c>
      <c r="Y69" s="135">
        <v>100</v>
      </c>
      <c r="Z69" s="29">
        <f t="shared" si="141"/>
        <v>35660.356025170782</v>
      </c>
      <c r="AA69" s="28">
        <v>400</v>
      </c>
      <c r="AB69" s="29">
        <f t="shared" si="142"/>
        <v>142641.42410068313</v>
      </c>
      <c r="AC69" s="28">
        <v>0</v>
      </c>
      <c r="AD69" s="29">
        <f t="shared" si="143"/>
        <v>0</v>
      </c>
      <c r="AE69" s="138">
        <v>0</v>
      </c>
      <c r="AF69" s="66">
        <f t="shared" si="144"/>
        <v>0</v>
      </c>
      <c r="AG69" s="28">
        <v>300</v>
      </c>
      <c r="AH69" s="29">
        <f t="shared" si="145"/>
        <v>106981.06807551233</v>
      </c>
      <c r="AI69" s="75">
        <v>0</v>
      </c>
      <c r="AJ69" s="29">
        <f t="shared" si="146"/>
        <v>0</v>
      </c>
      <c r="AK69" s="135">
        <v>1000</v>
      </c>
      <c r="AL69" s="29">
        <f t="shared" si="147"/>
        <v>356603.56025170779</v>
      </c>
      <c r="AM69" s="28">
        <v>0</v>
      </c>
      <c r="AN69" s="29">
        <f t="shared" si="148"/>
        <v>0</v>
      </c>
      <c r="AO69" s="135">
        <v>0</v>
      </c>
      <c r="AP69" s="29">
        <f t="shared" si="149"/>
        <v>0</v>
      </c>
      <c r="AQ69" s="135">
        <v>50</v>
      </c>
      <c r="AR69" s="29">
        <f t="shared" si="150"/>
        <v>17830.178012585391</v>
      </c>
      <c r="AS69" s="135">
        <v>0</v>
      </c>
      <c r="AT69" s="26">
        <f t="shared" si="151"/>
        <v>0</v>
      </c>
      <c r="AU69" s="28">
        <v>0</v>
      </c>
      <c r="AV69" s="29">
        <f t="shared" si="152"/>
        <v>0</v>
      </c>
      <c r="AW69" s="28">
        <v>200</v>
      </c>
      <c r="AX69" s="29">
        <f t="shared" si="153"/>
        <v>71320.712050341564</v>
      </c>
      <c r="AY69" s="28">
        <v>100</v>
      </c>
      <c r="AZ69" s="29">
        <f t="shared" si="154"/>
        <v>35660.356025170782</v>
      </c>
      <c r="BA69" s="68">
        <f t="shared" si="157"/>
        <v>2960</v>
      </c>
      <c r="BB69" s="172">
        <f t="shared" si="158"/>
        <v>1055546.5383450552</v>
      </c>
      <c r="BD69" s="180">
        <f t="shared" si="155"/>
        <v>1055546.538345055</v>
      </c>
      <c r="BE69" s="180">
        <f t="shared" si="156"/>
        <v>0</v>
      </c>
    </row>
    <row r="70" spans="1:218" ht="90">
      <c r="A70" s="20">
        <v>56</v>
      </c>
      <c r="B70" s="34">
        <v>15</v>
      </c>
      <c r="C70" s="35">
        <v>42142609</v>
      </c>
      <c r="D70" s="35">
        <v>2501228</v>
      </c>
      <c r="E70" s="37" t="s">
        <v>162</v>
      </c>
      <c r="F70" s="37" t="s">
        <v>163</v>
      </c>
      <c r="G70" s="38" t="s">
        <v>64</v>
      </c>
      <c r="H70" s="74">
        <v>436.37251091216115</v>
      </c>
      <c r="I70" s="139">
        <v>700</v>
      </c>
      <c r="J70" s="62">
        <f t="shared" si="133"/>
        <v>305460.75763851282</v>
      </c>
      <c r="K70" s="28">
        <v>150</v>
      </c>
      <c r="L70" s="29">
        <f t="shared" si="134"/>
        <v>65455.87663682417</v>
      </c>
      <c r="M70" s="135">
        <v>500</v>
      </c>
      <c r="N70" s="29">
        <f t="shared" si="135"/>
        <v>218186.25545608057</v>
      </c>
      <c r="O70" s="30">
        <v>500</v>
      </c>
      <c r="P70" s="29">
        <f t="shared" si="136"/>
        <v>218186.25545608057</v>
      </c>
      <c r="Q70" s="28">
        <v>0</v>
      </c>
      <c r="R70" s="29">
        <f t="shared" si="137"/>
        <v>0</v>
      </c>
      <c r="S70" s="28">
        <v>200</v>
      </c>
      <c r="T70" s="29">
        <f t="shared" si="138"/>
        <v>87274.502182432232</v>
      </c>
      <c r="U70" s="135">
        <v>200</v>
      </c>
      <c r="V70" s="29">
        <f t="shared" si="139"/>
        <v>87274.502182432232</v>
      </c>
      <c r="W70" s="28">
        <v>200</v>
      </c>
      <c r="X70" s="29">
        <f t="shared" si="140"/>
        <v>87274.502182432232</v>
      </c>
      <c r="Y70" s="135">
        <v>0</v>
      </c>
      <c r="Z70" s="29">
        <f t="shared" si="141"/>
        <v>0</v>
      </c>
      <c r="AA70" s="28">
        <v>450</v>
      </c>
      <c r="AB70" s="29">
        <f t="shared" si="142"/>
        <v>196367.62991047252</v>
      </c>
      <c r="AC70" s="28">
        <v>200</v>
      </c>
      <c r="AD70" s="29">
        <f t="shared" si="143"/>
        <v>87274.502182432232</v>
      </c>
      <c r="AE70" s="138">
        <v>50</v>
      </c>
      <c r="AF70" s="66">
        <f t="shared" si="144"/>
        <v>21818.625545608058</v>
      </c>
      <c r="AG70" s="28">
        <v>500</v>
      </c>
      <c r="AH70" s="29">
        <f t="shared" si="145"/>
        <v>218186.25545608057</v>
      </c>
      <c r="AI70" s="75">
        <v>700</v>
      </c>
      <c r="AJ70" s="29">
        <f t="shared" si="146"/>
        <v>305460.75763851282</v>
      </c>
      <c r="AK70" s="135">
        <v>1000</v>
      </c>
      <c r="AL70" s="29">
        <f t="shared" si="147"/>
        <v>436372.51091216115</v>
      </c>
      <c r="AM70" s="28">
        <v>0</v>
      </c>
      <c r="AN70" s="29">
        <f t="shared" si="148"/>
        <v>0</v>
      </c>
      <c r="AO70" s="135">
        <v>200</v>
      </c>
      <c r="AP70" s="29">
        <f t="shared" si="149"/>
        <v>87274.502182432232</v>
      </c>
      <c r="AQ70" s="135">
        <v>50</v>
      </c>
      <c r="AR70" s="29">
        <f t="shared" si="150"/>
        <v>21818.625545608058</v>
      </c>
      <c r="AS70" s="135">
        <v>230</v>
      </c>
      <c r="AT70" s="26">
        <f t="shared" si="151"/>
        <v>100365.67750979707</v>
      </c>
      <c r="AU70" s="28">
        <v>0</v>
      </c>
      <c r="AV70" s="29">
        <f t="shared" si="152"/>
        <v>0</v>
      </c>
      <c r="AW70" s="28">
        <v>300</v>
      </c>
      <c r="AX70" s="29">
        <f t="shared" si="153"/>
        <v>130911.75327364834</v>
      </c>
      <c r="AY70" s="28">
        <v>200</v>
      </c>
      <c r="AZ70" s="29">
        <f t="shared" si="154"/>
        <v>87274.502182432232</v>
      </c>
      <c r="BA70" s="68">
        <f t="shared" si="157"/>
        <v>6330</v>
      </c>
      <c r="BB70" s="172">
        <f t="shared" si="158"/>
        <v>2762237.9940739805</v>
      </c>
      <c r="BD70" s="180">
        <f t="shared" si="155"/>
        <v>2762237.99407398</v>
      </c>
      <c r="BE70" s="180">
        <f t="shared" si="156"/>
        <v>0</v>
      </c>
    </row>
    <row r="71" spans="1:218" ht="90">
      <c r="A71" s="34">
        <v>57</v>
      </c>
      <c r="B71" s="20">
        <v>16</v>
      </c>
      <c r="C71" s="35">
        <v>42142609</v>
      </c>
      <c r="D71" s="35">
        <v>2500001</v>
      </c>
      <c r="E71" s="37" t="s">
        <v>164</v>
      </c>
      <c r="F71" s="37" t="s">
        <v>165</v>
      </c>
      <c r="G71" s="38" t="s">
        <v>64</v>
      </c>
      <c r="H71" s="74">
        <v>531.81415929203536</v>
      </c>
      <c r="I71" s="139">
        <v>1000</v>
      </c>
      <c r="J71" s="62">
        <f t="shared" si="133"/>
        <v>531814.15929203539</v>
      </c>
      <c r="K71" s="28">
        <v>5</v>
      </c>
      <c r="L71" s="29">
        <f t="shared" si="134"/>
        <v>2659.070796460177</v>
      </c>
      <c r="M71" s="135">
        <v>100</v>
      </c>
      <c r="N71" s="29">
        <f t="shared" si="135"/>
        <v>53181.415929203533</v>
      </c>
      <c r="O71" s="30">
        <v>500</v>
      </c>
      <c r="P71" s="29">
        <f t="shared" si="136"/>
        <v>265907.07964601769</v>
      </c>
      <c r="Q71" s="28">
        <v>0</v>
      </c>
      <c r="R71" s="29">
        <f t="shared" si="137"/>
        <v>0</v>
      </c>
      <c r="S71" s="28">
        <v>250</v>
      </c>
      <c r="T71" s="29">
        <f t="shared" si="138"/>
        <v>132953.53982300885</v>
      </c>
      <c r="U71" s="135">
        <v>200</v>
      </c>
      <c r="V71" s="29">
        <f t="shared" si="139"/>
        <v>106362.83185840707</v>
      </c>
      <c r="W71" s="28">
        <v>100</v>
      </c>
      <c r="X71" s="29">
        <f t="shared" si="140"/>
        <v>53181.415929203533</v>
      </c>
      <c r="Y71" s="135">
        <v>200</v>
      </c>
      <c r="Z71" s="29">
        <f t="shared" si="141"/>
        <v>106362.83185840707</v>
      </c>
      <c r="AA71" s="28">
        <v>450</v>
      </c>
      <c r="AB71" s="29">
        <f t="shared" si="142"/>
        <v>239316.37168141591</v>
      </c>
      <c r="AC71" s="28">
        <v>150</v>
      </c>
      <c r="AD71" s="29">
        <f t="shared" si="143"/>
        <v>79772.123893805299</v>
      </c>
      <c r="AE71" s="138">
        <v>100</v>
      </c>
      <c r="AF71" s="66">
        <f t="shared" si="144"/>
        <v>53181.415929203533</v>
      </c>
      <c r="AG71" s="28">
        <v>500</v>
      </c>
      <c r="AH71" s="29">
        <f t="shared" si="145"/>
        <v>265907.07964601769</v>
      </c>
      <c r="AI71" s="75">
        <v>700</v>
      </c>
      <c r="AJ71" s="29">
        <f t="shared" si="146"/>
        <v>372269.91150442476</v>
      </c>
      <c r="AK71" s="135">
        <v>0</v>
      </c>
      <c r="AL71" s="29">
        <f t="shared" si="147"/>
        <v>0</v>
      </c>
      <c r="AM71" s="28">
        <v>0</v>
      </c>
      <c r="AN71" s="29">
        <f t="shared" si="148"/>
        <v>0</v>
      </c>
      <c r="AO71" s="135">
        <v>400</v>
      </c>
      <c r="AP71" s="29">
        <f t="shared" si="149"/>
        <v>212725.66371681413</v>
      </c>
      <c r="AQ71" s="135">
        <v>50</v>
      </c>
      <c r="AR71" s="29">
        <f t="shared" si="150"/>
        <v>26590.707964601766</v>
      </c>
      <c r="AS71" s="135">
        <v>0</v>
      </c>
      <c r="AT71" s="26">
        <f t="shared" si="151"/>
        <v>0</v>
      </c>
      <c r="AU71" s="28">
        <v>0</v>
      </c>
      <c r="AV71" s="29">
        <f t="shared" si="152"/>
        <v>0</v>
      </c>
      <c r="AW71" s="28">
        <v>800</v>
      </c>
      <c r="AX71" s="29">
        <f t="shared" si="153"/>
        <v>425451.32743362826</v>
      </c>
      <c r="AY71" s="28">
        <v>300</v>
      </c>
      <c r="AZ71" s="29">
        <f t="shared" si="154"/>
        <v>159544.2477876106</v>
      </c>
      <c r="BA71" s="68">
        <f t="shared" si="157"/>
        <v>5805</v>
      </c>
      <c r="BB71" s="172">
        <f t="shared" si="158"/>
        <v>3087181.1946902657</v>
      </c>
      <c r="BD71" s="180">
        <f t="shared" si="155"/>
        <v>3087181.1946902652</v>
      </c>
      <c r="BE71" s="180">
        <f t="shared" si="156"/>
        <v>0</v>
      </c>
    </row>
    <row r="72" spans="1:218" ht="90">
      <c r="A72" s="20">
        <v>58</v>
      </c>
      <c r="B72" s="34">
        <v>17</v>
      </c>
      <c r="C72" s="35">
        <v>42142609</v>
      </c>
      <c r="D72" s="35">
        <v>2502243</v>
      </c>
      <c r="E72" s="37" t="s">
        <v>166</v>
      </c>
      <c r="F72" s="37" t="s">
        <v>167</v>
      </c>
      <c r="G72" s="38" t="s">
        <v>64</v>
      </c>
      <c r="H72" s="74">
        <v>768.13836320340897</v>
      </c>
      <c r="I72" s="139">
        <v>300</v>
      </c>
      <c r="J72" s="62">
        <f t="shared" si="133"/>
        <v>230441.50896102269</v>
      </c>
      <c r="K72" s="28">
        <v>10</v>
      </c>
      <c r="L72" s="29">
        <f t="shared" si="134"/>
        <v>7681.3836320340897</v>
      </c>
      <c r="M72" s="135">
        <v>50</v>
      </c>
      <c r="N72" s="29">
        <f t="shared" si="135"/>
        <v>38406.918160170448</v>
      </c>
      <c r="O72" s="30">
        <v>0</v>
      </c>
      <c r="P72" s="29">
        <f t="shared" si="136"/>
        <v>0</v>
      </c>
      <c r="Q72" s="28">
        <v>0</v>
      </c>
      <c r="R72" s="29">
        <f t="shared" si="137"/>
        <v>0</v>
      </c>
      <c r="S72" s="28">
        <v>0</v>
      </c>
      <c r="T72" s="29">
        <f t="shared" si="138"/>
        <v>0</v>
      </c>
      <c r="U72" s="135">
        <v>0</v>
      </c>
      <c r="V72" s="29">
        <f t="shared" si="139"/>
        <v>0</v>
      </c>
      <c r="W72" s="28">
        <v>0</v>
      </c>
      <c r="X72" s="29">
        <f t="shared" si="140"/>
        <v>0</v>
      </c>
      <c r="Y72" s="135">
        <v>0</v>
      </c>
      <c r="Z72" s="29">
        <f t="shared" si="141"/>
        <v>0</v>
      </c>
      <c r="AA72" s="28">
        <v>150</v>
      </c>
      <c r="AB72" s="29">
        <f t="shared" si="142"/>
        <v>115220.75448051134</v>
      </c>
      <c r="AC72" s="28">
        <v>0</v>
      </c>
      <c r="AD72" s="29">
        <f t="shared" si="143"/>
        <v>0</v>
      </c>
      <c r="AE72" s="138">
        <v>0</v>
      </c>
      <c r="AF72" s="66">
        <f t="shared" si="144"/>
        <v>0</v>
      </c>
      <c r="AG72" s="28">
        <v>200</v>
      </c>
      <c r="AH72" s="29">
        <f t="shared" si="145"/>
        <v>153627.67264068179</v>
      </c>
      <c r="AI72" s="75">
        <v>0</v>
      </c>
      <c r="AJ72" s="29">
        <f t="shared" si="146"/>
        <v>0</v>
      </c>
      <c r="AK72" s="135">
        <v>0</v>
      </c>
      <c r="AL72" s="29">
        <f t="shared" si="147"/>
        <v>0</v>
      </c>
      <c r="AM72" s="28">
        <v>0</v>
      </c>
      <c r="AN72" s="29">
        <f t="shared" si="148"/>
        <v>0</v>
      </c>
      <c r="AO72" s="135">
        <v>0</v>
      </c>
      <c r="AP72" s="29">
        <f t="shared" si="149"/>
        <v>0</v>
      </c>
      <c r="AQ72" s="135">
        <v>50</v>
      </c>
      <c r="AR72" s="29">
        <f t="shared" si="150"/>
        <v>38406.918160170448</v>
      </c>
      <c r="AS72" s="135">
        <v>30</v>
      </c>
      <c r="AT72" s="26">
        <f t="shared" si="151"/>
        <v>23044.15089610227</v>
      </c>
      <c r="AU72" s="28">
        <v>0</v>
      </c>
      <c r="AV72" s="29">
        <f t="shared" si="152"/>
        <v>0</v>
      </c>
      <c r="AW72" s="28">
        <v>0</v>
      </c>
      <c r="AX72" s="29">
        <f t="shared" si="153"/>
        <v>0</v>
      </c>
      <c r="AY72" s="28">
        <v>200</v>
      </c>
      <c r="AZ72" s="29">
        <f t="shared" si="154"/>
        <v>153627.67264068179</v>
      </c>
      <c r="BA72" s="68">
        <f t="shared" si="157"/>
        <v>990</v>
      </c>
      <c r="BB72" s="172">
        <f t="shared" si="158"/>
        <v>760456.97957137483</v>
      </c>
      <c r="BD72" s="180">
        <f t="shared" si="155"/>
        <v>760456.97957137483</v>
      </c>
      <c r="BE72" s="180">
        <f t="shared" si="156"/>
        <v>0</v>
      </c>
    </row>
    <row r="73" spans="1:218" ht="90">
      <c r="A73" s="34">
        <v>59</v>
      </c>
      <c r="B73" s="34">
        <v>18</v>
      </c>
      <c r="C73" s="35">
        <v>42142609</v>
      </c>
      <c r="D73" s="35">
        <v>2584110</v>
      </c>
      <c r="E73" s="37" t="s">
        <v>168</v>
      </c>
      <c r="F73" s="37" t="s">
        <v>169</v>
      </c>
      <c r="G73" s="38" t="s">
        <v>64</v>
      </c>
      <c r="H73" s="74">
        <v>1756.8648817592475</v>
      </c>
      <c r="I73" s="139">
        <v>50</v>
      </c>
      <c r="J73" s="62">
        <f t="shared" si="133"/>
        <v>87843.244087962375</v>
      </c>
      <c r="K73" s="28">
        <v>5</v>
      </c>
      <c r="L73" s="29">
        <f t="shared" si="134"/>
        <v>8784.3244087962375</v>
      </c>
      <c r="M73" s="135">
        <v>0</v>
      </c>
      <c r="N73" s="29">
        <f t="shared" si="135"/>
        <v>0</v>
      </c>
      <c r="O73" s="30">
        <v>0</v>
      </c>
      <c r="P73" s="29">
        <f t="shared" si="136"/>
        <v>0</v>
      </c>
      <c r="Q73" s="28">
        <v>0</v>
      </c>
      <c r="R73" s="29">
        <f t="shared" si="137"/>
        <v>0</v>
      </c>
      <c r="S73" s="28">
        <v>0</v>
      </c>
      <c r="T73" s="29">
        <f t="shared" si="138"/>
        <v>0</v>
      </c>
      <c r="U73" s="135">
        <v>0</v>
      </c>
      <c r="V73" s="29">
        <f t="shared" si="139"/>
        <v>0</v>
      </c>
      <c r="W73" s="28">
        <v>0</v>
      </c>
      <c r="X73" s="29">
        <f t="shared" si="140"/>
        <v>0</v>
      </c>
      <c r="Y73" s="135">
        <v>0</v>
      </c>
      <c r="Z73" s="29">
        <f t="shared" si="141"/>
        <v>0</v>
      </c>
      <c r="AA73" s="28">
        <v>0</v>
      </c>
      <c r="AB73" s="29">
        <f t="shared" si="142"/>
        <v>0</v>
      </c>
      <c r="AC73" s="28">
        <v>0</v>
      </c>
      <c r="AD73" s="29">
        <f t="shared" si="143"/>
        <v>0</v>
      </c>
      <c r="AE73" s="138">
        <v>0</v>
      </c>
      <c r="AF73" s="66">
        <f t="shared" si="144"/>
        <v>0</v>
      </c>
      <c r="AG73" s="28">
        <v>50</v>
      </c>
      <c r="AH73" s="29">
        <f t="shared" si="145"/>
        <v>87843.244087962375</v>
      </c>
      <c r="AI73" s="75">
        <v>0</v>
      </c>
      <c r="AJ73" s="29">
        <f t="shared" si="146"/>
        <v>0</v>
      </c>
      <c r="AK73" s="135">
        <v>0</v>
      </c>
      <c r="AL73" s="29">
        <f t="shared" si="147"/>
        <v>0</v>
      </c>
      <c r="AM73" s="28">
        <v>0</v>
      </c>
      <c r="AN73" s="29">
        <f t="shared" si="148"/>
        <v>0</v>
      </c>
      <c r="AO73" s="135">
        <v>0</v>
      </c>
      <c r="AP73" s="29">
        <f t="shared" si="149"/>
        <v>0</v>
      </c>
      <c r="AQ73" s="135">
        <v>10</v>
      </c>
      <c r="AR73" s="29">
        <f t="shared" si="150"/>
        <v>17568.648817592475</v>
      </c>
      <c r="AS73" s="135">
        <v>0</v>
      </c>
      <c r="AT73" s="26">
        <f t="shared" si="151"/>
        <v>0</v>
      </c>
      <c r="AU73" s="28">
        <v>0</v>
      </c>
      <c r="AV73" s="29">
        <f t="shared" si="152"/>
        <v>0</v>
      </c>
      <c r="AW73" s="28">
        <v>10</v>
      </c>
      <c r="AX73" s="29">
        <f t="shared" si="153"/>
        <v>17568.648817592475</v>
      </c>
      <c r="AY73" s="28">
        <v>0</v>
      </c>
      <c r="AZ73" s="29">
        <f t="shared" si="154"/>
        <v>0</v>
      </c>
      <c r="BA73" s="68">
        <f t="shared" si="157"/>
        <v>125</v>
      </c>
      <c r="BB73" s="172">
        <f t="shared" si="158"/>
        <v>219608.11021990594</v>
      </c>
      <c r="BD73" s="180">
        <f t="shared" si="155"/>
        <v>219608.11021990594</v>
      </c>
      <c r="BE73" s="180">
        <f t="shared" si="156"/>
        <v>0</v>
      </c>
    </row>
    <row r="74" spans="1:218" ht="45">
      <c r="A74" s="20">
        <v>60</v>
      </c>
      <c r="B74" s="20">
        <v>19</v>
      </c>
      <c r="C74" s="35">
        <v>42142502</v>
      </c>
      <c r="D74" s="35">
        <v>2505439</v>
      </c>
      <c r="E74" s="37" t="s">
        <v>170</v>
      </c>
      <c r="F74" s="37" t="s">
        <v>171</v>
      </c>
      <c r="G74" s="38" t="s">
        <v>172</v>
      </c>
      <c r="H74" s="54">
        <v>548686.5348918878</v>
      </c>
      <c r="I74" s="139">
        <v>2</v>
      </c>
      <c r="J74" s="62">
        <f t="shared" si="133"/>
        <v>1097373.0697837756</v>
      </c>
      <c r="K74" s="28">
        <v>0</v>
      </c>
      <c r="L74" s="29">
        <f t="shared" si="134"/>
        <v>0</v>
      </c>
      <c r="M74" s="135">
        <v>0</v>
      </c>
      <c r="N74" s="29">
        <f t="shared" si="135"/>
        <v>0</v>
      </c>
      <c r="O74" s="30">
        <v>0</v>
      </c>
      <c r="P74" s="29">
        <f t="shared" si="136"/>
        <v>0</v>
      </c>
      <c r="Q74" s="28">
        <v>0</v>
      </c>
      <c r="R74" s="29">
        <f t="shared" si="137"/>
        <v>0</v>
      </c>
      <c r="S74" s="28">
        <v>0</v>
      </c>
      <c r="T74" s="29">
        <f t="shared" si="138"/>
        <v>0</v>
      </c>
      <c r="U74" s="135">
        <v>0</v>
      </c>
      <c r="V74" s="29">
        <f t="shared" si="139"/>
        <v>0</v>
      </c>
      <c r="W74" s="28">
        <v>0</v>
      </c>
      <c r="X74" s="29">
        <f t="shared" si="140"/>
        <v>0</v>
      </c>
      <c r="Y74" s="135">
        <v>0</v>
      </c>
      <c r="Z74" s="29">
        <f t="shared" si="141"/>
        <v>0</v>
      </c>
      <c r="AA74" s="28">
        <v>0</v>
      </c>
      <c r="AB74" s="29">
        <f t="shared" si="142"/>
        <v>0</v>
      </c>
      <c r="AC74" s="28">
        <v>0</v>
      </c>
      <c r="AD74" s="29">
        <f t="shared" si="143"/>
        <v>0</v>
      </c>
      <c r="AE74" s="138">
        <v>0</v>
      </c>
      <c r="AF74" s="66">
        <f t="shared" si="144"/>
        <v>0</v>
      </c>
      <c r="AG74" s="28">
        <v>0</v>
      </c>
      <c r="AH74" s="29">
        <f t="shared" si="145"/>
        <v>0</v>
      </c>
      <c r="AI74" s="75">
        <v>0</v>
      </c>
      <c r="AJ74" s="29">
        <f t="shared" si="146"/>
        <v>0</v>
      </c>
      <c r="AK74" s="135">
        <v>0</v>
      </c>
      <c r="AL74" s="29">
        <f t="shared" si="147"/>
        <v>0</v>
      </c>
      <c r="AM74" s="28">
        <v>0</v>
      </c>
      <c r="AN74" s="29">
        <f t="shared" si="148"/>
        <v>0</v>
      </c>
      <c r="AO74" s="135">
        <v>0</v>
      </c>
      <c r="AP74" s="29">
        <f t="shared" si="149"/>
        <v>0</v>
      </c>
      <c r="AQ74" s="135">
        <v>0</v>
      </c>
      <c r="AR74" s="29">
        <f t="shared" si="150"/>
        <v>0</v>
      </c>
      <c r="AS74" s="135">
        <v>0</v>
      </c>
      <c r="AT74" s="26">
        <f t="shared" si="151"/>
        <v>0</v>
      </c>
      <c r="AU74" s="28">
        <v>0</v>
      </c>
      <c r="AV74" s="29">
        <f t="shared" si="152"/>
        <v>0</v>
      </c>
      <c r="AW74" s="28">
        <v>0</v>
      </c>
      <c r="AX74" s="29">
        <f t="shared" si="153"/>
        <v>0</v>
      </c>
      <c r="AY74" s="28">
        <v>0</v>
      </c>
      <c r="AZ74" s="29">
        <f t="shared" si="154"/>
        <v>0</v>
      </c>
      <c r="BA74" s="68">
        <f t="shared" si="157"/>
        <v>2</v>
      </c>
      <c r="BB74" s="172">
        <f t="shared" si="158"/>
        <v>1097373.0697837756</v>
      </c>
      <c r="BD74" s="180">
        <f t="shared" si="155"/>
        <v>1097373.0697837756</v>
      </c>
      <c r="BE74" s="180">
        <f t="shared" si="156"/>
        <v>0</v>
      </c>
    </row>
    <row r="75" spans="1:218" ht="45">
      <c r="A75" s="34">
        <v>61</v>
      </c>
      <c r="B75" s="34">
        <v>20</v>
      </c>
      <c r="C75" s="35">
        <v>42142502</v>
      </c>
      <c r="D75" s="35">
        <v>2505439</v>
      </c>
      <c r="E75" s="37" t="s">
        <v>173</v>
      </c>
      <c r="F75" s="37" t="s">
        <v>174</v>
      </c>
      <c r="G75" s="38" t="s">
        <v>172</v>
      </c>
      <c r="H75" s="54">
        <v>506793.78042543487</v>
      </c>
      <c r="I75" s="139">
        <v>2</v>
      </c>
      <c r="J75" s="62">
        <f t="shared" si="133"/>
        <v>1013587.5608508697</v>
      </c>
      <c r="K75" s="28">
        <v>0</v>
      </c>
      <c r="L75" s="29">
        <f t="shared" si="134"/>
        <v>0</v>
      </c>
      <c r="M75" s="135">
        <v>0</v>
      </c>
      <c r="N75" s="29">
        <f t="shared" si="135"/>
        <v>0</v>
      </c>
      <c r="O75" s="30">
        <v>0</v>
      </c>
      <c r="P75" s="29">
        <f t="shared" si="136"/>
        <v>0</v>
      </c>
      <c r="Q75" s="28">
        <v>0</v>
      </c>
      <c r="R75" s="29">
        <f t="shared" si="137"/>
        <v>0</v>
      </c>
      <c r="S75" s="28">
        <v>0</v>
      </c>
      <c r="T75" s="29">
        <f t="shared" si="138"/>
        <v>0</v>
      </c>
      <c r="U75" s="135">
        <v>0</v>
      </c>
      <c r="V75" s="29">
        <f t="shared" si="139"/>
        <v>0</v>
      </c>
      <c r="W75" s="28">
        <v>0</v>
      </c>
      <c r="X75" s="29">
        <f t="shared" si="140"/>
        <v>0</v>
      </c>
      <c r="Y75" s="135">
        <v>0</v>
      </c>
      <c r="Z75" s="29">
        <f t="shared" si="141"/>
        <v>0</v>
      </c>
      <c r="AA75" s="28">
        <v>0</v>
      </c>
      <c r="AB75" s="29">
        <f t="shared" si="142"/>
        <v>0</v>
      </c>
      <c r="AC75" s="28">
        <v>0</v>
      </c>
      <c r="AD75" s="29">
        <f t="shared" si="143"/>
        <v>0</v>
      </c>
      <c r="AE75" s="138">
        <v>0</v>
      </c>
      <c r="AF75" s="66">
        <f t="shared" si="144"/>
        <v>0</v>
      </c>
      <c r="AG75" s="28">
        <v>0</v>
      </c>
      <c r="AH75" s="29">
        <f t="shared" si="145"/>
        <v>0</v>
      </c>
      <c r="AI75" s="75">
        <v>0</v>
      </c>
      <c r="AJ75" s="29">
        <f t="shared" si="146"/>
        <v>0</v>
      </c>
      <c r="AK75" s="135">
        <v>0</v>
      </c>
      <c r="AL75" s="29">
        <f t="shared" si="147"/>
        <v>0</v>
      </c>
      <c r="AM75" s="28">
        <v>0</v>
      </c>
      <c r="AN75" s="29">
        <f t="shared" si="148"/>
        <v>0</v>
      </c>
      <c r="AO75" s="135">
        <v>0</v>
      </c>
      <c r="AP75" s="29">
        <f t="shared" si="149"/>
        <v>0</v>
      </c>
      <c r="AQ75" s="135">
        <v>0</v>
      </c>
      <c r="AR75" s="29">
        <f t="shared" si="150"/>
        <v>0</v>
      </c>
      <c r="AS75" s="135">
        <v>0</v>
      </c>
      <c r="AT75" s="26">
        <f t="shared" si="151"/>
        <v>0</v>
      </c>
      <c r="AU75" s="28">
        <v>0</v>
      </c>
      <c r="AV75" s="29">
        <f t="shared" si="152"/>
        <v>0</v>
      </c>
      <c r="AW75" s="28">
        <v>0</v>
      </c>
      <c r="AX75" s="29">
        <f t="shared" si="153"/>
        <v>0</v>
      </c>
      <c r="AY75" s="28">
        <v>0</v>
      </c>
      <c r="AZ75" s="29">
        <f t="shared" si="154"/>
        <v>0</v>
      </c>
      <c r="BA75" s="68">
        <f t="shared" si="157"/>
        <v>2</v>
      </c>
      <c r="BB75" s="172">
        <f t="shared" si="158"/>
        <v>1013587.5608508697</v>
      </c>
      <c r="BD75" s="180">
        <f t="shared" si="155"/>
        <v>1013587.5608508697</v>
      </c>
      <c r="BE75" s="180">
        <f t="shared" si="156"/>
        <v>0</v>
      </c>
    </row>
    <row r="76" spans="1:218" customFormat="1" ht="15.75" thickBot="1">
      <c r="A76" s="352" t="s">
        <v>175</v>
      </c>
      <c r="B76" s="352"/>
      <c r="C76" s="352"/>
      <c r="D76" s="352"/>
      <c r="E76" s="352"/>
      <c r="F76" s="352"/>
      <c r="G76" s="352"/>
      <c r="H76" s="353"/>
      <c r="I76" s="158">
        <f t="shared" ref="I76:AZ76" si="159">SUM(I56:I75)</f>
        <v>3189</v>
      </c>
      <c r="J76" s="159">
        <f t="shared" si="159"/>
        <v>7634131.6331275683</v>
      </c>
      <c r="K76" s="158">
        <f t="shared" si="159"/>
        <v>245</v>
      </c>
      <c r="L76" s="159">
        <f t="shared" si="159"/>
        <v>360741.22763607325</v>
      </c>
      <c r="M76" s="158">
        <f t="shared" si="159"/>
        <v>1649</v>
      </c>
      <c r="N76" s="159">
        <f t="shared" si="159"/>
        <v>2263544.183110158</v>
      </c>
      <c r="O76" s="158">
        <f t="shared" si="159"/>
        <v>1610</v>
      </c>
      <c r="P76" s="159">
        <f t="shared" si="159"/>
        <v>1036570.2823580946</v>
      </c>
      <c r="Q76" s="158">
        <f t="shared" si="159"/>
        <v>219</v>
      </c>
      <c r="R76" s="159">
        <f t="shared" si="159"/>
        <v>784704.75930315885</v>
      </c>
      <c r="S76" s="158">
        <f t="shared" si="159"/>
        <v>750</v>
      </c>
      <c r="T76" s="159">
        <f t="shared" si="159"/>
        <v>1342457.6412133358</v>
      </c>
      <c r="U76" s="158">
        <f t="shared" si="159"/>
        <v>1050</v>
      </c>
      <c r="V76" s="159">
        <f t="shared" si="159"/>
        <v>1616273.4393300947</v>
      </c>
      <c r="W76" s="158">
        <f t="shared" si="159"/>
        <v>800</v>
      </c>
      <c r="X76" s="159">
        <f t="shared" si="159"/>
        <v>934983.36287458229</v>
      </c>
      <c r="Y76" s="158">
        <f t="shared" si="159"/>
        <v>875</v>
      </c>
      <c r="Z76" s="159">
        <f t="shared" si="159"/>
        <v>1983346.7694650276</v>
      </c>
      <c r="AA76" s="158">
        <f t="shared" si="159"/>
        <v>2041</v>
      </c>
      <c r="AB76" s="159">
        <f t="shared" si="159"/>
        <v>2048994.5819437813</v>
      </c>
      <c r="AC76" s="158">
        <f t="shared" si="159"/>
        <v>540</v>
      </c>
      <c r="AD76" s="159">
        <f t="shared" si="159"/>
        <v>876475.56250770693</v>
      </c>
      <c r="AE76" s="158">
        <f t="shared" si="159"/>
        <v>550</v>
      </c>
      <c r="AF76" s="159">
        <f t="shared" si="159"/>
        <v>909193.67328733497</v>
      </c>
      <c r="AG76" s="158">
        <f t="shared" si="159"/>
        <v>2170</v>
      </c>
      <c r="AH76" s="159">
        <f t="shared" si="159"/>
        <v>2847707.7329706163</v>
      </c>
      <c r="AI76" s="158">
        <f t="shared" si="159"/>
        <v>1700</v>
      </c>
      <c r="AJ76" s="159">
        <f t="shared" si="159"/>
        <v>1823757.6514790659</v>
      </c>
      <c r="AK76" s="158">
        <f t="shared" si="159"/>
        <v>2514</v>
      </c>
      <c r="AL76" s="159">
        <f t="shared" si="159"/>
        <v>2664958.0046816496</v>
      </c>
      <c r="AM76" s="158">
        <f t="shared" si="159"/>
        <v>0</v>
      </c>
      <c r="AN76" s="159">
        <f t="shared" si="159"/>
        <v>0</v>
      </c>
      <c r="AO76" s="158">
        <f t="shared" si="159"/>
        <v>1350</v>
      </c>
      <c r="AP76" s="159">
        <f t="shared" si="159"/>
        <v>2039573.5163483107</v>
      </c>
      <c r="AQ76" s="158">
        <f t="shared" si="159"/>
        <v>751</v>
      </c>
      <c r="AR76" s="159">
        <f t="shared" si="159"/>
        <v>1664278.3024170136</v>
      </c>
      <c r="AS76" s="158">
        <f t="shared" si="159"/>
        <v>520</v>
      </c>
      <c r="AT76" s="159">
        <f t="shared" si="159"/>
        <v>1104235.692553394</v>
      </c>
      <c r="AU76" s="158">
        <f t="shared" si="159"/>
        <v>0</v>
      </c>
      <c r="AV76" s="159">
        <f t="shared" si="159"/>
        <v>0</v>
      </c>
      <c r="AW76" s="158">
        <f t="shared" si="159"/>
        <v>1922</v>
      </c>
      <c r="AX76" s="159">
        <f t="shared" si="159"/>
        <v>2591136.3856367907</v>
      </c>
      <c r="AY76" s="158">
        <f t="shared" si="159"/>
        <v>920</v>
      </c>
      <c r="AZ76" s="159">
        <f t="shared" si="159"/>
        <v>887332.4656353048</v>
      </c>
      <c r="BA76" s="161">
        <f t="shared" si="157"/>
        <v>25365</v>
      </c>
      <c r="BB76" s="173">
        <f t="shared" si="158"/>
        <v>37414396.86787907</v>
      </c>
      <c r="BC76" s="147">
        <f>SUM(BB56:BB75)</f>
        <v>37414396.867879048</v>
      </c>
      <c r="BD76" s="181">
        <f>SUM(BD56:BD75)</f>
        <v>37414396.867879048</v>
      </c>
      <c r="BE76" s="167">
        <f t="shared" si="156"/>
        <v>0</v>
      </c>
      <c r="BF76" s="102"/>
      <c r="BG76" s="102"/>
      <c r="BH76" s="102"/>
      <c r="BI76" s="102"/>
      <c r="BJ76" s="102"/>
      <c r="BK76" s="102"/>
      <c r="BL76" s="102"/>
      <c r="BM76" s="102"/>
      <c r="BN76" s="102"/>
      <c r="BO76" s="102"/>
      <c r="BP76" s="102"/>
      <c r="BQ76" s="102"/>
      <c r="BR76" s="102"/>
      <c r="BS76" s="102"/>
      <c r="BT76" s="102"/>
      <c r="BU76" s="102"/>
      <c r="BV76" s="102"/>
      <c r="BW76" s="102"/>
      <c r="BX76" s="102"/>
      <c r="BY76" s="102"/>
      <c r="BZ76" s="102"/>
      <c r="CA76" s="102"/>
      <c r="CB76" s="102"/>
      <c r="CC76" s="102"/>
      <c r="CD76" s="102"/>
      <c r="CE76" s="102"/>
      <c r="CF76" s="102"/>
      <c r="CG76" s="102"/>
      <c r="CH76" s="102"/>
      <c r="CI76" s="102"/>
      <c r="CJ76" s="102"/>
      <c r="CK76" s="102"/>
      <c r="CL76" s="102"/>
      <c r="CM76" s="102"/>
      <c r="CN76" s="102"/>
      <c r="CO76" s="102"/>
      <c r="CP76" s="102"/>
      <c r="CQ76" s="102"/>
      <c r="CR76" s="102"/>
      <c r="CS76" s="102"/>
      <c r="CT76" s="102"/>
      <c r="CU76" s="102"/>
      <c r="CV76" s="102"/>
      <c r="CW76" s="102"/>
      <c r="CX76" s="102"/>
      <c r="CY76" s="102"/>
      <c r="CZ76" s="102"/>
      <c r="DA76" s="102"/>
      <c r="DB76" s="102"/>
      <c r="DC76" s="102"/>
      <c r="DD76" s="102"/>
      <c r="DE76" s="102"/>
      <c r="DF76" s="102"/>
      <c r="DG76" s="102"/>
      <c r="DH76" s="102"/>
      <c r="DI76" s="102"/>
      <c r="DJ76" s="102"/>
      <c r="DK76" s="102"/>
      <c r="DL76" s="102"/>
      <c r="DM76" s="102"/>
      <c r="DN76" s="102"/>
      <c r="DO76" s="102"/>
      <c r="DP76" s="102"/>
      <c r="DQ76" s="102"/>
      <c r="DR76" s="102"/>
      <c r="DS76" s="102"/>
      <c r="DT76" s="102"/>
      <c r="DU76" s="102"/>
      <c r="DV76" s="102"/>
      <c r="DW76" s="102"/>
      <c r="DX76" s="102"/>
      <c r="DY76" s="102"/>
      <c r="DZ76" s="102"/>
      <c r="EA76" s="102"/>
      <c r="EB76" s="102"/>
      <c r="EC76" s="102"/>
      <c r="ED76" s="102"/>
      <c r="EE76" s="102"/>
      <c r="EF76" s="102"/>
      <c r="EG76" s="102"/>
      <c r="EH76" s="102"/>
      <c r="EI76" s="102"/>
      <c r="EJ76" s="102"/>
      <c r="EK76" s="102"/>
      <c r="EL76" s="102"/>
      <c r="EM76" s="102"/>
      <c r="EN76" s="102"/>
      <c r="EO76" s="102"/>
      <c r="EP76" s="102"/>
      <c r="EQ76" s="102"/>
      <c r="ER76" s="102"/>
      <c r="ES76" s="102"/>
      <c r="ET76" s="102"/>
      <c r="EU76" s="102"/>
      <c r="EV76" s="102"/>
      <c r="EW76" s="102"/>
      <c r="EX76" s="102"/>
      <c r="EY76" s="102"/>
      <c r="EZ76" s="102"/>
      <c r="FA76" s="102"/>
      <c r="FB76" s="102"/>
      <c r="FC76" s="102"/>
      <c r="FD76" s="102"/>
      <c r="FE76" s="102"/>
      <c r="FF76" s="102"/>
      <c r="FG76" s="102"/>
      <c r="FH76" s="102"/>
      <c r="FI76" s="102"/>
      <c r="FJ76" s="102"/>
      <c r="FK76" s="102"/>
      <c r="FL76" s="102"/>
      <c r="FM76" s="102"/>
      <c r="FN76" s="102"/>
      <c r="FO76" s="102"/>
      <c r="FP76" s="102"/>
      <c r="FQ76" s="102"/>
      <c r="FR76" s="102"/>
      <c r="FS76" s="102"/>
      <c r="FT76" s="102"/>
      <c r="FU76" s="102"/>
      <c r="FV76" s="102"/>
      <c r="FW76" s="102"/>
      <c r="FX76" s="102"/>
      <c r="FY76" s="102"/>
      <c r="FZ76" s="102"/>
      <c r="GA76" s="102"/>
      <c r="GB76" s="102"/>
      <c r="GC76" s="102"/>
      <c r="GD76" s="102"/>
      <c r="GE76" s="102"/>
      <c r="GF76" s="102"/>
      <c r="GG76" s="102"/>
      <c r="GH76" s="102"/>
      <c r="GI76" s="102"/>
      <c r="GJ76" s="102"/>
      <c r="GK76" s="102"/>
      <c r="GL76" s="102"/>
      <c r="GM76" s="102"/>
      <c r="GN76" s="102"/>
      <c r="GO76" s="102"/>
      <c r="GP76" s="102"/>
      <c r="GQ76" s="102"/>
      <c r="GR76" s="102"/>
      <c r="GS76" s="102"/>
      <c r="GT76" s="102"/>
      <c r="GU76" s="102"/>
      <c r="GV76" s="102"/>
      <c r="GW76" s="102"/>
      <c r="GX76" s="102"/>
      <c r="GY76" s="102"/>
      <c r="GZ76" s="102"/>
      <c r="HA76" s="102"/>
      <c r="HB76" s="102"/>
      <c r="HC76" s="102"/>
      <c r="HD76" s="102"/>
      <c r="HE76" s="102"/>
      <c r="HF76" s="102"/>
      <c r="HG76" s="102"/>
      <c r="HH76" s="102"/>
      <c r="HI76" s="102"/>
      <c r="HJ76" s="102"/>
    </row>
    <row r="77" spans="1:218" customFormat="1" ht="15.75" thickBot="1">
      <c r="A77" s="357" t="s">
        <v>176</v>
      </c>
      <c r="B77" s="358"/>
      <c r="C77" s="358"/>
      <c r="D77" s="358"/>
      <c r="E77" s="358"/>
      <c r="F77" s="358"/>
      <c r="G77" s="359"/>
      <c r="H77" s="41" t="s">
        <v>32</v>
      </c>
      <c r="I77" s="360" t="s">
        <v>1</v>
      </c>
      <c r="J77" s="361"/>
      <c r="K77" s="355" t="s">
        <v>60</v>
      </c>
      <c r="L77" s="356"/>
      <c r="M77" s="355" t="s">
        <v>61</v>
      </c>
      <c r="N77" s="356"/>
      <c r="O77" s="355" t="s">
        <v>4</v>
      </c>
      <c r="P77" s="356"/>
      <c r="Q77" s="355" t="s">
        <v>5</v>
      </c>
      <c r="R77" s="356"/>
      <c r="S77" s="355" t="s">
        <v>6</v>
      </c>
      <c r="T77" s="356"/>
      <c r="U77" s="355" t="s">
        <v>7</v>
      </c>
      <c r="V77" s="356"/>
      <c r="W77" s="355" t="s">
        <v>8</v>
      </c>
      <c r="X77" s="356"/>
      <c r="Y77" s="355" t="s">
        <v>9</v>
      </c>
      <c r="Z77" s="356"/>
      <c r="AA77" s="355" t="s">
        <v>10</v>
      </c>
      <c r="AB77" s="356"/>
      <c r="AC77" s="355" t="s">
        <v>11</v>
      </c>
      <c r="AD77" s="356"/>
      <c r="AE77" s="355" t="s">
        <v>12</v>
      </c>
      <c r="AF77" s="356"/>
      <c r="AG77" s="355" t="s">
        <v>13</v>
      </c>
      <c r="AH77" s="356"/>
      <c r="AI77" s="355" t="s">
        <v>14</v>
      </c>
      <c r="AJ77" s="356"/>
      <c r="AK77" s="355" t="s">
        <v>15</v>
      </c>
      <c r="AL77" s="356"/>
      <c r="AM77" s="355" t="s">
        <v>16</v>
      </c>
      <c r="AN77" s="356"/>
      <c r="AO77" s="355" t="s">
        <v>17</v>
      </c>
      <c r="AP77" s="356"/>
      <c r="AQ77" s="355" t="s">
        <v>18</v>
      </c>
      <c r="AR77" s="356"/>
      <c r="AS77" s="355" t="s">
        <v>19</v>
      </c>
      <c r="AT77" s="356"/>
      <c r="AU77" s="355" t="s">
        <v>20</v>
      </c>
      <c r="AV77" s="356"/>
      <c r="AW77" s="355" t="s">
        <v>21</v>
      </c>
      <c r="AX77" s="356"/>
      <c r="AY77" s="355" t="s">
        <v>22</v>
      </c>
      <c r="AZ77" s="356"/>
      <c r="BA77" s="5" t="s">
        <v>23</v>
      </c>
      <c r="BB77" s="172"/>
      <c r="BC77" s="147"/>
      <c r="BD77" s="181"/>
      <c r="BE77" s="167"/>
      <c r="BF77" s="102"/>
      <c r="BG77" s="102"/>
      <c r="BH77" s="102"/>
      <c r="BI77" s="102"/>
      <c r="BJ77" s="102"/>
      <c r="BK77" s="102"/>
      <c r="BL77" s="102"/>
      <c r="BM77" s="102"/>
      <c r="BN77" s="102"/>
      <c r="BO77" s="102"/>
      <c r="BP77" s="102"/>
      <c r="BQ77" s="102"/>
      <c r="BR77" s="102"/>
      <c r="BS77" s="102"/>
      <c r="BT77" s="102"/>
      <c r="BU77" s="102"/>
      <c r="BV77" s="102"/>
      <c r="BW77" s="102"/>
      <c r="BX77" s="102"/>
      <c r="BY77" s="102"/>
      <c r="BZ77" s="102"/>
      <c r="CA77" s="102"/>
      <c r="CB77" s="102"/>
      <c r="CC77" s="102"/>
      <c r="CD77" s="102"/>
      <c r="CE77" s="102"/>
      <c r="CF77" s="102"/>
      <c r="CG77" s="102"/>
      <c r="CH77" s="102"/>
      <c r="CI77" s="102"/>
      <c r="CJ77" s="102"/>
      <c r="CK77" s="102"/>
      <c r="CL77" s="102"/>
      <c r="CM77" s="102"/>
      <c r="CN77" s="102"/>
      <c r="CO77" s="102"/>
      <c r="CP77" s="102"/>
      <c r="CQ77" s="102"/>
      <c r="CR77" s="102"/>
      <c r="CS77" s="102"/>
      <c r="CT77" s="102"/>
      <c r="CU77" s="102"/>
      <c r="CV77" s="102"/>
      <c r="CW77" s="102"/>
      <c r="CX77" s="102"/>
      <c r="CY77" s="102"/>
      <c r="CZ77" s="102"/>
      <c r="DA77" s="102"/>
      <c r="DB77" s="102"/>
      <c r="DC77" s="102"/>
      <c r="DD77" s="102"/>
      <c r="DE77" s="102"/>
      <c r="DF77" s="102"/>
      <c r="DG77" s="102"/>
      <c r="DH77" s="102"/>
      <c r="DI77" s="102"/>
      <c r="DJ77" s="102"/>
      <c r="DK77" s="102"/>
      <c r="DL77" s="102"/>
      <c r="DM77" s="102"/>
      <c r="DN77" s="102"/>
      <c r="DO77" s="102"/>
      <c r="DP77" s="102"/>
      <c r="DQ77" s="102"/>
      <c r="DR77" s="102"/>
      <c r="DS77" s="102"/>
      <c r="DT77" s="102"/>
      <c r="DU77" s="102"/>
      <c r="DV77" s="102"/>
      <c r="DW77" s="102"/>
      <c r="DX77" s="102"/>
      <c r="DY77" s="102"/>
      <c r="DZ77" s="102"/>
      <c r="EA77" s="102"/>
      <c r="EB77" s="102"/>
      <c r="EC77" s="102"/>
      <c r="ED77" s="102"/>
      <c r="EE77" s="102"/>
      <c r="EF77" s="102"/>
      <c r="EG77" s="102"/>
      <c r="EH77" s="102"/>
      <c r="EI77" s="102"/>
      <c r="EJ77" s="102"/>
      <c r="EK77" s="102"/>
      <c r="EL77" s="102"/>
      <c r="EM77" s="102"/>
      <c r="EN77" s="102"/>
      <c r="EO77" s="102"/>
      <c r="EP77" s="102"/>
      <c r="EQ77" s="102"/>
      <c r="ER77" s="102"/>
      <c r="ES77" s="102"/>
      <c r="ET77" s="102"/>
      <c r="EU77" s="102"/>
      <c r="EV77" s="102"/>
      <c r="EW77" s="102"/>
      <c r="EX77" s="102"/>
      <c r="EY77" s="102"/>
      <c r="EZ77" s="102"/>
      <c r="FA77" s="102"/>
      <c r="FB77" s="102"/>
      <c r="FC77" s="102"/>
      <c r="FD77" s="102"/>
      <c r="FE77" s="102"/>
      <c r="FF77" s="102"/>
      <c r="FG77" s="102"/>
      <c r="FH77" s="102"/>
      <c r="FI77" s="102"/>
      <c r="FJ77" s="102"/>
      <c r="FK77" s="102"/>
      <c r="FL77" s="102"/>
      <c r="FM77" s="102"/>
      <c r="FN77" s="102"/>
      <c r="FO77" s="102"/>
      <c r="FP77" s="102"/>
      <c r="FQ77" s="102"/>
      <c r="FR77" s="102"/>
      <c r="FS77" s="102"/>
      <c r="FT77" s="102"/>
      <c r="FU77" s="102"/>
      <c r="FV77" s="102"/>
      <c r="FW77" s="102"/>
      <c r="FX77" s="102"/>
      <c r="FY77" s="102"/>
      <c r="FZ77" s="102"/>
      <c r="GA77" s="102"/>
      <c r="GB77" s="102"/>
      <c r="GC77" s="102"/>
      <c r="GD77" s="102"/>
      <c r="GE77" s="102"/>
      <c r="GF77" s="102"/>
      <c r="GG77" s="102"/>
      <c r="GH77" s="102"/>
      <c r="GI77" s="102"/>
      <c r="GJ77" s="102"/>
      <c r="GK77" s="102"/>
      <c r="GL77" s="102"/>
      <c r="GM77" s="102"/>
      <c r="GN77" s="102"/>
      <c r="GO77" s="102"/>
      <c r="GP77" s="102"/>
      <c r="GQ77" s="102"/>
      <c r="GR77" s="102"/>
      <c r="GS77" s="102"/>
      <c r="GT77" s="102"/>
      <c r="GU77" s="102"/>
      <c r="GV77" s="102"/>
      <c r="GW77" s="102"/>
      <c r="GX77" s="102"/>
      <c r="GY77" s="102"/>
      <c r="GZ77" s="102"/>
      <c r="HA77" s="102"/>
      <c r="HB77" s="102"/>
      <c r="HC77" s="102"/>
      <c r="HD77" s="102"/>
      <c r="HE77" s="102"/>
      <c r="HF77" s="102"/>
      <c r="HG77" s="102"/>
      <c r="HH77" s="102"/>
      <c r="HI77" s="102"/>
      <c r="HJ77" s="102"/>
    </row>
    <row r="78" spans="1:218" ht="112.5">
      <c r="A78" s="34">
        <v>62</v>
      </c>
      <c r="B78" s="34">
        <v>1</v>
      </c>
      <c r="C78" s="35">
        <v>42292904</v>
      </c>
      <c r="D78" s="35">
        <v>2500766</v>
      </c>
      <c r="E78" s="55" t="s">
        <v>178</v>
      </c>
      <c r="F78" s="55" t="s">
        <v>179</v>
      </c>
      <c r="G78" s="38" t="s">
        <v>177</v>
      </c>
      <c r="H78" s="54">
        <v>14176.270419397229</v>
      </c>
      <c r="I78" s="139">
        <v>48</v>
      </c>
      <c r="J78" s="62">
        <f t="shared" ref="J78:J89" si="160">H78*I78</f>
        <v>680460.98013106699</v>
      </c>
      <c r="K78" s="28">
        <v>0</v>
      </c>
      <c r="L78" s="29">
        <f t="shared" ref="L78:L89" si="161">H78*K78</f>
        <v>0</v>
      </c>
      <c r="M78" s="28">
        <v>0</v>
      </c>
      <c r="N78" s="29">
        <f t="shared" ref="N78:N89" si="162">H78*M78</f>
        <v>0</v>
      </c>
      <c r="O78" s="28">
        <v>0</v>
      </c>
      <c r="P78" s="29">
        <f t="shared" ref="P78:P89" si="163">H78*O78</f>
        <v>0</v>
      </c>
      <c r="Q78" s="28">
        <v>0</v>
      </c>
      <c r="R78" s="29">
        <f t="shared" ref="R78:R89" si="164">H78*Q78</f>
        <v>0</v>
      </c>
      <c r="S78" s="28">
        <v>0</v>
      </c>
      <c r="T78" s="29">
        <f t="shared" ref="T78:T89" si="165">H78*S78</f>
        <v>0</v>
      </c>
      <c r="U78" s="28">
        <v>0</v>
      </c>
      <c r="V78" s="29">
        <f t="shared" ref="V78:V89" si="166">H78*U78</f>
        <v>0</v>
      </c>
      <c r="W78" s="28">
        <v>0</v>
      </c>
      <c r="X78" s="29">
        <f t="shared" ref="X78:X89" si="167">H78*W78</f>
        <v>0</v>
      </c>
      <c r="Y78" s="28">
        <v>0</v>
      </c>
      <c r="Z78" s="29">
        <f t="shared" ref="Z78:Z89" si="168">H78*Y78</f>
        <v>0</v>
      </c>
      <c r="AA78" s="28">
        <v>0</v>
      </c>
      <c r="AB78" s="29">
        <f t="shared" ref="AB78:AB89" si="169">H78*AA78</f>
        <v>0</v>
      </c>
      <c r="AC78" s="28">
        <v>0</v>
      </c>
      <c r="AD78" s="29">
        <f t="shared" ref="AD78:AD83" si="170">H78*AC78</f>
        <v>0</v>
      </c>
      <c r="AE78" s="138">
        <v>0</v>
      </c>
      <c r="AF78" s="66">
        <f t="shared" ref="AF78:AF89" si="171">H78*AE78</f>
        <v>0</v>
      </c>
      <c r="AG78" s="27">
        <v>0</v>
      </c>
      <c r="AH78" s="29">
        <f t="shared" ref="AH78:AH89" si="172">H78*AG78</f>
        <v>0</v>
      </c>
      <c r="AI78" s="77">
        <v>0</v>
      </c>
      <c r="AJ78" s="29">
        <f t="shared" ref="AJ78:AJ89" si="173">H78*AI78</f>
        <v>0</v>
      </c>
      <c r="AK78" s="77">
        <v>0</v>
      </c>
      <c r="AL78" s="29">
        <f t="shared" ref="AL78:AL89" si="174">H78*AK78</f>
        <v>0</v>
      </c>
      <c r="AM78" s="77">
        <v>0</v>
      </c>
      <c r="AN78" s="29">
        <f t="shared" ref="AN78:AN89" si="175">H78*AM78</f>
        <v>0</v>
      </c>
      <c r="AO78" s="135">
        <v>0</v>
      </c>
      <c r="AP78" s="29">
        <f t="shared" ref="AP78:AP89" si="176">H78*AO78</f>
        <v>0</v>
      </c>
      <c r="AQ78" s="77">
        <v>0</v>
      </c>
      <c r="AR78" s="29">
        <f t="shared" ref="AR78:AR89" si="177">H78*AQ78</f>
        <v>0</v>
      </c>
      <c r="AS78" s="135">
        <v>0</v>
      </c>
      <c r="AT78" s="26">
        <f t="shared" ref="AT78:AT89" si="178">H78*AS78</f>
        <v>0</v>
      </c>
      <c r="AU78" s="77">
        <v>0</v>
      </c>
      <c r="AV78" s="29">
        <f t="shared" ref="AV78:AV89" si="179">H78*AU78</f>
        <v>0</v>
      </c>
      <c r="AW78" s="77">
        <v>0</v>
      </c>
      <c r="AX78" s="29">
        <f t="shared" ref="AX78:AX89" si="180">H78*AW78</f>
        <v>0</v>
      </c>
      <c r="AY78" s="77">
        <v>0</v>
      </c>
      <c r="AZ78" s="29">
        <f t="shared" ref="AZ78:AZ89" si="181">H78*AY78</f>
        <v>0</v>
      </c>
      <c r="BA78" s="68">
        <f t="shared" ref="BA78:BA89" si="182">I78+K78+M78+O78+Q78+S78+U78+W78+Y78+AA78+AC78+AE78+AG78+AI78+AK78+AM78+AO78+AQ78+AS78+AU78+AW78+AY78</f>
        <v>48</v>
      </c>
      <c r="BB78" s="172">
        <f t="shared" ref="BB78:BB89" si="183">J78+L78+N78+P78+R78+T78+V78+X78+Z78+AB78+AD78+AF78+AH78+AJ78+AL78+AN78+AP78+AR78+AT78+AV78+AX78+AZ78</f>
        <v>680460.98013106699</v>
      </c>
      <c r="BD78" s="180">
        <f t="shared" ref="BD78:BD89" si="184">+H78*BA78</f>
        <v>680460.98013106699</v>
      </c>
      <c r="BE78" s="180">
        <f t="shared" ref="BE78:BE90" si="185">+BB78-BD78</f>
        <v>0</v>
      </c>
    </row>
    <row r="79" spans="1:218" ht="157.5">
      <c r="A79" s="20">
        <v>63</v>
      </c>
      <c r="B79" s="34">
        <v>2</v>
      </c>
      <c r="C79" s="35">
        <v>42292904</v>
      </c>
      <c r="D79" s="35">
        <v>2500771</v>
      </c>
      <c r="E79" s="37" t="s">
        <v>180</v>
      </c>
      <c r="F79" s="37" t="s">
        <v>181</v>
      </c>
      <c r="G79" s="38" t="s">
        <v>177</v>
      </c>
      <c r="H79" s="54">
        <v>15888.258703349731</v>
      </c>
      <c r="I79" s="139">
        <v>0</v>
      </c>
      <c r="J79" s="62">
        <f t="shared" si="160"/>
        <v>0</v>
      </c>
      <c r="K79" s="28">
        <v>0</v>
      </c>
      <c r="L79" s="29">
        <f t="shared" si="161"/>
        <v>0</v>
      </c>
      <c r="M79" s="28">
        <v>0</v>
      </c>
      <c r="N79" s="29">
        <f t="shared" si="162"/>
        <v>0</v>
      </c>
      <c r="O79" s="28">
        <v>0</v>
      </c>
      <c r="P79" s="29">
        <f t="shared" si="163"/>
        <v>0</v>
      </c>
      <c r="Q79" s="28">
        <v>0</v>
      </c>
      <c r="R79" s="29">
        <f t="shared" si="164"/>
        <v>0</v>
      </c>
      <c r="S79" s="28">
        <v>0</v>
      </c>
      <c r="T79" s="29">
        <f t="shared" si="165"/>
        <v>0</v>
      </c>
      <c r="U79" s="28">
        <v>0</v>
      </c>
      <c r="V79" s="29">
        <f t="shared" si="166"/>
        <v>0</v>
      </c>
      <c r="W79" s="28">
        <v>0</v>
      </c>
      <c r="X79" s="29">
        <f t="shared" si="167"/>
        <v>0</v>
      </c>
      <c r="Y79" s="28">
        <v>0</v>
      </c>
      <c r="Z79" s="29">
        <f t="shared" si="168"/>
        <v>0</v>
      </c>
      <c r="AA79" s="28">
        <v>0</v>
      </c>
      <c r="AB79" s="29">
        <f t="shared" si="169"/>
        <v>0</v>
      </c>
      <c r="AC79" s="28">
        <v>0</v>
      </c>
      <c r="AD79" s="29">
        <f t="shared" si="170"/>
        <v>0</v>
      </c>
      <c r="AE79" s="138">
        <v>0</v>
      </c>
      <c r="AF79" s="66">
        <f t="shared" si="171"/>
        <v>0</v>
      </c>
      <c r="AG79" s="27">
        <v>0</v>
      </c>
      <c r="AH79" s="29">
        <f t="shared" si="172"/>
        <v>0</v>
      </c>
      <c r="AI79" s="77">
        <v>0</v>
      </c>
      <c r="AJ79" s="29">
        <f t="shared" si="173"/>
        <v>0</v>
      </c>
      <c r="AK79" s="77">
        <v>0</v>
      </c>
      <c r="AL79" s="29">
        <f t="shared" si="174"/>
        <v>0</v>
      </c>
      <c r="AM79" s="77">
        <v>0</v>
      </c>
      <c r="AN79" s="29">
        <f t="shared" si="175"/>
        <v>0</v>
      </c>
      <c r="AO79" s="135">
        <v>0</v>
      </c>
      <c r="AP79" s="29">
        <f t="shared" si="176"/>
        <v>0</v>
      </c>
      <c r="AQ79" s="77">
        <v>0</v>
      </c>
      <c r="AR79" s="29">
        <f t="shared" si="177"/>
        <v>0</v>
      </c>
      <c r="AS79" s="135">
        <v>10</v>
      </c>
      <c r="AT79" s="26">
        <f t="shared" si="178"/>
        <v>158882.58703349732</v>
      </c>
      <c r="AU79" s="77">
        <v>0</v>
      </c>
      <c r="AV79" s="29">
        <f t="shared" si="179"/>
        <v>0</v>
      </c>
      <c r="AW79" s="77">
        <v>0</v>
      </c>
      <c r="AX79" s="29">
        <f t="shared" si="180"/>
        <v>0</v>
      </c>
      <c r="AY79" s="77">
        <v>0</v>
      </c>
      <c r="AZ79" s="29">
        <f t="shared" si="181"/>
        <v>0</v>
      </c>
      <c r="BA79" s="68">
        <f t="shared" si="182"/>
        <v>10</v>
      </c>
      <c r="BB79" s="172">
        <f t="shared" si="183"/>
        <v>158882.58703349732</v>
      </c>
      <c r="BD79" s="180">
        <f t="shared" si="184"/>
        <v>158882.58703349732</v>
      </c>
      <c r="BE79" s="180">
        <f t="shared" si="185"/>
        <v>0</v>
      </c>
    </row>
    <row r="80" spans="1:218" ht="78.75">
      <c r="A80" s="34">
        <v>64</v>
      </c>
      <c r="B80" s="34">
        <v>3</v>
      </c>
      <c r="C80" s="35">
        <v>42292904</v>
      </c>
      <c r="D80" s="35">
        <v>2500772</v>
      </c>
      <c r="E80" s="37" t="s">
        <v>491</v>
      </c>
      <c r="F80" s="55" t="s">
        <v>492</v>
      </c>
      <c r="G80" s="38" t="s">
        <v>177</v>
      </c>
      <c r="H80" s="54">
        <v>13599.329166168389</v>
      </c>
      <c r="I80" s="139">
        <v>0</v>
      </c>
      <c r="J80" s="62">
        <f t="shared" si="160"/>
        <v>0</v>
      </c>
      <c r="K80" s="28">
        <v>0</v>
      </c>
      <c r="L80" s="29">
        <f t="shared" si="161"/>
        <v>0</v>
      </c>
      <c r="M80" s="28">
        <v>0</v>
      </c>
      <c r="N80" s="29">
        <f t="shared" si="162"/>
        <v>0</v>
      </c>
      <c r="O80" s="28">
        <v>0</v>
      </c>
      <c r="P80" s="29">
        <f t="shared" si="163"/>
        <v>0</v>
      </c>
      <c r="Q80" s="28">
        <v>0</v>
      </c>
      <c r="R80" s="29">
        <f t="shared" si="164"/>
        <v>0</v>
      </c>
      <c r="S80" s="28">
        <v>0</v>
      </c>
      <c r="T80" s="29">
        <f t="shared" si="165"/>
        <v>0</v>
      </c>
      <c r="U80" s="28">
        <v>0</v>
      </c>
      <c r="V80" s="29">
        <f t="shared" si="166"/>
        <v>0</v>
      </c>
      <c r="W80" s="28">
        <v>0</v>
      </c>
      <c r="X80" s="29">
        <f t="shared" si="167"/>
        <v>0</v>
      </c>
      <c r="Y80" s="28">
        <v>0</v>
      </c>
      <c r="Z80" s="29">
        <f t="shared" si="168"/>
        <v>0</v>
      </c>
      <c r="AA80" s="28">
        <v>0</v>
      </c>
      <c r="AB80" s="29">
        <f t="shared" si="169"/>
        <v>0</v>
      </c>
      <c r="AC80" s="28">
        <v>0</v>
      </c>
      <c r="AD80" s="29">
        <f t="shared" si="170"/>
        <v>0</v>
      </c>
      <c r="AE80" s="138">
        <v>3</v>
      </c>
      <c r="AF80" s="66">
        <f t="shared" si="171"/>
        <v>40797.987498505165</v>
      </c>
      <c r="AG80" s="27">
        <v>0</v>
      </c>
      <c r="AH80" s="29">
        <f t="shared" si="172"/>
        <v>0</v>
      </c>
      <c r="AI80" s="77">
        <v>0</v>
      </c>
      <c r="AJ80" s="29">
        <f t="shared" si="173"/>
        <v>0</v>
      </c>
      <c r="AK80" s="77">
        <v>0</v>
      </c>
      <c r="AL80" s="29">
        <f t="shared" si="174"/>
        <v>0</v>
      </c>
      <c r="AM80" s="77">
        <v>0</v>
      </c>
      <c r="AN80" s="29">
        <f t="shared" si="175"/>
        <v>0</v>
      </c>
      <c r="AO80" s="135">
        <v>0</v>
      </c>
      <c r="AP80" s="29">
        <f t="shared" si="176"/>
        <v>0</v>
      </c>
      <c r="AQ80" s="77">
        <v>0</v>
      </c>
      <c r="AR80" s="29">
        <f t="shared" si="177"/>
        <v>0</v>
      </c>
      <c r="AS80" s="135">
        <v>0</v>
      </c>
      <c r="AT80" s="26">
        <f t="shared" si="178"/>
        <v>0</v>
      </c>
      <c r="AU80" s="77">
        <v>0</v>
      </c>
      <c r="AV80" s="29">
        <f t="shared" si="179"/>
        <v>0</v>
      </c>
      <c r="AW80" s="77">
        <v>0</v>
      </c>
      <c r="AX80" s="29">
        <f t="shared" si="180"/>
        <v>0</v>
      </c>
      <c r="AY80" s="77">
        <v>0</v>
      </c>
      <c r="AZ80" s="29">
        <f t="shared" si="181"/>
        <v>0</v>
      </c>
      <c r="BA80" s="68">
        <f t="shared" si="182"/>
        <v>3</v>
      </c>
      <c r="BB80" s="172">
        <f t="shared" si="183"/>
        <v>40797.987498505165</v>
      </c>
      <c r="BD80" s="180">
        <f t="shared" si="184"/>
        <v>40797.987498505165</v>
      </c>
      <c r="BE80" s="180">
        <f t="shared" si="185"/>
        <v>0</v>
      </c>
    </row>
    <row r="81" spans="1:218" ht="78.75">
      <c r="A81" s="20">
        <v>65</v>
      </c>
      <c r="B81" s="34">
        <v>4</v>
      </c>
      <c r="C81" s="35">
        <v>42292904</v>
      </c>
      <c r="D81" s="35">
        <v>2500776</v>
      </c>
      <c r="E81" s="55" t="s">
        <v>182</v>
      </c>
      <c r="F81" s="55" t="s">
        <v>183</v>
      </c>
      <c r="G81" s="38" t="s">
        <v>177</v>
      </c>
      <c r="H81" s="54">
        <v>13885.564174457582</v>
      </c>
      <c r="I81" s="139">
        <v>10</v>
      </c>
      <c r="J81" s="62">
        <f t="shared" si="160"/>
        <v>138855.64174457581</v>
      </c>
      <c r="K81" s="28">
        <v>11</v>
      </c>
      <c r="L81" s="29">
        <f t="shared" si="161"/>
        <v>152741.20591903341</v>
      </c>
      <c r="M81" s="28">
        <v>0</v>
      </c>
      <c r="N81" s="29">
        <f t="shared" si="162"/>
        <v>0</v>
      </c>
      <c r="O81" s="28">
        <v>0</v>
      </c>
      <c r="P81" s="29">
        <f t="shared" si="163"/>
        <v>0</v>
      </c>
      <c r="Q81" s="28">
        <v>0</v>
      </c>
      <c r="R81" s="29">
        <f t="shared" si="164"/>
        <v>0</v>
      </c>
      <c r="S81" s="28">
        <v>10</v>
      </c>
      <c r="T81" s="29">
        <f t="shared" si="165"/>
        <v>138855.64174457581</v>
      </c>
      <c r="U81" s="28">
        <v>0</v>
      </c>
      <c r="V81" s="29">
        <f t="shared" si="166"/>
        <v>0</v>
      </c>
      <c r="W81" s="28">
        <v>0</v>
      </c>
      <c r="X81" s="29">
        <f t="shared" si="167"/>
        <v>0</v>
      </c>
      <c r="Y81" s="28">
        <v>0</v>
      </c>
      <c r="Z81" s="29">
        <f t="shared" si="168"/>
        <v>0</v>
      </c>
      <c r="AA81" s="28">
        <v>0</v>
      </c>
      <c r="AB81" s="29">
        <f t="shared" si="169"/>
        <v>0</v>
      </c>
      <c r="AC81" s="28">
        <v>0</v>
      </c>
      <c r="AD81" s="29">
        <f t="shared" si="170"/>
        <v>0</v>
      </c>
      <c r="AE81" s="138">
        <v>2</v>
      </c>
      <c r="AF81" s="66">
        <f t="shared" si="171"/>
        <v>27771.128348915165</v>
      </c>
      <c r="AG81" s="27">
        <v>10</v>
      </c>
      <c r="AH81" s="29">
        <f t="shared" si="172"/>
        <v>138855.64174457581</v>
      </c>
      <c r="AI81" s="77">
        <v>0</v>
      </c>
      <c r="AJ81" s="29">
        <f t="shared" si="173"/>
        <v>0</v>
      </c>
      <c r="AK81" s="77">
        <v>0</v>
      </c>
      <c r="AL81" s="29">
        <f t="shared" si="174"/>
        <v>0</v>
      </c>
      <c r="AM81" s="77">
        <v>0</v>
      </c>
      <c r="AN81" s="29">
        <f t="shared" si="175"/>
        <v>0</v>
      </c>
      <c r="AO81" s="135">
        <v>5</v>
      </c>
      <c r="AP81" s="29">
        <f t="shared" si="176"/>
        <v>69427.820872287906</v>
      </c>
      <c r="AQ81" s="77">
        <v>0</v>
      </c>
      <c r="AR81" s="29">
        <f t="shared" si="177"/>
        <v>0</v>
      </c>
      <c r="AS81" s="135">
        <v>10</v>
      </c>
      <c r="AT81" s="26">
        <f t="shared" si="178"/>
        <v>138855.64174457581</v>
      </c>
      <c r="AU81" s="77">
        <v>0</v>
      </c>
      <c r="AV81" s="29">
        <f t="shared" si="179"/>
        <v>0</v>
      </c>
      <c r="AW81" s="77">
        <v>0</v>
      </c>
      <c r="AX81" s="29">
        <f t="shared" si="180"/>
        <v>0</v>
      </c>
      <c r="AY81" s="77">
        <v>0</v>
      </c>
      <c r="AZ81" s="29">
        <f t="shared" si="181"/>
        <v>0</v>
      </c>
      <c r="BA81" s="68">
        <f t="shared" si="182"/>
        <v>58</v>
      </c>
      <c r="BB81" s="172">
        <f t="shared" si="183"/>
        <v>805362.72211853962</v>
      </c>
      <c r="BD81" s="180">
        <f t="shared" si="184"/>
        <v>805362.72211853974</v>
      </c>
      <c r="BE81" s="180">
        <f t="shared" si="185"/>
        <v>0</v>
      </c>
    </row>
    <row r="82" spans="1:218" ht="78.75">
      <c r="A82" s="34">
        <v>66</v>
      </c>
      <c r="B82" s="34">
        <v>5</v>
      </c>
      <c r="C82" s="35">
        <v>42292904</v>
      </c>
      <c r="D82" s="35">
        <v>2500782</v>
      </c>
      <c r="E82" s="55" t="s">
        <v>184</v>
      </c>
      <c r="F82" s="55" t="s">
        <v>185</v>
      </c>
      <c r="G82" s="38" t="s">
        <v>177</v>
      </c>
      <c r="H82" s="54">
        <v>14872.429118576565</v>
      </c>
      <c r="I82" s="139">
        <v>48</v>
      </c>
      <c r="J82" s="62">
        <f t="shared" si="160"/>
        <v>713876.59769167518</v>
      </c>
      <c r="K82" s="28">
        <v>8</v>
      </c>
      <c r="L82" s="29">
        <f t="shared" si="161"/>
        <v>118979.43294861252</v>
      </c>
      <c r="M82" s="28">
        <v>0</v>
      </c>
      <c r="N82" s="29">
        <f t="shared" si="162"/>
        <v>0</v>
      </c>
      <c r="O82" s="28">
        <v>0</v>
      </c>
      <c r="P82" s="29">
        <f t="shared" si="163"/>
        <v>0</v>
      </c>
      <c r="Q82" s="28">
        <v>0</v>
      </c>
      <c r="R82" s="29">
        <f t="shared" si="164"/>
        <v>0</v>
      </c>
      <c r="S82" s="28">
        <v>10</v>
      </c>
      <c r="T82" s="29">
        <f t="shared" si="165"/>
        <v>148724.29118576564</v>
      </c>
      <c r="U82" s="28">
        <v>0</v>
      </c>
      <c r="V82" s="29">
        <f t="shared" si="166"/>
        <v>0</v>
      </c>
      <c r="W82" s="28">
        <v>0</v>
      </c>
      <c r="X82" s="29">
        <f t="shared" si="167"/>
        <v>0</v>
      </c>
      <c r="Y82" s="28">
        <v>0</v>
      </c>
      <c r="Z82" s="29">
        <f t="shared" si="168"/>
        <v>0</v>
      </c>
      <c r="AA82" s="28">
        <v>0</v>
      </c>
      <c r="AB82" s="29">
        <f t="shared" si="169"/>
        <v>0</v>
      </c>
      <c r="AC82" s="28">
        <v>0</v>
      </c>
      <c r="AD82" s="29">
        <f t="shared" si="170"/>
        <v>0</v>
      </c>
      <c r="AE82" s="138">
        <v>2</v>
      </c>
      <c r="AF82" s="66">
        <f t="shared" si="171"/>
        <v>29744.85823715313</v>
      </c>
      <c r="AG82" s="27">
        <v>10</v>
      </c>
      <c r="AH82" s="29">
        <f t="shared" si="172"/>
        <v>148724.29118576564</v>
      </c>
      <c r="AI82" s="77">
        <v>0</v>
      </c>
      <c r="AJ82" s="29">
        <f t="shared" si="173"/>
        <v>0</v>
      </c>
      <c r="AK82" s="77">
        <v>0</v>
      </c>
      <c r="AL82" s="29">
        <f t="shared" si="174"/>
        <v>0</v>
      </c>
      <c r="AM82" s="77">
        <v>0</v>
      </c>
      <c r="AN82" s="29">
        <f t="shared" si="175"/>
        <v>0</v>
      </c>
      <c r="AO82" s="135">
        <v>8</v>
      </c>
      <c r="AP82" s="29">
        <f t="shared" si="176"/>
        <v>118979.43294861252</v>
      </c>
      <c r="AQ82" s="77">
        <v>0</v>
      </c>
      <c r="AR82" s="29">
        <f t="shared" si="177"/>
        <v>0</v>
      </c>
      <c r="AS82" s="135">
        <v>10</v>
      </c>
      <c r="AT82" s="26">
        <f t="shared" si="178"/>
        <v>148724.29118576564</v>
      </c>
      <c r="AU82" s="77">
        <v>0</v>
      </c>
      <c r="AV82" s="29">
        <f t="shared" si="179"/>
        <v>0</v>
      </c>
      <c r="AW82" s="77">
        <v>0</v>
      </c>
      <c r="AX82" s="29">
        <f t="shared" si="180"/>
        <v>0</v>
      </c>
      <c r="AY82" s="77">
        <v>0</v>
      </c>
      <c r="AZ82" s="29">
        <f t="shared" si="181"/>
        <v>0</v>
      </c>
      <c r="BA82" s="68">
        <f t="shared" si="182"/>
        <v>96</v>
      </c>
      <c r="BB82" s="172">
        <f t="shared" si="183"/>
        <v>1427753.1953833504</v>
      </c>
      <c r="BD82" s="180">
        <f t="shared" si="184"/>
        <v>1427753.1953833504</v>
      </c>
      <c r="BE82" s="180">
        <f t="shared" si="185"/>
        <v>0</v>
      </c>
    </row>
    <row r="83" spans="1:218" ht="78.75">
      <c r="A83" s="20">
        <v>67</v>
      </c>
      <c r="B83" s="34">
        <v>6</v>
      </c>
      <c r="C83" s="35">
        <v>42292904</v>
      </c>
      <c r="D83" s="35">
        <v>2582856</v>
      </c>
      <c r="E83" s="55" t="s">
        <v>186</v>
      </c>
      <c r="F83" s="55" t="s">
        <v>187</v>
      </c>
      <c r="G83" s="38" t="s">
        <v>177</v>
      </c>
      <c r="H83" s="54">
        <v>14753.86012525124</v>
      </c>
      <c r="I83" s="139">
        <v>24</v>
      </c>
      <c r="J83" s="62">
        <f t="shared" si="160"/>
        <v>354092.64300602977</v>
      </c>
      <c r="K83" s="28">
        <v>0</v>
      </c>
      <c r="L83" s="29">
        <f t="shared" si="161"/>
        <v>0</v>
      </c>
      <c r="M83" s="28">
        <v>0</v>
      </c>
      <c r="N83" s="29">
        <f t="shared" si="162"/>
        <v>0</v>
      </c>
      <c r="O83" s="28">
        <v>0</v>
      </c>
      <c r="P83" s="29">
        <f t="shared" si="163"/>
        <v>0</v>
      </c>
      <c r="Q83" s="28">
        <v>0</v>
      </c>
      <c r="R83" s="29">
        <f t="shared" si="164"/>
        <v>0</v>
      </c>
      <c r="S83" s="28">
        <v>0</v>
      </c>
      <c r="T83" s="29">
        <f t="shared" si="165"/>
        <v>0</v>
      </c>
      <c r="U83" s="28">
        <v>0</v>
      </c>
      <c r="V83" s="29">
        <f t="shared" si="166"/>
        <v>0</v>
      </c>
      <c r="W83" s="28">
        <v>0</v>
      </c>
      <c r="X83" s="29">
        <f t="shared" si="167"/>
        <v>0</v>
      </c>
      <c r="Y83" s="28">
        <v>0</v>
      </c>
      <c r="Z83" s="29">
        <f t="shared" si="168"/>
        <v>0</v>
      </c>
      <c r="AA83" s="28">
        <v>0</v>
      </c>
      <c r="AB83" s="29">
        <f t="shared" si="169"/>
        <v>0</v>
      </c>
      <c r="AC83" s="28">
        <v>0</v>
      </c>
      <c r="AD83" s="29">
        <f t="shared" si="170"/>
        <v>0</v>
      </c>
      <c r="AE83" s="138">
        <v>2</v>
      </c>
      <c r="AF83" s="66">
        <f t="shared" si="171"/>
        <v>29507.72025050248</v>
      </c>
      <c r="AG83" s="27">
        <v>0</v>
      </c>
      <c r="AH83" s="29">
        <f t="shared" si="172"/>
        <v>0</v>
      </c>
      <c r="AI83" s="77">
        <v>0</v>
      </c>
      <c r="AJ83" s="29">
        <f t="shared" si="173"/>
        <v>0</v>
      </c>
      <c r="AK83" s="77">
        <v>0</v>
      </c>
      <c r="AL83" s="29">
        <f t="shared" si="174"/>
        <v>0</v>
      </c>
      <c r="AM83" s="77">
        <v>0</v>
      </c>
      <c r="AN83" s="29">
        <f t="shared" si="175"/>
        <v>0</v>
      </c>
      <c r="AO83" s="135">
        <v>5</v>
      </c>
      <c r="AP83" s="29">
        <f t="shared" si="176"/>
        <v>73769.300626256198</v>
      </c>
      <c r="AQ83" s="77">
        <v>0</v>
      </c>
      <c r="AR83" s="29">
        <f t="shared" si="177"/>
        <v>0</v>
      </c>
      <c r="AS83" s="135">
        <v>10</v>
      </c>
      <c r="AT83" s="26">
        <f t="shared" si="178"/>
        <v>147538.6012525124</v>
      </c>
      <c r="AU83" s="77">
        <v>0</v>
      </c>
      <c r="AV83" s="29">
        <f t="shared" si="179"/>
        <v>0</v>
      </c>
      <c r="AW83" s="77">
        <v>0</v>
      </c>
      <c r="AX83" s="29">
        <f t="shared" si="180"/>
        <v>0</v>
      </c>
      <c r="AY83" s="77">
        <v>0</v>
      </c>
      <c r="AZ83" s="29">
        <f t="shared" si="181"/>
        <v>0</v>
      </c>
      <c r="BA83" s="68">
        <f t="shared" si="182"/>
        <v>41</v>
      </c>
      <c r="BB83" s="172">
        <f t="shared" si="183"/>
        <v>604908.26513530081</v>
      </c>
      <c r="BD83" s="180">
        <f t="shared" si="184"/>
        <v>604908.26513530081</v>
      </c>
      <c r="BE83" s="180">
        <f t="shared" si="185"/>
        <v>0</v>
      </c>
    </row>
    <row r="84" spans="1:218" ht="101.25">
      <c r="A84" s="34">
        <v>68</v>
      </c>
      <c r="B84" s="34">
        <v>7</v>
      </c>
      <c r="C84" s="35">
        <v>42292904</v>
      </c>
      <c r="D84" s="35">
        <v>2500747</v>
      </c>
      <c r="E84" s="55" t="s">
        <v>188</v>
      </c>
      <c r="F84" s="55" t="s">
        <v>189</v>
      </c>
      <c r="G84" s="38" t="s">
        <v>177</v>
      </c>
      <c r="H84" s="54">
        <v>24257.089503063522</v>
      </c>
      <c r="I84" s="139">
        <v>0</v>
      </c>
      <c r="J84" s="62">
        <f t="shared" si="160"/>
        <v>0</v>
      </c>
      <c r="K84" s="28">
        <v>0</v>
      </c>
      <c r="L84" s="29">
        <f t="shared" si="161"/>
        <v>0</v>
      </c>
      <c r="M84" s="28">
        <v>0</v>
      </c>
      <c r="N84" s="29">
        <f t="shared" si="162"/>
        <v>0</v>
      </c>
      <c r="O84" s="28">
        <v>0</v>
      </c>
      <c r="P84" s="29">
        <f t="shared" si="163"/>
        <v>0</v>
      </c>
      <c r="Q84" s="28">
        <v>0</v>
      </c>
      <c r="R84" s="29">
        <f t="shared" si="164"/>
        <v>0</v>
      </c>
      <c r="S84" s="28">
        <v>0</v>
      </c>
      <c r="T84" s="29">
        <f t="shared" si="165"/>
        <v>0</v>
      </c>
      <c r="U84" s="28">
        <v>0</v>
      </c>
      <c r="V84" s="29">
        <f t="shared" si="166"/>
        <v>0</v>
      </c>
      <c r="W84" s="28">
        <v>0</v>
      </c>
      <c r="X84" s="29">
        <f t="shared" si="167"/>
        <v>0</v>
      </c>
      <c r="Y84" s="28">
        <v>0</v>
      </c>
      <c r="Z84" s="29">
        <f t="shared" si="168"/>
        <v>0</v>
      </c>
      <c r="AA84" s="28">
        <v>0</v>
      </c>
      <c r="AB84" s="29">
        <f t="shared" si="169"/>
        <v>0</v>
      </c>
      <c r="AC84" s="28">
        <v>2</v>
      </c>
      <c r="AD84" s="29">
        <f t="shared" ref="AD84:AD89" si="186">H84*AC84</f>
        <v>48514.179006127044</v>
      </c>
      <c r="AE84" s="138">
        <v>0</v>
      </c>
      <c r="AF84" s="66">
        <f t="shared" si="171"/>
        <v>0</v>
      </c>
      <c r="AG84" s="27">
        <v>0</v>
      </c>
      <c r="AH84" s="29">
        <f t="shared" si="172"/>
        <v>0</v>
      </c>
      <c r="AI84" s="77">
        <v>0</v>
      </c>
      <c r="AJ84" s="29">
        <f t="shared" si="173"/>
        <v>0</v>
      </c>
      <c r="AK84" s="77">
        <v>0</v>
      </c>
      <c r="AL84" s="29">
        <f t="shared" si="174"/>
        <v>0</v>
      </c>
      <c r="AM84" s="77">
        <v>0</v>
      </c>
      <c r="AN84" s="29">
        <f t="shared" si="175"/>
        <v>0</v>
      </c>
      <c r="AO84" s="135">
        <v>0</v>
      </c>
      <c r="AP84" s="29">
        <f t="shared" si="176"/>
        <v>0</v>
      </c>
      <c r="AQ84" s="77">
        <v>0</v>
      </c>
      <c r="AR84" s="29">
        <f t="shared" si="177"/>
        <v>0</v>
      </c>
      <c r="AS84" s="135">
        <v>0</v>
      </c>
      <c r="AT84" s="26">
        <f t="shared" si="178"/>
        <v>0</v>
      </c>
      <c r="AU84" s="77">
        <v>0</v>
      </c>
      <c r="AV84" s="29">
        <f t="shared" si="179"/>
        <v>0</v>
      </c>
      <c r="AW84" s="77">
        <v>10</v>
      </c>
      <c r="AX84" s="29">
        <f t="shared" si="180"/>
        <v>242570.89503063523</v>
      </c>
      <c r="AY84" s="77">
        <v>0</v>
      </c>
      <c r="AZ84" s="29">
        <f t="shared" si="181"/>
        <v>0</v>
      </c>
      <c r="BA84" s="68">
        <f t="shared" si="182"/>
        <v>12</v>
      </c>
      <c r="BB84" s="172">
        <f t="shared" si="183"/>
        <v>291085.07403676229</v>
      </c>
      <c r="BD84" s="180">
        <f t="shared" si="184"/>
        <v>291085.07403676223</v>
      </c>
      <c r="BE84" s="180">
        <f t="shared" si="185"/>
        <v>0</v>
      </c>
    </row>
    <row r="85" spans="1:218" ht="90">
      <c r="A85" s="20">
        <v>69</v>
      </c>
      <c r="B85" s="34">
        <v>8</v>
      </c>
      <c r="C85" s="35">
        <v>42292904</v>
      </c>
      <c r="D85" s="35">
        <v>2500749</v>
      </c>
      <c r="E85" s="55" t="s">
        <v>190</v>
      </c>
      <c r="F85" s="55" t="s">
        <v>191</v>
      </c>
      <c r="G85" s="38" t="s">
        <v>177</v>
      </c>
      <c r="H85" s="54">
        <v>24101.244912660546</v>
      </c>
      <c r="I85" s="139">
        <v>24</v>
      </c>
      <c r="J85" s="62">
        <f t="shared" si="160"/>
        <v>578429.87790385308</v>
      </c>
      <c r="K85" s="28">
        <v>0</v>
      </c>
      <c r="L85" s="29">
        <f t="shared" si="161"/>
        <v>0</v>
      </c>
      <c r="M85" s="28">
        <v>0</v>
      </c>
      <c r="N85" s="29">
        <f t="shared" si="162"/>
        <v>0</v>
      </c>
      <c r="O85" s="28">
        <v>0</v>
      </c>
      <c r="P85" s="29">
        <f t="shared" si="163"/>
        <v>0</v>
      </c>
      <c r="Q85" s="28">
        <v>0</v>
      </c>
      <c r="R85" s="29">
        <f t="shared" si="164"/>
        <v>0</v>
      </c>
      <c r="S85" s="28">
        <v>0</v>
      </c>
      <c r="T85" s="29">
        <f t="shared" si="165"/>
        <v>0</v>
      </c>
      <c r="U85" s="28">
        <v>0</v>
      </c>
      <c r="V85" s="29">
        <f t="shared" si="166"/>
        <v>0</v>
      </c>
      <c r="W85" s="28">
        <v>0</v>
      </c>
      <c r="X85" s="29">
        <f t="shared" si="167"/>
        <v>0</v>
      </c>
      <c r="Y85" s="28">
        <v>0</v>
      </c>
      <c r="Z85" s="29">
        <f t="shared" si="168"/>
        <v>0</v>
      </c>
      <c r="AA85" s="28">
        <v>0</v>
      </c>
      <c r="AB85" s="29">
        <f t="shared" si="169"/>
        <v>0</v>
      </c>
      <c r="AC85" s="28">
        <v>0</v>
      </c>
      <c r="AD85" s="29">
        <f t="shared" si="186"/>
        <v>0</v>
      </c>
      <c r="AE85" s="138">
        <v>0</v>
      </c>
      <c r="AF85" s="66">
        <f t="shared" si="171"/>
        <v>0</v>
      </c>
      <c r="AG85" s="27">
        <v>0</v>
      </c>
      <c r="AH85" s="29">
        <f t="shared" si="172"/>
        <v>0</v>
      </c>
      <c r="AI85" s="77">
        <v>0</v>
      </c>
      <c r="AJ85" s="29">
        <f t="shared" si="173"/>
        <v>0</v>
      </c>
      <c r="AK85" s="77">
        <v>0</v>
      </c>
      <c r="AL85" s="29">
        <f t="shared" si="174"/>
        <v>0</v>
      </c>
      <c r="AM85" s="77">
        <v>0</v>
      </c>
      <c r="AN85" s="29">
        <f t="shared" si="175"/>
        <v>0</v>
      </c>
      <c r="AO85" s="135">
        <v>0</v>
      </c>
      <c r="AP85" s="29">
        <f t="shared" si="176"/>
        <v>0</v>
      </c>
      <c r="AQ85" s="77">
        <v>0</v>
      </c>
      <c r="AR85" s="29">
        <f t="shared" si="177"/>
        <v>0</v>
      </c>
      <c r="AS85" s="135">
        <v>0</v>
      </c>
      <c r="AT85" s="26">
        <f t="shared" si="178"/>
        <v>0</v>
      </c>
      <c r="AU85" s="77">
        <v>0</v>
      </c>
      <c r="AV85" s="29">
        <f t="shared" si="179"/>
        <v>0</v>
      </c>
      <c r="AW85" s="77">
        <v>0</v>
      </c>
      <c r="AX85" s="29">
        <f t="shared" si="180"/>
        <v>0</v>
      </c>
      <c r="AY85" s="77">
        <v>0</v>
      </c>
      <c r="AZ85" s="29">
        <f t="shared" si="181"/>
        <v>0</v>
      </c>
      <c r="BA85" s="68">
        <f t="shared" si="182"/>
        <v>24</v>
      </c>
      <c r="BB85" s="172">
        <f t="shared" si="183"/>
        <v>578429.87790385308</v>
      </c>
      <c r="BD85" s="180">
        <f t="shared" si="184"/>
        <v>578429.87790385308</v>
      </c>
      <c r="BE85" s="180">
        <f t="shared" si="185"/>
        <v>0</v>
      </c>
    </row>
    <row r="86" spans="1:218" ht="90">
      <c r="A86" s="34">
        <v>70</v>
      </c>
      <c r="B86" s="34">
        <v>9</v>
      </c>
      <c r="C86" s="35">
        <v>42292904</v>
      </c>
      <c r="D86" s="35">
        <v>2502286</v>
      </c>
      <c r="E86" s="55" t="s">
        <v>192</v>
      </c>
      <c r="F86" s="78" t="s">
        <v>193</v>
      </c>
      <c r="G86" s="38" t="s">
        <v>177</v>
      </c>
      <c r="H86" s="54">
        <v>24101.244912660546</v>
      </c>
      <c r="I86" s="139">
        <v>48</v>
      </c>
      <c r="J86" s="62">
        <f t="shared" si="160"/>
        <v>1156859.7558077062</v>
      </c>
      <c r="K86" s="28">
        <v>0</v>
      </c>
      <c r="L86" s="29">
        <f t="shared" si="161"/>
        <v>0</v>
      </c>
      <c r="M86" s="28">
        <v>0</v>
      </c>
      <c r="N86" s="29">
        <f t="shared" si="162"/>
        <v>0</v>
      </c>
      <c r="O86" s="28">
        <v>0</v>
      </c>
      <c r="P86" s="29">
        <f t="shared" si="163"/>
        <v>0</v>
      </c>
      <c r="Q86" s="28">
        <v>0</v>
      </c>
      <c r="R86" s="29">
        <f t="shared" si="164"/>
        <v>0</v>
      </c>
      <c r="S86" s="28">
        <v>0</v>
      </c>
      <c r="T86" s="29">
        <f t="shared" si="165"/>
        <v>0</v>
      </c>
      <c r="U86" s="28">
        <v>0</v>
      </c>
      <c r="V86" s="29">
        <f t="shared" si="166"/>
        <v>0</v>
      </c>
      <c r="W86" s="28">
        <v>0</v>
      </c>
      <c r="X86" s="29">
        <f t="shared" si="167"/>
        <v>0</v>
      </c>
      <c r="Y86" s="28">
        <v>0</v>
      </c>
      <c r="Z86" s="29">
        <f t="shared" si="168"/>
        <v>0</v>
      </c>
      <c r="AA86" s="28">
        <v>0</v>
      </c>
      <c r="AB86" s="29">
        <f t="shared" si="169"/>
        <v>0</v>
      </c>
      <c r="AC86" s="28">
        <v>0</v>
      </c>
      <c r="AD86" s="29">
        <f t="shared" si="186"/>
        <v>0</v>
      </c>
      <c r="AE86" s="138">
        <v>0</v>
      </c>
      <c r="AF86" s="66">
        <f t="shared" si="171"/>
        <v>0</v>
      </c>
      <c r="AG86" s="27">
        <v>0</v>
      </c>
      <c r="AH86" s="29">
        <f t="shared" si="172"/>
        <v>0</v>
      </c>
      <c r="AI86" s="77">
        <v>0</v>
      </c>
      <c r="AJ86" s="29">
        <f t="shared" si="173"/>
        <v>0</v>
      </c>
      <c r="AK86" s="77">
        <v>0</v>
      </c>
      <c r="AL86" s="29">
        <f t="shared" si="174"/>
        <v>0</v>
      </c>
      <c r="AM86" s="77">
        <v>0</v>
      </c>
      <c r="AN86" s="29">
        <f t="shared" si="175"/>
        <v>0</v>
      </c>
      <c r="AO86" s="135">
        <v>0</v>
      </c>
      <c r="AP86" s="29">
        <f t="shared" si="176"/>
        <v>0</v>
      </c>
      <c r="AQ86" s="77">
        <v>0</v>
      </c>
      <c r="AR86" s="29">
        <f t="shared" si="177"/>
        <v>0</v>
      </c>
      <c r="AS86" s="135">
        <v>0</v>
      </c>
      <c r="AT86" s="26">
        <f t="shared" si="178"/>
        <v>0</v>
      </c>
      <c r="AU86" s="77">
        <v>0</v>
      </c>
      <c r="AV86" s="29">
        <f t="shared" si="179"/>
        <v>0</v>
      </c>
      <c r="AW86" s="77">
        <v>10</v>
      </c>
      <c r="AX86" s="29">
        <f t="shared" si="180"/>
        <v>241012.44912660547</v>
      </c>
      <c r="AY86" s="77">
        <v>0</v>
      </c>
      <c r="AZ86" s="29">
        <f t="shared" si="181"/>
        <v>0</v>
      </c>
      <c r="BA86" s="68">
        <f t="shared" si="182"/>
        <v>58</v>
      </c>
      <c r="BB86" s="172">
        <f t="shared" si="183"/>
        <v>1397872.2049343116</v>
      </c>
      <c r="BD86" s="180">
        <f t="shared" si="184"/>
        <v>1397872.2049343116</v>
      </c>
      <c r="BE86" s="180">
        <f t="shared" si="185"/>
        <v>0</v>
      </c>
    </row>
    <row r="87" spans="1:218" ht="56.25">
      <c r="A87" s="20">
        <v>71</v>
      </c>
      <c r="B87" s="34">
        <v>10</v>
      </c>
      <c r="C87" s="35">
        <v>42292904</v>
      </c>
      <c r="D87" s="35">
        <v>2502281</v>
      </c>
      <c r="E87" s="37" t="s">
        <v>194</v>
      </c>
      <c r="F87" s="55" t="s">
        <v>195</v>
      </c>
      <c r="G87" s="38" t="s">
        <v>177</v>
      </c>
      <c r="H87" s="54">
        <v>12699.282349503259</v>
      </c>
      <c r="I87" s="139">
        <v>0</v>
      </c>
      <c r="J87" s="62">
        <f t="shared" si="160"/>
        <v>0</v>
      </c>
      <c r="K87" s="28">
        <v>0</v>
      </c>
      <c r="L87" s="29">
        <f t="shared" si="161"/>
        <v>0</v>
      </c>
      <c r="M87" s="28">
        <v>0</v>
      </c>
      <c r="N87" s="29">
        <f t="shared" si="162"/>
        <v>0</v>
      </c>
      <c r="O87" s="28">
        <v>0</v>
      </c>
      <c r="P87" s="29">
        <f t="shared" si="163"/>
        <v>0</v>
      </c>
      <c r="Q87" s="28">
        <v>0</v>
      </c>
      <c r="R87" s="29">
        <f t="shared" si="164"/>
        <v>0</v>
      </c>
      <c r="S87" s="28">
        <v>0</v>
      </c>
      <c r="T87" s="29">
        <f t="shared" si="165"/>
        <v>0</v>
      </c>
      <c r="U87" s="28">
        <v>0</v>
      </c>
      <c r="V87" s="29">
        <f t="shared" si="166"/>
        <v>0</v>
      </c>
      <c r="W87" s="28">
        <v>0</v>
      </c>
      <c r="X87" s="29">
        <f t="shared" si="167"/>
        <v>0</v>
      </c>
      <c r="Y87" s="28">
        <v>0</v>
      </c>
      <c r="Z87" s="29">
        <f t="shared" si="168"/>
        <v>0</v>
      </c>
      <c r="AA87" s="28">
        <v>0</v>
      </c>
      <c r="AB87" s="29">
        <f t="shared" si="169"/>
        <v>0</v>
      </c>
      <c r="AC87" s="28">
        <v>0</v>
      </c>
      <c r="AD87" s="29">
        <f t="shared" si="186"/>
        <v>0</v>
      </c>
      <c r="AE87" s="138">
        <v>5</v>
      </c>
      <c r="AF87" s="66">
        <f t="shared" si="171"/>
        <v>63496.411747516293</v>
      </c>
      <c r="AG87" s="27">
        <v>0</v>
      </c>
      <c r="AH87" s="29">
        <f t="shared" si="172"/>
        <v>0</v>
      </c>
      <c r="AI87" s="77">
        <v>0</v>
      </c>
      <c r="AJ87" s="29">
        <f t="shared" si="173"/>
        <v>0</v>
      </c>
      <c r="AK87" s="77">
        <v>0</v>
      </c>
      <c r="AL87" s="29">
        <f t="shared" si="174"/>
        <v>0</v>
      </c>
      <c r="AM87" s="77">
        <v>0</v>
      </c>
      <c r="AN87" s="29">
        <f t="shared" si="175"/>
        <v>0</v>
      </c>
      <c r="AO87" s="135">
        <v>0</v>
      </c>
      <c r="AP87" s="29">
        <f t="shared" si="176"/>
        <v>0</v>
      </c>
      <c r="AQ87" s="77">
        <v>0</v>
      </c>
      <c r="AR87" s="29">
        <f t="shared" si="177"/>
        <v>0</v>
      </c>
      <c r="AS87" s="135">
        <v>0</v>
      </c>
      <c r="AT87" s="26">
        <f t="shared" si="178"/>
        <v>0</v>
      </c>
      <c r="AU87" s="77">
        <v>0</v>
      </c>
      <c r="AV87" s="29">
        <f t="shared" si="179"/>
        <v>0</v>
      </c>
      <c r="AW87" s="77">
        <v>0</v>
      </c>
      <c r="AX87" s="29">
        <f t="shared" si="180"/>
        <v>0</v>
      </c>
      <c r="AY87" s="77">
        <v>0</v>
      </c>
      <c r="AZ87" s="29">
        <f t="shared" si="181"/>
        <v>0</v>
      </c>
      <c r="BA87" s="68">
        <f t="shared" si="182"/>
        <v>5</v>
      </c>
      <c r="BB87" s="172">
        <f t="shared" si="183"/>
        <v>63496.411747516293</v>
      </c>
      <c r="BD87" s="180">
        <f t="shared" si="184"/>
        <v>63496.411747516293</v>
      </c>
      <c r="BE87" s="180">
        <f t="shared" si="185"/>
        <v>0</v>
      </c>
    </row>
    <row r="88" spans="1:218" ht="56.25">
      <c r="A88" s="34">
        <v>72</v>
      </c>
      <c r="B88" s="34">
        <v>11</v>
      </c>
      <c r="C88" s="35">
        <v>42292904</v>
      </c>
      <c r="D88" s="35">
        <v>2500790</v>
      </c>
      <c r="E88" s="37" t="s">
        <v>196</v>
      </c>
      <c r="F88" s="37" t="s">
        <v>197</v>
      </c>
      <c r="G88" s="38" t="s">
        <v>177</v>
      </c>
      <c r="H88" s="54">
        <v>12167.395861753093</v>
      </c>
      <c r="I88" s="139">
        <v>0</v>
      </c>
      <c r="J88" s="62">
        <f t="shared" si="160"/>
        <v>0</v>
      </c>
      <c r="K88" s="28">
        <v>0</v>
      </c>
      <c r="L88" s="29">
        <f t="shared" si="161"/>
        <v>0</v>
      </c>
      <c r="M88" s="28">
        <v>0</v>
      </c>
      <c r="N88" s="29">
        <f t="shared" si="162"/>
        <v>0</v>
      </c>
      <c r="O88" s="28">
        <v>0</v>
      </c>
      <c r="P88" s="29">
        <f t="shared" si="163"/>
        <v>0</v>
      </c>
      <c r="Q88" s="28">
        <v>0</v>
      </c>
      <c r="R88" s="29">
        <f t="shared" si="164"/>
        <v>0</v>
      </c>
      <c r="S88" s="28">
        <v>0</v>
      </c>
      <c r="T88" s="29">
        <f t="shared" si="165"/>
        <v>0</v>
      </c>
      <c r="U88" s="28">
        <v>0</v>
      </c>
      <c r="V88" s="29">
        <f t="shared" si="166"/>
        <v>0</v>
      </c>
      <c r="W88" s="28">
        <v>0</v>
      </c>
      <c r="X88" s="29">
        <f t="shared" si="167"/>
        <v>0</v>
      </c>
      <c r="Y88" s="28">
        <v>0</v>
      </c>
      <c r="Z88" s="29">
        <f t="shared" si="168"/>
        <v>0</v>
      </c>
      <c r="AA88" s="28">
        <v>0</v>
      </c>
      <c r="AB88" s="29">
        <f t="shared" si="169"/>
        <v>0</v>
      </c>
      <c r="AC88" s="28">
        <v>0</v>
      </c>
      <c r="AD88" s="29">
        <f t="shared" si="186"/>
        <v>0</v>
      </c>
      <c r="AE88" s="138">
        <v>5</v>
      </c>
      <c r="AF88" s="66">
        <f t="shared" si="171"/>
        <v>60836.979308765469</v>
      </c>
      <c r="AG88" s="27">
        <v>0</v>
      </c>
      <c r="AH88" s="29">
        <f t="shared" si="172"/>
        <v>0</v>
      </c>
      <c r="AI88" s="77">
        <v>0</v>
      </c>
      <c r="AJ88" s="29">
        <f t="shared" si="173"/>
        <v>0</v>
      </c>
      <c r="AK88" s="77">
        <v>0</v>
      </c>
      <c r="AL88" s="29">
        <f t="shared" si="174"/>
        <v>0</v>
      </c>
      <c r="AM88" s="77">
        <v>0</v>
      </c>
      <c r="AN88" s="29">
        <f t="shared" si="175"/>
        <v>0</v>
      </c>
      <c r="AO88" s="135">
        <v>0</v>
      </c>
      <c r="AP88" s="29">
        <f t="shared" si="176"/>
        <v>0</v>
      </c>
      <c r="AQ88" s="77">
        <v>0</v>
      </c>
      <c r="AR88" s="29">
        <f t="shared" si="177"/>
        <v>0</v>
      </c>
      <c r="AS88" s="135">
        <v>0</v>
      </c>
      <c r="AT88" s="26">
        <f t="shared" si="178"/>
        <v>0</v>
      </c>
      <c r="AU88" s="77">
        <v>0</v>
      </c>
      <c r="AV88" s="29">
        <f t="shared" si="179"/>
        <v>0</v>
      </c>
      <c r="AW88" s="77">
        <v>0</v>
      </c>
      <c r="AX88" s="29">
        <f t="shared" si="180"/>
        <v>0</v>
      </c>
      <c r="AY88" s="77">
        <v>0</v>
      </c>
      <c r="AZ88" s="29">
        <f t="shared" si="181"/>
        <v>0</v>
      </c>
      <c r="BA88" s="68">
        <f t="shared" si="182"/>
        <v>5</v>
      </c>
      <c r="BB88" s="172">
        <f t="shared" si="183"/>
        <v>60836.979308765469</v>
      </c>
      <c r="BD88" s="180">
        <f t="shared" si="184"/>
        <v>60836.979308765469</v>
      </c>
      <c r="BE88" s="180">
        <f t="shared" si="185"/>
        <v>0</v>
      </c>
    </row>
    <row r="89" spans="1:218" ht="33.75">
      <c r="A89" s="20">
        <v>73</v>
      </c>
      <c r="B89" s="34">
        <v>12</v>
      </c>
      <c r="C89" s="35">
        <v>42292904</v>
      </c>
      <c r="D89" s="35">
        <v>2565517</v>
      </c>
      <c r="E89" s="37" t="s">
        <v>198</v>
      </c>
      <c r="F89" s="37" t="s">
        <v>199</v>
      </c>
      <c r="G89" s="38" t="s">
        <v>177</v>
      </c>
      <c r="H89" s="54">
        <v>13454.757291568203</v>
      </c>
      <c r="I89" s="139">
        <v>12</v>
      </c>
      <c r="J89" s="62">
        <f t="shared" si="160"/>
        <v>161457.08749881844</v>
      </c>
      <c r="K89" s="28">
        <v>0</v>
      </c>
      <c r="L89" s="29">
        <f t="shared" si="161"/>
        <v>0</v>
      </c>
      <c r="M89" s="28">
        <v>0</v>
      </c>
      <c r="N89" s="29">
        <f t="shared" si="162"/>
        <v>0</v>
      </c>
      <c r="O89" s="28">
        <v>0</v>
      </c>
      <c r="P89" s="29">
        <f t="shared" si="163"/>
        <v>0</v>
      </c>
      <c r="Q89" s="28">
        <v>0</v>
      </c>
      <c r="R89" s="29">
        <f t="shared" si="164"/>
        <v>0</v>
      </c>
      <c r="S89" s="28">
        <v>0</v>
      </c>
      <c r="T89" s="29">
        <f t="shared" si="165"/>
        <v>0</v>
      </c>
      <c r="U89" s="28">
        <v>0</v>
      </c>
      <c r="V89" s="29">
        <f t="shared" si="166"/>
        <v>0</v>
      </c>
      <c r="W89" s="28">
        <v>0</v>
      </c>
      <c r="X89" s="29">
        <f t="shared" si="167"/>
        <v>0</v>
      </c>
      <c r="Y89" s="28">
        <v>0</v>
      </c>
      <c r="Z89" s="29">
        <f t="shared" si="168"/>
        <v>0</v>
      </c>
      <c r="AA89" s="28">
        <v>0</v>
      </c>
      <c r="AB89" s="29">
        <f t="shared" si="169"/>
        <v>0</v>
      </c>
      <c r="AC89" s="28">
        <v>0</v>
      </c>
      <c r="AD89" s="29">
        <f t="shared" si="186"/>
        <v>0</v>
      </c>
      <c r="AE89" s="138">
        <v>0</v>
      </c>
      <c r="AF89" s="66">
        <f t="shared" si="171"/>
        <v>0</v>
      </c>
      <c r="AG89" s="27">
        <v>0</v>
      </c>
      <c r="AH89" s="29">
        <f t="shared" si="172"/>
        <v>0</v>
      </c>
      <c r="AI89" s="77">
        <v>0</v>
      </c>
      <c r="AJ89" s="29">
        <f t="shared" si="173"/>
        <v>0</v>
      </c>
      <c r="AK89" s="77">
        <v>0</v>
      </c>
      <c r="AL89" s="29">
        <f t="shared" si="174"/>
        <v>0</v>
      </c>
      <c r="AM89" s="77">
        <v>0</v>
      </c>
      <c r="AN89" s="29">
        <f t="shared" si="175"/>
        <v>0</v>
      </c>
      <c r="AO89" s="135">
        <v>0</v>
      </c>
      <c r="AP89" s="29">
        <f t="shared" si="176"/>
        <v>0</v>
      </c>
      <c r="AQ89" s="77">
        <v>0</v>
      </c>
      <c r="AR89" s="29">
        <f t="shared" si="177"/>
        <v>0</v>
      </c>
      <c r="AS89" s="135">
        <v>0</v>
      </c>
      <c r="AT89" s="26">
        <f t="shared" si="178"/>
        <v>0</v>
      </c>
      <c r="AU89" s="77">
        <v>0</v>
      </c>
      <c r="AV89" s="29">
        <f t="shared" si="179"/>
        <v>0</v>
      </c>
      <c r="AW89" s="77">
        <v>10</v>
      </c>
      <c r="AX89" s="29">
        <f t="shared" si="180"/>
        <v>134547.57291568205</v>
      </c>
      <c r="AY89" s="77">
        <v>0</v>
      </c>
      <c r="AZ89" s="29">
        <f t="shared" si="181"/>
        <v>0</v>
      </c>
      <c r="BA89" s="68">
        <f t="shared" si="182"/>
        <v>22</v>
      </c>
      <c r="BB89" s="172">
        <f t="shared" si="183"/>
        <v>296004.66041450051</v>
      </c>
      <c r="BD89" s="180">
        <f t="shared" si="184"/>
        <v>296004.66041450045</v>
      </c>
      <c r="BE89" s="180">
        <f t="shared" si="185"/>
        <v>0</v>
      </c>
    </row>
    <row r="90" spans="1:218" customFormat="1" ht="15.75" thickBot="1">
      <c r="A90" s="352" t="s">
        <v>200</v>
      </c>
      <c r="B90" s="352"/>
      <c r="C90" s="352"/>
      <c r="D90" s="352"/>
      <c r="E90" s="352"/>
      <c r="F90" s="352"/>
      <c r="G90" s="352"/>
      <c r="H90" s="353"/>
      <c r="I90" s="158">
        <f t="shared" ref="I90:AZ90" si="187">SUM(I78:I89)</f>
        <v>214</v>
      </c>
      <c r="J90" s="159">
        <f t="shared" si="187"/>
        <v>3784032.5837837253</v>
      </c>
      <c r="K90" s="158">
        <f t="shared" si="187"/>
        <v>19</v>
      </c>
      <c r="L90" s="159">
        <f t="shared" si="187"/>
        <v>271720.63886764593</v>
      </c>
      <c r="M90" s="158">
        <f t="shared" si="187"/>
        <v>0</v>
      </c>
      <c r="N90" s="159">
        <f t="shared" si="187"/>
        <v>0</v>
      </c>
      <c r="O90" s="158">
        <f t="shared" si="187"/>
        <v>0</v>
      </c>
      <c r="P90" s="159">
        <f t="shared" si="187"/>
        <v>0</v>
      </c>
      <c r="Q90" s="158">
        <f t="shared" si="187"/>
        <v>0</v>
      </c>
      <c r="R90" s="159">
        <f t="shared" si="187"/>
        <v>0</v>
      </c>
      <c r="S90" s="158">
        <f t="shared" si="187"/>
        <v>20</v>
      </c>
      <c r="T90" s="159">
        <f t="shared" si="187"/>
        <v>287579.93293034146</v>
      </c>
      <c r="U90" s="158">
        <f t="shared" si="187"/>
        <v>0</v>
      </c>
      <c r="V90" s="159">
        <f t="shared" si="187"/>
        <v>0</v>
      </c>
      <c r="W90" s="158">
        <f t="shared" si="187"/>
        <v>0</v>
      </c>
      <c r="X90" s="159">
        <f t="shared" si="187"/>
        <v>0</v>
      </c>
      <c r="Y90" s="158">
        <f t="shared" si="187"/>
        <v>0</v>
      </c>
      <c r="Z90" s="159">
        <f t="shared" si="187"/>
        <v>0</v>
      </c>
      <c r="AA90" s="158">
        <f t="shared" si="187"/>
        <v>0</v>
      </c>
      <c r="AB90" s="159">
        <f t="shared" si="187"/>
        <v>0</v>
      </c>
      <c r="AC90" s="158">
        <f t="shared" si="187"/>
        <v>2</v>
      </c>
      <c r="AD90" s="159">
        <f t="shared" si="187"/>
        <v>48514.179006127044</v>
      </c>
      <c r="AE90" s="158">
        <f t="shared" si="187"/>
        <v>19</v>
      </c>
      <c r="AF90" s="159">
        <f t="shared" si="187"/>
        <v>252155.08539135769</v>
      </c>
      <c r="AG90" s="158">
        <f t="shared" si="187"/>
        <v>20</v>
      </c>
      <c r="AH90" s="159">
        <f t="shared" si="187"/>
        <v>287579.93293034146</v>
      </c>
      <c r="AI90" s="158">
        <f t="shared" si="187"/>
        <v>0</v>
      </c>
      <c r="AJ90" s="159">
        <f t="shared" si="187"/>
        <v>0</v>
      </c>
      <c r="AK90" s="158">
        <f t="shared" si="187"/>
        <v>0</v>
      </c>
      <c r="AL90" s="159">
        <f t="shared" si="187"/>
        <v>0</v>
      </c>
      <c r="AM90" s="158">
        <f t="shared" si="187"/>
        <v>0</v>
      </c>
      <c r="AN90" s="159">
        <f t="shared" si="187"/>
        <v>0</v>
      </c>
      <c r="AO90" s="158">
        <f t="shared" si="187"/>
        <v>18</v>
      </c>
      <c r="AP90" s="159">
        <f t="shared" si="187"/>
        <v>262176.55444715661</v>
      </c>
      <c r="AQ90" s="158">
        <f t="shared" si="187"/>
        <v>0</v>
      </c>
      <c r="AR90" s="159">
        <f t="shared" si="187"/>
        <v>0</v>
      </c>
      <c r="AS90" s="158">
        <f t="shared" si="187"/>
        <v>40</v>
      </c>
      <c r="AT90" s="159">
        <f t="shared" si="187"/>
        <v>594001.12121635117</v>
      </c>
      <c r="AU90" s="158">
        <f t="shared" si="187"/>
        <v>0</v>
      </c>
      <c r="AV90" s="159">
        <f t="shared" si="187"/>
        <v>0</v>
      </c>
      <c r="AW90" s="158">
        <f t="shared" si="187"/>
        <v>30</v>
      </c>
      <c r="AX90" s="159">
        <f t="shared" si="187"/>
        <v>618130.91707292269</v>
      </c>
      <c r="AY90" s="158">
        <f t="shared" si="187"/>
        <v>0</v>
      </c>
      <c r="AZ90" s="159">
        <f t="shared" si="187"/>
        <v>0</v>
      </c>
      <c r="BA90" s="161">
        <f t="shared" ref="BA90" si="188">I90+K90+M90+O90+Q90+S90+U90+W90+Y90+AA90+AC90+AE90+AG90+AI90+AK90+AM90+AO90+AQ90+AS90+AU90+AW90+AY90</f>
        <v>382</v>
      </c>
      <c r="BB90" s="173">
        <f t="shared" ref="BB90" si="189">J90+L90+N90+P90+R90+T90+V90+X90+Z90+AB90+AD90+AF90+AH90+AJ90+AL90+AN90+AP90+AR90+AT90+AV90+AX90+AZ90</f>
        <v>6405890.9456459694</v>
      </c>
      <c r="BC90" s="147">
        <f>SUM(BB78:BB89)</f>
        <v>6405890.9456459684</v>
      </c>
      <c r="BD90" s="181">
        <f>SUM(BD78:BD89)</f>
        <v>6405890.9456459684</v>
      </c>
      <c r="BE90" s="167">
        <f t="shared" si="185"/>
        <v>0</v>
      </c>
      <c r="BF90" s="102"/>
      <c r="BG90" s="102"/>
      <c r="BH90" s="102"/>
      <c r="BI90" s="102"/>
      <c r="BJ90" s="102"/>
      <c r="BK90" s="102"/>
      <c r="BL90" s="102"/>
      <c r="BM90" s="102"/>
      <c r="BN90" s="102"/>
      <c r="BO90" s="102"/>
      <c r="BP90" s="102"/>
      <c r="BQ90" s="102"/>
      <c r="BR90" s="102"/>
      <c r="BS90" s="102"/>
      <c r="BT90" s="102"/>
      <c r="BU90" s="102"/>
      <c r="BV90" s="102"/>
      <c r="BW90" s="102"/>
      <c r="BX90" s="102"/>
      <c r="BY90" s="102"/>
      <c r="BZ90" s="102"/>
      <c r="CA90" s="102"/>
      <c r="CB90" s="102"/>
      <c r="CC90" s="102"/>
      <c r="CD90" s="102"/>
      <c r="CE90" s="102"/>
      <c r="CF90" s="102"/>
      <c r="CG90" s="102"/>
      <c r="CH90" s="102"/>
      <c r="CI90" s="102"/>
      <c r="CJ90" s="102"/>
      <c r="CK90" s="102"/>
      <c r="CL90" s="102"/>
      <c r="CM90" s="102"/>
      <c r="CN90" s="102"/>
      <c r="CO90" s="102"/>
      <c r="CP90" s="102"/>
      <c r="CQ90" s="102"/>
      <c r="CR90" s="102"/>
      <c r="CS90" s="102"/>
      <c r="CT90" s="102"/>
      <c r="CU90" s="102"/>
      <c r="CV90" s="102"/>
      <c r="CW90" s="102"/>
      <c r="CX90" s="102"/>
      <c r="CY90" s="102"/>
      <c r="CZ90" s="102"/>
      <c r="DA90" s="102"/>
      <c r="DB90" s="102"/>
      <c r="DC90" s="102"/>
      <c r="DD90" s="102"/>
      <c r="DE90" s="102"/>
      <c r="DF90" s="102"/>
      <c r="DG90" s="102"/>
      <c r="DH90" s="102"/>
      <c r="DI90" s="102"/>
      <c r="DJ90" s="102"/>
      <c r="DK90" s="102"/>
      <c r="DL90" s="102"/>
      <c r="DM90" s="102"/>
      <c r="DN90" s="102"/>
      <c r="DO90" s="102"/>
      <c r="DP90" s="102"/>
      <c r="DQ90" s="102"/>
      <c r="DR90" s="102"/>
      <c r="DS90" s="102"/>
      <c r="DT90" s="102"/>
      <c r="DU90" s="102"/>
      <c r="DV90" s="102"/>
      <c r="DW90" s="102"/>
      <c r="DX90" s="102"/>
      <c r="DY90" s="102"/>
      <c r="DZ90" s="102"/>
      <c r="EA90" s="102"/>
      <c r="EB90" s="102"/>
      <c r="EC90" s="102"/>
      <c r="ED90" s="102"/>
      <c r="EE90" s="102"/>
      <c r="EF90" s="102"/>
      <c r="EG90" s="102"/>
      <c r="EH90" s="102"/>
      <c r="EI90" s="102"/>
      <c r="EJ90" s="102"/>
      <c r="EK90" s="102"/>
      <c r="EL90" s="102"/>
      <c r="EM90" s="102"/>
      <c r="EN90" s="102"/>
      <c r="EO90" s="102"/>
      <c r="EP90" s="102"/>
      <c r="EQ90" s="102"/>
      <c r="ER90" s="102"/>
      <c r="ES90" s="102"/>
      <c r="ET90" s="102"/>
      <c r="EU90" s="102"/>
      <c r="EV90" s="102"/>
      <c r="EW90" s="102"/>
      <c r="EX90" s="102"/>
      <c r="EY90" s="102"/>
      <c r="EZ90" s="102"/>
      <c r="FA90" s="102"/>
      <c r="FB90" s="102"/>
      <c r="FC90" s="102"/>
      <c r="FD90" s="102"/>
      <c r="FE90" s="102"/>
      <c r="FF90" s="102"/>
      <c r="FG90" s="102"/>
      <c r="FH90" s="102"/>
      <c r="FI90" s="102"/>
      <c r="FJ90" s="102"/>
      <c r="FK90" s="102"/>
      <c r="FL90" s="102"/>
      <c r="FM90" s="102"/>
      <c r="FN90" s="102"/>
      <c r="FO90" s="102"/>
      <c r="FP90" s="102"/>
      <c r="FQ90" s="102"/>
      <c r="FR90" s="102"/>
      <c r="FS90" s="102"/>
      <c r="FT90" s="102"/>
      <c r="FU90" s="102"/>
      <c r="FV90" s="102"/>
      <c r="FW90" s="102"/>
      <c r="FX90" s="102"/>
      <c r="FY90" s="102"/>
      <c r="FZ90" s="102"/>
      <c r="GA90" s="102"/>
      <c r="GB90" s="102"/>
      <c r="GC90" s="102"/>
      <c r="GD90" s="102"/>
      <c r="GE90" s="102"/>
      <c r="GF90" s="102"/>
      <c r="GG90" s="102"/>
      <c r="GH90" s="102"/>
      <c r="GI90" s="102"/>
      <c r="GJ90" s="102"/>
      <c r="GK90" s="102"/>
      <c r="GL90" s="102"/>
      <c r="GM90" s="102"/>
      <c r="GN90" s="102"/>
      <c r="GO90" s="102"/>
      <c r="GP90" s="102"/>
      <c r="GQ90" s="102"/>
      <c r="GR90" s="102"/>
      <c r="GS90" s="102"/>
      <c r="GT90" s="102"/>
      <c r="GU90" s="102"/>
      <c r="GV90" s="102"/>
      <c r="GW90" s="102"/>
      <c r="GX90" s="102"/>
      <c r="GY90" s="102"/>
      <c r="GZ90" s="102"/>
      <c r="HA90" s="102"/>
      <c r="HB90" s="102"/>
      <c r="HC90" s="102"/>
      <c r="HD90" s="102"/>
      <c r="HE90" s="102"/>
      <c r="HF90" s="102"/>
      <c r="HG90" s="102"/>
      <c r="HH90" s="102"/>
      <c r="HI90" s="102"/>
      <c r="HJ90" s="102"/>
    </row>
    <row r="91" spans="1:218" customFormat="1" ht="15.75" thickBot="1">
      <c r="A91" s="357" t="s">
        <v>201</v>
      </c>
      <c r="B91" s="358"/>
      <c r="C91" s="358"/>
      <c r="D91" s="358"/>
      <c r="E91" s="358"/>
      <c r="F91" s="358"/>
      <c r="G91" s="359"/>
      <c r="H91" s="41" t="s">
        <v>32</v>
      </c>
      <c r="I91" s="360" t="s">
        <v>1</v>
      </c>
      <c r="J91" s="361"/>
      <c r="K91" s="355" t="s">
        <v>60</v>
      </c>
      <c r="L91" s="356"/>
      <c r="M91" s="355" t="s">
        <v>61</v>
      </c>
      <c r="N91" s="356"/>
      <c r="O91" s="355" t="s">
        <v>4</v>
      </c>
      <c r="P91" s="356"/>
      <c r="Q91" s="355" t="s">
        <v>5</v>
      </c>
      <c r="R91" s="356"/>
      <c r="S91" s="355" t="s">
        <v>6</v>
      </c>
      <c r="T91" s="356"/>
      <c r="U91" s="355" t="s">
        <v>7</v>
      </c>
      <c r="V91" s="356"/>
      <c r="W91" s="355" t="s">
        <v>8</v>
      </c>
      <c r="X91" s="356"/>
      <c r="Y91" s="355" t="s">
        <v>9</v>
      </c>
      <c r="Z91" s="356"/>
      <c r="AA91" s="355" t="s">
        <v>10</v>
      </c>
      <c r="AB91" s="356"/>
      <c r="AC91" s="355" t="s">
        <v>11</v>
      </c>
      <c r="AD91" s="356"/>
      <c r="AE91" s="355" t="s">
        <v>12</v>
      </c>
      <c r="AF91" s="356"/>
      <c r="AG91" s="355" t="s">
        <v>13</v>
      </c>
      <c r="AH91" s="356"/>
      <c r="AI91" s="355" t="s">
        <v>14</v>
      </c>
      <c r="AJ91" s="356"/>
      <c r="AK91" s="355" t="s">
        <v>15</v>
      </c>
      <c r="AL91" s="356"/>
      <c r="AM91" s="355" t="s">
        <v>16</v>
      </c>
      <c r="AN91" s="356"/>
      <c r="AO91" s="355" t="s">
        <v>17</v>
      </c>
      <c r="AP91" s="356"/>
      <c r="AQ91" s="355" t="s">
        <v>18</v>
      </c>
      <c r="AR91" s="356"/>
      <c r="AS91" s="355" t="s">
        <v>19</v>
      </c>
      <c r="AT91" s="356"/>
      <c r="AU91" s="355" t="s">
        <v>20</v>
      </c>
      <c r="AV91" s="356"/>
      <c r="AW91" s="355" t="s">
        <v>21</v>
      </c>
      <c r="AX91" s="356"/>
      <c r="AY91" s="355" t="s">
        <v>202</v>
      </c>
      <c r="AZ91" s="356"/>
      <c r="BA91" s="5" t="s">
        <v>23</v>
      </c>
      <c r="BB91" s="172"/>
      <c r="BC91" s="147"/>
      <c r="BD91" s="181"/>
      <c r="BE91" s="167"/>
      <c r="BF91" s="102"/>
      <c r="BG91" s="102"/>
      <c r="BH91" s="102"/>
      <c r="BI91" s="102"/>
      <c r="BJ91" s="102"/>
      <c r="BK91" s="102"/>
      <c r="BL91" s="102"/>
      <c r="BM91" s="102"/>
      <c r="BN91" s="102"/>
      <c r="BO91" s="102"/>
      <c r="BP91" s="102"/>
      <c r="BQ91" s="102"/>
      <c r="BR91" s="102"/>
      <c r="BS91" s="102"/>
      <c r="BT91" s="102"/>
      <c r="BU91" s="102"/>
      <c r="BV91" s="102"/>
      <c r="BW91" s="102"/>
      <c r="BX91" s="102"/>
      <c r="BY91" s="102"/>
      <c r="BZ91" s="102"/>
      <c r="CA91" s="102"/>
      <c r="CB91" s="102"/>
      <c r="CC91" s="102"/>
      <c r="CD91" s="102"/>
      <c r="CE91" s="102"/>
      <c r="CF91" s="102"/>
      <c r="CG91" s="102"/>
      <c r="CH91" s="102"/>
      <c r="CI91" s="102"/>
      <c r="CJ91" s="102"/>
      <c r="CK91" s="102"/>
      <c r="CL91" s="102"/>
      <c r="CM91" s="102"/>
      <c r="CN91" s="102"/>
      <c r="CO91" s="102"/>
      <c r="CP91" s="102"/>
      <c r="CQ91" s="102"/>
      <c r="CR91" s="102"/>
      <c r="CS91" s="102"/>
      <c r="CT91" s="102"/>
      <c r="CU91" s="102"/>
      <c r="CV91" s="102"/>
      <c r="CW91" s="102"/>
      <c r="CX91" s="102"/>
      <c r="CY91" s="102"/>
      <c r="CZ91" s="102"/>
      <c r="DA91" s="102"/>
      <c r="DB91" s="102"/>
      <c r="DC91" s="102"/>
      <c r="DD91" s="102"/>
      <c r="DE91" s="102"/>
      <c r="DF91" s="102"/>
      <c r="DG91" s="102"/>
      <c r="DH91" s="102"/>
      <c r="DI91" s="102"/>
      <c r="DJ91" s="102"/>
      <c r="DK91" s="102"/>
      <c r="DL91" s="102"/>
      <c r="DM91" s="102"/>
      <c r="DN91" s="102"/>
      <c r="DO91" s="102"/>
      <c r="DP91" s="102"/>
      <c r="DQ91" s="102"/>
      <c r="DR91" s="102"/>
      <c r="DS91" s="102"/>
      <c r="DT91" s="102"/>
      <c r="DU91" s="102"/>
      <c r="DV91" s="102"/>
      <c r="DW91" s="102"/>
      <c r="DX91" s="102"/>
      <c r="DY91" s="102"/>
      <c r="DZ91" s="102"/>
      <c r="EA91" s="102"/>
      <c r="EB91" s="102"/>
      <c r="EC91" s="102"/>
      <c r="ED91" s="102"/>
      <c r="EE91" s="102"/>
      <c r="EF91" s="102"/>
      <c r="EG91" s="102"/>
      <c r="EH91" s="102"/>
      <c r="EI91" s="102"/>
      <c r="EJ91" s="102"/>
      <c r="EK91" s="102"/>
      <c r="EL91" s="102"/>
      <c r="EM91" s="102"/>
      <c r="EN91" s="102"/>
      <c r="EO91" s="102"/>
      <c r="EP91" s="102"/>
      <c r="EQ91" s="102"/>
      <c r="ER91" s="102"/>
      <c r="ES91" s="102"/>
      <c r="ET91" s="102"/>
      <c r="EU91" s="102"/>
      <c r="EV91" s="102"/>
      <c r="EW91" s="102"/>
      <c r="EX91" s="102"/>
      <c r="EY91" s="102"/>
      <c r="EZ91" s="102"/>
      <c r="FA91" s="102"/>
      <c r="FB91" s="102"/>
      <c r="FC91" s="102"/>
      <c r="FD91" s="102"/>
      <c r="FE91" s="102"/>
      <c r="FF91" s="102"/>
      <c r="FG91" s="102"/>
      <c r="FH91" s="102"/>
      <c r="FI91" s="102"/>
      <c r="FJ91" s="102"/>
      <c r="FK91" s="102"/>
      <c r="FL91" s="102"/>
      <c r="FM91" s="102"/>
      <c r="FN91" s="102"/>
      <c r="FO91" s="102"/>
      <c r="FP91" s="102"/>
      <c r="FQ91" s="102"/>
      <c r="FR91" s="102"/>
      <c r="FS91" s="102"/>
      <c r="FT91" s="102"/>
      <c r="FU91" s="102"/>
      <c r="FV91" s="102"/>
      <c r="FW91" s="102"/>
      <c r="FX91" s="102"/>
      <c r="FY91" s="102"/>
      <c r="FZ91" s="102"/>
      <c r="GA91" s="102"/>
      <c r="GB91" s="102"/>
      <c r="GC91" s="102"/>
      <c r="GD91" s="102"/>
      <c r="GE91" s="102"/>
      <c r="GF91" s="102"/>
      <c r="GG91" s="102"/>
      <c r="GH91" s="102"/>
      <c r="GI91" s="102"/>
      <c r="GJ91" s="102"/>
      <c r="GK91" s="102"/>
      <c r="GL91" s="102"/>
      <c r="GM91" s="102"/>
      <c r="GN91" s="102"/>
      <c r="GO91" s="102"/>
      <c r="GP91" s="102"/>
      <c r="GQ91" s="102"/>
      <c r="GR91" s="102"/>
      <c r="GS91" s="102"/>
      <c r="GT91" s="102"/>
      <c r="GU91" s="102"/>
      <c r="GV91" s="102"/>
      <c r="GW91" s="102"/>
      <c r="GX91" s="102"/>
      <c r="GY91" s="102"/>
      <c r="GZ91" s="102"/>
      <c r="HA91" s="102"/>
      <c r="HB91" s="102"/>
      <c r="HC91" s="102"/>
      <c r="HD91" s="102"/>
      <c r="HE91" s="102"/>
      <c r="HF91" s="102"/>
      <c r="HG91" s="102"/>
      <c r="HH91" s="102"/>
      <c r="HI91" s="102"/>
      <c r="HJ91" s="102"/>
    </row>
    <row r="92" spans="1:218" ht="45">
      <c r="A92" s="34">
        <v>74</v>
      </c>
      <c r="B92" s="34">
        <v>1</v>
      </c>
      <c r="C92" s="79"/>
      <c r="D92" s="57"/>
      <c r="E92" s="80" t="s">
        <v>203</v>
      </c>
      <c r="F92" s="40" t="s">
        <v>204</v>
      </c>
      <c r="G92" s="59" t="s">
        <v>64</v>
      </c>
      <c r="H92" s="54">
        <v>113.04347826086955</v>
      </c>
      <c r="I92" s="139">
        <v>0</v>
      </c>
      <c r="J92" s="62">
        <f t="shared" ref="J92:J128" si="190">H92*I92</f>
        <v>0</v>
      </c>
      <c r="K92" s="129">
        <v>326</v>
      </c>
      <c r="L92" s="29">
        <f t="shared" ref="L92:L128" si="191">H92*K92</f>
        <v>36852.173913043473</v>
      </c>
      <c r="M92" s="136">
        <v>0</v>
      </c>
      <c r="N92" s="29">
        <f t="shared" ref="N92:N128" si="192">H92*M92</f>
        <v>0</v>
      </c>
      <c r="O92" s="129">
        <v>0</v>
      </c>
      <c r="P92" s="29">
        <f t="shared" ref="P92:P128" si="193">H92*O92</f>
        <v>0</v>
      </c>
      <c r="Q92" s="129">
        <v>0</v>
      </c>
      <c r="R92" s="29">
        <f t="shared" ref="R92:R128" si="194">H92*Q92</f>
        <v>0</v>
      </c>
      <c r="S92" s="129">
        <v>0</v>
      </c>
      <c r="T92" s="29">
        <f t="shared" ref="T92:T128" si="195">H92*S92</f>
        <v>0</v>
      </c>
      <c r="U92" s="136">
        <v>0</v>
      </c>
      <c r="V92" s="29">
        <f t="shared" ref="V92:V128" si="196">H92*U92</f>
        <v>0</v>
      </c>
      <c r="W92" s="129">
        <v>0</v>
      </c>
      <c r="X92" s="29">
        <f t="shared" ref="X92:X128" si="197">H92*W92</f>
        <v>0</v>
      </c>
      <c r="Y92" s="136">
        <v>0</v>
      </c>
      <c r="Z92" s="29">
        <f t="shared" ref="Z92:Z128" si="198">H92*Y92</f>
        <v>0</v>
      </c>
      <c r="AA92" s="129">
        <v>0</v>
      </c>
      <c r="AB92" s="29">
        <f t="shared" ref="AB92:AB128" si="199">H92*AA92</f>
        <v>0</v>
      </c>
      <c r="AC92" s="129">
        <v>0</v>
      </c>
      <c r="AD92" s="29">
        <f t="shared" ref="AD92:AD128" si="200">H92*AC92</f>
        <v>0</v>
      </c>
      <c r="AE92" s="139">
        <v>500</v>
      </c>
      <c r="AF92" s="66">
        <f t="shared" ref="AF92:AF128" si="201">H92*AE92</f>
        <v>56521.739130434777</v>
      </c>
      <c r="AG92" s="129">
        <v>500</v>
      </c>
      <c r="AH92" s="29">
        <f t="shared" ref="AH92:AH128" si="202">H92*AG92</f>
        <v>56521.739130434777</v>
      </c>
      <c r="AI92" s="129">
        <v>0</v>
      </c>
      <c r="AJ92" s="29">
        <f t="shared" ref="AJ92:AJ128" si="203">H92*AI92</f>
        <v>0</v>
      </c>
      <c r="AK92" s="136">
        <v>0</v>
      </c>
      <c r="AL92" s="29">
        <f t="shared" ref="AL92:AL128" si="204">H92*AK92</f>
        <v>0</v>
      </c>
      <c r="AM92" s="129">
        <v>50</v>
      </c>
      <c r="AN92" s="29">
        <f t="shared" ref="AN92:AN128" si="205">H92*AM92</f>
        <v>5652.1739130434771</v>
      </c>
      <c r="AO92" s="136">
        <v>0</v>
      </c>
      <c r="AP92" s="29">
        <f t="shared" ref="AP92:AP128" si="206">H92*AO92</f>
        <v>0</v>
      </c>
      <c r="AQ92" s="136">
        <v>50</v>
      </c>
      <c r="AR92" s="29">
        <f t="shared" ref="AR92:AR128" si="207">H92*AQ92</f>
        <v>5652.1739130434771</v>
      </c>
      <c r="AS92" s="136">
        <v>0</v>
      </c>
      <c r="AT92" s="26">
        <f t="shared" ref="AT92:AT128" si="208">H92*AS92</f>
        <v>0</v>
      </c>
      <c r="AU92" s="129">
        <v>0</v>
      </c>
      <c r="AV92" s="29">
        <f t="shared" ref="AV92:AV128" si="209">H92*AU92</f>
        <v>0</v>
      </c>
      <c r="AW92" s="129">
        <v>100</v>
      </c>
      <c r="AX92" s="29">
        <f t="shared" ref="AX92:AX128" si="210">H92*AW92</f>
        <v>11304.347826086954</v>
      </c>
      <c r="AY92" s="129">
        <v>500</v>
      </c>
      <c r="AZ92" s="29">
        <f t="shared" ref="AZ92:AZ128" si="211">H92*AY92</f>
        <v>56521.739130434777</v>
      </c>
      <c r="BA92" s="68">
        <f>I92+K92+M92+O92+Q92+S92+U92+W92+Y92+AA92+AC92+AE92+AG92+AI92+AK92+AM92+AO92+AQ92+AS92+AU92+AW92+AY92</f>
        <v>2026</v>
      </c>
      <c r="BB92" s="172">
        <f>J92+L92+N92+P92+R92+T92+V92+X92+Z92+AB92+AD92+AF92+AH92+AJ92+AL92+AN92+AP92+AR92+AT92+AV92+AX92+AZ92</f>
        <v>229026.08695652173</v>
      </c>
      <c r="BD92" s="180">
        <f t="shared" ref="BD92:BD128" si="212">+H92*BA92</f>
        <v>229026.0869565217</v>
      </c>
      <c r="BE92" s="180">
        <f t="shared" ref="BE92:BE129" si="213">+BB92-BD92</f>
        <v>0</v>
      </c>
    </row>
    <row r="93" spans="1:218" ht="45">
      <c r="A93" s="34">
        <v>75</v>
      </c>
      <c r="B93" s="34">
        <v>2</v>
      </c>
      <c r="C93" s="35">
        <v>51171630</v>
      </c>
      <c r="D93" s="35">
        <v>2502222</v>
      </c>
      <c r="E93" s="37" t="s">
        <v>205</v>
      </c>
      <c r="F93" s="37" t="s">
        <v>206</v>
      </c>
      <c r="G93" s="38" t="s">
        <v>207</v>
      </c>
      <c r="H93" s="54">
        <v>24123.924843808301</v>
      </c>
      <c r="I93" s="139">
        <v>0</v>
      </c>
      <c r="J93" s="62">
        <f t="shared" si="190"/>
        <v>0</v>
      </c>
      <c r="K93" s="129">
        <v>0</v>
      </c>
      <c r="L93" s="29">
        <f t="shared" si="191"/>
        <v>0</v>
      </c>
      <c r="M93" s="136">
        <v>2</v>
      </c>
      <c r="N93" s="29">
        <f t="shared" si="192"/>
        <v>48247.849687616603</v>
      </c>
      <c r="O93" s="129">
        <v>0</v>
      </c>
      <c r="P93" s="29">
        <f t="shared" si="193"/>
        <v>0</v>
      </c>
      <c r="Q93" s="129">
        <v>0</v>
      </c>
      <c r="R93" s="29">
        <f t="shared" si="194"/>
        <v>0</v>
      </c>
      <c r="S93" s="129">
        <v>0</v>
      </c>
      <c r="T93" s="29">
        <f t="shared" si="195"/>
        <v>0</v>
      </c>
      <c r="U93" s="136">
        <v>0</v>
      </c>
      <c r="V93" s="29">
        <f t="shared" si="196"/>
        <v>0</v>
      </c>
      <c r="W93" s="129">
        <v>0</v>
      </c>
      <c r="X93" s="29">
        <f t="shared" si="197"/>
        <v>0</v>
      </c>
      <c r="Y93" s="136">
        <v>0</v>
      </c>
      <c r="Z93" s="29">
        <f t="shared" si="198"/>
        <v>0</v>
      </c>
      <c r="AA93" s="129">
        <v>0</v>
      </c>
      <c r="AB93" s="29">
        <f t="shared" si="199"/>
        <v>0</v>
      </c>
      <c r="AC93" s="129">
        <v>0</v>
      </c>
      <c r="AD93" s="29">
        <f t="shared" si="200"/>
        <v>0</v>
      </c>
      <c r="AE93" s="139">
        <v>0</v>
      </c>
      <c r="AF93" s="66">
        <f t="shared" si="201"/>
        <v>0</v>
      </c>
      <c r="AG93" s="129">
        <v>0</v>
      </c>
      <c r="AH93" s="29">
        <f t="shared" si="202"/>
        <v>0</v>
      </c>
      <c r="AI93" s="129">
        <v>0</v>
      </c>
      <c r="AJ93" s="29">
        <f t="shared" si="203"/>
        <v>0</v>
      </c>
      <c r="AK93" s="136">
        <v>0</v>
      </c>
      <c r="AL93" s="29">
        <f t="shared" si="204"/>
        <v>0</v>
      </c>
      <c r="AM93" s="129">
        <v>0</v>
      </c>
      <c r="AN93" s="29">
        <f t="shared" si="205"/>
        <v>0</v>
      </c>
      <c r="AO93" s="136">
        <v>0</v>
      </c>
      <c r="AP93" s="29">
        <f t="shared" si="206"/>
        <v>0</v>
      </c>
      <c r="AQ93" s="136">
        <v>0</v>
      </c>
      <c r="AR93" s="29">
        <f t="shared" si="207"/>
        <v>0</v>
      </c>
      <c r="AS93" s="136">
        <v>0</v>
      </c>
      <c r="AT93" s="26">
        <f t="shared" si="208"/>
        <v>0</v>
      </c>
      <c r="AU93" s="129">
        <v>0</v>
      </c>
      <c r="AV93" s="29">
        <f t="shared" si="209"/>
        <v>0</v>
      </c>
      <c r="AW93" s="129">
        <v>5</v>
      </c>
      <c r="AX93" s="29">
        <f t="shared" si="210"/>
        <v>120619.62421904151</v>
      </c>
      <c r="AY93" s="129">
        <v>0</v>
      </c>
      <c r="AZ93" s="29">
        <f t="shared" si="211"/>
        <v>0</v>
      </c>
      <c r="BA93" s="68">
        <f t="shared" ref="BA93:BA129" si="214">I93+K93+M93+O93+Q93+S93+U93+W93+Y93+AA93+AC93+AE93+AG93+AI93+AK93+AM93+AO93+AQ93+AS93+AU93+AW93+AY93</f>
        <v>7</v>
      </c>
      <c r="BB93" s="172">
        <f t="shared" ref="BB93:BB129" si="215">J93+L93+N93+P93+R93+T93+V93+X93+Z93+AB93+AD93+AF93+AH93+AJ93+AL93+AN93+AP93+AR93+AT93+AV93+AX93+AZ93</f>
        <v>168867.47390665812</v>
      </c>
      <c r="BD93" s="180">
        <f t="shared" si="212"/>
        <v>168867.47390665812</v>
      </c>
      <c r="BE93" s="180">
        <f t="shared" si="213"/>
        <v>0</v>
      </c>
    </row>
    <row r="94" spans="1:218" ht="45">
      <c r="A94" s="34">
        <v>76</v>
      </c>
      <c r="B94" s="34">
        <v>3</v>
      </c>
      <c r="C94" s="35">
        <v>41104213</v>
      </c>
      <c r="D94" s="35">
        <v>2502698</v>
      </c>
      <c r="E94" s="37" t="s">
        <v>208</v>
      </c>
      <c r="F94" s="37" t="s">
        <v>208</v>
      </c>
      <c r="G94" s="38" t="s">
        <v>209</v>
      </c>
      <c r="H94" s="54">
        <v>21116.165098100813</v>
      </c>
      <c r="I94" s="139">
        <v>10</v>
      </c>
      <c r="J94" s="62">
        <f t="shared" si="190"/>
        <v>211161.65098100813</v>
      </c>
      <c r="K94" s="129">
        <v>2</v>
      </c>
      <c r="L94" s="29">
        <f t="shared" si="191"/>
        <v>42232.330196201627</v>
      </c>
      <c r="M94" s="136">
        <v>0</v>
      </c>
      <c r="N94" s="29">
        <f t="shared" si="192"/>
        <v>0</v>
      </c>
      <c r="O94" s="129">
        <v>0</v>
      </c>
      <c r="P94" s="29">
        <f t="shared" si="193"/>
        <v>0</v>
      </c>
      <c r="Q94" s="129">
        <v>0</v>
      </c>
      <c r="R94" s="29">
        <f t="shared" si="194"/>
        <v>0</v>
      </c>
      <c r="S94" s="129">
        <v>0</v>
      </c>
      <c r="T94" s="29">
        <f t="shared" si="195"/>
        <v>0</v>
      </c>
      <c r="U94" s="136">
        <v>0</v>
      </c>
      <c r="V94" s="29">
        <f t="shared" si="196"/>
        <v>0</v>
      </c>
      <c r="W94" s="129">
        <v>0</v>
      </c>
      <c r="X94" s="29">
        <f t="shared" si="197"/>
        <v>0</v>
      </c>
      <c r="Y94" s="136">
        <v>2</v>
      </c>
      <c r="Z94" s="29">
        <f t="shared" si="198"/>
        <v>42232.330196201627</v>
      </c>
      <c r="AA94" s="129">
        <v>0</v>
      </c>
      <c r="AB94" s="29">
        <f t="shared" si="199"/>
        <v>0</v>
      </c>
      <c r="AC94" s="129">
        <v>25</v>
      </c>
      <c r="AD94" s="29">
        <f t="shared" si="200"/>
        <v>527904.1274525203</v>
      </c>
      <c r="AE94" s="139">
        <v>0</v>
      </c>
      <c r="AF94" s="66">
        <f t="shared" si="201"/>
        <v>0</v>
      </c>
      <c r="AG94" s="129">
        <v>0</v>
      </c>
      <c r="AH94" s="29">
        <f t="shared" si="202"/>
        <v>0</v>
      </c>
      <c r="AI94" s="129">
        <v>0</v>
      </c>
      <c r="AJ94" s="29">
        <f t="shared" si="203"/>
        <v>0</v>
      </c>
      <c r="AK94" s="136">
        <v>0</v>
      </c>
      <c r="AL94" s="29">
        <f t="shared" si="204"/>
        <v>0</v>
      </c>
      <c r="AM94" s="129">
        <v>1</v>
      </c>
      <c r="AN94" s="29">
        <f t="shared" si="205"/>
        <v>21116.165098100813</v>
      </c>
      <c r="AO94" s="136">
        <v>0</v>
      </c>
      <c r="AP94" s="29">
        <f t="shared" si="206"/>
        <v>0</v>
      </c>
      <c r="AQ94" s="136">
        <v>0</v>
      </c>
      <c r="AR94" s="29">
        <f t="shared" si="207"/>
        <v>0</v>
      </c>
      <c r="AS94" s="136">
        <v>0</v>
      </c>
      <c r="AT94" s="26">
        <f t="shared" si="208"/>
        <v>0</v>
      </c>
      <c r="AU94" s="129">
        <v>0</v>
      </c>
      <c r="AV94" s="29">
        <f t="shared" si="209"/>
        <v>0</v>
      </c>
      <c r="AW94" s="129">
        <v>0</v>
      </c>
      <c r="AX94" s="29">
        <f t="shared" si="210"/>
        <v>0</v>
      </c>
      <c r="AY94" s="129">
        <v>0</v>
      </c>
      <c r="AZ94" s="29">
        <f t="shared" si="211"/>
        <v>0</v>
      </c>
      <c r="BA94" s="68">
        <f t="shared" si="214"/>
        <v>40</v>
      </c>
      <c r="BB94" s="172">
        <f t="shared" si="215"/>
        <v>844646.60392403242</v>
      </c>
      <c r="BD94" s="180">
        <f t="shared" si="212"/>
        <v>844646.60392403253</v>
      </c>
      <c r="BE94" s="180">
        <f t="shared" si="213"/>
        <v>0</v>
      </c>
    </row>
    <row r="95" spans="1:218" ht="22.5">
      <c r="A95" s="34">
        <v>77</v>
      </c>
      <c r="B95" s="34">
        <v>4</v>
      </c>
      <c r="C95" s="35">
        <v>51102709</v>
      </c>
      <c r="D95" s="35">
        <v>2503875</v>
      </c>
      <c r="E95" s="37" t="s">
        <v>210</v>
      </c>
      <c r="F95" s="37" t="s">
        <v>210</v>
      </c>
      <c r="G95" s="38" t="s">
        <v>211</v>
      </c>
      <c r="H95" s="74">
        <v>3098.9135023091671</v>
      </c>
      <c r="I95" s="139">
        <v>10</v>
      </c>
      <c r="J95" s="62">
        <f t="shared" si="190"/>
        <v>30989.135023091672</v>
      </c>
      <c r="K95" s="129">
        <v>0</v>
      </c>
      <c r="L95" s="29">
        <f t="shared" si="191"/>
        <v>0</v>
      </c>
      <c r="M95" s="136">
        <v>0</v>
      </c>
      <c r="N95" s="29">
        <f t="shared" si="192"/>
        <v>0</v>
      </c>
      <c r="O95" s="129">
        <v>0</v>
      </c>
      <c r="P95" s="29">
        <f t="shared" si="193"/>
        <v>0</v>
      </c>
      <c r="Q95" s="129">
        <v>0</v>
      </c>
      <c r="R95" s="29">
        <f t="shared" si="194"/>
        <v>0</v>
      </c>
      <c r="S95" s="129">
        <v>0</v>
      </c>
      <c r="T95" s="29">
        <f t="shared" si="195"/>
        <v>0</v>
      </c>
      <c r="U95" s="136">
        <v>10</v>
      </c>
      <c r="V95" s="29">
        <f t="shared" si="196"/>
        <v>30989.135023091672</v>
      </c>
      <c r="W95" s="129">
        <v>5</v>
      </c>
      <c r="X95" s="29">
        <f t="shared" si="197"/>
        <v>15494.567511545836</v>
      </c>
      <c r="Y95" s="136">
        <v>0</v>
      </c>
      <c r="Z95" s="29">
        <f t="shared" si="198"/>
        <v>0</v>
      </c>
      <c r="AA95" s="129">
        <v>0</v>
      </c>
      <c r="AB95" s="29">
        <f t="shared" si="199"/>
        <v>0</v>
      </c>
      <c r="AC95" s="129">
        <v>0</v>
      </c>
      <c r="AD95" s="29">
        <f t="shared" si="200"/>
        <v>0</v>
      </c>
      <c r="AE95" s="139">
        <v>3</v>
      </c>
      <c r="AF95" s="66">
        <f t="shared" si="201"/>
        <v>9296.740506927501</v>
      </c>
      <c r="AG95" s="129">
        <v>3</v>
      </c>
      <c r="AH95" s="29">
        <f t="shared" si="202"/>
        <v>9296.740506927501</v>
      </c>
      <c r="AI95" s="129">
        <v>0</v>
      </c>
      <c r="AJ95" s="29">
        <f t="shared" si="203"/>
        <v>0</v>
      </c>
      <c r="AK95" s="136">
        <v>0</v>
      </c>
      <c r="AL95" s="29">
        <f t="shared" si="204"/>
        <v>0</v>
      </c>
      <c r="AM95" s="129">
        <v>0</v>
      </c>
      <c r="AN95" s="29">
        <f t="shared" si="205"/>
        <v>0</v>
      </c>
      <c r="AO95" s="136">
        <v>0</v>
      </c>
      <c r="AP95" s="29">
        <f t="shared" si="206"/>
        <v>0</v>
      </c>
      <c r="AQ95" s="136">
        <v>0</v>
      </c>
      <c r="AR95" s="29">
        <f t="shared" si="207"/>
        <v>0</v>
      </c>
      <c r="AS95" s="136">
        <v>5</v>
      </c>
      <c r="AT95" s="26">
        <f t="shared" si="208"/>
        <v>15494.567511545836</v>
      </c>
      <c r="AU95" s="129">
        <v>0</v>
      </c>
      <c r="AV95" s="29">
        <f t="shared" si="209"/>
        <v>0</v>
      </c>
      <c r="AW95" s="129">
        <v>0</v>
      </c>
      <c r="AX95" s="29">
        <f t="shared" si="210"/>
        <v>0</v>
      </c>
      <c r="AY95" s="129">
        <v>5</v>
      </c>
      <c r="AZ95" s="29">
        <f t="shared" si="211"/>
        <v>15494.567511545836</v>
      </c>
      <c r="BA95" s="68">
        <f t="shared" si="214"/>
        <v>41</v>
      </c>
      <c r="BB95" s="172">
        <f t="shared" si="215"/>
        <v>127055.45359467587</v>
      </c>
      <c r="BD95" s="180">
        <f t="shared" si="212"/>
        <v>127055.45359467586</v>
      </c>
      <c r="BE95" s="180">
        <f t="shared" si="213"/>
        <v>0</v>
      </c>
    </row>
    <row r="96" spans="1:218">
      <c r="A96" s="34">
        <v>78</v>
      </c>
      <c r="B96" s="34">
        <v>5</v>
      </c>
      <c r="C96" s="35"/>
      <c r="D96" s="35"/>
      <c r="E96" s="37" t="s">
        <v>212</v>
      </c>
      <c r="F96" s="37" t="s">
        <v>213</v>
      </c>
      <c r="G96" s="38" t="s">
        <v>214</v>
      </c>
      <c r="H96" s="54">
        <v>40343.622221704361</v>
      </c>
      <c r="I96" s="139">
        <v>0</v>
      </c>
      <c r="J96" s="62">
        <f t="shared" si="190"/>
        <v>0</v>
      </c>
      <c r="K96" s="129">
        <v>0</v>
      </c>
      <c r="L96" s="29">
        <f t="shared" si="191"/>
        <v>0</v>
      </c>
      <c r="M96" s="136">
        <v>0</v>
      </c>
      <c r="N96" s="29">
        <f t="shared" si="192"/>
        <v>0</v>
      </c>
      <c r="O96" s="129">
        <v>0</v>
      </c>
      <c r="P96" s="29">
        <f t="shared" si="193"/>
        <v>0</v>
      </c>
      <c r="Q96" s="129">
        <v>0</v>
      </c>
      <c r="R96" s="29">
        <f t="shared" si="194"/>
        <v>0</v>
      </c>
      <c r="S96" s="129">
        <v>0</v>
      </c>
      <c r="T96" s="29">
        <f t="shared" si="195"/>
        <v>0</v>
      </c>
      <c r="U96" s="136">
        <v>0</v>
      </c>
      <c r="V96" s="29">
        <f t="shared" si="196"/>
        <v>0</v>
      </c>
      <c r="W96" s="129">
        <v>0</v>
      </c>
      <c r="X96" s="29">
        <f t="shared" si="197"/>
        <v>0</v>
      </c>
      <c r="Y96" s="136">
        <v>0</v>
      </c>
      <c r="Z96" s="29">
        <f t="shared" si="198"/>
        <v>0</v>
      </c>
      <c r="AA96" s="129">
        <v>0</v>
      </c>
      <c r="AB96" s="29">
        <f t="shared" si="199"/>
        <v>0</v>
      </c>
      <c r="AC96" s="129">
        <v>0</v>
      </c>
      <c r="AD96" s="29">
        <f t="shared" si="200"/>
        <v>0</v>
      </c>
      <c r="AE96" s="139"/>
      <c r="AF96" s="66">
        <f t="shared" si="201"/>
        <v>0</v>
      </c>
      <c r="AG96" s="129">
        <v>5</v>
      </c>
      <c r="AH96" s="29">
        <f t="shared" si="202"/>
        <v>201718.11110852181</v>
      </c>
      <c r="AI96" s="129">
        <v>0</v>
      </c>
      <c r="AJ96" s="29">
        <f t="shared" si="203"/>
        <v>0</v>
      </c>
      <c r="AK96" s="136">
        <v>0</v>
      </c>
      <c r="AL96" s="29">
        <f t="shared" si="204"/>
        <v>0</v>
      </c>
      <c r="AM96" s="129">
        <v>0</v>
      </c>
      <c r="AN96" s="29">
        <f t="shared" si="205"/>
        <v>0</v>
      </c>
      <c r="AO96" s="136">
        <v>0</v>
      </c>
      <c r="AP96" s="29">
        <f t="shared" si="206"/>
        <v>0</v>
      </c>
      <c r="AQ96" s="136">
        <v>0</v>
      </c>
      <c r="AR96" s="29">
        <f t="shared" si="207"/>
        <v>0</v>
      </c>
      <c r="AS96" s="136">
        <v>0</v>
      </c>
      <c r="AT96" s="26">
        <f t="shared" si="208"/>
        <v>0</v>
      </c>
      <c r="AU96" s="129">
        <v>0</v>
      </c>
      <c r="AV96" s="29">
        <f t="shared" si="209"/>
        <v>0</v>
      </c>
      <c r="AW96" s="129">
        <v>0</v>
      </c>
      <c r="AX96" s="29">
        <f t="shared" si="210"/>
        <v>0</v>
      </c>
      <c r="AY96" s="129">
        <v>2</v>
      </c>
      <c r="AZ96" s="29">
        <f t="shared" si="211"/>
        <v>80687.244443408723</v>
      </c>
      <c r="BA96" s="68">
        <f t="shared" si="214"/>
        <v>7</v>
      </c>
      <c r="BB96" s="172">
        <f t="shared" si="215"/>
        <v>282405.35555193055</v>
      </c>
      <c r="BD96" s="180">
        <f t="shared" si="212"/>
        <v>282405.35555193055</v>
      </c>
      <c r="BE96" s="180">
        <f t="shared" si="213"/>
        <v>0</v>
      </c>
    </row>
    <row r="97" spans="1:57" ht="45">
      <c r="A97" s="34">
        <v>79</v>
      </c>
      <c r="B97" s="34">
        <v>6</v>
      </c>
      <c r="C97" s="57">
        <v>51102710</v>
      </c>
      <c r="D97" s="57">
        <v>2504027</v>
      </c>
      <c r="E97" s="37" t="s">
        <v>215</v>
      </c>
      <c r="F97" s="55" t="s">
        <v>216</v>
      </c>
      <c r="G97" s="38" t="s">
        <v>207</v>
      </c>
      <c r="H97" s="54">
        <v>7592.3427199947391</v>
      </c>
      <c r="I97" s="139">
        <v>100</v>
      </c>
      <c r="J97" s="62">
        <f t="shared" si="190"/>
        <v>759234.27199947392</v>
      </c>
      <c r="K97" s="129">
        <v>0</v>
      </c>
      <c r="L97" s="29">
        <f t="shared" si="191"/>
        <v>0</v>
      </c>
      <c r="M97" s="136">
        <v>0</v>
      </c>
      <c r="N97" s="29">
        <f t="shared" si="192"/>
        <v>0</v>
      </c>
      <c r="O97" s="129">
        <v>30</v>
      </c>
      <c r="P97" s="29">
        <f t="shared" si="193"/>
        <v>227770.28159984219</v>
      </c>
      <c r="Q97" s="129">
        <v>10</v>
      </c>
      <c r="R97" s="29">
        <f t="shared" si="194"/>
        <v>75923.427199947386</v>
      </c>
      <c r="S97" s="129">
        <v>0</v>
      </c>
      <c r="T97" s="29">
        <f t="shared" si="195"/>
        <v>0</v>
      </c>
      <c r="U97" s="136">
        <v>15</v>
      </c>
      <c r="V97" s="29">
        <f t="shared" si="196"/>
        <v>113885.14079992109</v>
      </c>
      <c r="W97" s="129">
        <v>0</v>
      </c>
      <c r="X97" s="29">
        <f t="shared" si="197"/>
        <v>0</v>
      </c>
      <c r="Y97" s="136">
        <v>0</v>
      </c>
      <c r="Z97" s="29">
        <f t="shared" si="198"/>
        <v>0</v>
      </c>
      <c r="AA97" s="129">
        <v>0</v>
      </c>
      <c r="AB97" s="29">
        <f t="shared" si="199"/>
        <v>0</v>
      </c>
      <c r="AC97" s="129">
        <v>0</v>
      </c>
      <c r="AD97" s="29">
        <f t="shared" si="200"/>
        <v>0</v>
      </c>
      <c r="AE97" s="139">
        <v>5</v>
      </c>
      <c r="AF97" s="66">
        <f t="shared" si="201"/>
        <v>37961.713599973693</v>
      </c>
      <c r="AG97" s="129">
        <v>5</v>
      </c>
      <c r="AH97" s="29">
        <f t="shared" si="202"/>
        <v>37961.713599973693</v>
      </c>
      <c r="AI97" s="129">
        <v>0</v>
      </c>
      <c r="AJ97" s="29">
        <f t="shared" si="203"/>
        <v>0</v>
      </c>
      <c r="AK97" s="136">
        <v>0</v>
      </c>
      <c r="AL97" s="29">
        <f t="shared" si="204"/>
        <v>0</v>
      </c>
      <c r="AM97" s="129">
        <v>0</v>
      </c>
      <c r="AN97" s="29">
        <f t="shared" si="205"/>
        <v>0</v>
      </c>
      <c r="AO97" s="136">
        <v>0</v>
      </c>
      <c r="AP97" s="29">
        <f t="shared" si="206"/>
        <v>0</v>
      </c>
      <c r="AQ97" s="136">
        <v>0</v>
      </c>
      <c r="AR97" s="29">
        <f t="shared" si="207"/>
        <v>0</v>
      </c>
      <c r="AS97" s="136">
        <v>10</v>
      </c>
      <c r="AT97" s="26">
        <f t="shared" si="208"/>
        <v>75923.427199947386</v>
      </c>
      <c r="AU97" s="129">
        <v>0</v>
      </c>
      <c r="AV97" s="29">
        <f t="shared" si="209"/>
        <v>0</v>
      </c>
      <c r="AW97" s="129">
        <v>30</v>
      </c>
      <c r="AX97" s="29">
        <f t="shared" si="210"/>
        <v>227770.28159984219</v>
      </c>
      <c r="AY97" s="129">
        <v>5</v>
      </c>
      <c r="AZ97" s="29">
        <f t="shared" si="211"/>
        <v>37961.713599973693</v>
      </c>
      <c r="BA97" s="68">
        <f t="shared" si="214"/>
        <v>210</v>
      </c>
      <c r="BB97" s="172">
        <f t="shared" si="215"/>
        <v>1594391.971198895</v>
      </c>
      <c r="BD97" s="180">
        <f t="shared" si="212"/>
        <v>1594391.9711988952</v>
      </c>
      <c r="BE97" s="180">
        <f t="shared" si="213"/>
        <v>0</v>
      </c>
    </row>
    <row r="98" spans="1:57" ht="45">
      <c r="A98" s="34">
        <v>80</v>
      </c>
      <c r="B98" s="34">
        <v>7</v>
      </c>
      <c r="C98" s="35">
        <v>42141502</v>
      </c>
      <c r="D98" s="35">
        <v>2503239</v>
      </c>
      <c r="E98" s="37" t="s">
        <v>217</v>
      </c>
      <c r="F98" s="37" t="s">
        <v>218</v>
      </c>
      <c r="G98" s="38" t="s">
        <v>219</v>
      </c>
      <c r="H98" s="54">
        <v>44540.683809445691</v>
      </c>
      <c r="I98" s="139">
        <v>0</v>
      </c>
      <c r="J98" s="62">
        <f t="shared" si="190"/>
        <v>0</v>
      </c>
      <c r="K98" s="129">
        <v>1</v>
      </c>
      <c r="L98" s="29">
        <f t="shared" si="191"/>
        <v>44540.683809445691</v>
      </c>
      <c r="M98" s="136">
        <v>0</v>
      </c>
      <c r="N98" s="29">
        <f t="shared" si="192"/>
        <v>0</v>
      </c>
      <c r="O98" s="129">
        <v>0</v>
      </c>
      <c r="P98" s="29">
        <f t="shared" si="193"/>
        <v>0</v>
      </c>
      <c r="Q98" s="129">
        <v>0</v>
      </c>
      <c r="R98" s="29">
        <f t="shared" si="194"/>
        <v>0</v>
      </c>
      <c r="S98" s="129">
        <v>0</v>
      </c>
      <c r="T98" s="29">
        <f t="shared" si="195"/>
        <v>0</v>
      </c>
      <c r="U98" s="136">
        <v>0</v>
      </c>
      <c r="V98" s="29">
        <f t="shared" si="196"/>
        <v>0</v>
      </c>
      <c r="W98" s="129">
        <v>0</v>
      </c>
      <c r="X98" s="29">
        <f t="shared" si="197"/>
        <v>0</v>
      </c>
      <c r="Y98" s="136">
        <v>0</v>
      </c>
      <c r="Z98" s="29">
        <f t="shared" si="198"/>
        <v>0</v>
      </c>
      <c r="AA98" s="129">
        <v>0</v>
      </c>
      <c r="AB98" s="29">
        <f t="shared" si="199"/>
        <v>0</v>
      </c>
      <c r="AC98" s="129">
        <v>0</v>
      </c>
      <c r="AD98" s="29">
        <f t="shared" si="200"/>
        <v>0</v>
      </c>
      <c r="AE98" s="139">
        <v>0</v>
      </c>
      <c r="AF98" s="66">
        <f t="shared" si="201"/>
        <v>0</v>
      </c>
      <c r="AG98" s="129">
        <v>0</v>
      </c>
      <c r="AH98" s="29">
        <f t="shared" si="202"/>
        <v>0</v>
      </c>
      <c r="AI98" s="129">
        <v>0</v>
      </c>
      <c r="AJ98" s="29">
        <f t="shared" si="203"/>
        <v>0</v>
      </c>
      <c r="AK98" s="136">
        <v>0</v>
      </c>
      <c r="AL98" s="29">
        <f t="shared" si="204"/>
        <v>0</v>
      </c>
      <c r="AM98" s="129">
        <v>1</v>
      </c>
      <c r="AN98" s="29">
        <f t="shared" si="205"/>
        <v>44540.683809445691</v>
      </c>
      <c r="AO98" s="136">
        <v>0</v>
      </c>
      <c r="AP98" s="29">
        <f t="shared" si="206"/>
        <v>0</v>
      </c>
      <c r="AQ98" s="136">
        <v>0</v>
      </c>
      <c r="AR98" s="29">
        <f t="shared" si="207"/>
        <v>0</v>
      </c>
      <c r="AS98" s="136">
        <v>0</v>
      </c>
      <c r="AT98" s="26">
        <f t="shared" si="208"/>
        <v>0</v>
      </c>
      <c r="AU98" s="129">
        <v>0</v>
      </c>
      <c r="AV98" s="29">
        <f t="shared" si="209"/>
        <v>0</v>
      </c>
      <c r="AW98" s="129">
        <v>0</v>
      </c>
      <c r="AX98" s="29">
        <f t="shared" si="210"/>
        <v>0</v>
      </c>
      <c r="AY98" s="129">
        <v>0</v>
      </c>
      <c r="AZ98" s="29">
        <f t="shared" si="211"/>
        <v>0</v>
      </c>
      <c r="BA98" s="68">
        <f t="shared" si="214"/>
        <v>2</v>
      </c>
      <c r="BB98" s="172">
        <f t="shared" si="215"/>
        <v>89081.367618891381</v>
      </c>
      <c r="BD98" s="180">
        <f t="shared" si="212"/>
        <v>89081.367618891381</v>
      </c>
      <c r="BE98" s="180">
        <f t="shared" si="213"/>
        <v>0</v>
      </c>
    </row>
    <row r="99" spans="1:57" ht="56.25">
      <c r="A99" s="34">
        <v>81</v>
      </c>
      <c r="B99" s="34">
        <v>8</v>
      </c>
      <c r="C99" s="35">
        <v>42311518</v>
      </c>
      <c r="D99" s="35">
        <v>2500126</v>
      </c>
      <c r="E99" s="37" t="s">
        <v>220</v>
      </c>
      <c r="F99" s="37" t="s">
        <v>220</v>
      </c>
      <c r="G99" s="38" t="s">
        <v>221</v>
      </c>
      <c r="H99" s="54">
        <v>14658.45861369191</v>
      </c>
      <c r="I99" s="139">
        <v>0</v>
      </c>
      <c r="J99" s="62">
        <f t="shared" si="190"/>
        <v>0</v>
      </c>
      <c r="K99" s="129">
        <v>1</v>
      </c>
      <c r="L99" s="29">
        <f t="shared" si="191"/>
        <v>14658.45861369191</v>
      </c>
      <c r="M99" s="136">
        <v>0</v>
      </c>
      <c r="N99" s="29">
        <f t="shared" si="192"/>
        <v>0</v>
      </c>
      <c r="O99" s="129">
        <v>0</v>
      </c>
      <c r="P99" s="29">
        <f t="shared" si="193"/>
        <v>0</v>
      </c>
      <c r="Q99" s="129">
        <v>0</v>
      </c>
      <c r="R99" s="29">
        <f t="shared" si="194"/>
        <v>0</v>
      </c>
      <c r="S99" s="129">
        <v>2</v>
      </c>
      <c r="T99" s="29">
        <f t="shared" si="195"/>
        <v>29316.917227383819</v>
      </c>
      <c r="U99" s="136">
        <v>0</v>
      </c>
      <c r="V99" s="29">
        <f t="shared" si="196"/>
        <v>0</v>
      </c>
      <c r="W99" s="129">
        <v>0</v>
      </c>
      <c r="X99" s="29">
        <f t="shared" si="197"/>
        <v>0</v>
      </c>
      <c r="Y99" s="136">
        <v>0</v>
      </c>
      <c r="Z99" s="29">
        <f t="shared" si="198"/>
        <v>0</v>
      </c>
      <c r="AA99" s="129">
        <v>0</v>
      </c>
      <c r="AB99" s="29">
        <f t="shared" si="199"/>
        <v>0</v>
      </c>
      <c r="AC99" s="129">
        <v>0</v>
      </c>
      <c r="AD99" s="29">
        <f t="shared" si="200"/>
        <v>0</v>
      </c>
      <c r="AE99" s="139">
        <v>1</v>
      </c>
      <c r="AF99" s="66">
        <f t="shared" si="201"/>
        <v>14658.45861369191</v>
      </c>
      <c r="AG99" s="129">
        <v>2</v>
      </c>
      <c r="AH99" s="29">
        <f t="shared" si="202"/>
        <v>29316.917227383819</v>
      </c>
      <c r="AI99" s="129">
        <v>0</v>
      </c>
      <c r="AJ99" s="29">
        <f t="shared" si="203"/>
        <v>0</v>
      </c>
      <c r="AK99" s="136">
        <v>0</v>
      </c>
      <c r="AL99" s="29">
        <f t="shared" si="204"/>
        <v>0</v>
      </c>
      <c r="AM99" s="129">
        <v>0</v>
      </c>
      <c r="AN99" s="29">
        <f t="shared" si="205"/>
        <v>0</v>
      </c>
      <c r="AO99" s="136">
        <v>0</v>
      </c>
      <c r="AP99" s="29">
        <f t="shared" si="206"/>
        <v>0</v>
      </c>
      <c r="AQ99" s="136">
        <v>0</v>
      </c>
      <c r="AR99" s="29">
        <f t="shared" si="207"/>
        <v>0</v>
      </c>
      <c r="AS99" s="136">
        <v>0</v>
      </c>
      <c r="AT99" s="26">
        <f t="shared" si="208"/>
        <v>0</v>
      </c>
      <c r="AU99" s="129">
        <v>0</v>
      </c>
      <c r="AV99" s="29">
        <f t="shared" si="209"/>
        <v>0</v>
      </c>
      <c r="AW99" s="129">
        <v>0</v>
      </c>
      <c r="AX99" s="29">
        <f t="shared" si="210"/>
        <v>0</v>
      </c>
      <c r="AY99" s="129">
        <v>0</v>
      </c>
      <c r="AZ99" s="29">
        <f t="shared" si="211"/>
        <v>0</v>
      </c>
      <c r="BA99" s="68">
        <f t="shared" si="214"/>
        <v>6</v>
      </c>
      <c r="BB99" s="172">
        <f t="shared" si="215"/>
        <v>87950.751682151458</v>
      </c>
      <c r="BD99" s="180">
        <f t="shared" si="212"/>
        <v>87950.751682151458</v>
      </c>
      <c r="BE99" s="180">
        <f t="shared" si="213"/>
        <v>0</v>
      </c>
    </row>
    <row r="100" spans="1:57" ht="33.75">
      <c r="A100" s="34">
        <v>82</v>
      </c>
      <c r="B100" s="34">
        <v>9</v>
      </c>
      <c r="C100" s="35">
        <v>51211615</v>
      </c>
      <c r="D100" s="35">
        <v>2500148</v>
      </c>
      <c r="E100" s="37" t="s">
        <v>222</v>
      </c>
      <c r="F100" s="37" t="s">
        <v>223</v>
      </c>
      <c r="G100" s="38" t="s">
        <v>224</v>
      </c>
      <c r="H100" s="54">
        <v>12320.228916765864</v>
      </c>
      <c r="I100" s="139">
        <v>0</v>
      </c>
      <c r="J100" s="62">
        <f t="shared" si="190"/>
        <v>0</v>
      </c>
      <c r="K100" s="129">
        <v>5</v>
      </c>
      <c r="L100" s="29">
        <f t="shared" si="191"/>
        <v>61601.144583829315</v>
      </c>
      <c r="M100" s="136">
        <v>15</v>
      </c>
      <c r="N100" s="29">
        <f t="shared" si="192"/>
        <v>184803.43375148796</v>
      </c>
      <c r="O100" s="129">
        <v>0</v>
      </c>
      <c r="P100" s="29">
        <f t="shared" si="193"/>
        <v>0</v>
      </c>
      <c r="Q100" s="129">
        <v>0</v>
      </c>
      <c r="R100" s="29">
        <f t="shared" si="194"/>
        <v>0</v>
      </c>
      <c r="S100" s="129">
        <v>0</v>
      </c>
      <c r="T100" s="29">
        <f t="shared" si="195"/>
        <v>0</v>
      </c>
      <c r="U100" s="136">
        <v>20</v>
      </c>
      <c r="V100" s="29">
        <f t="shared" si="196"/>
        <v>246404.57833531726</v>
      </c>
      <c r="W100" s="129">
        <v>20</v>
      </c>
      <c r="X100" s="29">
        <f t="shared" si="197"/>
        <v>246404.57833531726</v>
      </c>
      <c r="Y100" s="136">
        <v>0</v>
      </c>
      <c r="Z100" s="29">
        <f t="shared" si="198"/>
        <v>0</v>
      </c>
      <c r="AA100" s="129">
        <v>0</v>
      </c>
      <c r="AB100" s="29">
        <f t="shared" si="199"/>
        <v>0</v>
      </c>
      <c r="AC100" s="129">
        <v>0</v>
      </c>
      <c r="AD100" s="29">
        <f t="shared" si="200"/>
        <v>0</v>
      </c>
      <c r="AE100" s="139">
        <v>0</v>
      </c>
      <c r="AF100" s="66">
        <f t="shared" si="201"/>
        <v>0</v>
      </c>
      <c r="AG100" s="129">
        <v>2</v>
      </c>
      <c r="AH100" s="29">
        <f t="shared" si="202"/>
        <v>24640.457833531727</v>
      </c>
      <c r="AI100" s="129">
        <v>4</v>
      </c>
      <c r="AJ100" s="29">
        <f t="shared" si="203"/>
        <v>49280.915667063455</v>
      </c>
      <c r="AK100" s="136">
        <v>0</v>
      </c>
      <c r="AL100" s="29">
        <f t="shared" si="204"/>
        <v>0</v>
      </c>
      <c r="AM100" s="129">
        <v>25</v>
      </c>
      <c r="AN100" s="29">
        <f t="shared" si="205"/>
        <v>308005.72291914659</v>
      </c>
      <c r="AO100" s="136">
        <v>0</v>
      </c>
      <c r="AP100" s="29">
        <f t="shared" si="206"/>
        <v>0</v>
      </c>
      <c r="AQ100" s="136">
        <v>0</v>
      </c>
      <c r="AR100" s="29">
        <f t="shared" si="207"/>
        <v>0</v>
      </c>
      <c r="AS100" s="136">
        <v>0</v>
      </c>
      <c r="AT100" s="26">
        <f t="shared" si="208"/>
        <v>0</v>
      </c>
      <c r="AU100" s="129">
        <v>0</v>
      </c>
      <c r="AV100" s="29">
        <f t="shared" si="209"/>
        <v>0</v>
      </c>
      <c r="AW100" s="129">
        <v>0</v>
      </c>
      <c r="AX100" s="29">
        <f t="shared" si="210"/>
        <v>0</v>
      </c>
      <c r="AY100" s="129">
        <v>0</v>
      </c>
      <c r="AZ100" s="29">
        <f t="shared" si="211"/>
        <v>0</v>
      </c>
      <c r="BA100" s="68">
        <f t="shared" si="214"/>
        <v>91</v>
      </c>
      <c r="BB100" s="172">
        <f t="shared" si="215"/>
        <v>1121140.8314256936</v>
      </c>
      <c r="BD100" s="180">
        <f t="shared" si="212"/>
        <v>1121140.8314256936</v>
      </c>
      <c r="BE100" s="180">
        <f t="shared" si="213"/>
        <v>0</v>
      </c>
    </row>
    <row r="101" spans="1:57" ht="168.75">
      <c r="A101" s="34">
        <v>83</v>
      </c>
      <c r="B101" s="34">
        <v>10</v>
      </c>
      <c r="C101" s="35">
        <v>2500417</v>
      </c>
      <c r="D101" s="35">
        <v>2500253</v>
      </c>
      <c r="E101" s="37" t="s">
        <v>225</v>
      </c>
      <c r="F101" s="37" t="s">
        <v>226</v>
      </c>
      <c r="G101" s="38" t="s">
        <v>227</v>
      </c>
      <c r="H101" s="54">
        <v>68896.384878851881</v>
      </c>
      <c r="I101" s="139">
        <v>2</v>
      </c>
      <c r="J101" s="62">
        <f t="shared" si="190"/>
        <v>137792.76975770376</v>
      </c>
      <c r="K101" s="129">
        <v>0</v>
      </c>
      <c r="L101" s="29">
        <f t="shared" si="191"/>
        <v>0</v>
      </c>
      <c r="M101" s="136">
        <v>3</v>
      </c>
      <c r="N101" s="29">
        <f t="shared" si="192"/>
        <v>206689.15463655564</v>
      </c>
      <c r="O101" s="129">
        <v>3</v>
      </c>
      <c r="P101" s="29">
        <f t="shared" si="193"/>
        <v>206689.15463655564</v>
      </c>
      <c r="Q101" s="129">
        <v>0</v>
      </c>
      <c r="R101" s="29">
        <f t="shared" si="194"/>
        <v>0</v>
      </c>
      <c r="S101" s="129">
        <v>3</v>
      </c>
      <c r="T101" s="29">
        <f t="shared" si="195"/>
        <v>206689.15463655564</v>
      </c>
      <c r="U101" s="136">
        <v>0</v>
      </c>
      <c r="V101" s="29">
        <f t="shared" si="196"/>
        <v>0</v>
      </c>
      <c r="W101" s="129">
        <v>4</v>
      </c>
      <c r="X101" s="29">
        <f t="shared" si="197"/>
        <v>275585.53951540752</v>
      </c>
      <c r="Y101" s="136">
        <v>1</v>
      </c>
      <c r="Z101" s="29">
        <f t="shared" si="198"/>
        <v>68896.384878851881</v>
      </c>
      <c r="AA101" s="129">
        <v>0</v>
      </c>
      <c r="AB101" s="29">
        <f t="shared" si="199"/>
        <v>0</v>
      </c>
      <c r="AC101" s="129">
        <v>0</v>
      </c>
      <c r="AD101" s="29">
        <f t="shared" si="200"/>
        <v>0</v>
      </c>
      <c r="AE101" s="139">
        <v>5</v>
      </c>
      <c r="AF101" s="66">
        <f t="shared" si="201"/>
        <v>344481.9243942594</v>
      </c>
      <c r="AG101" s="129">
        <v>3</v>
      </c>
      <c r="AH101" s="29">
        <f t="shared" si="202"/>
        <v>206689.15463655564</v>
      </c>
      <c r="AI101" s="129">
        <v>0</v>
      </c>
      <c r="AJ101" s="29">
        <f t="shared" si="203"/>
        <v>0</v>
      </c>
      <c r="AK101" s="136">
        <v>0</v>
      </c>
      <c r="AL101" s="29">
        <f t="shared" si="204"/>
        <v>0</v>
      </c>
      <c r="AM101" s="129">
        <v>4</v>
      </c>
      <c r="AN101" s="29">
        <f t="shared" si="205"/>
        <v>275585.53951540752</v>
      </c>
      <c r="AO101" s="136">
        <v>5</v>
      </c>
      <c r="AP101" s="29">
        <f t="shared" si="206"/>
        <v>344481.9243942594</v>
      </c>
      <c r="AQ101" s="136">
        <v>3</v>
      </c>
      <c r="AR101" s="29">
        <f t="shared" si="207"/>
        <v>206689.15463655564</v>
      </c>
      <c r="AS101" s="136">
        <v>2</v>
      </c>
      <c r="AT101" s="26">
        <f t="shared" si="208"/>
        <v>137792.76975770376</v>
      </c>
      <c r="AU101" s="129">
        <v>0</v>
      </c>
      <c r="AV101" s="29">
        <f t="shared" si="209"/>
        <v>0</v>
      </c>
      <c r="AW101" s="129">
        <v>3</v>
      </c>
      <c r="AX101" s="29">
        <f t="shared" si="210"/>
        <v>206689.15463655564</v>
      </c>
      <c r="AY101" s="129">
        <v>3</v>
      </c>
      <c r="AZ101" s="29">
        <f t="shared" si="211"/>
        <v>206689.15463655564</v>
      </c>
      <c r="BA101" s="68">
        <f t="shared" si="214"/>
        <v>44</v>
      </c>
      <c r="BB101" s="172">
        <f t="shared" si="215"/>
        <v>3031440.9346694835</v>
      </c>
      <c r="BD101" s="180">
        <f t="shared" si="212"/>
        <v>3031440.9346694825</v>
      </c>
      <c r="BE101" s="180">
        <f t="shared" si="213"/>
        <v>0</v>
      </c>
    </row>
    <row r="102" spans="1:57" ht="101.25">
      <c r="A102" s="34">
        <v>84</v>
      </c>
      <c r="B102" s="34">
        <v>11</v>
      </c>
      <c r="C102" s="35">
        <v>2500417</v>
      </c>
      <c r="D102" s="35">
        <v>2504341</v>
      </c>
      <c r="E102" s="55" t="s">
        <v>228</v>
      </c>
      <c r="F102" s="55" t="s">
        <v>229</v>
      </c>
      <c r="G102" s="38" t="s">
        <v>64</v>
      </c>
      <c r="H102" s="54">
        <v>9138.3480572947938</v>
      </c>
      <c r="I102" s="139">
        <v>0</v>
      </c>
      <c r="J102" s="62">
        <f t="shared" si="190"/>
        <v>0</v>
      </c>
      <c r="K102" s="129">
        <v>0</v>
      </c>
      <c r="L102" s="29">
        <f t="shared" si="191"/>
        <v>0</v>
      </c>
      <c r="M102" s="136">
        <v>0</v>
      </c>
      <c r="N102" s="29">
        <f t="shared" si="192"/>
        <v>0</v>
      </c>
      <c r="O102" s="129">
        <v>0</v>
      </c>
      <c r="P102" s="29">
        <f t="shared" si="193"/>
        <v>0</v>
      </c>
      <c r="Q102" s="129">
        <v>0</v>
      </c>
      <c r="R102" s="29">
        <f t="shared" si="194"/>
        <v>0</v>
      </c>
      <c r="S102" s="129">
        <v>0</v>
      </c>
      <c r="T102" s="29">
        <f t="shared" si="195"/>
        <v>0</v>
      </c>
      <c r="U102" s="136">
        <v>0</v>
      </c>
      <c r="V102" s="29">
        <f t="shared" si="196"/>
        <v>0</v>
      </c>
      <c r="W102" s="129">
        <v>0</v>
      </c>
      <c r="X102" s="29">
        <f t="shared" si="197"/>
        <v>0</v>
      </c>
      <c r="Y102" s="136">
        <v>0</v>
      </c>
      <c r="Z102" s="29">
        <f t="shared" si="198"/>
        <v>0</v>
      </c>
      <c r="AA102" s="129">
        <v>0</v>
      </c>
      <c r="AB102" s="29">
        <f t="shared" si="199"/>
        <v>0</v>
      </c>
      <c r="AC102" s="129">
        <v>0</v>
      </c>
      <c r="AD102" s="29">
        <f t="shared" si="200"/>
        <v>0</v>
      </c>
      <c r="AE102" s="139">
        <v>0</v>
      </c>
      <c r="AF102" s="66">
        <f t="shared" si="201"/>
        <v>0</v>
      </c>
      <c r="AG102" s="129">
        <v>2</v>
      </c>
      <c r="AH102" s="29">
        <f t="shared" si="202"/>
        <v>18276.696114589588</v>
      </c>
      <c r="AI102" s="129">
        <v>0</v>
      </c>
      <c r="AJ102" s="29">
        <f t="shared" si="203"/>
        <v>0</v>
      </c>
      <c r="AK102" s="136">
        <v>0</v>
      </c>
      <c r="AL102" s="29">
        <f t="shared" si="204"/>
        <v>0</v>
      </c>
      <c r="AM102" s="129">
        <v>4</v>
      </c>
      <c r="AN102" s="29">
        <f t="shared" si="205"/>
        <v>36553.392229179175</v>
      </c>
      <c r="AO102" s="136">
        <v>0</v>
      </c>
      <c r="AP102" s="29">
        <f t="shared" si="206"/>
        <v>0</v>
      </c>
      <c r="AQ102" s="136">
        <v>0</v>
      </c>
      <c r="AR102" s="29">
        <f t="shared" si="207"/>
        <v>0</v>
      </c>
      <c r="AS102" s="136">
        <v>3</v>
      </c>
      <c r="AT102" s="26">
        <f t="shared" si="208"/>
        <v>27415.044171884379</v>
      </c>
      <c r="AU102" s="129">
        <v>0</v>
      </c>
      <c r="AV102" s="29">
        <f t="shared" si="209"/>
        <v>0</v>
      </c>
      <c r="AW102" s="129">
        <v>2</v>
      </c>
      <c r="AX102" s="29">
        <f t="shared" si="210"/>
        <v>18276.696114589588</v>
      </c>
      <c r="AY102" s="129">
        <v>0</v>
      </c>
      <c r="AZ102" s="29">
        <f t="shared" si="211"/>
        <v>0</v>
      </c>
      <c r="BA102" s="68">
        <f t="shared" si="214"/>
        <v>11</v>
      </c>
      <c r="BB102" s="172">
        <f t="shared" si="215"/>
        <v>100521.82863024273</v>
      </c>
      <c r="BD102" s="180">
        <f t="shared" si="212"/>
        <v>100521.82863024273</v>
      </c>
      <c r="BE102" s="180">
        <f t="shared" si="213"/>
        <v>0</v>
      </c>
    </row>
    <row r="103" spans="1:57" ht="78.75">
      <c r="A103" s="34">
        <v>85</v>
      </c>
      <c r="B103" s="34">
        <v>12</v>
      </c>
      <c r="C103" s="35">
        <v>42311708</v>
      </c>
      <c r="D103" s="35">
        <v>2500619</v>
      </c>
      <c r="E103" s="37" t="s">
        <v>230</v>
      </c>
      <c r="F103" s="37" t="s">
        <v>231</v>
      </c>
      <c r="G103" s="38" t="s">
        <v>38</v>
      </c>
      <c r="H103" s="54">
        <v>43154.15318560227</v>
      </c>
      <c r="I103" s="139">
        <v>3</v>
      </c>
      <c r="J103" s="62">
        <f t="shared" si="190"/>
        <v>129462.4595568068</v>
      </c>
      <c r="K103" s="129">
        <v>0</v>
      </c>
      <c r="L103" s="29">
        <f t="shared" si="191"/>
        <v>0</v>
      </c>
      <c r="M103" s="136">
        <v>0</v>
      </c>
      <c r="N103" s="29">
        <f t="shared" si="192"/>
        <v>0</v>
      </c>
      <c r="O103" s="129">
        <v>0</v>
      </c>
      <c r="P103" s="29">
        <f t="shared" si="193"/>
        <v>0</v>
      </c>
      <c r="Q103" s="129">
        <v>0</v>
      </c>
      <c r="R103" s="29">
        <f t="shared" si="194"/>
        <v>0</v>
      </c>
      <c r="S103" s="129">
        <v>0</v>
      </c>
      <c r="T103" s="29">
        <f t="shared" si="195"/>
        <v>0</v>
      </c>
      <c r="U103" s="136">
        <v>0</v>
      </c>
      <c r="V103" s="29">
        <f t="shared" si="196"/>
        <v>0</v>
      </c>
      <c r="W103" s="129">
        <v>0</v>
      </c>
      <c r="X103" s="29">
        <f t="shared" si="197"/>
        <v>0</v>
      </c>
      <c r="Y103" s="136">
        <v>0</v>
      </c>
      <c r="Z103" s="29">
        <f t="shared" si="198"/>
        <v>0</v>
      </c>
      <c r="AA103" s="129"/>
      <c r="AB103" s="29">
        <f t="shared" si="199"/>
        <v>0</v>
      </c>
      <c r="AC103" s="129">
        <v>0</v>
      </c>
      <c r="AD103" s="29">
        <f t="shared" si="200"/>
        <v>0</v>
      </c>
      <c r="AE103" s="139">
        <v>0</v>
      </c>
      <c r="AF103" s="66">
        <f t="shared" si="201"/>
        <v>0</v>
      </c>
      <c r="AG103" s="129">
        <v>2</v>
      </c>
      <c r="AH103" s="29">
        <f t="shared" si="202"/>
        <v>86308.30637120454</v>
      </c>
      <c r="AI103" s="129">
        <v>0</v>
      </c>
      <c r="AJ103" s="29">
        <f t="shared" si="203"/>
        <v>0</v>
      </c>
      <c r="AK103" s="136">
        <v>0</v>
      </c>
      <c r="AL103" s="29">
        <f t="shared" si="204"/>
        <v>0</v>
      </c>
      <c r="AM103" s="129">
        <v>0</v>
      </c>
      <c r="AN103" s="29">
        <f t="shared" si="205"/>
        <v>0</v>
      </c>
      <c r="AO103" s="136">
        <v>0</v>
      </c>
      <c r="AP103" s="29">
        <f t="shared" si="206"/>
        <v>0</v>
      </c>
      <c r="AQ103" s="136">
        <v>0</v>
      </c>
      <c r="AR103" s="29">
        <f t="shared" si="207"/>
        <v>0</v>
      </c>
      <c r="AS103" s="136">
        <v>0</v>
      </c>
      <c r="AT103" s="26">
        <f t="shared" si="208"/>
        <v>0</v>
      </c>
      <c r="AU103" s="129">
        <v>0</v>
      </c>
      <c r="AV103" s="29">
        <f t="shared" si="209"/>
        <v>0</v>
      </c>
      <c r="AW103" s="129">
        <v>2</v>
      </c>
      <c r="AX103" s="29">
        <f t="shared" si="210"/>
        <v>86308.30637120454</v>
      </c>
      <c r="AY103" s="129">
        <v>2</v>
      </c>
      <c r="AZ103" s="29">
        <f t="shared" si="211"/>
        <v>86308.30637120454</v>
      </c>
      <c r="BA103" s="68">
        <f t="shared" si="214"/>
        <v>9</v>
      </c>
      <c r="BB103" s="172">
        <f t="shared" si="215"/>
        <v>388387.37867042044</v>
      </c>
      <c r="BD103" s="180">
        <f t="shared" si="212"/>
        <v>388387.37867042044</v>
      </c>
      <c r="BE103" s="180">
        <f t="shared" si="213"/>
        <v>0</v>
      </c>
    </row>
    <row r="104" spans="1:57" ht="45">
      <c r="A104" s="34">
        <v>86</v>
      </c>
      <c r="B104" s="34">
        <v>13</v>
      </c>
      <c r="C104" s="35">
        <v>42311708</v>
      </c>
      <c r="D104" s="35">
        <v>2583795</v>
      </c>
      <c r="E104" s="37" t="s">
        <v>232</v>
      </c>
      <c r="F104" s="37" t="s">
        <v>233</v>
      </c>
      <c r="G104" s="38" t="s">
        <v>38</v>
      </c>
      <c r="H104" s="54">
        <v>1810.0805356981268</v>
      </c>
      <c r="I104" s="139">
        <v>0</v>
      </c>
      <c r="J104" s="62">
        <f t="shared" si="190"/>
        <v>0</v>
      </c>
      <c r="K104" s="129">
        <v>0</v>
      </c>
      <c r="L104" s="29">
        <f t="shared" si="191"/>
        <v>0</v>
      </c>
      <c r="M104" s="136">
        <v>0</v>
      </c>
      <c r="N104" s="29">
        <f t="shared" si="192"/>
        <v>0</v>
      </c>
      <c r="O104" s="129">
        <v>0</v>
      </c>
      <c r="P104" s="29">
        <f t="shared" si="193"/>
        <v>0</v>
      </c>
      <c r="Q104" s="129">
        <v>0</v>
      </c>
      <c r="R104" s="29">
        <f t="shared" si="194"/>
        <v>0</v>
      </c>
      <c r="S104" s="129">
        <v>0</v>
      </c>
      <c r="T104" s="29">
        <f t="shared" si="195"/>
        <v>0</v>
      </c>
      <c r="U104" s="136">
        <v>0</v>
      </c>
      <c r="V104" s="29">
        <f t="shared" si="196"/>
        <v>0</v>
      </c>
      <c r="W104" s="129">
        <v>0</v>
      </c>
      <c r="X104" s="29">
        <f t="shared" si="197"/>
        <v>0</v>
      </c>
      <c r="Y104" s="136">
        <v>0</v>
      </c>
      <c r="Z104" s="29">
        <f t="shared" si="198"/>
        <v>0</v>
      </c>
      <c r="AA104" s="129">
        <v>0</v>
      </c>
      <c r="AB104" s="29">
        <f t="shared" si="199"/>
        <v>0</v>
      </c>
      <c r="AC104" s="129">
        <v>0</v>
      </c>
      <c r="AD104" s="29">
        <f t="shared" si="200"/>
        <v>0</v>
      </c>
      <c r="AE104" s="139">
        <v>0</v>
      </c>
      <c r="AF104" s="66">
        <f t="shared" si="201"/>
        <v>0</v>
      </c>
      <c r="AG104" s="129">
        <v>0</v>
      </c>
      <c r="AH104" s="29">
        <f t="shared" si="202"/>
        <v>0</v>
      </c>
      <c r="AI104" s="129">
        <v>0</v>
      </c>
      <c r="AJ104" s="29">
        <f t="shared" si="203"/>
        <v>0</v>
      </c>
      <c r="AK104" s="136">
        <v>0</v>
      </c>
      <c r="AL104" s="29">
        <f t="shared" si="204"/>
        <v>0</v>
      </c>
      <c r="AM104" s="129">
        <v>0</v>
      </c>
      <c r="AN104" s="29">
        <f t="shared" si="205"/>
        <v>0</v>
      </c>
      <c r="AO104" s="136">
        <v>0</v>
      </c>
      <c r="AP104" s="29">
        <f t="shared" si="206"/>
        <v>0</v>
      </c>
      <c r="AQ104" s="136">
        <v>5</v>
      </c>
      <c r="AR104" s="29">
        <f t="shared" si="207"/>
        <v>9050.4026784906346</v>
      </c>
      <c r="AS104" s="136">
        <v>0</v>
      </c>
      <c r="AT104" s="26">
        <f t="shared" si="208"/>
        <v>0</v>
      </c>
      <c r="AU104" s="129">
        <v>0</v>
      </c>
      <c r="AV104" s="29">
        <f t="shared" si="209"/>
        <v>0</v>
      </c>
      <c r="AW104" s="129">
        <v>0</v>
      </c>
      <c r="AX104" s="29">
        <f t="shared" si="210"/>
        <v>0</v>
      </c>
      <c r="AY104" s="129">
        <v>0</v>
      </c>
      <c r="AZ104" s="29">
        <f t="shared" si="211"/>
        <v>0</v>
      </c>
      <c r="BA104" s="68">
        <f t="shared" si="214"/>
        <v>5</v>
      </c>
      <c r="BB104" s="172">
        <f t="shared" si="215"/>
        <v>9050.4026784906346</v>
      </c>
      <c r="BD104" s="180">
        <f t="shared" si="212"/>
        <v>9050.4026784906346</v>
      </c>
      <c r="BE104" s="180">
        <f t="shared" si="213"/>
        <v>0</v>
      </c>
    </row>
    <row r="105" spans="1:57" ht="45">
      <c r="A105" s="34">
        <v>87</v>
      </c>
      <c r="B105" s="34">
        <v>14</v>
      </c>
      <c r="C105" s="35">
        <v>42311708</v>
      </c>
      <c r="D105" s="35">
        <v>2503420</v>
      </c>
      <c r="E105" s="37" t="s">
        <v>234</v>
      </c>
      <c r="F105" s="37" t="s">
        <v>235</v>
      </c>
      <c r="G105" s="38" t="s">
        <v>38</v>
      </c>
      <c r="H105" s="54">
        <v>3047.3283486200908</v>
      </c>
      <c r="I105" s="139">
        <v>0</v>
      </c>
      <c r="J105" s="62">
        <f t="shared" si="190"/>
        <v>0</v>
      </c>
      <c r="K105" s="129">
        <v>0</v>
      </c>
      <c r="L105" s="29">
        <f t="shared" si="191"/>
        <v>0</v>
      </c>
      <c r="M105" s="136">
        <v>0</v>
      </c>
      <c r="N105" s="29">
        <f t="shared" si="192"/>
        <v>0</v>
      </c>
      <c r="O105" s="129">
        <v>0</v>
      </c>
      <c r="P105" s="29">
        <f t="shared" si="193"/>
        <v>0</v>
      </c>
      <c r="Q105" s="129">
        <v>0</v>
      </c>
      <c r="R105" s="29">
        <f t="shared" si="194"/>
        <v>0</v>
      </c>
      <c r="S105" s="129">
        <v>0</v>
      </c>
      <c r="T105" s="29">
        <f t="shared" si="195"/>
        <v>0</v>
      </c>
      <c r="U105" s="136">
        <v>0</v>
      </c>
      <c r="V105" s="29">
        <f t="shared" si="196"/>
        <v>0</v>
      </c>
      <c r="W105" s="129">
        <v>0</v>
      </c>
      <c r="X105" s="29">
        <f t="shared" si="197"/>
        <v>0</v>
      </c>
      <c r="Y105" s="136">
        <v>10</v>
      </c>
      <c r="Z105" s="29">
        <f t="shared" si="198"/>
        <v>30473.283486200908</v>
      </c>
      <c r="AA105" s="129">
        <v>0</v>
      </c>
      <c r="AB105" s="29">
        <f t="shared" si="199"/>
        <v>0</v>
      </c>
      <c r="AC105" s="129">
        <v>0</v>
      </c>
      <c r="AD105" s="29">
        <f t="shared" si="200"/>
        <v>0</v>
      </c>
      <c r="AE105" s="139">
        <v>0</v>
      </c>
      <c r="AF105" s="66">
        <f t="shared" si="201"/>
        <v>0</v>
      </c>
      <c r="AG105" s="129">
        <v>2</v>
      </c>
      <c r="AH105" s="29">
        <f t="shared" si="202"/>
        <v>6094.6566972401815</v>
      </c>
      <c r="AI105" s="129">
        <v>0</v>
      </c>
      <c r="AJ105" s="29">
        <f t="shared" si="203"/>
        <v>0</v>
      </c>
      <c r="AK105" s="136">
        <v>0</v>
      </c>
      <c r="AL105" s="29">
        <f t="shared" si="204"/>
        <v>0</v>
      </c>
      <c r="AM105" s="129">
        <v>0</v>
      </c>
      <c r="AN105" s="29">
        <f t="shared" si="205"/>
        <v>0</v>
      </c>
      <c r="AO105" s="136">
        <v>0</v>
      </c>
      <c r="AP105" s="29">
        <f t="shared" si="206"/>
        <v>0</v>
      </c>
      <c r="AQ105" s="136">
        <v>0</v>
      </c>
      <c r="AR105" s="29">
        <f t="shared" si="207"/>
        <v>0</v>
      </c>
      <c r="AS105" s="136">
        <v>0</v>
      </c>
      <c r="AT105" s="26">
        <f t="shared" si="208"/>
        <v>0</v>
      </c>
      <c r="AU105" s="129">
        <v>0</v>
      </c>
      <c r="AV105" s="29">
        <f t="shared" si="209"/>
        <v>0</v>
      </c>
      <c r="AW105" s="129">
        <v>2</v>
      </c>
      <c r="AX105" s="29">
        <f t="shared" si="210"/>
        <v>6094.6566972401815</v>
      </c>
      <c r="AY105" s="129">
        <v>0</v>
      </c>
      <c r="AZ105" s="29">
        <f t="shared" si="211"/>
        <v>0</v>
      </c>
      <c r="BA105" s="68">
        <f t="shared" si="214"/>
        <v>14</v>
      </c>
      <c r="BB105" s="172">
        <f t="shared" si="215"/>
        <v>42662.596880681274</v>
      </c>
      <c r="BD105" s="180">
        <f t="shared" si="212"/>
        <v>42662.596880681274</v>
      </c>
      <c r="BE105" s="180">
        <f t="shared" si="213"/>
        <v>0</v>
      </c>
    </row>
    <row r="106" spans="1:57" ht="45">
      <c r="A106" s="34">
        <v>88</v>
      </c>
      <c r="B106" s="34">
        <v>15</v>
      </c>
      <c r="C106" s="35">
        <v>42311708</v>
      </c>
      <c r="D106" s="35">
        <v>2583796</v>
      </c>
      <c r="E106" s="37" t="s">
        <v>236</v>
      </c>
      <c r="F106" s="37" t="s">
        <v>237</v>
      </c>
      <c r="G106" s="38" t="s">
        <v>38</v>
      </c>
      <c r="H106" s="54">
        <v>5498.5367605254496</v>
      </c>
      <c r="I106" s="139">
        <v>0</v>
      </c>
      <c r="J106" s="62">
        <f t="shared" si="190"/>
        <v>0</v>
      </c>
      <c r="K106" s="129">
        <v>6</v>
      </c>
      <c r="L106" s="29">
        <f t="shared" si="191"/>
        <v>32991.220563152696</v>
      </c>
      <c r="M106" s="136">
        <v>40</v>
      </c>
      <c r="N106" s="29">
        <f t="shared" si="192"/>
        <v>219941.47042101799</v>
      </c>
      <c r="O106" s="129">
        <v>0</v>
      </c>
      <c r="P106" s="29">
        <f t="shared" si="193"/>
        <v>0</v>
      </c>
      <c r="Q106" s="129">
        <v>0</v>
      </c>
      <c r="R106" s="29">
        <f t="shared" si="194"/>
        <v>0</v>
      </c>
      <c r="S106" s="129">
        <v>0</v>
      </c>
      <c r="T106" s="29">
        <f t="shared" si="195"/>
        <v>0</v>
      </c>
      <c r="U106" s="136">
        <v>0</v>
      </c>
      <c r="V106" s="29">
        <f t="shared" si="196"/>
        <v>0</v>
      </c>
      <c r="W106" s="129">
        <v>0</v>
      </c>
      <c r="X106" s="29">
        <f t="shared" si="197"/>
        <v>0</v>
      </c>
      <c r="Y106" s="136">
        <v>0</v>
      </c>
      <c r="Z106" s="29">
        <f t="shared" si="198"/>
        <v>0</v>
      </c>
      <c r="AA106" s="129">
        <v>0</v>
      </c>
      <c r="AB106" s="29">
        <f t="shared" si="199"/>
        <v>0</v>
      </c>
      <c r="AC106" s="129">
        <v>0</v>
      </c>
      <c r="AD106" s="29">
        <f t="shared" si="200"/>
        <v>0</v>
      </c>
      <c r="AE106" s="139">
        <v>0</v>
      </c>
      <c r="AF106" s="66">
        <f t="shared" si="201"/>
        <v>0</v>
      </c>
      <c r="AG106" s="129">
        <v>0</v>
      </c>
      <c r="AH106" s="29">
        <f t="shared" si="202"/>
        <v>0</v>
      </c>
      <c r="AI106" s="129">
        <v>0</v>
      </c>
      <c r="AJ106" s="29">
        <f t="shared" si="203"/>
        <v>0</v>
      </c>
      <c r="AK106" s="136">
        <v>0</v>
      </c>
      <c r="AL106" s="29">
        <f t="shared" si="204"/>
        <v>0</v>
      </c>
      <c r="AM106" s="129">
        <v>6</v>
      </c>
      <c r="AN106" s="29">
        <f t="shared" si="205"/>
        <v>32991.220563152696</v>
      </c>
      <c r="AO106" s="136">
        <v>0</v>
      </c>
      <c r="AP106" s="29">
        <f t="shared" si="206"/>
        <v>0</v>
      </c>
      <c r="AQ106" s="136">
        <v>0</v>
      </c>
      <c r="AR106" s="29">
        <f t="shared" si="207"/>
        <v>0</v>
      </c>
      <c r="AS106" s="136">
        <v>0</v>
      </c>
      <c r="AT106" s="26">
        <f t="shared" si="208"/>
        <v>0</v>
      </c>
      <c r="AU106" s="129">
        <v>0</v>
      </c>
      <c r="AV106" s="29">
        <f t="shared" si="209"/>
        <v>0</v>
      </c>
      <c r="AW106" s="129">
        <v>20</v>
      </c>
      <c r="AX106" s="29">
        <f t="shared" si="210"/>
        <v>109970.735210509</v>
      </c>
      <c r="AY106" s="129">
        <v>0</v>
      </c>
      <c r="AZ106" s="29">
        <f t="shared" si="211"/>
        <v>0</v>
      </c>
      <c r="BA106" s="68">
        <f t="shared" si="214"/>
        <v>72</v>
      </c>
      <c r="BB106" s="172">
        <f t="shared" si="215"/>
        <v>395894.64675783238</v>
      </c>
      <c r="BD106" s="180">
        <f t="shared" si="212"/>
        <v>395894.64675783238</v>
      </c>
      <c r="BE106" s="180">
        <f t="shared" si="213"/>
        <v>0</v>
      </c>
    </row>
    <row r="107" spans="1:57" ht="56.25">
      <c r="A107" s="34">
        <v>89</v>
      </c>
      <c r="B107" s="34">
        <v>16</v>
      </c>
      <c r="C107" s="35">
        <v>42311511</v>
      </c>
      <c r="D107" s="35">
        <v>2503344</v>
      </c>
      <c r="E107" s="37" t="s">
        <v>238</v>
      </c>
      <c r="F107" s="37" t="s">
        <v>239</v>
      </c>
      <c r="G107" s="38" t="s">
        <v>83</v>
      </c>
      <c r="H107" s="74">
        <v>773.57052096569248</v>
      </c>
      <c r="I107" s="139">
        <v>1000</v>
      </c>
      <c r="J107" s="62">
        <f t="shared" si="190"/>
        <v>773570.52096569247</v>
      </c>
      <c r="K107" s="129">
        <v>500</v>
      </c>
      <c r="L107" s="29">
        <f t="shared" si="191"/>
        <v>386785.26048284624</v>
      </c>
      <c r="M107" s="136">
        <v>0</v>
      </c>
      <c r="N107" s="29">
        <f t="shared" si="192"/>
        <v>0</v>
      </c>
      <c r="O107" s="129">
        <v>600</v>
      </c>
      <c r="P107" s="29">
        <f t="shared" si="193"/>
        <v>464142.31257941551</v>
      </c>
      <c r="Q107" s="129">
        <v>300</v>
      </c>
      <c r="R107" s="29">
        <f t="shared" si="194"/>
        <v>232071.15628970775</v>
      </c>
      <c r="S107" s="129">
        <v>0</v>
      </c>
      <c r="T107" s="29">
        <f t="shared" si="195"/>
        <v>0</v>
      </c>
      <c r="U107" s="136">
        <v>150</v>
      </c>
      <c r="V107" s="29">
        <f t="shared" si="196"/>
        <v>116035.57814485388</v>
      </c>
      <c r="W107" s="129">
        <v>0</v>
      </c>
      <c r="X107" s="29">
        <f t="shared" si="197"/>
        <v>0</v>
      </c>
      <c r="Y107" s="136">
        <v>50</v>
      </c>
      <c r="Z107" s="29">
        <f t="shared" si="198"/>
        <v>38678.526048284621</v>
      </c>
      <c r="AA107" s="129">
        <v>100</v>
      </c>
      <c r="AB107" s="29">
        <f t="shared" si="199"/>
        <v>77357.052096569241</v>
      </c>
      <c r="AC107" s="129">
        <v>101</v>
      </c>
      <c r="AD107" s="29">
        <f t="shared" si="200"/>
        <v>78130.622617534944</v>
      </c>
      <c r="AE107" s="139">
        <v>0</v>
      </c>
      <c r="AF107" s="66">
        <f t="shared" si="201"/>
        <v>0</v>
      </c>
      <c r="AG107" s="129">
        <v>300</v>
      </c>
      <c r="AH107" s="29">
        <f t="shared" si="202"/>
        <v>232071.15628970775</v>
      </c>
      <c r="AI107" s="129">
        <v>0</v>
      </c>
      <c r="AJ107" s="29">
        <f t="shared" si="203"/>
        <v>0</v>
      </c>
      <c r="AK107" s="136">
        <v>2</v>
      </c>
      <c r="AL107" s="29">
        <f t="shared" si="204"/>
        <v>1547.141041931385</v>
      </c>
      <c r="AM107" s="129">
        <v>100</v>
      </c>
      <c r="AN107" s="29">
        <f t="shared" si="205"/>
        <v>77357.052096569241</v>
      </c>
      <c r="AO107" s="136">
        <v>0</v>
      </c>
      <c r="AP107" s="29">
        <f t="shared" si="206"/>
        <v>0</v>
      </c>
      <c r="AQ107" s="136">
        <v>50</v>
      </c>
      <c r="AR107" s="29">
        <f t="shared" si="207"/>
        <v>38678.526048284621</v>
      </c>
      <c r="AS107" s="136">
        <v>100</v>
      </c>
      <c r="AT107" s="26">
        <f t="shared" si="208"/>
        <v>77357.052096569241</v>
      </c>
      <c r="AU107" s="129">
        <v>0</v>
      </c>
      <c r="AV107" s="29">
        <f t="shared" si="209"/>
        <v>0</v>
      </c>
      <c r="AW107" s="129">
        <v>500</v>
      </c>
      <c r="AX107" s="29">
        <f t="shared" si="210"/>
        <v>386785.26048284624</v>
      </c>
      <c r="AY107" s="129">
        <v>200</v>
      </c>
      <c r="AZ107" s="29">
        <f t="shared" si="211"/>
        <v>154714.10419313848</v>
      </c>
      <c r="BA107" s="68">
        <f t="shared" si="214"/>
        <v>4053</v>
      </c>
      <c r="BB107" s="172">
        <f t="shared" si="215"/>
        <v>3135281.3214739519</v>
      </c>
      <c r="BD107" s="180">
        <f t="shared" si="212"/>
        <v>3135281.3214739515</v>
      </c>
      <c r="BE107" s="180">
        <f t="shared" si="213"/>
        <v>0</v>
      </c>
    </row>
    <row r="108" spans="1:57" ht="45">
      <c r="A108" s="34">
        <v>90</v>
      </c>
      <c r="B108" s="34">
        <v>17</v>
      </c>
      <c r="C108" s="35">
        <v>42311511</v>
      </c>
      <c r="D108" s="35">
        <v>2503819</v>
      </c>
      <c r="E108" s="37" t="s">
        <v>240</v>
      </c>
      <c r="F108" s="37" t="s">
        <v>241</v>
      </c>
      <c r="G108" s="56" t="s">
        <v>38</v>
      </c>
      <c r="H108" s="54">
        <v>84624.38409266049</v>
      </c>
      <c r="I108" s="139">
        <v>0</v>
      </c>
      <c r="J108" s="62">
        <f t="shared" si="190"/>
        <v>0</v>
      </c>
      <c r="K108" s="129">
        <v>0</v>
      </c>
      <c r="L108" s="29">
        <f t="shared" si="191"/>
        <v>0</v>
      </c>
      <c r="M108" s="136">
        <v>5</v>
      </c>
      <c r="N108" s="29">
        <f t="shared" si="192"/>
        <v>423121.92046330246</v>
      </c>
      <c r="O108" s="129">
        <v>2</v>
      </c>
      <c r="P108" s="29">
        <f t="shared" si="193"/>
        <v>169248.76818532098</v>
      </c>
      <c r="Q108" s="129">
        <v>0</v>
      </c>
      <c r="R108" s="29">
        <f t="shared" si="194"/>
        <v>0</v>
      </c>
      <c r="S108" s="129">
        <v>0</v>
      </c>
      <c r="T108" s="29">
        <f t="shared" si="195"/>
        <v>0</v>
      </c>
      <c r="U108" s="136">
        <v>0</v>
      </c>
      <c r="V108" s="29">
        <f t="shared" si="196"/>
        <v>0</v>
      </c>
      <c r="W108" s="129">
        <v>0</v>
      </c>
      <c r="X108" s="29">
        <f t="shared" si="197"/>
        <v>0</v>
      </c>
      <c r="Y108" s="136">
        <v>0</v>
      </c>
      <c r="Z108" s="29">
        <f t="shared" si="198"/>
        <v>0</v>
      </c>
      <c r="AA108" s="129">
        <v>0</v>
      </c>
      <c r="AB108" s="29">
        <f t="shared" si="199"/>
        <v>0</v>
      </c>
      <c r="AC108" s="129">
        <v>0</v>
      </c>
      <c r="AD108" s="29">
        <f t="shared" si="200"/>
        <v>0</v>
      </c>
      <c r="AE108" s="139">
        <v>0</v>
      </c>
      <c r="AF108" s="66">
        <f t="shared" si="201"/>
        <v>0</v>
      </c>
      <c r="AG108" s="129">
        <v>0</v>
      </c>
      <c r="AH108" s="29">
        <f t="shared" si="202"/>
        <v>0</v>
      </c>
      <c r="AI108" s="129">
        <v>0</v>
      </c>
      <c r="AJ108" s="29">
        <f t="shared" si="203"/>
        <v>0</v>
      </c>
      <c r="AK108" s="136">
        <v>0</v>
      </c>
      <c r="AL108" s="29">
        <f t="shared" si="204"/>
        <v>0</v>
      </c>
      <c r="AM108" s="129">
        <v>0</v>
      </c>
      <c r="AN108" s="29">
        <f t="shared" si="205"/>
        <v>0</v>
      </c>
      <c r="AO108" s="136">
        <v>0</v>
      </c>
      <c r="AP108" s="29">
        <f t="shared" si="206"/>
        <v>0</v>
      </c>
      <c r="AQ108" s="136">
        <v>0</v>
      </c>
      <c r="AR108" s="29">
        <f t="shared" si="207"/>
        <v>0</v>
      </c>
      <c r="AS108" s="136">
        <v>0</v>
      </c>
      <c r="AT108" s="26">
        <f t="shared" si="208"/>
        <v>0</v>
      </c>
      <c r="AU108" s="129">
        <v>0</v>
      </c>
      <c r="AV108" s="29">
        <f t="shared" si="209"/>
        <v>0</v>
      </c>
      <c r="AW108" s="129">
        <v>2</v>
      </c>
      <c r="AX108" s="29">
        <f t="shared" si="210"/>
        <v>169248.76818532098</v>
      </c>
      <c r="AY108" s="129">
        <v>0</v>
      </c>
      <c r="AZ108" s="29">
        <f t="shared" si="211"/>
        <v>0</v>
      </c>
      <c r="BA108" s="68">
        <f t="shared" si="214"/>
        <v>9</v>
      </c>
      <c r="BB108" s="172">
        <f t="shared" si="215"/>
        <v>761619.45683394442</v>
      </c>
      <c r="BD108" s="180">
        <f t="shared" si="212"/>
        <v>761619.45683394442</v>
      </c>
      <c r="BE108" s="180">
        <f t="shared" si="213"/>
        <v>0</v>
      </c>
    </row>
    <row r="109" spans="1:57" ht="56.25">
      <c r="A109" s="34">
        <v>91</v>
      </c>
      <c r="B109" s="34">
        <v>18</v>
      </c>
      <c r="C109" s="35">
        <v>42141500</v>
      </c>
      <c r="D109" s="35">
        <v>2501102</v>
      </c>
      <c r="E109" s="55" t="s">
        <v>242</v>
      </c>
      <c r="F109" s="55" t="s">
        <v>243</v>
      </c>
      <c r="G109" s="56" t="s">
        <v>244</v>
      </c>
      <c r="H109" s="54">
        <v>33878.200177028077</v>
      </c>
      <c r="I109" s="139">
        <v>2</v>
      </c>
      <c r="J109" s="62">
        <f t="shared" si="190"/>
        <v>67756.400354056153</v>
      </c>
      <c r="K109" s="129">
        <v>0</v>
      </c>
      <c r="L109" s="29">
        <f t="shared" si="191"/>
        <v>0</v>
      </c>
      <c r="M109" s="136">
        <v>0</v>
      </c>
      <c r="N109" s="29">
        <f t="shared" si="192"/>
        <v>0</v>
      </c>
      <c r="O109" s="129">
        <v>0</v>
      </c>
      <c r="P109" s="29">
        <f t="shared" si="193"/>
        <v>0</v>
      </c>
      <c r="Q109" s="129">
        <v>2</v>
      </c>
      <c r="R109" s="29">
        <f t="shared" si="194"/>
        <v>67756.400354056153</v>
      </c>
      <c r="S109" s="129">
        <v>0</v>
      </c>
      <c r="T109" s="29">
        <f t="shared" si="195"/>
        <v>0</v>
      </c>
      <c r="U109" s="136">
        <v>0</v>
      </c>
      <c r="V109" s="29">
        <f t="shared" si="196"/>
        <v>0</v>
      </c>
      <c r="W109" s="129">
        <v>0</v>
      </c>
      <c r="X109" s="29">
        <f t="shared" si="197"/>
        <v>0</v>
      </c>
      <c r="Y109" s="136">
        <v>2</v>
      </c>
      <c r="Z109" s="29">
        <f t="shared" si="198"/>
        <v>67756.400354056153</v>
      </c>
      <c r="AA109" s="129">
        <v>3</v>
      </c>
      <c r="AB109" s="29">
        <f t="shared" si="199"/>
        <v>101634.60053108423</v>
      </c>
      <c r="AC109" s="129">
        <v>0</v>
      </c>
      <c r="AD109" s="29">
        <f t="shared" si="200"/>
        <v>0</v>
      </c>
      <c r="AE109" s="139">
        <v>0</v>
      </c>
      <c r="AF109" s="66">
        <f t="shared" si="201"/>
        <v>0</v>
      </c>
      <c r="AG109" s="129">
        <v>2</v>
      </c>
      <c r="AH109" s="29">
        <f t="shared" si="202"/>
        <v>67756.400354056153</v>
      </c>
      <c r="AI109" s="129">
        <v>0</v>
      </c>
      <c r="AJ109" s="29">
        <f t="shared" si="203"/>
        <v>0</v>
      </c>
      <c r="AK109" s="136">
        <v>0</v>
      </c>
      <c r="AL109" s="29">
        <f t="shared" si="204"/>
        <v>0</v>
      </c>
      <c r="AM109" s="129">
        <v>0</v>
      </c>
      <c r="AN109" s="29">
        <f t="shared" si="205"/>
        <v>0</v>
      </c>
      <c r="AO109" s="136">
        <v>3</v>
      </c>
      <c r="AP109" s="29">
        <f t="shared" si="206"/>
        <v>101634.60053108423</v>
      </c>
      <c r="AQ109" s="136">
        <v>2</v>
      </c>
      <c r="AR109" s="29">
        <f t="shared" si="207"/>
        <v>67756.400354056153</v>
      </c>
      <c r="AS109" s="136">
        <v>0</v>
      </c>
      <c r="AT109" s="26">
        <f t="shared" si="208"/>
        <v>0</v>
      </c>
      <c r="AU109" s="129">
        <v>0</v>
      </c>
      <c r="AV109" s="29">
        <f t="shared" si="209"/>
        <v>0</v>
      </c>
      <c r="AW109" s="129">
        <v>0</v>
      </c>
      <c r="AX109" s="29">
        <f t="shared" si="210"/>
        <v>0</v>
      </c>
      <c r="AY109" s="129">
        <v>3</v>
      </c>
      <c r="AZ109" s="29">
        <f t="shared" si="211"/>
        <v>101634.60053108423</v>
      </c>
      <c r="BA109" s="68">
        <f t="shared" si="214"/>
        <v>19</v>
      </c>
      <c r="BB109" s="172">
        <f t="shared" si="215"/>
        <v>643685.80336353346</v>
      </c>
      <c r="BD109" s="180">
        <f t="shared" si="212"/>
        <v>643685.80336353346</v>
      </c>
      <c r="BE109" s="180">
        <f t="shared" si="213"/>
        <v>0</v>
      </c>
    </row>
    <row r="110" spans="1:57" ht="33.75">
      <c r="A110" s="34">
        <v>92</v>
      </c>
      <c r="B110" s="34">
        <v>19</v>
      </c>
      <c r="C110" s="35">
        <v>51101508</v>
      </c>
      <c r="D110" s="35">
        <v>2501714</v>
      </c>
      <c r="E110" s="37" t="s">
        <v>245</v>
      </c>
      <c r="F110" s="37" t="s">
        <v>246</v>
      </c>
      <c r="G110" s="38" t="s">
        <v>64</v>
      </c>
      <c r="H110" s="54">
        <v>1600.1999750031246</v>
      </c>
      <c r="I110" s="139">
        <v>0</v>
      </c>
      <c r="J110" s="62">
        <f t="shared" si="190"/>
        <v>0</v>
      </c>
      <c r="K110" s="129">
        <v>10</v>
      </c>
      <c r="L110" s="29">
        <f t="shared" si="191"/>
        <v>16001.999750031246</v>
      </c>
      <c r="M110" s="136">
        <v>27</v>
      </c>
      <c r="N110" s="29">
        <f t="shared" si="192"/>
        <v>43205.399325084363</v>
      </c>
      <c r="O110" s="129">
        <v>0</v>
      </c>
      <c r="P110" s="29">
        <f t="shared" si="193"/>
        <v>0</v>
      </c>
      <c r="Q110" s="129">
        <v>0</v>
      </c>
      <c r="R110" s="29">
        <f t="shared" si="194"/>
        <v>0</v>
      </c>
      <c r="S110" s="129">
        <v>0</v>
      </c>
      <c r="T110" s="29">
        <f t="shared" si="195"/>
        <v>0</v>
      </c>
      <c r="U110" s="136">
        <v>0</v>
      </c>
      <c r="V110" s="29">
        <f t="shared" si="196"/>
        <v>0</v>
      </c>
      <c r="W110" s="129">
        <v>0</v>
      </c>
      <c r="X110" s="29">
        <f t="shared" si="197"/>
        <v>0</v>
      </c>
      <c r="Y110" s="136">
        <v>0</v>
      </c>
      <c r="Z110" s="29">
        <f t="shared" si="198"/>
        <v>0</v>
      </c>
      <c r="AA110" s="129">
        <v>0</v>
      </c>
      <c r="AB110" s="29">
        <f t="shared" si="199"/>
        <v>0</v>
      </c>
      <c r="AC110" s="129">
        <v>0</v>
      </c>
      <c r="AD110" s="29">
        <f t="shared" si="200"/>
        <v>0</v>
      </c>
      <c r="AE110" s="139">
        <v>0</v>
      </c>
      <c r="AF110" s="66">
        <f t="shared" si="201"/>
        <v>0</v>
      </c>
      <c r="AG110" s="129">
        <v>10</v>
      </c>
      <c r="AH110" s="29">
        <f t="shared" si="202"/>
        <v>16001.999750031246</v>
      </c>
      <c r="AI110" s="129">
        <v>0</v>
      </c>
      <c r="AJ110" s="29">
        <f t="shared" si="203"/>
        <v>0</v>
      </c>
      <c r="AK110" s="136">
        <v>0</v>
      </c>
      <c r="AL110" s="29">
        <f t="shared" si="204"/>
        <v>0</v>
      </c>
      <c r="AM110" s="129">
        <v>10</v>
      </c>
      <c r="AN110" s="29">
        <f t="shared" si="205"/>
        <v>16001.999750031246</v>
      </c>
      <c r="AO110" s="136">
        <v>0</v>
      </c>
      <c r="AP110" s="29">
        <f t="shared" si="206"/>
        <v>0</v>
      </c>
      <c r="AQ110" s="136">
        <v>0</v>
      </c>
      <c r="AR110" s="29">
        <f t="shared" si="207"/>
        <v>0</v>
      </c>
      <c r="AS110" s="136">
        <v>0</v>
      </c>
      <c r="AT110" s="26">
        <f t="shared" si="208"/>
        <v>0</v>
      </c>
      <c r="AU110" s="129">
        <v>0</v>
      </c>
      <c r="AV110" s="29">
        <f t="shared" si="209"/>
        <v>0</v>
      </c>
      <c r="AW110" s="129">
        <v>0</v>
      </c>
      <c r="AX110" s="29">
        <f t="shared" si="210"/>
        <v>0</v>
      </c>
      <c r="AY110" s="129">
        <v>0</v>
      </c>
      <c r="AZ110" s="29">
        <f t="shared" si="211"/>
        <v>0</v>
      </c>
      <c r="BA110" s="68">
        <f t="shared" si="214"/>
        <v>57</v>
      </c>
      <c r="BB110" s="172">
        <f t="shared" si="215"/>
        <v>91211.3985751781</v>
      </c>
      <c r="BD110" s="180">
        <f t="shared" si="212"/>
        <v>91211.3985751781</v>
      </c>
      <c r="BE110" s="180">
        <f t="shared" si="213"/>
        <v>0</v>
      </c>
    </row>
    <row r="111" spans="1:57" ht="33.75">
      <c r="A111" s="34">
        <v>93</v>
      </c>
      <c r="B111" s="34">
        <v>20</v>
      </c>
      <c r="C111" s="35">
        <v>42141504</v>
      </c>
      <c r="D111" s="35">
        <v>2501715</v>
      </c>
      <c r="E111" s="37" t="s">
        <v>247</v>
      </c>
      <c r="F111" s="37" t="s">
        <v>248</v>
      </c>
      <c r="G111" s="38" t="s">
        <v>64</v>
      </c>
      <c r="H111" s="54">
        <v>2067.5048355899421</v>
      </c>
      <c r="I111" s="139">
        <v>0</v>
      </c>
      <c r="J111" s="62">
        <f t="shared" si="190"/>
        <v>0</v>
      </c>
      <c r="K111" s="129">
        <v>10</v>
      </c>
      <c r="L111" s="29">
        <f t="shared" si="191"/>
        <v>20675.04835589942</v>
      </c>
      <c r="M111" s="136">
        <v>0</v>
      </c>
      <c r="N111" s="29">
        <f t="shared" si="192"/>
        <v>0</v>
      </c>
      <c r="O111" s="129">
        <v>0</v>
      </c>
      <c r="P111" s="29">
        <f t="shared" si="193"/>
        <v>0</v>
      </c>
      <c r="Q111" s="129">
        <v>0</v>
      </c>
      <c r="R111" s="29">
        <f t="shared" si="194"/>
        <v>0</v>
      </c>
      <c r="S111" s="129">
        <v>0</v>
      </c>
      <c r="T111" s="29">
        <f t="shared" si="195"/>
        <v>0</v>
      </c>
      <c r="U111" s="136">
        <v>0</v>
      </c>
      <c r="V111" s="29">
        <f t="shared" si="196"/>
        <v>0</v>
      </c>
      <c r="W111" s="129">
        <v>0</v>
      </c>
      <c r="X111" s="29">
        <f t="shared" si="197"/>
        <v>0</v>
      </c>
      <c r="Y111" s="136">
        <v>0</v>
      </c>
      <c r="Z111" s="29">
        <f t="shared" si="198"/>
        <v>0</v>
      </c>
      <c r="AA111" s="129">
        <v>0</v>
      </c>
      <c r="AB111" s="29">
        <f t="shared" si="199"/>
        <v>0</v>
      </c>
      <c r="AC111" s="129">
        <v>0</v>
      </c>
      <c r="AD111" s="29">
        <f t="shared" si="200"/>
        <v>0</v>
      </c>
      <c r="AE111" s="139">
        <v>0</v>
      </c>
      <c r="AF111" s="66">
        <f t="shared" si="201"/>
        <v>0</v>
      </c>
      <c r="AG111" s="129">
        <v>10</v>
      </c>
      <c r="AH111" s="29">
        <f t="shared" si="202"/>
        <v>20675.04835589942</v>
      </c>
      <c r="AI111" s="129">
        <v>0</v>
      </c>
      <c r="AJ111" s="29">
        <f t="shared" si="203"/>
        <v>0</v>
      </c>
      <c r="AK111" s="136">
        <v>0</v>
      </c>
      <c r="AL111" s="29">
        <f t="shared" si="204"/>
        <v>0</v>
      </c>
      <c r="AM111" s="129">
        <v>10</v>
      </c>
      <c r="AN111" s="29">
        <f t="shared" si="205"/>
        <v>20675.04835589942</v>
      </c>
      <c r="AO111" s="136">
        <v>0</v>
      </c>
      <c r="AP111" s="29">
        <f t="shared" si="206"/>
        <v>0</v>
      </c>
      <c r="AQ111" s="136">
        <v>0</v>
      </c>
      <c r="AR111" s="29">
        <f t="shared" si="207"/>
        <v>0</v>
      </c>
      <c r="AS111" s="136">
        <v>0</v>
      </c>
      <c r="AT111" s="26">
        <f t="shared" si="208"/>
        <v>0</v>
      </c>
      <c r="AU111" s="129">
        <v>0</v>
      </c>
      <c r="AV111" s="29">
        <f t="shared" si="209"/>
        <v>0</v>
      </c>
      <c r="AW111" s="129">
        <v>0</v>
      </c>
      <c r="AX111" s="29">
        <f t="shared" si="210"/>
        <v>0</v>
      </c>
      <c r="AY111" s="129">
        <v>0</v>
      </c>
      <c r="AZ111" s="29">
        <f t="shared" si="211"/>
        <v>0</v>
      </c>
      <c r="BA111" s="68">
        <f t="shared" si="214"/>
        <v>30</v>
      </c>
      <c r="BB111" s="172">
        <f t="shared" si="215"/>
        <v>62025.145067698264</v>
      </c>
      <c r="BD111" s="180">
        <f t="shared" si="212"/>
        <v>62025.145067698264</v>
      </c>
      <c r="BE111" s="180">
        <f t="shared" si="213"/>
        <v>0</v>
      </c>
    </row>
    <row r="112" spans="1:57" ht="33.75">
      <c r="A112" s="34">
        <v>94</v>
      </c>
      <c r="B112" s="34">
        <v>21</v>
      </c>
      <c r="C112" s="35">
        <v>42311505</v>
      </c>
      <c r="D112" s="35">
        <v>2501716</v>
      </c>
      <c r="E112" s="37" t="s">
        <v>249</v>
      </c>
      <c r="F112" s="37" t="s">
        <v>250</v>
      </c>
      <c r="G112" s="38" t="s">
        <v>64</v>
      </c>
      <c r="H112" s="54">
        <v>2459.6593911311629</v>
      </c>
      <c r="I112" s="139">
        <v>0</v>
      </c>
      <c r="J112" s="62">
        <f t="shared" si="190"/>
        <v>0</v>
      </c>
      <c r="K112" s="129">
        <v>10</v>
      </c>
      <c r="L112" s="29">
        <f t="shared" si="191"/>
        <v>24596.593911311629</v>
      </c>
      <c r="M112" s="136">
        <v>0</v>
      </c>
      <c r="N112" s="29">
        <f t="shared" si="192"/>
        <v>0</v>
      </c>
      <c r="O112" s="129">
        <v>0</v>
      </c>
      <c r="P112" s="29">
        <f t="shared" si="193"/>
        <v>0</v>
      </c>
      <c r="Q112" s="129">
        <v>0</v>
      </c>
      <c r="R112" s="29">
        <f t="shared" si="194"/>
        <v>0</v>
      </c>
      <c r="S112" s="129">
        <v>0</v>
      </c>
      <c r="T112" s="29">
        <f t="shared" si="195"/>
        <v>0</v>
      </c>
      <c r="U112" s="136">
        <v>0</v>
      </c>
      <c r="V112" s="29">
        <f t="shared" si="196"/>
        <v>0</v>
      </c>
      <c r="W112" s="129">
        <v>0</v>
      </c>
      <c r="X112" s="29">
        <f t="shared" si="197"/>
        <v>0</v>
      </c>
      <c r="Y112" s="136">
        <v>0</v>
      </c>
      <c r="Z112" s="29">
        <f t="shared" si="198"/>
        <v>0</v>
      </c>
      <c r="AA112" s="129">
        <v>0</v>
      </c>
      <c r="AB112" s="29">
        <f t="shared" si="199"/>
        <v>0</v>
      </c>
      <c r="AC112" s="129">
        <v>0</v>
      </c>
      <c r="AD112" s="29">
        <f t="shared" si="200"/>
        <v>0</v>
      </c>
      <c r="AE112" s="139">
        <v>0</v>
      </c>
      <c r="AF112" s="66">
        <f t="shared" si="201"/>
        <v>0</v>
      </c>
      <c r="AG112" s="129">
        <v>10</v>
      </c>
      <c r="AH112" s="29">
        <f t="shared" si="202"/>
        <v>24596.593911311629</v>
      </c>
      <c r="AI112" s="129">
        <v>30</v>
      </c>
      <c r="AJ112" s="29">
        <f t="shared" si="203"/>
        <v>73789.781733934884</v>
      </c>
      <c r="AK112" s="136">
        <v>0</v>
      </c>
      <c r="AL112" s="29">
        <f t="shared" si="204"/>
        <v>0</v>
      </c>
      <c r="AM112" s="129">
        <v>10</v>
      </c>
      <c r="AN112" s="29">
        <f t="shared" si="205"/>
        <v>24596.593911311629</v>
      </c>
      <c r="AO112" s="136">
        <v>0</v>
      </c>
      <c r="AP112" s="29">
        <f t="shared" si="206"/>
        <v>0</v>
      </c>
      <c r="AQ112" s="136">
        <v>0</v>
      </c>
      <c r="AR112" s="29">
        <f t="shared" si="207"/>
        <v>0</v>
      </c>
      <c r="AS112" s="136">
        <v>0</v>
      </c>
      <c r="AT112" s="26">
        <f t="shared" si="208"/>
        <v>0</v>
      </c>
      <c r="AU112" s="129">
        <v>0</v>
      </c>
      <c r="AV112" s="29">
        <f t="shared" si="209"/>
        <v>0</v>
      </c>
      <c r="AW112" s="129">
        <v>0</v>
      </c>
      <c r="AX112" s="29">
        <f t="shared" si="210"/>
        <v>0</v>
      </c>
      <c r="AY112" s="129">
        <v>0</v>
      </c>
      <c r="AZ112" s="29">
        <f t="shared" si="211"/>
        <v>0</v>
      </c>
      <c r="BA112" s="68">
        <f t="shared" si="214"/>
        <v>60</v>
      </c>
      <c r="BB112" s="172">
        <f t="shared" si="215"/>
        <v>147579.56346786977</v>
      </c>
      <c r="BD112" s="180">
        <f t="shared" si="212"/>
        <v>147579.56346786977</v>
      </c>
      <c r="BE112" s="180">
        <f t="shared" si="213"/>
        <v>0</v>
      </c>
    </row>
    <row r="113" spans="1:57" ht="33.75">
      <c r="A113" s="34">
        <v>95</v>
      </c>
      <c r="B113" s="34">
        <v>22</v>
      </c>
      <c r="C113" s="35">
        <v>42311505</v>
      </c>
      <c r="D113" s="35">
        <v>2501717</v>
      </c>
      <c r="E113" s="37" t="s">
        <v>251</v>
      </c>
      <c r="F113" s="37" t="s">
        <v>252</v>
      </c>
      <c r="G113" s="38" t="s">
        <v>64</v>
      </c>
      <c r="H113" s="54">
        <v>2979.2207792207791</v>
      </c>
      <c r="I113" s="139">
        <v>0</v>
      </c>
      <c r="J113" s="62">
        <f t="shared" si="190"/>
        <v>0</v>
      </c>
      <c r="K113" s="129">
        <v>10</v>
      </c>
      <c r="L113" s="29">
        <f t="shared" si="191"/>
        <v>29792.207792207791</v>
      </c>
      <c r="M113" s="136">
        <v>0</v>
      </c>
      <c r="N113" s="29">
        <f t="shared" si="192"/>
        <v>0</v>
      </c>
      <c r="O113" s="129">
        <v>0</v>
      </c>
      <c r="P113" s="29">
        <f t="shared" si="193"/>
        <v>0</v>
      </c>
      <c r="Q113" s="129">
        <v>0</v>
      </c>
      <c r="R113" s="29">
        <f t="shared" si="194"/>
        <v>0</v>
      </c>
      <c r="S113" s="129">
        <v>0</v>
      </c>
      <c r="T113" s="29">
        <f t="shared" si="195"/>
        <v>0</v>
      </c>
      <c r="U113" s="136">
        <v>0</v>
      </c>
      <c r="V113" s="29">
        <f t="shared" si="196"/>
        <v>0</v>
      </c>
      <c r="W113" s="129">
        <v>0</v>
      </c>
      <c r="X113" s="29">
        <f t="shared" si="197"/>
        <v>0</v>
      </c>
      <c r="Y113" s="136">
        <v>0</v>
      </c>
      <c r="Z113" s="29">
        <f t="shared" si="198"/>
        <v>0</v>
      </c>
      <c r="AA113" s="129">
        <v>0</v>
      </c>
      <c r="AB113" s="29">
        <f t="shared" si="199"/>
        <v>0</v>
      </c>
      <c r="AC113" s="129">
        <v>0</v>
      </c>
      <c r="AD113" s="29">
        <f t="shared" si="200"/>
        <v>0</v>
      </c>
      <c r="AE113" s="139">
        <v>0</v>
      </c>
      <c r="AF113" s="66">
        <f t="shared" si="201"/>
        <v>0</v>
      </c>
      <c r="AG113" s="129">
        <v>10</v>
      </c>
      <c r="AH113" s="29">
        <f t="shared" si="202"/>
        <v>29792.207792207791</v>
      </c>
      <c r="AI113" s="129">
        <v>0</v>
      </c>
      <c r="AJ113" s="29">
        <f t="shared" si="203"/>
        <v>0</v>
      </c>
      <c r="AK113" s="136">
        <v>0</v>
      </c>
      <c r="AL113" s="29">
        <f t="shared" si="204"/>
        <v>0</v>
      </c>
      <c r="AM113" s="129">
        <v>10</v>
      </c>
      <c r="AN113" s="29">
        <f t="shared" si="205"/>
        <v>29792.207792207791</v>
      </c>
      <c r="AO113" s="136">
        <v>0</v>
      </c>
      <c r="AP113" s="29">
        <f t="shared" si="206"/>
        <v>0</v>
      </c>
      <c r="AQ113" s="136">
        <v>0</v>
      </c>
      <c r="AR113" s="29">
        <f t="shared" si="207"/>
        <v>0</v>
      </c>
      <c r="AS113" s="136">
        <v>20</v>
      </c>
      <c r="AT113" s="26">
        <f t="shared" si="208"/>
        <v>59584.415584415583</v>
      </c>
      <c r="AU113" s="129">
        <v>0</v>
      </c>
      <c r="AV113" s="29">
        <f t="shared" si="209"/>
        <v>0</v>
      </c>
      <c r="AW113" s="129">
        <v>0</v>
      </c>
      <c r="AX113" s="29">
        <f t="shared" si="210"/>
        <v>0</v>
      </c>
      <c r="AY113" s="129">
        <v>0</v>
      </c>
      <c r="AZ113" s="29">
        <f t="shared" si="211"/>
        <v>0</v>
      </c>
      <c r="BA113" s="68">
        <f t="shared" si="214"/>
        <v>50</v>
      </c>
      <c r="BB113" s="172">
        <f t="shared" si="215"/>
        <v>148961.03896103895</v>
      </c>
      <c r="BD113" s="180">
        <f t="shared" si="212"/>
        <v>148961.03896103895</v>
      </c>
      <c r="BE113" s="180">
        <f t="shared" si="213"/>
        <v>0</v>
      </c>
    </row>
    <row r="114" spans="1:57" ht="22.5">
      <c r="A114" s="34">
        <v>96</v>
      </c>
      <c r="B114" s="34">
        <v>23</v>
      </c>
      <c r="C114" s="35">
        <v>42311505</v>
      </c>
      <c r="D114" s="35">
        <v>2500104</v>
      </c>
      <c r="E114" s="37" t="s">
        <v>253</v>
      </c>
      <c r="F114" s="37" t="s">
        <v>254</v>
      </c>
      <c r="G114" s="38" t="s">
        <v>64</v>
      </c>
      <c r="H114" s="54">
        <v>6312.0324214151979</v>
      </c>
      <c r="I114" s="139">
        <v>0</v>
      </c>
      <c r="J114" s="62">
        <f t="shared" si="190"/>
        <v>0</v>
      </c>
      <c r="K114" s="129">
        <v>0</v>
      </c>
      <c r="L114" s="29">
        <f t="shared" si="191"/>
        <v>0</v>
      </c>
      <c r="M114" s="136">
        <v>0</v>
      </c>
      <c r="N114" s="29">
        <f t="shared" si="192"/>
        <v>0</v>
      </c>
      <c r="O114" s="129">
        <v>0</v>
      </c>
      <c r="P114" s="29">
        <f t="shared" si="193"/>
        <v>0</v>
      </c>
      <c r="Q114" s="129">
        <v>0</v>
      </c>
      <c r="R114" s="29">
        <f t="shared" si="194"/>
        <v>0</v>
      </c>
      <c r="S114" s="129">
        <v>0</v>
      </c>
      <c r="T114" s="29">
        <f t="shared" si="195"/>
        <v>0</v>
      </c>
      <c r="U114" s="136">
        <v>0</v>
      </c>
      <c r="V114" s="29">
        <f t="shared" si="196"/>
        <v>0</v>
      </c>
      <c r="W114" s="129">
        <v>0</v>
      </c>
      <c r="X114" s="29">
        <f t="shared" si="197"/>
        <v>0</v>
      </c>
      <c r="Y114" s="136">
        <v>0</v>
      </c>
      <c r="Z114" s="29">
        <f t="shared" si="198"/>
        <v>0</v>
      </c>
      <c r="AA114" s="129">
        <v>0</v>
      </c>
      <c r="AB114" s="29">
        <f t="shared" si="199"/>
        <v>0</v>
      </c>
      <c r="AC114" s="129">
        <v>0</v>
      </c>
      <c r="AD114" s="29">
        <f t="shared" si="200"/>
        <v>0</v>
      </c>
      <c r="AE114" s="139">
        <v>0</v>
      </c>
      <c r="AF114" s="66">
        <f t="shared" si="201"/>
        <v>0</v>
      </c>
      <c r="AG114" s="129">
        <v>10</v>
      </c>
      <c r="AH114" s="29">
        <f t="shared" si="202"/>
        <v>63120.32421415198</v>
      </c>
      <c r="AI114" s="129">
        <v>0</v>
      </c>
      <c r="AJ114" s="29">
        <f t="shared" si="203"/>
        <v>0</v>
      </c>
      <c r="AK114" s="136">
        <v>0</v>
      </c>
      <c r="AL114" s="29">
        <f t="shared" si="204"/>
        <v>0</v>
      </c>
      <c r="AM114" s="129">
        <v>10</v>
      </c>
      <c r="AN114" s="29">
        <f t="shared" si="205"/>
        <v>63120.32421415198</v>
      </c>
      <c r="AO114" s="136">
        <v>0</v>
      </c>
      <c r="AP114" s="29">
        <f t="shared" si="206"/>
        <v>0</v>
      </c>
      <c r="AQ114" s="136">
        <v>0</v>
      </c>
      <c r="AR114" s="29">
        <f t="shared" si="207"/>
        <v>0</v>
      </c>
      <c r="AS114" s="136">
        <v>0</v>
      </c>
      <c r="AT114" s="26">
        <f t="shared" si="208"/>
        <v>0</v>
      </c>
      <c r="AU114" s="129">
        <v>0</v>
      </c>
      <c r="AV114" s="29">
        <f t="shared" si="209"/>
        <v>0</v>
      </c>
      <c r="AW114" s="129">
        <v>0</v>
      </c>
      <c r="AX114" s="29">
        <f t="shared" si="210"/>
        <v>0</v>
      </c>
      <c r="AY114" s="129">
        <v>0</v>
      </c>
      <c r="AZ114" s="29">
        <f t="shared" si="211"/>
        <v>0</v>
      </c>
      <c r="BA114" s="68">
        <f t="shared" si="214"/>
        <v>20</v>
      </c>
      <c r="BB114" s="172">
        <f t="shared" si="215"/>
        <v>126240.64842830396</v>
      </c>
      <c r="BD114" s="180">
        <f t="shared" si="212"/>
        <v>126240.64842830396</v>
      </c>
      <c r="BE114" s="180">
        <f t="shared" si="213"/>
        <v>0</v>
      </c>
    </row>
    <row r="115" spans="1:57" ht="22.5">
      <c r="A115" s="34">
        <v>97</v>
      </c>
      <c r="B115" s="34">
        <v>24</v>
      </c>
      <c r="C115" s="35">
        <v>42311505</v>
      </c>
      <c r="D115" s="35">
        <v>2584090</v>
      </c>
      <c r="E115" s="37" t="s">
        <v>255</v>
      </c>
      <c r="F115" s="37" t="s">
        <v>256</v>
      </c>
      <c r="G115" s="38" t="s">
        <v>64</v>
      </c>
      <c r="H115" s="54">
        <v>8218.2188706292527</v>
      </c>
      <c r="I115" s="139">
        <v>0</v>
      </c>
      <c r="J115" s="62">
        <f t="shared" si="190"/>
        <v>0</v>
      </c>
      <c r="K115" s="129">
        <v>2</v>
      </c>
      <c r="L115" s="29">
        <f t="shared" si="191"/>
        <v>16436.437741258505</v>
      </c>
      <c r="M115" s="136">
        <v>0</v>
      </c>
      <c r="N115" s="29">
        <f t="shared" si="192"/>
        <v>0</v>
      </c>
      <c r="O115" s="129">
        <v>0</v>
      </c>
      <c r="P115" s="29">
        <f t="shared" si="193"/>
        <v>0</v>
      </c>
      <c r="Q115" s="129">
        <v>0</v>
      </c>
      <c r="R115" s="29">
        <f t="shared" si="194"/>
        <v>0</v>
      </c>
      <c r="S115" s="129">
        <v>0</v>
      </c>
      <c r="T115" s="29">
        <f t="shared" si="195"/>
        <v>0</v>
      </c>
      <c r="U115" s="136">
        <v>0</v>
      </c>
      <c r="V115" s="29">
        <f t="shared" si="196"/>
        <v>0</v>
      </c>
      <c r="W115" s="129">
        <v>0</v>
      </c>
      <c r="X115" s="29">
        <f t="shared" si="197"/>
        <v>0</v>
      </c>
      <c r="Y115" s="136">
        <v>0</v>
      </c>
      <c r="Z115" s="29">
        <f t="shared" si="198"/>
        <v>0</v>
      </c>
      <c r="AA115" s="129">
        <v>0</v>
      </c>
      <c r="AB115" s="29">
        <f t="shared" si="199"/>
        <v>0</v>
      </c>
      <c r="AC115" s="129">
        <v>0</v>
      </c>
      <c r="AD115" s="29">
        <f t="shared" si="200"/>
        <v>0</v>
      </c>
      <c r="AE115" s="139">
        <v>0</v>
      </c>
      <c r="AF115" s="66">
        <f t="shared" si="201"/>
        <v>0</v>
      </c>
      <c r="AG115" s="129">
        <v>10</v>
      </c>
      <c r="AH115" s="29">
        <f t="shared" si="202"/>
        <v>82182.188706292523</v>
      </c>
      <c r="AI115" s="129">
        <v>0</v>
      </c>
      <c r="AJ115" s="29">
        <f t="shared" si="203"/>
        <v>0</v>
      </c>
      <c r="AK115" s="136">
        <v>0</v>
      </c>
      <c r="AL115" s="29">
        <f t="shared" si="204"/>
        <v>0</v>
      </c>
      <c r="AM115" s="129">
        <v>10</v>
      </c>
      <c r="AN115" s="29">
        <f t="shared" si="205"/>
        <v>82182.188706292523</v>
      </c>
      <c r="AO115" s="136">
        <v>0</v>
      </c>
      <c r="AP115" s="29">
        <f t="shared" si="206"/>
        <v>0</v>
      </c>
      <c r="AQ115" s="136">
        <v>0</v>
      </c>
      <c r="AR115" s="29">
        <f t="shared" si="207"/>
        <v>0</v>
      </c>
      <c r="AS115" s="136">
        <v>0</v>
      </c>
      <c r="AT115" s="26">
        <f t="shared" si="208"/>
        <v>0</v>
      </c>
      <c r="AU115" s="129">
        <v>0</v>
      </c>
      <c r="AV115" s="29">
        <f t="shared" si="209"/>
        <v>0</v>
      </c>
      <c r="AW115" s="129">
        <v>0</v>
      </c>
      <c r="AX115" s="29">
        <f t="shared" si="210"/>
        <v>0</v>
      </c>
      <c r="AY115" s="129">
        <v>0</v>
      </c>
      <c r="AZ115" s="29">
        <f t="shared" si="211"/>
        <v>0</v>
      </c>
      <c r="BA115" s="68">
        <f t="shared" si="214"/>
        <v>22</v>
      </c>
      <c r="BB115" s="172">
        <f t="shared" si="215"/>
        <v>180800.81515384355</v>
      </c>
      <c r="BD115" s="180">
        <f t="shared" si="212"/>
        <v>180800.81515384355</v>
      </c>
      <c r="BE115" s="180">
        <f t="shared" si="213"/>
        <v>0</v>
      </c>
    </row>
    <row r="116" spans="1:57" ht="22.5">
      <c r="A116" s="34">
        <v>98</v>
      </c>
      <c r="B116" s="34">
        <v>25</v>
      </c>
      <c r="C116" s="35">
        <v>42311505</v>
      </c>
      <c r="D116" s="35">
        <v>2500106</v>
      </c>
      <c r="E116" s="37" t="s">
        <v>257</v>
      </c>
      <c r="F116" s="37" t="s">
        <v>258</v>
      </c>
      <c r="G116" s="38" t="s">
        <v>64</v>
      </c>
      <c r="H116" s="54">
        <v>9790.7751287887859</v>
      </c>
      <c r="I116" s="139">
        <v>0</v>
      </c>
      <c r="J116" s="62">
        <f t="shared" si="190"/>
        <v>0</v>
      </c>
      <c r="K116" s="129">
        <v>0</v>
      </c>
      <c r="L116" s="29">
        <f t="shared" si="191"/>
        <v>0</v>
      </c>
      <c r="M116" s="136">
        <v>0</v>
      </c>
      <c r="N116" s="29">
        <f t="shared" si="192"/>
        <v>0</v>
      </c>
      <c r="O116" s="129">
        <v>0</v>
      </c>
      <c r="P116" s="29">
        <f t="shared" si="193"/>
        <v>0</v>
      </c>
      <c r="Q116" s="129">
        <v>0</v>
      </c>
      <c r="R116" s="29">
        <f t="shared" si="194"/>
        <v>0</v>
      </c>
      <c r="S116" s="129">
        <v>0</v>
      </c>
      <c r="T116" s="29">
        <f t="shared" si="195"/>
        <v>0</v>
      </c>
      <c r="U116" s="136">
        <v>0</v>
      </c>
      <c r="V116" s="29">
        <f t="shared" si="196"/>
        <v>0</v>
      </c>
      <c r="W116" s="129">
        <v>0</v>
      </c>
      <c r="X116" s="29">
        <f t="shared" si="197"/>
        <v>0</v>
      </c>
      <c r="Y116" s="136">
        <v>0</v>
      </c>
      <c r="Z116" s="29">
        <f t="shared" si="198"/>
        <v>0</v>
      </c>
      <c r="AA116" s="129">
        <v>0</v>
      </c>
      <c r="AB116" s="29">
        <f t="shared" si="199"/>
        <v>0</v>
      </c>
      <c r="AC116" s="129">
        <v>0</v>
      </c>
      <c r="AD116" s="29">
        <f t="shared" si="200"/>
        <v>0</v>
      </c>
      <c r="AE116" s="139">
        <v>0</v>
      </c>
      <c r="AF116" s="66">
        <f t="shared" si="201"/>
        <v>0</v>
      </c>
      <c r="AG116" s="129">
        <v>10</v>
      </c>
      <c r="AH116" s="29">
        <f t="shared" si="202"/>
        <v>97907.751287887862</v>
      </c>
      <c r="AI116" s="129">
        <v>0</v>
      </c>
      <c r="AJ116" s="29">
        <f t="shared" si="203"/>
        <v>0</v>
      </c>
      <c r="AK116" s="136">
        <v>0</v>
      </c>
      <c r="AL116" s="29">
        <f t="shared" si="204"/>
        <v>0</v>
      </c>
      <c r="AM116" s="129">
        <v>10</v>
      </c>
      <c r="AN116" s="29">
        <f t="shared" si="205"/>
        <v>97907.751287887862</v>
      </c>
      <c r="AO116" s="136">
        <v>0</v>
      </c>
      <c r="AP116" s="29">
        <f t="shared" si="206"/>
        <v>0</v>
      </c>
      <c r="AQ116" s="136">
        <v>0</v>
      </c>
      <c r="AR116" s="29">
        <f t="shared" si="207"/>
        <v>0</v>
      </c>
      <c r="AS116" s="136">
        <v>0</v>
      </c>
      <c r="AT116" s="26">
        <f t="shared" si="208"/>
        <v>0</v>
      </c>
      <c r="AU116" s="129">
        <v>0</v>
      </c>
      <c r="AV116" s="29">
        <f t="shared" si="209"/>
        <v>0</v>
      </c>
      <c r="AW116" s="129">
        <v>0</v>
      </c>
      <c r="AX116" s="29">
        <f t="shared" si="210"/>
        <v>0</v>
      </c>
      <c r="AY116" s="129">
        <v>0</v>
      </c>
      <c r="AZ116" s="29">
        <f t="shared" si="211"/>
        <v>0</v>
      </c>
      <c r="BA116" s="68">
        <f t="shared" si="214"/>
        <v>20</v>
      </c>
      <c r="BB116" s="172">
        <f t="shared" si="215"/>
        <v>195815.50257577572</v>
      </c>
      <c r="BD116" s="180">
        <f t="shared" si="212"/>
        <v>195815.50257577572</v>
      </c>
      <c r="BE116" s="180">
        <f t="shared" si="213"/>
        <v>0</v>
      </c>
    </row>
    <row r="117" spans="1:57" ht="22.5">
      <c r="A117" s="34">
        <v>99</v>
      </c>
      <c r="B117" s="34">
        <v>26</v>
      </c>
      <c r="C117" s="35">
        <v>42311505</v>
      </c>
      <c r="D117" s="35">
        <v>2584091</v>
      </c>
      <c r="E117" s="37" t="s">
        <v>259</v>
      </c>
      <c r="F117" s="37" t="s">
        <v>260</v>
      </c>
      <c r="G117" s="38" t="s">
        <v>64</v>
      </c>
      <c r="H117" s="54">
        <v>11403.193058757965</v>
      </c>
      <c r="I117" s="139">
        <v>0</v>
      </c>
      <c r="J117" s="62">
        <f t="shared" si="190"/>
        <v>0</v>
      </c>
      <c r="K117" s="129">
        <v>3</v>
      </c>
      <c r="L117" s="29">
        <f t="shared" si="191"/>
        <v>34209.579176273895</v>
      </c>
      <c r="M117" s="136">
        <v>0</v>
      </c>
      <c r="N117" s="29">
        <f t="shared" si="192"/>
        <v>0</v>
      </c>
      <c r="O117" s="129">
        <v>0</v>
      </c>
      <c r="P117" s="29">
        <f t="shared" si="193"/>
        <v>0</v>
      </c>
      <c r="Q117" s="129">
        <v>0</v>
      </c>
      <c r="R117" s="29">
        <f t="shared" si="194"/>
        <v>0</v>
      </c>
      <c r="S117" s="129">
        <v>0</v>
      </c>
      <c r="T117" s="29">
        <f t="shared" si="195"/>
        <v>0</v>
      </c>
      <c r="U117" s="136">
        <v>0</v>
      </c>
      <c r="V117" s="29">
        <f t="shared" si="196"/>
        <v>0</v>
      </c>
      <c r="W117" s="129">
        <v>0</v>
      </c>
      <c r="X117" s="29">
        <f t="shared" si="197"/>
        <v>0</v>
      </c>
      <c r="Y117" s="136">
        <v>0</v>
      </c>
      <c r="Z117" s="29">
        <f t="shared" si="198"/>
        <v>0</v>
      </c>
      <c r="AA117" s="129">
        <v>0</v>
      </c>
      <c r="AB117" s="29">
        <f t="shared" si="199"/>
        <v>0</v>
      </c>
      <c r="AC117" s="129">
        <v>0</v>
      </c>
      <c r="AD117" s="29">
        <f t="shared" si="200"/>
        <v>0</v>
      </c>
      <c r="AE117" s="139">
        <v>0</v>
      </c>
      <c r="AF117" s="66">
        <f t="shared" si="201"/>
        <v>0</v>
      </c>
      <c r="AG117" s="129">
        <v>10</v>
      </c>
      <c r="AH117" s="29">
        <f t="shared" si="202"/>
        <v>114031.93058757964</v>
      </c>
      <c r="AI117" s="129">
        <v>0</v>
      </c>
      <c r="AJ117" s="29">
        <f t="shared" si="203"/>
        <v>0</v>
      </c>
      <c r="AK117" s="136">
        <v>0</v>
      </c>
      <c r="AL117" s="29">
        <f t="shared" si="204"/>
        <v>0</v>
      </c>
      <c r="AM117" s="129">
        <v>10</v>
      </c>
      <c r="AN117" s="29">
        <f t="shared" si="205"/>
        <v>114031.93058757964</v>
      </c>
      <c r="AO117" s="136">
        <v>0</v>
      </c>
      <c r="AP117" s="29">
        <f t="shared" si="206"/>
        <v>0</v>
      </c>
      <c r="AQ117" s="136">
        <v>0</v>
      </c>
      <c r="AR117" s="29">
        <f t="shared" si="207"/>
        <v>0</v>
      </c>
      <c r="AS117" s="136">
        <v>10</v>
      </c>
      <c r="AT117" s="26">
        <f t="shared" si="208"/>
        <v>114031.93058757964</v>
      </c>
      <c r="AU117" s="129">
        <v>0</v>
      </c>
      <c r="AV117" s="29">
        <f t="shared" si="209"/>
        <v>0</v>
      </c>
      <c r="AW117" s="129">
        <v>0</v>
      </c>
      <c r="AX117" s="29">
        <f t="shared" si="210"/>
        <v>0</v>
      </c>
      <c r="AY117" s="129">
        <v>0</v>
      </c>
      <c r="AZ117" s="29">
        <f t="shared" si="211"/>
        <v>0</v>
      </c>
      <c r="BA117" s="68">
        <f t="shared" si="214"/>
        <v>33</v>
      </c>
      <c r="BB117" s="172">
        <f t="shared" si="215"/>
        <v>376305.37093901285</v>
      </c>
      <c r="BD117" s="180">
        <f t="shared" si="212"/>
        <v>376305.37093901285</v>
      </c>
      <c r="BE117" s="180">
        <f t="shared" si="213"/>
        <v>0</v>
      </c>
    </row>
    <row r="118" spans="1:57" ht="33.75">
      <c r="A118" s="34">
        <v>100</v>
      </c>
      <c r="B118" s="34">
        <v>27</v>
      </c>
      <c r="C118" s="35">
        <v>42311505</v>
      </c>
      <c r="D118" s="35">
        <v>2501715</v>
      </c>
      <c r="E118" s="37" t="s">
        <v>261</v>
      </c>
      <c r="F118" s="37" t="s">
        <v>262</v>
      </c>
      <c r="G118" s="38" t="s">
        <v>64</v>
      </c>
      <c r="H118" s="54">
        <v>3305.3351777769471</v>
      </c>
      <c r="I118" s="139">
        <v>0</v>
      </c>
      <c r="J118" s="62">
        <f t="shared" si="190"/>
        <v>0</v>
      </c>
      <c r="K118" s="129">
        <v>0</v>
      </c>
      <c r="L118" s="29">
        <f t="shared" si="191"/>
        <v>0</v>
      </c>
      <c r="M118" s="136">
        <v>0</v>
      </c>
      <c r="N118" s="29">
        <f t="shared" si="192"/>
        <v>0</v>
      </c>
      <c r="O118" s="129">
        <v>20</v>
      </c>
      <c r="P118" s="29">
        <f t="shared" si="193"/>
        <v>66106.703555538945</v>
      </c>
      <c r="Q118" s="129">
        <v>0</v>
      </c>
      <c r="R118" s="29">
        <f t="shared" si="194"/>
        <v>0</v>
      </c>
      <c r="S118" s="129">
        <v>0</v>
      </c>
      <c r="T118" s="29">
        <f t="shared" si="195"/>
        <v>0</v>
      </c>
      <c r="U118" s="136">
        <v>0</v>
      </c>
      <c r="V118" s="29">
        <f t="shared" si="196"/>
        <v>0</v>
      </c>
      <c r="W118" s="129">
        <v>0</v>
      </c>
      <c r="X118" s="29">
        <f t="shared" si="197"/>
        <v>0</v>
      </c>
      <c r="Y118" s="136">
        <v>0</v>
      </c>
      <c r="Z118" s="29">
        <f t="shared" si="198"/>
        <v>0</v>
      </c>
      <c r="AA118" s="129">
        <v>0</v>
      </c>
      <c r="AB118" s="29">
        <f t="shared" si="199"/>
        <v>0</v>
      </c>
      <c r="AC118" s="129">
        <v>0</v>
      </c>
      <c r="AD118" s="29">
        <f t="shared" si="200"/>
        <v>0</v>
      </c>
      <c r="AE118" s="139">
        <v>0</v>
      </c>
      <c r="AF118" s="66">
        <f t="shared" si="201"/>
        <v>0</v>
      </c>
      <c r="AG118" s="129">
        <v>10</v>
      </c>
      <c r="AH118" s="29">
        <f t="shared" si="202"/>
        <v>33053.351777769472</v>
      </c>
      <c r="AI118" s="129">
        <v>0</v>
      </c>
      <c r="AJ118" s="29">
        <f t="shared" si="203"/>
        <v>0</v>
      </c>
      <c r="AK118" s="136">
        <v>0</v>
      </c>
      <c r="AL118" s="29">
        <f t="shared" si="204"/>
        <v>0</v>
      </c>
      <c r="AM118" s="129">
        <v>10</v>
      </c>
      <c r="AN118" s="29">
        <f t="shared" si="205"/>
        <v>33053.351777769472</v>
      </c>
      <c r="AO118" s="136">
        <v>0</v>
      </c>
      <c r="AP118" s="29">
        <f t="shared" si="206"/>
        <v>0</v>
      </c>
      <c r="AQ118" s="136">
        <v>0</v>
      </c>
      <c r="AR118" s="29">
        <f t="shared" si="207"/>
        <v>0</v>
      </c>
      <c r="AS118" s="136">
        <v>0</v>
      </c>
      <c r="AT118" s="26">
        <f t="shared" si="208"/>
        <v>0</v>
      </c>
      <c r="AU118" s="129">
        <v>0</v>
      </c>
      <c r="AV118" s="29">
        <f t="shared" si="209"/>
        <v>0</v>
      </c>
      <c r="AW118" s="129">
        <v>0</v>
      </c>
      <c r="AX118" s="29">
        <f t="shared" si="210"/>
        <v>0</v>
      </c>
      <c r="AY118" s="129">
        <v>0</v>
      </c>
      <c r="AZ118" s="29">
        <f t="shared" si="211"/>
        <v>0</v>
      </c>
      <c r="BA118" s="68">
        <f t="shared" si="214"/>
        <v>40</v>
      </c>
      <c r="BB118" s="172">
        <f t="shared" si="215"/>
        <v>132213.40711107789</v>
      </c>
      <c r="BD118" s="180">
        <f t="shared" si="212"/>
        <v>132213.40711107789</v>
      </c>
      <c r="BE118" s="180">
        <f t="shared" si="213"/>
        <v>0</v>
      </c>
    </row>
    <row r="119" spans="1:57" ht="67.5">
      <c r="A119" s="34">
        <v>101</v>
      </c>
      <c r="B119" s="34">
        <v>28</v>
      </c>
      <c r="C119" s="35">
        <v>42311505</v>
      </c>
      <c r="D119" s="35">
        <v>2500101</v>
      </c>
      <c r="E119" s="37" t="s">
        <v>263</v>
      </c>
      <c r="F119" s="55" t="s">
        <v>483</v>
      </c>
      <c r="G119" s="38" t="s">
        <v>64</v>
      </c>
      <c r="H119" s="54">
        <v>2647.1921961508037</v>
      </c>
      <c r="I119" s="139">
        <v>0</v>
      </c>
      <c r="J119" s="62">
        <f t="shared" si="190"/>
        <v>0</v>
      </c>
      <c r="K119" s="129">
        <v>10</v>
      </c>
      <c r="L119" s="29">
        <f t="shared" si="191"/>
        <v>26471.921961508036</v>
      </c>
      <c r="M119" s="136">
        <v>0</v>
      </c>
      <c r="N119" s="29">
        <f t="shared" si="192"/>
        <v>0</v>
      </c>
      <c r="O119" s="129">
        <v>20</v>
      </c>
      <c r="P119" s="29">
        <f t="shared" si="193"/>
        <v>52943.843923016073</v>
      </c>
      <c r="Q119" s="129">
        <v>10</v>
      </c>
      <c r="R119" s="29">
        <f t="shared" si="194"/>
        <v>26471.921961508036</v>
      </c>
      <c r="S119" s="129">
        <v>0</v>
      </c>
      <c r="T119" s="29">
        <f t="shared" si="195"/>
        <v>0</v>
      </c>
      <c r="U119" s="136">
        <v>30</v>
      </c>
      <c r="V119" s="29">
        <f t="shared" si="196"/>
        <v>79415.765884524109</v>
      </c>
      <c r="W119" s="129">
        <v>0</v>
      </c>
      <c r="X119" s="29">
        <f t="shared" si="197"/>
        <v>0</v>
      </c>
      <c r="Y119" s="136">
        <v>10</v>
      </c>
      <c r="Z119" s="29">
        <f t="shared" si="198"/>
        <v>26471.921961508036</v>
      </c>
      <c r="AA119" s="129">
        <v>0</v>
      </c>
      <c r="AB119" s="29">
        <f t="shared" si="199"/>
        <v>0</v>
      </c>
      <c r="AC119" s="129">
        <v>0</v>
      </c>
      <c r="AD119" s="29">
        <f t="shared" si="200"/>
        <v>0</v>
      </c>
      <c r="AE119" s="139">
        <v>4</v>
      </c>
      <c r="AF119" s="66">
        <f t="shared" si="201"/>
        <v>10588.768784603215</v>
      </c>
      <c r="AG119" s="129">
        <v>10</v>
      </c>
      <c r="AH119" s="29">
        <f t="shared" si="202"/>
        <v>26471.921961508036</v>
      </c>
      <c r="AI119" s="129">
        <v>0</v>
      </c>
      <c r="AJ119" s="29">
        <f t="shared" si="203"/>
        <v>0</v>
      </c>
      <c r="AK119" s="136">
        <v>0</v>
      </c>
      <c r="AL119" s="29">
        <f t="shared" si="204"/>
        <v>0</v>
      </c>
      <c r="AM119" s="129">
        <v>10</v>
      </c>
      <c r="AN119" s="29">
        <f t="shared" si="205"/>
        <v>26471.921961508036</v>
      </c>
      <c r="AO119" s="136">
        <v>30</v>
      </c>
      <c r="AP119" s="29">
        <f t="shared" si="206"/>
        <v>79415.765884524109</v>
      </c>
      <c r="AQ119" s="136">
        <v>0</v>
      </c>
      <c r="AR119" s="29">
        <f t="shared" si="207"/>
        <v>0</v>
      </c>
      <c r="AS119" s="136">
        <v>0</v>
      </c>
      <c r="AT119" s="26">
        <f t="shared" si="208"/>
        <v>0</v>
      </c>
      <c r="AU119" s="129">
        <v>0</v>
      </c>
      <c r="AV119" s="29">
        <f t="shared" si="209"/>
        <v>0</v>
      </c>
      <c r="AW119" s="129">
        <v>20</v>
      </c>
      <c r="AX119" s="29">
        <f t="shared" si="210"/>
        <v>52943.843923016073</v>
      </c>
      <c r="AY119" s="129">
        <v>0</v>
      </c>
      <c r="AZ119" s="29">
        <f t="shared" si="211"/>
        <v>0</v>
      </c>
      <c r="BA119" s="68">
        <f t="shared" si="214"/>
        <v>154</v>
      </c>
      <c r="BB119" s="172">
        <f t="shared" si="215"/>
        <v>407667.59820722381</v>
      </c>
      <c r="BD119" s="180">
        <f t="shared" si="212"/>
        <v>407667.59820722375</v>
      </c>
      <c r="BE119" s="180">
        <f t="shared" si="213"/>
        <v>0</v>
      </c>
    </row>
    <row r="120" spans="1:57" ht="67.5">
      <c r="A120" s="34">
        <v>102</v>
      </c>
      <c r="B120" s="34">
        <v>29</v>
      </c>
      <c r="C120" s="35">
        <v>42311505</v>
      </c>
      <c r="D120" s="35">
        <v>2500102</v>
      </c>
      <c r="E120" s="37" t="s">
        <v>264</v>
      </c>
      <c r="F120" s="55" t="s">
        <v>484</v>
      </c>
      <c r="G120" s="38" t="s">
        <v>64</v>
      </c>
      <c r="H120" s="54">
        <v>3262.9929932992686</v>
      </c>
      <c r="I120" s="139">
        <v>10</v>
      </c>
      <c r="J120" s="62">
        <f t="shared" si="190"/>
        <v>32629.929932992687</v>
      </c>
      <c r="K120" s="129">
        <v>10</v>
      </c>
      <c r="L120" s="29">
        <f t="shared" si="191"/>
        <v>32629.929932992687</v>
      </c>
      <c r="M120" s="136">
        <v>24</v>
      </c>
      <c r="N120" s="29">
        <f t="shared" si="192"/>
        <v>78311.831839182443</v>
      </c>
      <c r="O120" s="129">
        <v>20</v>
      </c>
      <c r="P120" s="29">
        <f t="shared" si="193"/>
        <v>65259.859865985374</v>
      </c>
      <c r="Q120" s="129">
        <v>0</v>
      </c>
      <c r="R120" s="29">
        <f t="shared" si="194"/>
        <v>0</v>
      </c>
      <c r="S120" s="129">
        <v>20</v>
      </c>
      <c r="T120" s="29">
        <f t="shared" si="195"/>
        <v>65259.859865985374</v>
      </c>
      <c r="U120" s="136">
        <v>30</v>
      </c>
      <c r="V120" s="29">
        <f t="shared" si="196"/>
        <v>97889.789798978061</v>
      </c>
      <c r="W120" s="129">
        <v>0</v>
      </c>
      <c r="X120" s="29">
        <f t="shared" si="197"/>
        <v>0</v>
      </c>
      <c r="Y120" s="136">
        <v>8</v>
      </c>
      <c r="Z120" s="29">
        <f t="shared" si="198"/>
        <v>26103.943946394149</v>
      </c>
      <c r="AA120" s="129">
        <v>0</v>
      </c>
      <c r="AB120" s="29">
        <f t="shared" si="199"/>
        <v>0</v>
      </c>
      <c r="AC120" s="129">
        <v>0</v>
      </c>
      <c r="AD120" s="29">
        <f t="shared" si="200"/>
        <v>0</v>
      </c>
      <c r="AE120" s="139">
        <v>0</v>
      </c>
      <c r="AF120" s="66">
        <f t="shared" si="201"/>
        <v>0</v>
      </c>
      <c r="AG120" s="129">
        <v>10</v>
      </c>
      <c r="AH120" s="29">
        <f t="shared" si="202"/>
        <v>32629.929932992687</v>
      </c>
      <c r="AI120" s="129">
        <v>40</v>
      </c>
      <c r="AJ120" s="29">
        <f t="shared" si="203"/>
        <v>130519.71973197075</v>
      </c>
      <c r="AK120" s="136">
        <v>0</v>
      </c>
      <c r="AL120" s="29">
        <f t="shared" si="204"/>
        <v>0</v>
      </c>
      <c r="AM120" s="129">
        <v>10</v>
      </c>
      <c r="AN120" s="29">
        <f t="shared" si="205"/>
        <v>32629.929932992687</v>
      </c>
      <c r="AO120" s="136">
        <v>30</v>
      </c>
      <c r="AP120" s="29">
        <f t="shared" si="206"/>
        <v>97889.789798978061</v>
      </c>
      <c r="AQ120" s="136">
        <v>0</v>
      </c>
      <c r="AR120" s="29">
        <f t="shared" si="207"/>
        <v>0</v>
      </c>
      <c r="AS120" s="136">
        <v>0</v>
      </c>
      <c r="AT120" s="26">
        <f t="shared" si="208"/>
        <v>0</v>
      </c>
      <c r="AU120" s="129">
        <v>0</v>
      </c>
      <c r="AV120" s="29">
        <f t="shared" si="209"/>
        <v>0</v>
      </c>
      <c r="AW120" s="129">
        <v>20</v>
      </c>
      <c r="AX120" s="29">
        <f t="shared" si="210"/>
        <v>65259.859865985374</v>
      </c>
      <c r="AY120" s="129">
        <v>0</v>
      </c>
      <c r="AZ120" s="29">
        <f t="shared" si="211"/>
        <v>0</v>
      </c>
      <c r="BA120" s="68">
        <f t="shared" si="214"/>
        <v>232</v>
      </c>
      <c r="BB120" s="172">
        <f t="shared" si="215"/>
        <v>757014.37444543024</v>
      </c>
      <c r="BD120" s="180">
        <f t="shared" si="212"/>
        <v>757014.37444543035</v>
      </c>
      <c r="BE120" s="180">
        <f t="shared" si="213"/>
        <v>0</v>
      </c>
    </row>
    <row r="121" spans="1:57" ht="67.5">
      <c r="A121" s="34">
        <v>103</v>
      </c>
      <c r="B121" s="34">
        <v>30</v>
      </c>
      <c r="C121" s="35">
        <v>42311505</v>
      </c>
      <c r="D121" s="35">
        <v>2500103</v>
      </c>
      <c r="E121" s="37" t="s">
        <v>265</v>
      </c>
      <c r="F121" s="55" t="s">
        <v>485</v>
      </c>
      <c r="G121" s="38" t="s">
        <v>64</v>
      </c>
      <c r="H121" s="54">
        <v>3811.8472371279736</v>
      </c>
      <c r="I121" s="139">
        <v>10</v>
      </c>
      <c r="J121" s="62">
        <f t="shared" si="190"/>
        <v>38118.472371279735</v>
      </c>
      <c r="K121" s="129">
        <v>10</v>
      </c>
      <c r="L121" s="29">
        <f t="shared" si="191"/>
        <v>38118.472371279735</v>
      </c>
      <c r="M121" s="136">
        <v>0</v>
      </c>
      <c r="N121" s="29">
        <f t="shared" si="192"/>
        <v>0</v>
      </c>
      <c r="O121" s="129">
        <v>20</v>
      </c>
      <c r="P121" s="29">
        <f t="shared" si="193"/>
        <v>76236.94474255947</v>
      </c>
      <c r="Q121" s="129">
        <v>0</v>
      </c>
      <c r="R121" s="29">
        <f t="shared" si="194"/>
        <v>0</v>
      </c>
      <c r="S121" s="129">
        <v>0</v>
      </c>
      <c r="T121" s="29">
        <f t="shared" si="195"/>
        <v>0</v>
      </c>
      <c r="U121" s="136">
        <v>10</v>
      </c>
      <c r="V121" s="29">
        <f t="shared" si="196"/>
        <v>38118.472371279735</v>
      </c>
      <c r="W121" s="129">
        <v>0</v>
      </c>
      <c r="X121" s="29">
        <f t="shared" si="197"/>
        <v>0</v>
      </c>
      <c r="Y121" s="136">
        <v>10</v>
      </c>
      <c r="Z121" s="29">
        <f t="shared" si="198"/>
        <v>38118.472371279735</v>
      </c>
      <c r="AA121" s="129">
        <v>0</v>
      </c>
      <c r="AB121" s="29">
        <f t="shared" si="199"/>
        <v>0</v>
      </c>
      <c r="AC121" s="129">
        <v>0</v>
      </c>
      <c r="AD121" s="29">
        <f t="shared" si="200"/>
        <v>0</v>
      </c>
      <c r="AE121" s="139">
        <v>0</v>
      </c>
      <c r="AF121" s="66">
        <f t="shared" si="201"/>
        <v>0</v>
      </c>
      <c r="AG121" s="129">
        <v>10</v>
      </c>
      <c r="AH121" s="29">
        <f t="shared" si="202"/>
        <v>38118.472371279735</v>
      </c>
      <c r="AI121" s="129">
        <v>20</v>
      </c>
      <c r="AJ121" s="29">
        <f t="shared" si="203"/>
        <v>76236.94474255947</v>
      </c>
      <c r="AK121" s="136">
        <v>0</v>
      </c>
      <c r="AL121" s="29">
        <f t="shared" si="204"/>
        <v>0</v>
      </c>
      <c r="AM121" s="129">
        <v>10</v>
      </c>
      <c r="AN121" s="29">
        <f t="shared" si="205"/>
        <v>38118.472371279735</v>
      </c>
      <c r="AO121" s="136">
        <v>0</v>
      </c>
      <c r="AP121" s="29">
        <f t="shared" si="206"/>
        <v>0</v>
      </c>
      <c r="AQ121" s="136">
        <v>0</v>
      </c>
      <c r="AR121" s="29">
        <f t="shared" si="207"/>
        <v>0</v>
      </c>
      <c r="AS121" s="136">
        <v>0</v>
      </c>
      <c r="AT121" s="26">
        <f t="shared" si="208"/>
        <v>0</v>
      </c>
      <c r="AU121" s="129">
        <v>0</v>
      </c>
      <c r="AV121" s="29">
        <f t="shared" si="209"/>
        <v>0</v>
      </c>
      <c r="AW121" s="129">
        <v>20</v>
      </c>
      <c r="AX121" s="29">
        <f t="shared" si="210"/>
        <v>76236.94474255947</v>
      </c>
      <c r="AY121" s="129">
        <v>0</v>
      </c>
      <c r="AZ121" s="29">
        <f t="shared" si="211"/>
        <v>0</v>
      </c>
      <c r="BA121" s="68">
        <f t="shared" si="214"/>
        <v>120</v>
      </c>
      <c r="BB121" s="172">
        <f t="shared" si="215"/>
        <v>457421.66845535679</v>
      </c>
      <c r="BD121" s="180">
        <f t="shared" si="212"/>
        <v>457421.66845535685</v>
      </c>
      <c r="BE121" s="180">
        <f t="shared" si="213"/>
        <v>0</v>
      </c>
    </row>
    <row r="122" spans="1:57" ht="33.75">
      <c r="A122" s="34">
        <v>104</v>
      </c>
      <c r="B122" s="34">
        <v>31</v>
      </c>
      <c r="C122" s="35">
        <v>42311505</v>
      </c>
      <c r="D122" s="35">
        <v>2002798</v>
      </c>
      <c r="E122" s="37" t="s">
        <v>266</v>
      </c>
      <c r="F122" s="37" t="s">
        <v>267</v>
      </c>
      <c r="G122" s="38" t="s">
        <v>268</v>
      </c>
      <c r="H122" s="54">
        <v>6610.8287961282522</v>
      </c>
      <c r="I122" s="139">
        <v>0</v>
      </c>
      <c r="J122" s="62">
        <f t="shared" si="190"/>
        <v>0</v>
      </c>
      <c r="K122" s="129">
        <v>0</v>
      </c>
      <c r="L122" s="29">
        <f t="shared" si="191"/>
        <v>0</v>
      </c>
      <c r="M122" s="136">
        <v>0</v>
      </c>
      <c r="N122" s="29">
        <f t="shared" si="192"/>
        <v>0</v>
      </c>
      <c r="O122" s="129">
        <v>0</v>
      </c>
      <c r="P122" s="29">
        <f t="shared" si="193"/>
        <v>0</v>
      </c>
      <c r="Q122" s="129">
        <v>0</v>
      </c>
      <c r="R122" s="29">
        <f t="shared" si="194"/>
        <v>0</v>
      </c>
      <c r="S122" s="129">
        <v>0</v>
      </c>
      <c r="T122" s="29">
        <f t="shared" si="195"/>
        <v>0</v>
      </c>
      <c r="U122" s="136">
        <v>0</v>
      </c>
      <c r="V122" s="29">
        <f t="shared" si="196"/>
        <v>0</v>
      </c>
      <c r="W122" s="129">
        <v>0</v>
      </c>
      <c r="X122" s="29">
        <f t="shared" si="197"/>
        <v>0</v>
      </c>
      <c r="Y122" s="136">
        <v>0</v>
      </c>
      <c r="Z122" s="29">
        <f t="shared" si="198"/>
        <v>0</v>
      </c>
      <c r="AA122" s="129">
        <v>0</v>
      </c>
      <c r="AB122" s="29">
        <f t="shared" si="199"/>
        <v>0</v>
      </c>
      <c r="AC122" s="129">
        <v>0</v>
      </c>
      <c r="AD122" s="29">
        <f t="shared" si="200"/>
        <v>0</v>
      </c>
      <c r="AE122" s="139">
        <v>0</v>
      </c>
      <c r="AF122" s="66">
        <f t="shared" si="201"/>
        <v>0</v>
      </c>
      <c r="AG122" s="129">
        <v>0</v>
      </c>
      <c r="AH122" s="29">
        <f t="shared" si="202"/>
        <v>0</v>
      </c>
      <c r="AI122" s="129">
        <v>0</v>
      </c>
      <c r="AJ122" s="29">
        <f t="shared" si="203"/>
        <v>0</v>
      </c>
      <c r="AK122" s="136">
        <v>0</v>
      </c>
      <c r="AL122" s="29">
        <f t="shared" si="204"/>
        <v>0</v>
      </c>
      <c r="AM122" s="129">
        <v>10</v>
      </c>
      <c r="AN122" s="29">
        <f t="shared" si="205"/>
        <v>66108.28796128252</v>
      </c>
      <c r="AO122" s="136">
        <v>0</v>
      </c>
      <c r="AP122" s="29">
        <f t="shared" si="206"/>
        <v>0</v>
      </c>
      <c r="AQ122" s="136">
        <v>0</v>
      </c>
      <c r="AR122" s="29">
        <f t="shared" si="207"/>
        <v>0</v>
      </c>
      <c r="AS122" s="136">
        <v>0</v>
      </c>
      <c r="AT122" s="26">
        <f t="shared" si="208"/>
        <v>0</v>
      </c>
      <c r="AU122" s="129">
        <v>0</v>
      </c>
      <c r="AV122" s="29">
        <f t="shared" si="209"/>
        <v>0</v>
      </c>
      <c r="AW122" s="129">
        <v>10</v>
      </c>
      <c r="AX122" s="29">
        <f t="shared" si="210"/>
        <v>66108.28796128252</v>
      </c>
      <c r="AY122" s="129">
        <v>0</v>
      </c>
      <c r="AZ122" s="29">
        <f t="shared" si="211"/>
        <v>0</v>
      </c>
      <c r="BA122" s="68">
        <f t="shared" si="214"/>
        <v>20</v>
      </c>
      <c r="BB122" s="172">
        <f t="shared" si="215"/>
        <v>132216.57592256504</v>
      </c>
      <c r="BD122" s="180">
        <f t="shared" si="212"/>
        <v>132216.57592256504</v>
      </c>
      <c r="BE122" s="180">
        <f t="shared" si="213"/>
        <v>0</v>
      </c>
    </row>
    <row r="123" spans="1:57" ht="33.75">
      <c r="A123" s="34">
        <v>105</v>
      </c>
      <c r="B123" s="34">
        <v>32</v>
      </c>
      <c r="C123" s="35">
        <v>42311505</v>
      </c>
      <c r="D123" s="35">
        <v>2002798</v>
      </c>
      <c r="E123" s="37" t="s">
        <v>266</v>
      </c>
      <c r="F123" s="37" t="s">
        <v>267</v>
      </c>
      <c r="G123" s="38" t="s">
        <v>50</v>
      </c>
      <c r="H123" s="54">
        <v>118198.16597070782</v>
      </c>
      <c r="I123" s="139">
        <v>0</v>
      </c>
      <c r="J123" s="62">
        <f t="shared" si="190"/>
        <v>0</v>
      </c>
      <c r="K123" s="129">
        <v>0</v>
      </c>
      <c r="L123" s="29">
        <f t="shared" si="191"/>
        <v>0</v>
      </c>
      <c r="M123" s="136">
        <v>0</v>
      </c>
      <c r="N123" s="29">
        <f t="shared" si="192"/>
        <v>0</v>
      </c>
      <c r="O123" s="129">
        <v>0</v>
      </c>
      <c r="P123" s="29">
        <f t="shared" si="193"/>
        <v>0</v>
      </c>
      <c r="Q123" s="129">
        <v>1</v>
      </c>
      <c r="R123" s="29">
        <f t="shared" si="194"/>
        <v>118198.16597070782</v>
      </c>
      <c r="S123" s="129">
        <v>0</v>
      </c>
      <c r="T123" s="29">
        <f t="shared" si="195"/>
        <v>0</v>
      </c>
      <c r="U123" s="136">
        <v>0</v>
      </c>
      <c r="V123" s="29">
        <f t="shared" si="196"/>
        <v>0</v>
      </c>
      <c r="W123" s="129">
        <v>0</v>
      </c>
      <c r="X123" s="29">
        <f t="shared" si="197"/>
        <v>0</v>
      </c>
      <c r="Y123" s="136">
        <v>0</v>
      </c>
      <c r="Z123" s="29">
        <f t="shared" si="198"/>
        <v>0</v>
      </c>
      <c r="AA123" s="129">
        <v>0</v>
      </c>
      <c r="AB123" s="29">
        <f t="shared" si="199"/>
        <v>0</v>
      </c>
      <c r="AC123" s="129">
        <v>0</v>
      </c>
      <c r="AD123" s="29">
        <f t="shared" si="200"/>
        <v>0</v>
      </c>
      <c r="AE123" s="139">
        <v>0</v>
      </c>
      <c r="AF123" s="66">
        <f t="shared" si="201"/>
        <v>0</v>
      </c>
      <c r="AG123" s="129">
        <v>1</v>
      </c>
      <c r="AH123" s="29">
        <f t="shared" si="202"/>
        <v>118198.16597070782</v>
      </c>
      <c r="AI123" s="129">
        <v>0</v>
      </c>
      <c r="AJ123" s="29">
        <f t="shared" si="203"/>
        <v>0</v>
      </c>
      <c r="AK123" s="136">
        <v>1</v>
      </c>
      <c r="AL123" s="29">
        <f t="shared" si="204"/>
        <v>118198.16597070782</v>
      </c>
      <c r="AM123" s="129">
        <v>1</v>
      </c>
      <c r="AN123" s="29">
        <f t="shared" si="205"/>
        <v>118198.16597070782</v>
      </c>
      <c r="AO123" s="136">
        <v>0</v>
      </c>
      <c r="AP123" s="29">
        <f t="shared" si="206"/>
        <v>0</v>
      </c>
      <c r="AQ123" s="136">
        <v>0</v>
      </c>
      <c r="AR123" s="29">
        <f t="shared" si="207"/>
        <v>0</v>
      </c>
      <c r="AS123" s="136">
        <v>0</v>
      </c>
      <c r="AT123" s="26">
        <f t="shared" si="208"/>
        <v>0</v>
      </c>
      <c r="AU123" s="129">
        <v>0</v>
      </c>
      <c r="AV123" s="29">
        <f t="shared" si="209"/>
        <v>0</v>
      </c>
      <c r="AW123" s="129">
        <v>0</v>
      </c>
      <c r="AX123" s="29">
        <f t="shared" si="210"/>
        <v>0</v>
      </c>
      <c r="AY123" s="129">
        <v>0</v>
      </c>
      <c r="AZ123" s="29">
        <f t="shared" si="211"/>
        <v>0</v>
      </c>
      <c r="BA123" s="68">
        <f t="shared" si="214"/>
        <v>4</v>
      </c>
      <c r="BB123" s="172">
        <f t="shared" si="215"/>
        <v>472792.66388283129</v>
      </c>
      <c r="BD123" s="180">
        <f t="shared" si="212"/>
        <v>472792.66388283129</v>
      </c>
      <c r="BE123" s="180">
        <f t="shared" si="213"/>
        <v>0</v>
      </c>
    </row>
    <row r="124" spans="1:57" ht="33.75">
      <c r="A124" s="34">
        <v>106</v>
      </c>
      <c r="B124" s="34">
        <v>33</v>
      </c>
      <c r="C124" s="35">
        <v>42311505</v>
      </c>
      <c r="D124" s="35">
        <v>2002799</v>
      </c>
      <c r="E124" s="37" t="s">
        <v>269</v>
      </c>
      <c r="F124" s="37" t="s">
        <v>270</v>
      </c>
      <c r="G124" s="38" t="s">
        <v>268</v>
      </c>
      <c r="H124" s="54">
        <v>6349.367882553559</v>
      </c>
      <c r="I124" s="139">
        <v>0</v>
      </c>
      <c r="J124" s="62">
        <f t="shared" si="190"/>
        <v>0</v>
      </c>
      <c r="K124" s="129">
        <v>0</v>
      </c>
      <c r="L124" s="29">
        <f t="shared" si="191"/>
        <v>0</v>
      </c>
      <c r="M124" s="136">
        <v>0</v>
      </c>
      <c r="N124" s="29">
        <f t="shared" si="192"/>
        <v>0</v>
      </c>
      <c r="O124" s="129">
        <v>0</v>
      </c>
      <c r="P124" s="29">
        <f t="shared" si="193"/>
        <v>0</v>
      </c>
      <c r="Q124" s="129">
        <v>0</v>
      </c>
      <c r="R124" s="29">
        <f t="shared" si="194"/>
        <v>0</v>
      </c>
      <c r="S124" s="129">
        <v>0</v>
      </c>
      <c r="T124" s="29">
        <f t="shared" si="195"/>
        <v>0</v>
      </c>
      <c r="U124" s="136">
        <v>0</v>
      </c>
      <c r="V124" s="29">
        <f t="shared" si="196"/>
        <v>0</v>
      </c>
      <c r="W124" s="129">
        <v>0</v>
      </c>
      <c r="X124" s="29">
        <f t="shared" si="197"/>
        <v>0</v>
      </c>
      <c r="Y124" s="136">
        <v>0</v>
      </c>
      <c r="Z124" s="29">
        <f t="shared" si="198"/>
        <v>0</v>
      </c>
      <c r="AA124" s="129">
        <v>0</v>
      </c>
      <c r="AB124" s="29">
        <f t="shared" si="199"/>
        <v>0</v>
      </c>
      <c r="AC124" s="129">
        <v>0</v>
      </c>
      <c r="AD124" s="29">
        <f t="shared" si="200"/>
        <v>0</v>
      </c>
      <c r="AE124" s="139">
        <v>0</v>
      </c>
      <c r="AF124" s="66">
        <f t="shared" si="201"/>
        <v>0</v>
      </c>
      <c r="AG124" s="129">
        <v>0</v>
      </c>
      <c r="AH124" s="29">
        <f t="shared" si="202"/>
        <v>0</v>
      </c>
      <c r="AI124" s="129">
        <v>0</v>
      </c>
      <c r="AJ124" s="29">
        <f t="shared" si="203"/>
        <v>0</v>
      </c>
      <c r="AK124" s="136">
        <v>0</v>
      </c>
      <c r="AL124" s="29">
        <f t="shared" si="204"/>
        <v>0</v>
      </c>
      <c r="AM124" s="129">
        <v>10</v>
      </c>
      <c r="AN124" s="29">
        <f t="shared" si="205"/>
        <v>63493.678825535593</v>
      </c>
      <c r="AO124" s="136">
        <v>0</v>
      </c>
      <c r="AP124" s="29">
        <f t="shared" si="206"/>
        <v>0</v>
      </c>
      <c r="AQ124" s="136">
        <v>0</v>
      </c>
      <c r="AR124" s="29">
        <f t="shared" si="207"/>
        <v>0</v>
      </c>
      <c r="AS124" s="136">
        <v>0</v>
      </c>
      <c r="AT124" s="26">
        <f t="shared" si="208"/>
        <v>0</v>
      </c>
      <c r="AU124" s="129">
        <v>0</v>
      </c>
      <c r="AV124" s="29">
        <f t="shared" si="209"/>
        <v>0</v>
      </c>
      <c r="AW124" s="129">
        <v>10</v>
      </c>
      <c r="AX124" s="29">
        <f t="shared" si="210"/>
        <v>63493.678825535593</v>
      </c>
      <c r="AY124" s="129">
        <v>0</v>
      </c>
      <c r="AZ124" s="29">
        <f t="shared" si="211"/>
        <v>0</v>
      </c>
      <c r="BA124" s="68">
        <f t="shared" si="214"/>
        <v>20</v>
      </c>
      <c r="BB124" s="172">
        <f t="shared" si="215"/>
        <v>126987.35765107119</v>
      </c>
      <c r="BD124" s="180">
        <f t="shared" si="212"/>
        <v>126987.35765107119</v>
      </c>
      <c r="BE124" s="180">
        <f t="shared" si="213"/>
        <v>0</v>
      </c>
    </row>
    <row r="125" spans="1:57" ht="33.75">
      <c r="A125" s="34">
        <v>107</v>
      </c>
      <c r="B125" s="34">
        <v>34</v>
      </c>
      <c r="C125" s="35">
        <v>42311505</v>
      </c>
      <c r="D125" s="35">
        <v>2002799</v>
      </c>
      <c r="E125" s="37" t="s">
        <v>269</v>
      </c>
      <c r="F125" s="37" t="s">
        <v>270</v>
      </c>
      <c r="G125" s="38" t="s">
        <v>50</v>
      </c>
      <c r="H125" s="54">
        <v>124621.67518219547</v>
      </c>
      <c r="I125" s="139">
        <v>0</v>
      </c>
      <c r="J125" s="62">
        <f t="shared" si="190"/>
        <v>0</v>
      </c>
      <c r="K125" s="129">
        <v>0</v>
      </c>
      <c r="L125" s="29">
        <f t="shared" si="191"/>
        <v>0</v>
      </c>
      <c r="M125" s="136">
        <v>0</v>
      </c>
      <c r="N125" s="29">
        <f t="shared" si="192"/>
        <v>0</v>
      </c>
      <c r="O125" s="129">
        <v>0</v>
      </c>
      <c r="P125" s="29">
        <f t="shared" si="193"/>
        <v>0</v>
      </c>
      <c r="Q125" s="129">
        <v>1</v>
      </c>
      <c r="R125" s="29">
        <f t="shared" si="194"/>
        <v>124621.67518219547</v>
      </c>
      <c r="S125" s="129">
        <v>0</v>
      </c>
      <c r="T125" s="29">
        <f t="shared" si="195"/>
        <v>0</v>
      </c>
      <c r="U125" s="136">
        <v>0</v>
      </c>
      <c r="V125" s="29">
        <f t="shared" si="196"/>
        <v>0</v>
      </c>
      <c r="W125" s="129">
        <v>0</v>
      </c>
      <c r="X125" s="29">
        <f t="shared" si="197"/>
        <v>0</v>
      </c>
      <c r="Y125" s="136">
        <v>0</v>
      </c>
      <c r="Z125" s="29">
        <f t="shared" si="198"/>
        <v>0</v>
      </c>
      <c r="AA125" s="129">
        <v>0</v>
      </c>
      <c r="AB125" s="29">
        <f t="shared" si="199"/>
        <v>0</v>
      </c>
      <c r="AC125" s="129">
        <v>0</v>
      </c>
      <c r="AD125" s="29">
        <f t="shared" si="200"/>
        <v>0</v>
      </c>
      <c r="AE125" s="139">
        <v>0</v>
      </c>
      <c r="AF125" s="66">
        <f t="shared" si="201"/>
        <v>0</v>
      </c>
      <c r="AG125" s="129">
        <v>1</v>
      </c>
      <c r="AH125" s="29">
        <f t="shared" si="202"/>
        <v>124621.67518219547</v>
      </c>
      <c r="AI125" s="129">
        <v>0</v>
      </c>
      <c r="AJ125" s="29">
        <f t="shared" si="203"/>
        <v>0</v>
      </c>
      <c r="AK125" s="136">
        <v>0</v>
      </c>
      <c r="AL125" s="29">
        <f t="shared" si="204"/>
        <v>0</v>
      </c>
      <c r="AM125" s="129">
        <v>1</v>
      </c>
      <c r="AN125" s="29">
        <f t="shared" si="205"/>
        <v>124621.67518219547</v>
      </c>
      <c r="AO125" s="136">
        <v>0</v>
      </c>
      <c r="AP125" s="29">
        <f t="shared" si="206"/>
        <v>0</v>
      </c>
      <c r="AQ125" s="136">
        <v>0</v>
      </c>
      <c r="AR125" s="29">
        <f t="shared" si="207"/>
        <v>0</v>
      </c>
      <c r="AS125" s="136">
        <v>0</v>
      </c>
      <c r="AT125" s="26">
        <f t="shared" si="208"/>
        <v>0</v>
      </c>
      <c r="AU125" s="129">
        <v>0</v>
      </c>
      <c r="AV125" s="29">
        <f t="shared" si="209"/>
        <v>0</v>
      </c>
      <c r="AW125" s="129">
        <v>0</v>
      </c>
      <c r="AX125" s="29">
        <f t="shared" si="210"/>
        <v>0</v>
      </c>
      <c r="AY125" s="129">
        <v>0</v>
      </c>
      <c r="AZ125" s="29">
        <f t="shared" si="211"/>
        <v>0</v>
      </c>
      <c r="BA125" s="68">
        <f t="shared" si="214"/>
        <v>3</v>
      </c>
      <c r="BB125" s="172">
        <f t="shared" si="215"/>
        <v>373865.02554658637</v>
      </c>
      <c r="BD125" s="180">
        <f t="shared" si="212"/>
        <v>373865.02554658637</v>
      </c>
      <c r="BE125" s="180">
        <f t="shared" si="213"/>
        <v>0</v>
      </c>
    </row>
    <row r="126" spans="1:57" ht="22.5">
      <c r="A126" s="34">
        <v>108</v>
      </c>
      <c r="B126" s="34">
        <v>35</v>
      </c>
      <c r="C126" s="35">
        <v>42312313</v>
      </c>
      <c r="D126" s="35">
        <v>2003240</v>
      </c>
      <c r="E126" s="37" t="s">
        <v>271</v>
      </c>
      <c r="F126" s="37" t="s">
        <v>271</v>
      </c>
      <c r="G126" s="38" t="s">
        <v>272</v>
      </c>
      <c r="H126" s="54">
        <v>19832.85894624942</v>
      </c>
      <c r="I126" s="139">
        <v>0</v>
      </c>
      <c r="J126" s="62">
        <f t="shared" si="190"/>
        <v>0</v>
      </c>
      <c r="K126" s="129">
        <v>0</v>
      </c>
      <c r="L126" s="29">
        <f t="shared" si="191"/>
        <v>0</v>
      </c>
      <c r="M126" s="136">
        <v>0</v>
      </c>
      <c r="N126" s="29">
        <f t="shared" si="192"/>
        <v>0</v>
      </c>
      <c r="O126" s="129">
        <v>0</v>
      </c>
      <c r="P126" s="29">
        <f t="shared" si="193"/>
        <v>0</v>
      </c>
      <c r="Q126" s="129">
        <v>0</v>
      </c>
      <c r="R126" s="29">
        <f t="shared" si="194"/>
        <v>0</v>
      </c>
      <c r="S126" s="129">
        <v>0</v>
      </c>
      <c r="T126" s="29">
        <f t="shared" si="195"/>
        <v>0</v>
      </c>
      <c r="U126" s="136">
        <v>0</v>
      </c>
      <c r="V126" s="29">
        <f t="shared" si="196"/>
        <v>0</v>
      </c>
      <c r="W126" s="129">
        <v>0</v>
      </c>
      <c r="X126" s="29">
        <f t="shared" si="197"/>
        <v>0</v>
      </c>
      <c r="Y126" s="136">
        <v>0</v>
      </c>
      <c r="Z126" s="29">
        <f t="shared" si="198"/>
        <v>0</v>
      </c>
      <c r="AA126" s="129">
        <v>0</v>
      </c>
      <c r="AB126" s="29">
        <f t="shared" si="199"/>
        <v>0</v>
      </c>
      <c r="AC126" s="129">
        <v>0</v>
      </c>
      <c r="AD126" s="29">
        <f t="shared" si="200"/>
        <v>0</v>
      </c>
      <c r="AE126" s="139">
        <v>0</v>
      </c>
      <c r="AF126" s="66">
        <f t="shared" si="201"/>
        <v>0</v>
      </c>
      <c r="AG126" s="129">
        <v>2</v>
      </c>
      <c r="AH126" s="29">
        <f t="shared" si="202"/>
        <v>39665.71789249884</v>
      </c>
      <c r="AI126" s="129">
        <v>0</v>
      </c>
      <c r="AJ126" s="29">
        <f t="shared" si="203"/>
        <v>0</v>
      </c>
      <c r="AK126" s="136">
        <v>1</v>
      </c>
      <c r="AL126" s="29">
        <f t="shared" si="204"/>
        <v>19832.85894624942</v>
      </c>
      <c r="AM126" s="129">
        <v>2</v>
      </c>
      <c r="AN126" s="29">
        <f t="shared" si="205"/>
        <v>39665.71789249884</v>
      </c>
      <c r="AO126" s="136">
        <v>0</v>
      </c>
      <c r="AP126" s="29">
        <f t="shared" si="206"/>
        <v>0</v>
      </c>
      <c r="AQ126" s="136">
        <v>0</v>
      </c>
      <c r="AR126" s="29">
        <f t="shared" si="207"/>
        <v>0</v>
      </c>
      <c r="AS126" s="136">
        <v>0</v>
      </c>
      <c r="AT126" s="26">
        <f t="shared" si="208"/>
        <v>0</v>
      </c>
      <c r="AU126" s="129">
        <v>0</v>
      </c>
      <c r="AV126" s="29">
        <f t="shared" si="209"/>
        <v>0</v>
      </c>
      <c r="AW126" s="129">
        <v>0</v>
      </c>
      <c r="AX126" s="29">
        <f t="shared" si="210"/>
        <v>0</v>
      </c>
      <c r="AY126" s="129">
        <v>0</v>
      </c>
      <c r="AZ126" s="29">
        <f t="shared" si="211"/>
        <v>0</v>
      </c>
      <c r="BA126" s="68">
        <f t="shared" si="214"/>
        <v>5</v>
      </c>
      <c r="BB126" s="172">
        <f t="shared" si="215"/>
        <v>99164.294731247093</v>
      </c>
      <c r="BD126" s="180">
        <f t="shared" si="212"/>
        <v>99164.294731247093</v>
      </c>
      <c r="BE126" s="180">
        <f t="shared" si="213"/>
        <v>0</v>
      </c>
    </row>
    <row r="127" spans="1:57" ht="78.75">
      <c r="A127" s="34">
        <v>109</v>
      </c>
      <c r="B127" s="34">
        <v>36</v>
      </c>
      <c r="C127" s="35">
        <v>12352301</v>
      </c>
      <c r="D127" s="35">
        <v>2501328</v>
      </c>
      <c r="E127" s="37" t="s">
        <v>273</v>
      </c>
      <c r="F127" s="37" t="s">
        <v>274</v>
      </c>
      <c r="G127" s="38" t="s">
        <v>64</v>
      </c>
      <c r="H127" s="54">
        <v>16941.725721243107</v>
      </c>
      <c r="I127" s="139">
        <v>0</v>
      </c>
      <c r="J127" s="62">
        <f t="shared" si="190"/>
        <v>0</v>
      </c>
      <c r="K127" s="129">
        <v>0</v>
      </c>
      <c r="L127" s="29">
        <f t="shared" si="191"/>
        <v>0</v>
      </c>
      <c r="M127" s="136">
        <v>0</v>
      </c>
      <c r="N127" s="29">
        <f t="shared" si="192"/>
        <v>0</v>
      </c>
      <c r="O127" s="129">
        <v>10</v>
      </c>
      <c r="P127" s="29">
        <f t="shared" si="193"/>
        <v>169417.25721243105</v>
      </c>
      <c r="Q127" s="129">
        <v>0</v>
      </c>
      <c r="R127" s="29">
        <f t="shared" si="194"/>
        <v>0</v>
      </c>
      <c r="S127" s="129">
        <v>0</v>
      </c>
      <c r="T127" s="29">
        <f t="shared" si="195"/>
        <v>0</v>
      </c>
      <c r="U127" s="136">
        <v>0</v>
      </c>
      <c r="V127" s="29">
        <f t="shared" si="196"/>
        <v>0</v>
      </c>
      <c r="W127" s="129">
        <v>0</v>
      </c>
      <c r="X127" s="29">
        <f t="shared" si="197"/>
        <v>0</v>
      </c>
      <c r="Y127" s="136">
        <v>0</v>
      </c>
      <c r="Z127" s="29">
        <f t="shared" si="198"/>
        <v>0</v>
      </c>
      <c r="AA127" s="129">
        <v>0</v>
      </c>
      <c r="AB127" s="29">
        <f t="shared" si="199"/>
        <v>0</v>
      </c>
      <c r="AC127" s="129">
        <v>0</v>
      </c>
      <c r="AD127" s="29">
        <f t="shared" si="200"/>
        <v>0</v>
      </c>
      <c r="AE127" s="139">
        <v>0</v>
      </c>
      <c r="AF127" s="66">
        <f t="shared" si="201"/>
        <v>0</v>
      </c>
      <c r="AG127" s="129">
        <v>0</v>
      </c>
      <c r="AH127" s="29">
        <f t="shared" si="202"/>
        <v>0</v>
      </c>
      <c r="AI127" s="129">
        <v>0</v>
      </c>
      <c r="AJ127" s="29">
        <f t="shared" si="203"/>
        <v>0</v>
      </c>
      <c r="AK127" s="136">
        <v>0</v>
      </c>
      <c r="AL127" s="29">
        <f t="shared" si="204"/>
        <v>0</v>
      </c>
      <c r="AM127" s="129">
        <v>0</v>
      </c>
      <c r="AN127" s="29">
        <f t="shared" si="205"/>
        <v>0</v>
      </c>
      <c r="AO127" s="136">
        <v>0</v>
      </c>
      <c r="AP127" s="29">
        <f t="shared" si="206"/>
        <v>0</v>
      </c>
      <c r="AQ127" s="136">
        <v>0</v>
      </c>
      <c r="AR127" s="29">
        <f t="shared" si="207"/>
        <v>0</v>
      </c>
      <c r="AS127" s="136">
        <v>0</v>
      </c>
      <c r="AT127" s="26">
        <f t="shared" si="208"/>
        <v>0</v>
      </c>
      <c r="AU127" s="129">
        <v>0</v>
      </c>
      <c r="AV127" s="29">
        <f t="shared" si="209"/>
        <v>0</v>
      </c>
      <c r="AW127" s="129">
        <v>0</v>
      </c>
      <c r="AX127" s="29">
        <f t="shared" si="210"/>
        <v>0</v>
      </c>
      <c r="AY127" s="129">
        <v>0</v>
      </c>
      <c r="AZ127" s="29">
        <f t="shared" si="211"/>
        <v>0</v>
      </c>
      <c r="BA127" s="68">
        <f t="shared" si="214"/>
        <v>10</v>
      </c>
      <c r="BB127" s="172">
        <f t="shared" si="215"/>
        <v>169417.25721243105</v>
      </c>
      <c r="BD127" s="180">
        <f t="shared" si="212"/>
        <v>169417.25721243105</v>
      </c>
      <c r="BE127" s="180">
        <f t="shared" si="213"/>
        <v>0</v>
      </c>
    </row>
    <row r="128" spans="1:57" ht="67.5">
      <c r="A128" s="34">
        <v>110</v>
      </c>
      <c r="B128" s="34">
        <v>37</v>
      </c>
      <c r="C128" s="35">
        <v>42311511</v>
      </c>
      <c r="D128" s="35">
        <v>2502575</v>
      </c>
      <c r="E128" s="37" t="s">
        <v>275</v>
      </c>
      <c r="F128" s="37" t="s">
        <v>276</v>
      </c>
      <c r="G128" s="38" t="s">
        <v>64</v>
      </c>
      <c r="H128" s="54">
        <v>2177.9886812455829</v>
      </c>
      <c r="I128" s="139">
        <v>20</v>
      </c>
      <c r="J128" s="62">
        <f t="shared" si="190"/>
        <v>43559.773624911657</v>
      </c>
      <c r="K128" s="129">
        <v>0</v>
      </c>
      <c r="L128" s="29">
        <f t="shared" si="191"/>
        <v>0</v>
      </c>
      <c r="M128" s="136">
        <v>50</v>
      </c>
      <c r="N128" s="29">
        <f t="shared" si="192"/>
        <v>108899.43406227915</v>
      </c>
      <c r="O128" s="129">
        <v>0</v>
      </c>
      <c r="P128" s="29">
        <f t="shared" si="193"/>
        <v>0</v>
      </c>
      <c r="Q128" s="129">
        <v>0</v>
      </c>
      <c r="R128" s="29">
        <f t="shared" si="194"/>
        <v>0</v>
      </c>
      <c r="S128" s="129">
        <v>0</v>
      </c>
      <c r="T128" s="29">
        <f t="shared" si="195"/>
        <v>0</v>
      </c>
      <c r="U128" s="136">
        <v>0</v>
      </c>
      <c r="V128" s="29">
        <f t="shared" si="196"/>
        <v>0</v>
      </c>
      <c r="W128" s="129">
        <v>0</v>
      </c>
      <c r="X128" s="29">
        <f t="shared" si="197"/>
        <v>0</v>
      </c>
      <c r="Y128" s="136">
        <v>0</v>
      </c>
      <c r="Z128" s="29">
        <f t="shared" si="198"/>
        <v>0</v>
      </c>
      <c r="AA128" s="129">
        <v>0</v>
      </c>
      <c r="AB128" s="29">
        <f t="shared" si="199"/>
        <v>0</v>
      </c>
      <c r="AC128" s="129">
        <v>0</v>
      </c>
      <c r="AD128" s="29">
        <f t="shared" si="200"/>
        <v>0</v>
      </c>
      <c r="AE128" s="139">
        <v>0</v>
      </c>
      <c r="AF128" s="66">
        <f t="shared" si="201"/>
        <v>0</v>
      </c>
      <c r="AG128" s="129">
        <v>0</v>
      </c>
      <c r="AH128" s="29">
        <f t="shared" si="202"/>
        <v>0</v>
      </c>
      <c r="AI128" s="129">
        <v>0</v>
      </c>
      <c r="AJ128" s="29">
        <f t="shared" si="203"/>
        <v>0</v>
      </c>
      <c r="AK128" s="136">
        <v>0</v>
      </c>
      <c r="AL128" s="29">
        <f t="shared" si="204"/>
        <v>0</v>
      </c>
      <c r="AM128" s="129">
        <v>2</v>
      </c>
      <c r="AN128" s="29">
        <f t="shared" si="205"/>
        <v>4355.9773624911659</v>
      </c>
      <c r="AO128" s="136">
        <v>0</v>
      </c>
      <c r="AP128" s="29">
        <f t="shared" si="206"/>
        <v>0</v>
      </c>
      <c r="AQ128" s="136">
        <v>0</v>
      </c>
      <c r="AR128" s="29">
        <f t="shared" si="207"/>
        <v>0</v>
      </c>
      <c r="AS128" s="136">
        <v>0</v>
      </c>
      <c r="AT128" s="26">
        <f t="shared" si="208"/>
        <v>0</v>
      </c>
      <c r="AU128" s="129">
        <v>0</v>
      </c>
      <c r="AV128" s="29">
        <f t="shared" si="209"/>
        <v>0</v>
      </c>
      <c r="AW128" s="129">
        <v>0</v>
      </c>
      <c r="AX128" s="29">
        <f t="shared" si="210"/>
        <v>0</v>
      </c>
      <c r="AY128" s="129">
        <v>0</v>
      </c>
      <c r="AZ128" s="29">
        <f t="shared" si="211"/>
        <v>0</v>
      </c>
      <c r="BA128" s="68">
        <f t="shared" si="214"/>
        <v>72</v>
      </c>
      <c r="BB128" s="172">
        <f t="shared" si="215"/>
        <v>156815.18504968195</v>
      </c>
      <c r="BD128" s="180">
        <f t="shared" si="212"/>
        <v>156815.18504968198</v>
      </c>
      <c r="BE128" s="180">
        <f t="shared" si="213"/>
        <v>0</v>
      </c>
    </row>
    <row r="129" spans="1:218" customFormat="1" ht="15.75" thickBot="1">
      <c r="A129" s="352" t="s">
        <v>277</v>
      </c>
      <c r="B129" s="352"/>
      <c r="C129" s="352"/>
      <c r="D129" s="352"/>
      <c r="E129" s="352"/>
      <c r="F129" s="352"/>
      <c r="G129" s="352"/>
      <c r="H129" s="353"/>
      <c r="I129" s="158">
        <f t="shared" ref="I129:AZ129" si="216">SUM(I92:I128)</f>
        <v>1167</v>
      </c>
      <c r="J129" s="159">
        <f t="shared" si="216"/>
        <v>2224275.3845670172</v>
      </c>
      <c r="K129" s="158">
        <f t="shared" si="216"/>
        <v>916</v>
      </c>
      <c r="L129" s="159">
        <f t="shared" si="216"/>
        <v>858593.46315497381</v>
      </c>
      <c r="M129" s="158">
        <f t="shared" si="216"/>
        <v>166</v>
      </c>
      <c r="N129" s="159">
        <f t="shared" si="216"/>
        <v>1313220.4941865266</v>
      </c>
      <c r="O129" s="158">
        <f t="shared" si="216"/>
        <v>725</v>
      </c>
      <c r="P129" s="159">
        <f t="shared" si="216"/>
        <v>1497815.1263006651</v>
      </c>
      <c r="Q129" s="158">
        <f t="shared" si="216"/>
        <v>324</v>
      </c>
      <c r="R129" s="159">
        <f t="shared" si="216"/>
        <v>645042.74695812271</v>
      </c>
      <c r="S129" s="158">
        <f t="shared" si="216"/>
        <v>25</v>
      </c>
      <c r="T129" s="159">
        <f t="shared" si="216"/>
        <v>301265.93172992487</v>
      </c>
      <c r="U129" s="158">
        <f t="shared" si="216"/>
        <v>265</v>
      </c>
      <c r="V129" s="159">
        <f t="shared" si="216"/>
        <v>722738.46035796579</v>
      </c>
      <c r="W129" s="158">
        <f t="shared" si="216"/>
        <v>29</v>
      </c>
      <c r="X129" s="159">
        <f t="shared" si="216"/>
        <v>537484.68536227057</v>
      </c>
      <c r="Y129" s="158">
        <f t="shared" si="216"/>
        <v>93</v>
      </c>
      <c r="Z129" s="159">
        <f t="shared" si="216"/>
        <v>338731.26324277709</v>
      </c>
      <c r="AA129" s="158">
        <f t="shared" si="216"/>
        <v>103</v>
      </c>
      <c r="AB129" s="159">
        <f t="shared" si="216"/>
        <v>178991.65262765347</v>
      </c>
      <c r="AC129" s="158">
        <f t="shared" si="216"/>
        <v>126</v>
      </c>
      <c r="AD129" s="159">
        <f t="shared" si="216"/>
        <v>606034.75007005525</v>
      </c>
      <c r="AE129" s="158">
        <f t="shared" si="216"/>
        <v>518</v>
      </c>
      <c r="AF129" s="159">
        <f t="shared" si="216"/>
        <v>473509.34502989054</v>
      </c>
      <c r="AG129" s="158">
        <f t="shared" si="216"/>
        <v>952</v>
      </c>
      <c r="AH129" s="159">
        <f t="shared" si="216"/>
        <v>1837719.3295644412</v>
      </c>
      <c r="AI129" s="158">
        <f t="shared" si="216"/>
        <v>94</v>
      </c>
      <c r="AJ129" s="159">
        <f t="shared" si="216"/>
        <v>329827.36187552853</v>
      </c>
      <c r="AK129" s="158">
        <f t="shared" si="216"/>
        <v>4</v>
      </c>
      <c r="AL129" s="159">
        <f t="shared" si="216"/>
        <v>139578.16595888863</v>
      </c>
      <c r="AM129" s="158">
        <f t="shared" si="216"/>
        <v>337</v>
      </c>
      <c r="AN129" s="159">
        <f t="shared" si="216"/>
        <v>1796827.1739876685</v>
      </c>
      <c r="AO129" s="158">
        <f t="shared" si="216"/>
        <v>68</v>
      </c>
      <c r="AP129" s="159">
        <f t="shared" si="216"/>
        <v>623422.0806088458</v>
      </c>
      <c r="AQ129" s="158">
        <f t="shared" si="216"/>
        <v>110</v>
      </c>
      <c r="AR129" s="159">
        <f t="shared" si="216"/>
        <v>327826.65763043053</v>
      </c>
      <c r="AS129" s="158">
        <f t="shared" si="216"/>
        <v>150</v>
      </c>
      <c r="AT129" s="159">
        <f t="shared" si="216"/>
        <v>507599.20690964593</v>
      </c>
      <c r="AU129" s="158">
        <f t="shared" si="216"/>
        <v>0</v>
      </c>
      <c r="AV129" s="159">
        <f t="shared" si="216"/>
        <v>0</v>
      </c>
      <c r="AW129" s="158">
        <f t="shared" si="216"/>
        <v>746</v>
      </c>
      <c r="AX129" s="159">
        <f t="shared" si="216"/>
        <v>1667110.4466616157</v>
      </c>
      <c r="AY129" s="158">
        <f t="shared" si="216"/>
        <v>720</v>
      </c>
      <c r="AZ129" s="159">
        <f t="shared" si="216"/>
        <v>740011.43041734595</v>
      </c>
      <c r="BA129" s="161">
        <f t="shared" si="214"/>
        <v>7638</v>
      </c>
      <c r="BB129" s="173">
        <f t="shared" si="215"/>
        <v>17667625.157202255</v>
      </c>
      <c r="BC129" s="147">
        <f>SUM(BB92:BB128)</f>
        <v>17667625.157202255</v>
      </c>
      <c r="BD129" s="181">
        <f>SUM(BD92:BD128)</f>
        <v>17667625.157202255</v>
      </c>
      <c r="BE129" s="167">
        <f t="shared" si="213"/>
        <v>0</v>
      </c>
      <c r="BF129" s="102"/>
      <c r="BG129" s="102"/>
      <c r="BH129" s="102"/>
      <c r="BI129" s="102"/>
      <c r="BJ129" s="102"/>
      <c r="BK129" s="102"/>
      <c r="BL129" s="102"/>
      <c r="BM129" s="102"/>
      <c r="BN129" s="102"/>
      <c r="BO129" s="102"/>
      <c r="BP129" s="102"/>
      <c r="BQ129" s="102"/>
      <c r="BR129" s="102"/>
      <c r="BS129" s="102"/>
      <c r="BT129" s="102"/>
      <c r="BU129" s="102"/>
      <c r="BV129" s="102"/>
      <c r="BW129" s="102"/>
      <c r="BX129" s="102"/>
      <c r="BY129" s="102"/>
      <c r="BZ129" s="102"/>
      <c r="CA129" s="102"/>
      <c r="CB129" s="102"/>
      <c r="CC129" s="102"/>
      <c r="CD129" s="102"/>
      <c r="CE129" s="102"/>
      <c r="CF129" s="102"/>
      <c r="CG129" s="102"/>
      <c r="CH129" s="102"/>
      <c r="CI129" s="102"/>
      <c r="CJ129" s="102"/>
      <c r="CK129" s="102"/>
      <c r="CL129" s="102"/>
      <c r="CM129" s="102"/>
      <c r="CN129" s="102"/>
      <c r="CO129" s="102"/>
      <c r="CP129" s="102"/>
      <c r="CQ129" s="102"/>
      <c r="CR129" s="102"/>
      <c r="CS129" s="102"/>
      <c r="CT129" s="102"/>
      <c r="CU129" s="102"/>
      <c r="CV129" s="102"/>
      <c r="CW129" s="102"/>
      <c r="CX129" s="102"/>
      <c r="CY129" s="102"/>
      <c r="CZ129" s="102"/>
      <c r="DA129" s="102"/>
      <c r="DB129" s="102"/>
      <c r="DC129" s="102"/>
      <c r="DD129" s="102"/>
      <c r="DE129" s="102"/>
      <c r="DF129" s="102"/>
      <c r="DG129" s="102"/>
      <c r="DH129" s="102"/>
      <c r="DI129" s="102"/>
      <c r="DJ129" s="102"/>
      <c r="DK129" s="102"/>
      <c r="DL129" s="102"/>
      <c r="DM129" s="102"/>
      <c r="DN129" s="102"/>
      <c r="DO129" s="102"/>
      <c r="DP129" s="102"/>
      <c r="DQ129" s="102"/>
      <c r="DR129" s="102"/>
      <c r="DS129" s="102"/>
      <c r="DT129" s="102"/>
      <c r="DU129" s="102"/>
      <c r="DV129" s="102"/>
      <c r="DW129" s="102"/>
      <c r="DX129" s="102"/>
      <c r="DY129" s="102"/>
      <c r="DZ129" s="102"/>
      <c r="EA129" s="102"/>
      <c r="EB129" s="102"/>
      <c r="EC129" s="102"/>
      <c r="ED129" s="102"/>
      <c r="EE129" s="102"/>
      <c r="EF129" s="102"/>
      <c r="EG129" s="102"/>
      <c r="EH129" s="102"/>
      <c r="EI129" s="102"/>
      <c r="EJ129" s="102"/>
      <c r="EK129" s="102"/>
      <c r="EL129" s="102"/>
      <c r="EM129" s="102"/>
      <c r="EN129" s="102"/>
      <c r="EO129" s="102"/>
      <c r="EP129" s="102"/>
      <c r="EQ129" s="102"/>
      <c r="ER129" s="102"/>
      <c r="ES129" s="102"/>
      <c r="ET129" s="102"/>
      <c r="EU129" s="102"/>
      <c r="EV129" s="102"/>
      <c r="EW129" s="102"/>
      <c r="EX129" s="102"/>
      <c r="EY129" s="102"/>
      <c r="EZ129" s="102"/>
      <c r="FA129" s="102"/>
      <c r="FB129" s="102"/>
      <c r="FC129" s="102"/>
      <c r="FD129" s="102"/>
      <c r="FE129" s="102"/>
      <c r="FF129" s="102"/>
      <c r="FG129" s="102"/>
      <c r="FH129" s="102"/>
      <c r="FI129" s="102"/>
      <c r="FJ129" s="102"/>
      <c r="FK129" s="102"/>
      <c r="FL129" s="102"/>
      <c r="FM129" s="102"/>
      <c r="FN129" s="102"/>
      <c r="FO129" s="102"/>
      <c r="FP129" s="102"/>
      <c r="FQ129" s="102"/>
      <c r="FR129" s="102"/>
      <c r="FS129" s="102"/>
      <c r="FT129" s="102"/>
      <c r="FU129" s="102"/>
      <c r="FV129" s="102"/>
      <c r="FW129" s="102"/>
      <c r="FX129" s="102"/>
      <c r="FY129" s="102"/>
      <c r="FZ129" s="102"/>
      <c r="GA129" s="102"/>
      <c r="GB129" s="102"/>
      <c r="GC129" s="102"/>
      <c r="GD129" s="102"/>
      <c r="GE129" s="102"/>
      <c r="GF129" s="102"/>
      <c r="GG129" s="102"/>
      <c r="GH129" s="102"/>
      <c r="GI129" s="102"/>
      <c r="GJ129" s="102"/>
      <c r="GK129" s="102"/>
      <c r="GL129" s="102"/>
      <c r="GM129" s="102"/>
      <c r="GN129" s="102"/>
      <c r="GO129" s="102"/>
      <c r="GP129" s="102"/>
      <c r="GQ129" s="102"/>
      <c r="GR129" s="102"/>
      <c r="GS129" s="102"/>
      <c r="GT129" s="102"/>
      <c r="GU129" s="102"/>
      <c r="GV129" s="102"/>
      <c r="GW129" s="102"/>
      <c r="GX129" s="102"/>
      <c r="GY129" s="102"/>
      <c r="GZ129" s="102"/>
      <c r="HA129" s="102"/>
      <c r="HB129" s="102"/>
      <c r="HC129" s="102"/>
      <c r="HD129" s="102"/>
      <c r="HE129" s="102"/>
      <c r="HF129" s="102"/>
      <c r="HG129" s="102"/>
      <c r="HH129" s="102"/>
      <c r="HI129" s="102"/>
      <c r="HJ129" s="102"/>
    </row>
    <row r="130" spans="1:218" customFormat="1" ht="15.75" thickBot="1">
      <c r="A130" s="357" t="s">
        <v>278</v>
      </c>
      <c r="B130" s="358"/>
      <c r="C130" s="358"/>
      <c r="D130" s="358"/>
      <c r="E130" s="358"/>
      <c r="F130" s="358"/>
      <c r="G130" s="359"/>
      <c r="H130" s="41" t="s">
        <v>32</v>
      </c>
      <c r="I130" s="360" t="s">
        <v>1</v>
      </c>
      <c r="J130" s="361"/>
      <c r="K130" s="355" t="s">
        <v>60</v>
      </c>
      <c r="L130" s="356"/>
      <c r="M130" s="355" t="s">
        <v>61</v>
      </c>
      <c r="N130" s="356"/>
      <c r="O130" s="355" t="s">
        <v>4</v>
      </c>
      <c r="P130" s="356"/>
      <c r="Q130" s="355" t="s">
        <v>5</v>
      </c>
      <c r="R130" s="356"/>
      <c r="S130" s="355" t="s">
        <v>6</v>
      </c>
      <c r="T130" s="356"/>
      <c r="U130" s="355" t="s">
        <v>7</v>
      </c>
      <c r="V130" s="356"/>
      <c r="W130" s="355" t="s">
        <v>8</v>
      </c>
      <c r="X130" s="356"/>
      <c r="Y130" s="355" t="s">
        <v>9</v>
      </c>
      <c r="Z130" s="356"/>
      <c r="AA130" s="355" t="s">
        <v>10</v>
      </c>
      <c r="AB130" s="356"/>
      <c r="AC130" s="355" t="s">
        <v>11</v>
      </c>
      <c r="AD130" s="356"/>
      <c r="AE130" s="355" t="s">
        <v>12</v>
      </c>
      <c r="AF130" s="356"/>
      <c r="AG130" s="355" t="s">
        <v>13</v>
      </c>
      <c r="AH130" s="356"/>
      <c r="AI130" s="355" t="s">
        <v>14</v>
      </c>
      <c r="AJ130" s="356"/>
      <c r="AK130" s="355" t="s">
        <v>15</v>
      </c>
      <c r="AL130" s="356"/>
      <c r="AM130" s="355" t="s">
        <v>16</v>
      </c>
      <c r="AN130" s="356"/>
      <c r="AO130" s="355" t="s">
        <v>17</v>
      </c>
      <c r="AP130" s="356"/>
      <c r="AQ130" s="355" t="s">
        <v>18</v>
      </c>
      <c r="AR130" s="356"/>
      <c r="AS130" s="355" t="s">
        <v>19</v>
      </c>
      <c r="AT130" s="356"/>
      <c r="AU130" s="355" t="s">
        <v>20</v>
      </c>
      <c r="AV130" s="356"/>
      <c r="AW130" s="355" t="s">
        <v>21</v>
      </c>
      <c r="AX130" s="356"/>
      <c r="AY130" s="355" t="s">
        <v>22</v>
      </c>
      <c r="AZ130" s="356"/>
      <c r="BA130" s="5" t="s">
        <v>23</v>
      </c>
      <c r="BB130" s="172"/>
      <c r="BC130" s="147"/>
      <c r="BD130" s="181"/>
      <c r="BE130" s="167"/>
      <c r="BF130" s="102"/>
      <c r="BG130" s="102"/>
      <c r="BH130" s="102"/>
      <c r="BI130" s="102"/>
      <c r="BJ130" s="102"/>
      <c r="BK130" s="102"/>
      <c r="BL130" s="102"/>
      <c r="BM130" s="102"/>
      <c r="BN130" s="102"/>
      <c r="BO130" s="102"/>
      <c r="BP130" s="102"/>
      <c r="BQ130" s="102"/>
      <c r="BR130" s="102"/>
      <c r="BS130" s="102"/>
      <c r="BT130" s="102"/>
      <c r="BU130" s="102"/>
      <c r="BV130" s="102"/>
      <c r="BW130" s="102"/>
      <c r="BX130" s="102"/>
      <c r="BY130" s="102"/>
      <c r="BZ130" s="102"/>
      <c r="CA130" s="102"/>
      <c r="CB130" s="102"/>
      <c r="CC130" s="102"/>
      <c r="CD130" s="102"/>
      <c r="CE130" s="102"/>
      <c r="CF130" s="102"/>
      <c r="CG130" s="102"/>
      <c r="CH130" s="102"/>
      <c r="CI130" s="102"/>
      <c r="CJ130" s="102"/>
      <c r="CK130" s="102"/>
      <c r="CL130" s="102"/>
      <c r="CM130" s="102"/>
      <c r="CN130" s="102"/>
      <c r="CO130" s="102"/>
      <c r="CP130" s="102"/>
      <c r="CQ130" s="102"/>
      <c r="CR130" s="102"/>
      <c r="CS130" s="102"/>
      <c r="CT130" s="102"/>
      <c r="CU130" s="102"/>
      <c r="CV130" s="102"/>
      <c r="CW130" s="102"/>
      <c r="CX130" s="102"/>
      <c r="CY130" s="102"/>
      <c r="CZ130" s="102"/>
      <c r="DA130" s="102"/>
      <c r="DB130" s="102"/>
      <c r="DC130" s="102"/>
      <c r="DD130" s="102"/>
      <c r="DE130" s="102"/>
      <c r="DF130" s="102"/>
      <c r="DG130" s="102"/>
      <c r="DH130" s="102"/>
      <c r="DI130" s="102"/>
      <c r="DJ130" s="102"/>
      <c r="DK130" s="102"/>
      <c r="DL130" s="102"/>
      <c r="DM130" s="102"/>
      <c r="DN130" s="102"/>
      <c r="DO130" s="102"/>
      <c r="DP130" s="102"/>
      <c r="DQ130" s="102"/>
      <c r="DR130" s="102"/>
      <c r="DS130" s="102"/>
      <c r="DT130" s="102"/>
      <c r="DU130" s="102"/>
      <c r="DV130" s="102"/>
      <c r="DW130" s="102"/>
      <c r="DX130" s="102"/>
      <c r="DY130" s="102"/>
      <c r="DZ130" s="102"/>
      <c r="EA130" s="102"/>
      <c r="EB130" s="102"/>
      <c r="EC130" s="102"/>
      <c r="ED130" s="102"/>
      <c r="EE130" s="102"/>
      <c r="EF130" s="102"/>
      <c r="EG130" s="102"/>
      <c r="EH130" s="102"/>
      <c r="EI130" s="102"/>
      <c r="EJ130" s="102"/>
      <c r="EK130" s="102"/>
      <c r="EL130" s="102"/>
      <c r="EM130" s="102"/>
      <c r="EN130" s="102"/>
      <c r="EO130" s="102"/>
      <c r="EP130" s="102"/>
      <c r="EQ130" s="102"/>
      <c r="ER130" s="102"/>
      <c r="ES130" s="102"/>
      <c r="ET130" s="102"/>
      <c r="EU130" s="102"/>
      <c r="EV130" s="102"/>
      <c r="EW130" s="102"/>
      <c r="EX130" s="102"/>
      <c r="EY130" s="102"/>
      <c r="EZ130" s="102"/>
      <c r="FA130" s="102"/>
      <c r="FB130" s="102"/>
      <c r="FC130" s="102"/>
      <c r="FD130" s="102"/>
      <c r="FE130" s="102"/>
      <c r="FF130" s="102"/>
      <c r="FG130" s="102"/>
      <c r="FH130" s="102"/>
      <c r="FI130" s="102"/>
      <c r="FJ130" s="102"/>
      <c r="FK130" s="102"/>
      <c r="FL130" s="102"/>
      <c r="FM130" s="102"/>
      <c r="FN130" s="102"/>
      <c r="FO130" s="102"/>
      <c r="FP130" s="102"/>
      <c r="FQ130" s="102"/>
      <c r="FR130" s="102"/>
      <c r="FS130" s="102"/>
      <c r="FT130" s="102"/>
      <c r="FU130" s="102"/>
      <c r="FV130" s="102"/>
      <c r="FW130" s="102"/>
      <c r="FX130" s="102"/>
      <c r="FY130" s="102"/>
      <c r="FZ130" s="102"/>
      <c r="GA130" s="102"/>
      <c r="GB130" s="102"/>
      <c r="GC130" s="102"/>
      <c r="GD130" s="102"/>
      <c r="GE130" s="102"/>
      <c r="GF130" s="102"/>
      <c r="GG130" s="102"/>
      <c r="GH130" s="102"/>
      <c r="GI130" s="102"/>
      <c r="GJ130" s="102"/>
      <c r="GK130" s="102"/>
      <c r="GL130" s="102"/>
      <c r="GM130" s="102"/>
      <c r="GN130" s="102"/>
      <c r="GO130" s="102"/>
      <c r="GP130" s="102"/>
      <c r="GQ130" s="102"/>
      <c r="GR130" s="102"/>
      <c r="GS130" s="102"/>
      <c r="GT130" s="102"/>
      <c r="GU130" s="102"/>
      <c r="GV130" s="102"/>
      <c r="GW130" s="102"/>
      <c r="GX130" s="102"/>
      <c r="GY130" s="102"/>
      <c r="GZ130" s="102"/>
      <c r="HA130" s="102"/>
      <c r="HB130" s="102"/>
      <c r="HC130" s="102"/>
      <c r="HD130" s="102"/>
      <c r="HE130" s="102"/>
      <c r="HF130" s="102"/>
      <c r="HG130" s="102"/>
      <c r="HH130" s="102"/>
      <c r="HI130" s="102"/>
      <c r="HJ130" s="102"/>
    </row>
    <row r="131" spans="1:218" ht="33.75">
      <c r="A131" s="20">
        <v>111</v>
      </c>
      <c r="B131" s="20">
        <v>1</v>
      </c>
      <c r="C131" s="21">
        <v>42281604</v>
      </c>
      <c r="D131" s="21">
        <v>2502739</v>
      </c>
      <c r="E131" s="23" t="s">
        <v>279</v>
      </c>
      <c r="F131" s="23" t="s">
        <v>280</v>
      </c>
      <c r="G131" s="81" t="s">
        <v>281</v>
      </c>
      <c r="H131" s="54">
        <v>136657.51495069379</v>
      </c>
      <c r="I131" s="139">
        <v>0</v>
      </c>
      <c r="J131" s="62">
        <f t="shared" ref="J131:J143" si="217">H131*I131</f>
        <v>0</v>
      </c>
      <c r="K131" s="129">
        <v>0</v>
      </c>
      <c r="L131" s="29">
        <f t="shared" ref="L131:L143" si="218">H131*K131</f>
        <v>0</v>
      </c>
      <c r="M131" s="129">
        <v>0</v>
      </c>
      <c r="N131" s="29">
        <f t="shared" ref="N131:N143" si="219">H131*M131</f>
        <v>0</v>
      </c>
      <c r="O131" s="129">
        <v>0</v>
      </c>
      <c r="P131" s="29">
        <f t="shared" ref="P131:P143" si="220">H131*O131</f>
        <v>0</v>
      </c>
      <c r="Q131" s="129">
        <v>0</v>
      </c>
      <c r="R131" s="29">
        <f t="shared" ref="R131:R143" si="221">H131*Q131</f>
        <v>0</v>
      </c>
      <c r="S131" s="129">
        <v>0</v>
      </c>
      <c r="T131" s="29">
        <f t="shared" ref="T131:T143" si="222">H131*S131</f>
        <v>0</v>
      </c>
      <c r="U131" s="136">
        <v>0</v>
      </c>
      <c r="V131" s="29">
        <f t="shared" ref="V131:V143" si="223">H131*U131</f>
        <v>0</v>
      </c>
      <c r="W131" s="129">
        <v>0</v>
      </c>
      <c r="X131" s="29">
        <f t="shared" ref="X131:X143" si="224">H131*W131</f>
        <v>0</v>
      </c>
      <c r="Y131" s="136">
        <v>0</v>
      </c>
      <c r="Z131" s="29">
        <f t="shared" ref="Z131:Z143" si="225">H131*Y131</f>
        <v>0</v>
      </c>
      <c r="AA131" s="129">
        <v>0</v>
      </c>
      <c r="AB131" s="29">
        <f t="shared" ref="AB131:AB143" si="226">H131*AA131</f>
        <v>0</v>
      </c>
      <c r="AC131" s="129">
        <v>0</v>
      </c>
      <c r="AD131" s="29">
        <f t="shared" ref="AD131:AD143" si="227">H131*AC131</f>
        <v>0</v>
      </c>
      <c r="AE131" s="139">
        <v>0</v>
      </c>
      <c r="AF131" s="66">
        <f t="shared" ref="AF131:AF143" si="228">H131*AE131</f>
        <v>0</v>
      </c>
      <c r="AG131" s="129">
        <v>0</v>
      </c>
      <c r="AH131" s="29">
        <f t="shared" ref="AH131:AH143" si="229">H131*AG131</f>
        <v>0</v>
      </c>
      <c r="AI131" s="129">
        <v>0</v>
      </c>
      <c r="AJ131" s="29">
        <f t="shared" ref="AJ131:AJ143" si="230">H131*AI131</f>
        <v>0</v>
      </c>
      <c r="AK131" s="129">
        <v>0</v>
      </c>
      <c r="AL131" s="29">
        <f t="shared" ref="AL131:AL143" si="231">H131*AK131</f>
        <v>0</v>
      </c>
      <c r="AM131" s="129">
        <v>1</v>
      </c>
      <c r="AN131" s="29">
        <f t="shared" ref="AN131:AN143" si="232">H131*AM131</f>
        <v>136657.51495069379</v>
      </c>
      <c r="AO131" s="136">
        <v>0</v>
      </c>
      <c r="AP131" s="29">
        <f t="shared" ref="AP131:AP143" si="233">H131*AO131</f>
        <v>0</v>
      </c>
      <c r="AQ131" s="129">
        <v>1</v>
      </c>
      <c r="AR131" s="29">
        <f t="shared" ref="AR131:AR143" si="234">H131*AQ131</f>
        <v>136657.51495069379</v>
      </c>
      <c r="AS131" s="129">
        <v>0</v>
      </c>
      <c r="AT131" s="26">
        <f t="shared" ref="AT131:AT143" si="235">H131*AS131</f>
        <v>0</v>
      </c>
      <c r="AU131" s="129">
        <v>0</v>
      </c>
      <c r="AV131" s="29">
        <f t="shared" ref="AV131:AV143" si="236">H131*AU131</f>
        <v>0</v>
      </c>
      <c r="AW131" s="129">
        <v>0</v>
      </c>
      <c r="AX131" s="29">
        <f t="shared" ref="AX131:AX143" si="237">H131*AW131</f>
        <v>0</v>
      </c>
      <c r="AY131" s="129">
        <v>0</v>
      </c>
      <c r="AZ131" s="29">
        <f t="shared" ref="AZ131:AZ143" si="238">H131*AY131</f>
        <v>0</v>
      </c>
      <c r="BA131" s="68">
        <f>I131+K131+M131+O131+Q131+S131+U131+W131+Y131+AA131+AC131+AE131+AG131+AI131+AK131+AM131+AO131+AQ131+AS131+AU131+AW131+AY131</f>
        <v>2</v>
      </c>
      <c r="BB131" s="172">
        <f>J131+L131+N131+P131+R131+T131+V131+X131+Z131+AB131+AD131+AF131+AH131+AJ131+AL131+AN131+AP131+AR131+AT131+AV131+AX131+AZ131</f>
        <v>273315.02990138758</v>
      </c>
      <c r="BD131" s="180">
        <f t="shared" ref="BD131:BD143" si="239">+H131*BA131</f>
        <v>273315.02990138758</v>
      </c>
      <c r="BE131" s="180">
        <f t="shared" ref="BE131:BE144" si="240">+BB131-BD131</f>
        <v>0</v>
      </c>
    </row>
    <row r="132" spans="1:218" ht="33.75">
      <c r="A132" s="34">
        <v>112</v>
      </c>
      <c r="B132" s="34">
        <v>2</v>
      </c>
      <c r="C132" s="35">
        <v>42281604</v>
      </c>
      <c r="D132" s="35">
        <v>2502739</v>
      </c>
      <c r="E132" s="37" t="s">
        <v>279</v>
      </c>
      <c r="F132" s="37" t="s">
        <v>280</v>
      </c>
      <c r="G132" s="82" t="s">
        <v>268</v>
      </c>
      <c r="H132" s="54">
        <v>7016.2389110855283</v>
      </c>
      <c r="I132" s="139">
        <v>0</v>
      </c>
      <c r="J132" s="62">
        <f t="shared" si="217"/>
        <v>0</v>
      </c>
      <c r="K132" s="129">
        <v>0</v>
      </c>
      <c r="L132" s="29">
        <f t="shared" si="218"/>
        <v>0</v>
      </c>
      <c r="M132" s="129">
        <v>0</v>
      </c>
      <c r="N132" s="29">
        <f t="shared" si="219"/>
        <v>0</v>
      </c>
      <c r="O132" s="129">
        <v>0</v>
      </c>
      <c r="P132" s="29">
        <f t="shared" si="220"/>
        <v>0</v>
      </c>
      <c r="Q132" s="129">
        <v>0</v>
      </c>
      <c r="R132" s="29">
        <f t="shared" si="221"/>
        <v>0</v>
      </c>
      <c r="S132" s="129">
        <v>0</v>
      </c>
      <c r="T132" s="29">
        <f t="shared" si="222"/>
        <v>0</v>
      </c>
      <c r="U132" s="136">
        <v>0</v>
      </c>
      <c r="V132" s="29">
        <f t="shared" si="223"/>
        <v>0</v>
      </c>
      <c r="W132" s="129">
        <v>0</v>
      </c>
      <c r="X132" s="29">
        <f t="shared" si="224"/>
        <v>0</v>
      </c>
      <c r="Y132" s="136">
        <v>0</v>
      </c>
      <c r="Z132" s="29">
        <f t="shared" si="225"/>
        <v>0</v>
      </c>
      <c r="AA132" s="129">
        <v>0</v>
      </c>
      <c r="AB132" s="29">
        <f t="shared" si="226"/>
        <v>0</v>
      </c>
      <c r="AC132" s="129">
        <v>0</v>
      </c>
      <c r="AD132" s="29">
        <f t="shared" si="227"/>
        <v>0</v>
      </c>
      <c r="AE132" s="139">
        <v>0</v>
      </c>
      <c r="AF132" s="66">
        <f t="shared" si="228"/>
        <v>0</v>
      </c>
      <c r="AG132" s="129">
        <v>0</v>
      </c>
      <c r="AH132" s="29">
        <f t="shared" si="229"/>
        <v>0</v>
      </c>
      <c r="AI132" s="129">
        <v>0</v>
      </c>
      <c r="AJ132" s="29">
        <f t="shared" si="230"/>
        <v>0</v>
      </c>
      <c r="AK132" s="129">
        <v>0</v>
      </c>
      <c r="AL132" s="29">
        <f t="shared" si="231"/>
        <v>0</v>
      </c>
      <c r="AM132" s="129">
        <v>10</v>
      </c>
      <c r="AN132" s="29">
        <f t="shared" si="232"/>
        <v>70162.389110855278</v>
      </c>
      <c r="AO132" s="136">
        <v>0</v>
      </c>
      <c r="AP132" s="29">
        <f t="shared" si="233"/>
        <v>0</v>
      </c>
      <c r="AQ132" s="129">
        <v>0</v>
      </c>
      <c r="AR132" s="29">
        <f t="shared" si="234"/>
        <v>0</v>
      </c>
      <c r="AS132" s="129">
        <v>0</v>
      </c>
      <c r="AT132" s="26">
        <f t="shared" si="235"/>
        <v>0</v>
      </c>
      <c r="AU132" s="129">
        <v>0</v>
      </c>
      <c r="AV132" s="29">
        <f t="shared" si="236"/>
        <v>0</v>
      </c>
      <c r="AW132" s="129">
        <v>0</v>
      </c>
      <c r="AX132" s="29">
        <f t="shared" si="237"/>
        <v>0</v>
      </c>
      <c r="AY132" s="129">
        <v>0</v>
      </c>
      <c r="AZ132" s="29">
        <f t="shared" si="238"/>
        <v>0</v>
      </c>
      <c r="BA132" s="68">
        <f t="shared" ref="BA132:BA144" si="241">I132+K132+M132+O132+Q132+S132+U132+W132+Y132+AA132+AC132+AE132+AG132+AI132+AK132+AM132+AO132+AQ132+AS132+AU132+AW132+AY132</f>
        <v>10</v>
      </c>
      <c r="BB132" s="172">
        <f t="shared" ref="BB132:BB144" si="242">J132+L132+N132+P132+R132+T132+V132+X132+Z132+AB132+AD132+AF132+AH132+AJ132+AL132+AN132+AP132+AR132+AT132+AV132+AX132+AZ132</f>
        <v>70162.389110855278</v>
      </c>
      <c r="BD132" s="180">
        <f t="shared" si="239"/>
        <v>70162.389110855278</v>
      </c>
      <c r="BE132" s="180">
        <f t="shared" si="240"/>
        <v>0</v>
      </c>
    </row>
    <row r="133" spans="1:218" ht="67.5">
      <c r="A133" s="34">
        <v>113</v>
      </c>
      <c r="B133" s="34">
        <v>3</v>
      </c>
      <c r="C133" s="35">
        <v>42281704</v>
      </c>
      <c r="D133" s="35">
        <v>2503252</v>
      </c>
      <c r="E133" s="37" t="s">
        <v>282</v>
      </c>
      <c r="F133" s="37" t="s">
        <v>493</v>
      </c>
      <c r="G133" s="83" t="s">
        <v>283</v>
      </c>
      <c r="H133" s="54">
        <v>190169.51810374536</v>
      </c>
      <c r="I133" s="139">
        <v>3</v>
      </c>
      <c r="J133" s="62">
        <f t="shared" si="217"/>
        <v>570508.55431123613</v>
      </c>
      <c r="K133" s="129">
        <v>0</v>
      </c>
      <c r="L133" s="29">
        <f t="shared" si="218"/>
        <v>0</v>
      </c>
      <c r="M133" s="129">
        <v>0</v>
      </c>
      <c r="N133" s="29">
        <f t="shared" si="219"/>
        <v>0</v>
      </c>
      <c r="O133" s="129">
        <v>0</v>
      </c>
      <c r="P133" s="29">
        <f t="shared" si="220"/>
        <v>0</v>
      </c>
      <c r="Q133" s="129">
        <v>0</v>
      </c>
      <c r="R133" s="29">
        <f t="shared" si="221"/>
        <v>0</v>
      </c>
      <c r="S133" s="129">
        <v>0</v>
      </c>
      <c r="T133" s="29">
        <f t="shared" si="222"/>
        <v>0</v>
      </c>
      <c r="U133" s="136">
        <v>1</v>
      </c>
      <c r="V133" s="29">
        <f t="shared" si="223"/>
        <v>190169.51810374536</v>
      </c>
      <c r="W133" s="129">
        <v>0</v>
      </c>
      <c r="X133" s="29">
        <f t="shared" si="224"/>
        <v>0</v>
      </c>
      <c r="Y133" s="136">
        <v>0</v>
      </c>
      <c r="Z133" s="29">
        <f t="shared" si="225"/>
        <v>0</v>
      </c>
      <c r="AA133" s="129">
        <v>0</v>
      </c>
      <c r="AB133" s="29">
        <f t="shared" si="226"/>
        <v>0</v>
      </c>
      <c r="AC133" s="129">
        <v>0</v>
      </c>
      <c r="AD133" s="29">
        <f t="shared" si="227"/>
        <v>0</v>
      </c>
      <c r="AE133" s="139">
        <v>2</v>
      </c>
      <c r="AF133" s="66">
        <f t="shared" si="228"/>
        <v>380339.03620749072</v>
      </c>
      <c r="AG133" s="129">
        <v>0</v>
      </c>
      <c r="AH133" s="29">
        <f t="shared" si="229"/>
        <v>0</v>
      </c>
      <c r="AI133" s="129">
        <v>0</v>
      </c>
      <c r="AJ133" s="29">
        <f t="shared" si="230"/>
        <v>0</v>
      </c>
      <c r="AK133" s="129">
        <v>0</v>
      </c>
      <c r="AL133" s="29">
        <f t="shared" si="231"/>
        <v>0</v>
      </c>
      <c r="AM133" s="129">
        <v>1</v>
      </c>
      <c r="AN133" s="29">
        <f t="shared" si="232"/>
        <v>190169.51810374536</v>
      </c>
      <c r="AO133" s="136">
        <v>0</v>
      </c>
      <c r="AP133" s="29">
        <f t="shared" si="233"/>
        <v>0</v>
      </c>
      <c r="AQ133" s="129">
        <v>1</v>
      </c>
      <c r="AR133" s="29">
        <f t="shared" si="234"/>
        <v>190169.51810374536</v>
      </c>
      <c r="AS133" s="129">
        <v>0</v>
      </c>
      <c r="AT133" s="26">
        <f t="shared" si="235"/>
        <v>0</v>
      </c>
      <c r="AU133" s="129">
        <v>0</v>
      </c>
      <c r="AV133" s="29">
        <f t="shared" si="236"/>
        <v>0</v>
      </c>
      <c r="AW133" s="129">
        <v>0</v>
      </c>
      <c r="AX133" s="29">
        <f t="shared" si="237"/>
        <v>0</v>
      </c>
      <c r="AY133" s="129">
        <v>0</v>
      </c>
      <c r="AZ133" s="29">
        <f t="shared" si="238"/>
        <v>0</v>
      </c>
      <c r="BA133" s="68">
        <f t="shared" si="241"/>
        <v>8</v>
      </c>
      <c r="BB133" s="172">
        <f t="shared" si="242"/>
        <v>1521356.1448299629</v>
      </c>
      <c r="BD133" s="180">
        <f t="shared" si="239"/>
        <v>1521356.1448299629</v>
      </c>
      <c r="BE133" s="180">
        <f t="shared" si="240"/>
        <v>0</v>
      </c>
    </row>
    <row r="134" spans="1:218" ht="67.5">
      <c r="A134" s="20">
        <v>114</v>
      </c>
      <c r="B134" s="20">
        <v>4</v>
      </c>
      <c r="C134" s="35">
        <v>42281603</v>
      </c>
      <c r="D134" s="35">
        <v>2504876</v>
      </c>
      <c r="E134" s="37" t="s">
        <v>284</v>
      </c>
      <c r="F134" s="37" t="s">
        <v>285</v>
      </c>
      <c r="G134" s="83" t="s">
        <v>286</v>
      </c>
      <c r="H134" s="54">
        <v>242739.57613359904</v>
      </c>
      <c r="I134" s="139">
        <v>15</v>
      </c>
      <c r="J134" s="62">
        <f t="shared" si="217"/>
        <v>3641093.6420039856</v>
      </c>
      <c r="K134" s="129">
        <v>0</v>
      </c>
      <c r="L134" s="29">
        <f t="shared" si="218"/>
        <v>0</v>
      </c>
      <c r="M134" s="129">
        <v>0</v>
      </c>
      <c r="N134" s="29">
        <f t="shared" si="219"/>
        <v>0</v>
      </c>
      <c r="O134" s="129">
        <v>0</v>
      </c>
      <c r="P134" s="29">
        <f t="shared" si="220"/>
        <v>0</v>
      </c>
      <c r="Q134" s="129">
        <v>0</v>
      </c>
      <c r="R134" s="29">
        <f t="shared" si="221"/>
        <v>0</v>
      </c>
      <c r="S134" s="129">
        <v>0</v>
      </c>
      <c r="T134" s="29">
        <f t="shared" si="222"/>
        <v>0</v>
      </c>
      <c r="U134" s="136">
        <v>0</v>
      </c>
      <c r="V134" s="29">
        <f t="shared" si="223"/>
        <v>0</v>
      </c>
      <c r="W134" s="129">
        <v>0</v>
      </c>
      <c r="X134" s="29">
        <f t="shared" si="224"/>
        <v>0</v>
      </c>
      <c r="Y134" s="136">
        <v>0</v>
      </c>
      <c r="Z134" s="29">
        <f t="shared" si="225"/>
        <v>0</v>
      </c>
      <c r="AA134" s="129">
        <v>0</v>
      </c>
      <c r="AB134" s="29">
        <f t="shared" si="226"/>
        <v>0</v>
      </c>
      <c r="AC134" s="129">
        <v>0</v>
      </c>
      <c r="AD134" s="29">
        <f t="shared" si="227"/>
        <v>0</v>
      </c>
      <c r="AE134" s="139">
        <v>0</v>
      </c>
      <c r="AF134" s="66">
        <f t="shared" si="228"/>
        <v>0</v>
      </c>
      <c r="AG134" s="129">
        <v>0</v>
      </c>
      <c r="AH134" s="29">
        <f t="shared" si="229"/>
        <v>0</v>
      </c>
      <c r="AI134" s="129">
        <v>0</v>
      </c>
      <c r="AJ134" s="29">
        <f t="shared" si="230"/>
        <v>0</v>
      </c>
      <c r="AK134" s="129">
        <v>0</v>
      </c>
      <c r="AL134" s="29">
        <f t="shared" si="231"/>
        <v>0</v>
      </c>
      <c r="AM134" s="129">
        <v>2</v>
      </c>
      <c r="AN134" s="29">
        <f t="shared" si="232"/>
        <v>485479.15226719808</v>
      </c>
      <c r="AO134" s="136">
        <v>0</v>
      </c>
      <c r="AP134" s="29">
        <f t="shared" si="233"/>
        <v>0</v>
      </c>
      <c r="AQ134" s="129">
        <v>0</v>
      </c>
      <c r="AR134" s="29">
        <f t="shared" si="234"/>
        <v>0</v>
      </c>
      <c r="AS134" s="129">
        <v>0</v>
      </c>
      <c r="AT134" s="26">
        <f t="shared" si="235"/>
        <v>0</v>
      </c>
      <c r="AU134" s="129">
        <v>0</v>
      </c>
      <c r="AV134" s="29">
        <f t="shared" si="236"/>
        <v>0</v>
      </c>
      <c r="AW134" s="129">
        <v>0</v>
      </c>
      <c r="AX134" s="29">
        <f t="shared" si="237"/>
        <v>0</v>
      </c>
      <c r="AY134" s="129">
        <v>0</v>
      </c>
      <c r="AZ134" s="29">
        <f t="shared" si="238"/>
        <v>0</v>
      </c>
      <c r="BA134" s="68">
        <f t="shared" si="241"/>
        <v>17</v>
      </c>
      <c r="BB134" s="172">
        <f t="shared" si="242"/>
        <v>4126572.7942711837</v>
      </c>
      <c r="BD134" s="180">
        <f t="shared" si="239"/>
        <v>4126572.7942711837</v>
      </c>
      <c r="BE134" s="180">
        <f t="shared" si="240"/>
        <v>0</v>
      </c>
    </row>
    <row r="135" spans="1:218" ht="56.25">
      <c r="A135" s="34">
        <v>115</v>
      </c>
      <c r="B135" s="34">
        <v>5</v>
      </c>
      <c r="C135" s="35">
        <v>42281603</v>
      </c>
      <c r="D135" s="35">
        <v>2503133</v>
      </c>
      <c r="E135" s="37" t="s">
        <v>287</v>
      </c>
      <c r="F135" s="37" t="s">
        <v>288</v>
      </c>
      <c r="G135" s="83" t="s">
        <v>486</v>
      </c>
      <c r="H135" s="54">
        <v>54566.66514335094</v>
      </c>
      <c r="I135" s="139">
        <v>30</v>
      </c>
      <c r="J135" s="62">
        <f t="shared" si="217"/>
        <v>1636999.9543005282</v>
      </c>
      <c r="K135" s="129">
        <v>1</v>
      </c>
      <c r="L135" s="29">
        <f t="shared" si="218"/>
        <v>54566.66514335094</v>
      </c>
      <c r="M135" s="129">
        <v>0</v>
      </c>
      <c r="N135" s="29">
        <f t="shared" si="219"/>
        <v>0</v>
      </c>
      <c r="O135" s="129">
        <v>0</v>
      </c>
      <c r="P135" s="29">
        <f t="shared" si="220"/>
        <v>0</v>
      </c>
      <c r="Q135" s="129">
        <v>2</v>
      </c>
      <c r="R135" s="29">
        <f t="shared" si="221"/>
        <v>109133.33028670188</v>
      </c>
      <c r="S135" s="129">
        <v>0</v>
      </c>
      <c r="T135" s="29">
        <f t="shared" si="222"/>
        <v>0</v>
      </c>
      <c r="U135" s="136">
        <v>0</v>
      </c>
      <c r="V135" s="29">
        <f t="shared" si="223"/>
        <v>0</v>
      </c>
      <c r="W135" s="129">
        <v>6</v>
      </c>
      <c r="X135" s="29">
        <f t="shared" si="224"/>
        <v>327399.99086010561</v>
      </c>
      <c r="Y135" s="136">
        <v>0</v>
      </c>
      <c r="Z135" s="29">
        <f t="shared" si="225"/>
        <v>0</v>
      </c>
      <c r="AA135" s="129">
        <v>0</v>
      </c>
      <c r="AB135" s="29">
        <f t="shared" si="226"/>
        <v>0</v>
      </c>
      <c r="AC135" s="129">
        <v>3</v>
      </c>
      <c r="AD135" s="29">
        <f t="shared" si="227"/>
        <v>163699.9954300528</v>
      </c>
      <c r="AE135" s="139">
        <v>1</v>
      </c>
      <c r="AF135" s="66">
        <f t="shared" si="228"/>
        <v>54566.66514335094</v>
      </c>
      <c r="AG135" s="129">
        <v>2</v>
      </c>
      <c r="AH135" s="29">
        <f t="shared" si="229"/>
        <v>109133.33028670188</v>
      </c>
      <c r="AI135" s="129">
        <v>0</v>
      </c>
      <c r="AJ135" s="29">
        <f t="shared" si="230"/>
        <v>0</v>
      </c>
      <c r="AK135" s="129">
        <v>0</v>
      </c>
      <c r="AL135" s="29">
        <f t="shared" si="231"/>
        <v>0</v>
      </c>
      <c r="AM135" s="129">
        <v>5</v>
      </c>
      <c r="AN135" s="29">
        <f t="shared" si="232"/>
        <v>272833.32571675471</v>
      </c>
      <c r="AO135" s="136">
        <v>2</v>
      </c>
      <c r="AP135" s="29">
        <f t="shared" si="233"/>
        <v>109133.33028670188</v>
      </c>
      <c r="AQ135" s="129">
        <v>0</v>
      </c>
      <c r="AR135" s="29">
        <f t="shared" si="234"/>
        <v>0</v>
      </c>
      <c r="AS135" s="129">
        <v>0</v>
      </c>
      <c r="AT135" s="26">
        <f t="shared" si="235"/>
        <v>0</v>
      </c>
      <c r="AU135" s="129">
        <v>0</v>
      </c>
      <c r="AV135" s="29">
        <f t="shared" si="236"/>
        <v>0</v>
      </c>
      <c r="AW135" s="129">
        <v>3</v>
      </c>
      <c r="AX135" s="29">
        <f t="shared" si="237"/>
        <v>163699.9954300528</v>
      </c>
      <c r="AY135" s="129">
        <v>0</v>
      </c>
      <c r="AZ135" s="29">
        <f t="shared" si="238"/>
        <v>0</v>
      </c>
      <c r="BA135" s="68">
        <f t="shared" si="241"/>
        <v>55</v>
      </c>
      <c r="BB135" s="172">
        <f t="shared" si="242"/>
        <v>3001166.5828843014</v>
      </c>
      <c r="BD135" s="180">
        <f t="shared" si="239"/>
        <v>3001166.5828843019</v>
      </c>
      <c r="BE135" s="180">
        <f t="shared" si="240"/>
        <v>0</v>
      </c>
    </row>
    <row r="136" spans="1:218" ht="123.75">
      <c r="A136" s="34">
        <v>116</v>
      </c>
      <c r="B136" s="34">
        <v>6</v>
      </c>
      <c r="C136" s="35">
        <v>42131700</v>
      </c>
      <c r="D136" s="35">
        <v>2502695</v>
      </c>
      <c r="E136" s="37" t="s">
        <v>289</v>
      </c>
      <c r="F136" s="37" t="s">
        <v>487</v>
      </c>
      <c r="G136" s="83" t="s">
        <v>488</v>
      </c>
      <c r="H136" s="54">
        <v>80124.258525751793</v>
      </c>
      <c r="I136" s="139">
        <v>0</v>
      </c>
      <c r="J136" s="62">
        <f t="shared" si="217"/>
        <v>0</v>
      </c>
      <c r="K136" s="129">
        <v>0</v>
      </c>
      <c r="L136" s="29">
        <f t="shared" si="218"/>
        <v>0</v>
      </c>
      <c r="M136" s="129">
        <v>0</v>
      </c>
      <c r="N136" s="29">
        <f t="shared" si="219"/>
        <v>0</v>
      </c>
      <c r="O136" s="129">
        <v>0</v>
      </c>
      <c r="P136" s="29">
        <f t="shared" si="220"/>
        <v>0</v>
      </c>
      <c r="Q136" s="129">
        <v>0</v>
      </c>
      <c r="R136" s="29">
        <f t="shared" si="221"/>
        <v>0</v>
      </c>
      <c r="S136" s="129">
        <v>0</v>
      </c>
      <c r="T136" s="29">
        <f t="shared" si="222"/>
        <v>0</v>
      </c>
      <c r="U136" s="136">
        <v>0</v>
      </c>
      <c r="V136" s="29">
        <f t="shared" si="223"/>
        <v>0</v>
      </c>
      <c r="W136" s="129">
        <v>0</v>
      </c>
      <c r="X136" s="29">
        <f t="shared" si="224"/>
        <v>0</v>
      </c>
      <c r="Y136" s="136">
        <v>0</v>
      </c>
      <c r="Z136" s="29">
        <f t="shared" si="225"/>
        <v>0</v>
      </c>
      <c r="AA136" s="129">
        <v>0</v>
      </c>
      <c r="AB136" s="29">
        <f t="shared" si="226"/>
        <v>0</v>
      </c>
      <c r="AC136" s="129">
        <v>0</v>
      </c>
      <c r="AD136" s="29">
        <f t="shared" si="227"/>
        <v>0</v>
      </c>
      <c r="AE136" s="139">
        <v>0</v>
      </c>
      <c r="AF136" s="66">
        <f t="shared" si="228"/>
        <v>0</v>
      </c>
      <c r="AG136" s="129">
        <v>2</v>
      </c>
      <c r="AH136" s="29">
        <f t="shared" si="229"/>
        <v>160248.51705150359</v>
      </c>
      <c r="AI136" s="129">
        <v>0</v>
      </c>
      <c r="AJ136" s="29">
        <f t="shared" si="230"/>
        <v>0</v>
      </c>
      <c r="AK136" s="129">
        <v>0</v>
      </c>
      <c r="AL136" s="29">
        <f t="shared" si="231"/>
        <v>0</v>
      </c>
      <c r="AM136" s="129">
        <v>0</v>
      </c>
      <c r="AN136" s="29">
        <f t="shared" si="232"/>
        <v>0</v>
      </c>
      <c r="AO136" s="136">
        <v>0</v>
      </c>
      <c r="AP136" s="29">
        <f t="shared" si="233"/>
        <v>0</v>
      </c>
      <c r="AQ136" s="129">
        <v>0</v>
      </c>
      <c r="AR136" s="29">
        <f t="shared" si="234"/>
        <v>0</v>
      </c>
      <c r="AS136" s="129">
        <v>0</v>
      </c>
      <c r="AT136" s="26">
        <f t="shared" si="235"/>
        <v>0</v>
      </c>
      <c r="AU136" s="129">
        <v>0</v>
      </c>
      <c r="AV136" s="29">
        <f t="shared" si="236"/>
        <v>0</v>
      </c>
      <c r="AW136" s="129">
        <v>0</v>
      </c>
      <c r="AX136" s="29">
        <f t="shared" si="237"/>
        <v>0</v>
      </c>
      <c r="AY136" s="129">
        <v>0</v>
      </c>
      <c r="AZ136" s="29">
        <f t="shared" si="238"/>
        <v>0</v>
      </c>
      <c r="BA136" s="68">
        <f t="shared" si="241"/>
        <v>2</v>
      </c>
      <c r="BB136" s="172">
        <f t="shared" si="242"/>
        <v>160248.51705150359</v>
      </c>
      <c r="BD136" s="180">
        <f t="shared" si="239"/>
        <v>160248.51705150359</v>
      </c>
      <c r="BE136" s="180">
        <f t="shared" si="240"/>
        <v>0</v>
      </c>
    </row>
    <row r="137" spans="1:218" ht="67.5">
      <c r="A137" s="20">
        <v>117</v>
      </c>
      <c r="B137" s="20">
        <v>7</v>
      </c>
      <c r="C137" s="35">
        <v>42281603</v>
      </c>
      <c r="D137" s="35">
        <v>2504876</v>
      </c>
      <c r="E137" s="37" t="s">
        <v>284</v>
      </c>
      <c r="F137" s="37" t="s">
        <v>285</v>
      </c>
      <c r="G137" s="83" t="s">
        <v>272</v>
      </c>
      <c r="H137" s="54">
        <v>43699.115962945601</v>
      </c>
      <c r="I137" s="139">
        <v>10</v>
      </c>
      <c r="J137" s="62">
        <f t="shared" si="217"/>
        <v>436991.159629456</v>
      </c>
      <c r="K137" s="129">
        <v>0</v>
      </c>
      <c r="L137" s="29">
        <f t="shared" si="218"/>
        <v>0</v>
      </c>
      <c r="M137" s="129">
        <v>0</v>
      </c>
      <c r="N137" s="29">
        <f t="shared" si="219"/>
        <v>0</v>
      </c>
      <c r="O137" s="129">
        <v>0</v>
      </c>
      <c r="P137" s="29">
        <f t="shared" si="220"/>
        <v>0</v>
      </c>
      <c r="Q137" s="129">
        <v>0</v>
      </c>
      <c r="R137" s="29">
        <f t="shared" si="221"/>
        <v>0</v>
      </c>
      <c r="S137" s="129">
        <v>0</v>
      </c>
      <c r="T137" s="29">
        <f t="shared" si="222"/>
        <v>0</v>
      </c>
      <c r="U137" s="136">
        <v>0</v>
      </c>
      <c r="V137" s="29">
        <f t="shared" si="223"/>
        <v>0</v>
      </c>
      <c r="W137" s="129">
        <v>0</v>
      </c>
      <c r="X137" s="29">
        <f t="shared" si="224"/>
        <v>0</v>
      </c>
      <c r="Y137" s="136">
        <v>1</v>
      </c>
      <c r="Z137" s="29">
        <f t="shared" si="225"/>
        <v>43699.115962945601</v>
      </c>
      <c r="AA137" s="129">
        <v>0</v>
      </c>
      <c r="AB137" s="29">
        <f t="shared" si="226"/>
        <v>0</v>
      </c>
      <c r="AC137" s="129">
        <v>0</v>
      </c>
      <c r="AD137" s="29">
        <f t="shared" si="227"/>
        <v>0</v>
      </c>
      <c r="AE137" s="139">
        <v>0</v>
      </c>
      <c r="AF137" s="66">
        <f t="shared" si="228"/>
        <v>0</v>
      </c>
      <c r="AG137" s="129">
        <v>0</v>
      </c>
      <c r="AH137" s="29">
        <f t="shared" si="229"/>
        <v>0</v>
      </c>
      <c r="AI137" s="129">
        <v>0</v>
      </c>
      <c r="AJ137" s="29">
        <f t="shared" si="230"/>
        <v>0</v>
      </c>
      <c r="AK137" s="129">
        <v>0</v>
      </c>
      <c r="AL137" s="29">
        <f t="shared" si="231"/>
        <v>0</v>
      </c>
      <c r="AM137" s="129">
        <v>0</v>
      </c>
      <c r="AN137" s="29">
        <f t="shared" si="232"/>
        <v>0</v>
      </c>
      <c r="AO137" s="136">
        <v>0</v>
      </c>
      <c r="AP137" s="29">
        <f t="shared" si="233"/>
        <v>0</v>
      </c>
      <c r="AQ137" s="129">
        <v>0</v>
      </c>
      <c r="AR137" s="29">
        <f t="shared" si="234"/>
        <v>0</v>
      </c>
      <c r="AS137" s="129">
        <v>0</v>
      </c>
      <c r="AT137" s="26">
        <f t="shared" si="235"/>
        <v>0</v>
      </c>
      <c r="AU137" s="129">
        <v>0</v>
      </c>
      <c r="AV137" s="29">
        <f t="shared" si="236"/>
        <v>0</v>
      </c>
      <c r="AW137" s="129">
        <v>0</v>
      </c>
      <c r="AX137" s="29">
        <f t="shared" si="237"/>
        <v>0</v>
      </c>
      <c r="AY137" s="129">
        <v>0</v>
      </c>
      <c r="AZ137" s="29">
        <f t="shared" si="238"/>
        <v>0</v>
      </c>
      <c r="BA137" s="68">
        <f t="shared" si="241"/>
        <v>11</v>
      </c>
      <c r="BB137" s="172">
        <f t="shared" si="242"/>
        <v>480690.27559240162</v>
      </c>
      <c r="BD137" s="180">
        <f t="shared" si="239"/>
        <v>480690.27559240162</v>
      </c>
      <c r="BE137" s="180">
        <f t="shared" si="240"/>
        <v>0</v>
      </c>
    </row>
    <row r="138" spans="1:218" ht="56.25">
      <c r="A138" s="34">
        <v>118</v>
      </c>
      <c r="B138" s="34">
        <v>8</v>
      </c>
      <c r="C138" s="35">
        <v>42281604</v>
      </c>
      <c r="D138" s="35">
        <v>2502739</v>
      </c>
      <c r="E138" s="37" t="s">
        <v>291</v>
      </c>
      <c r="F138" s="37" t="s">
        <v>292</v>
      </c>
      <c r="G138" s="83" t="s">
        <v>290</v>
      </c>
      <c r="H138" s="54">
        <v>129421.71815579286</v>
      </c>
      <c r="I138" s="139">
        <v>0</v>
      </c>
      <c r="J138" s="62">
        <f t="shared" si="217"/>
        <v>0</v>
      </c>
      <c r="K138" s="129">
        <v>0</v>
      </c>
      <c r="L138" s="29">
        <f t="shared" si="218"/>
        <v>0</v>
      </c>
      <c r="M138" s="129">
        <v>0</v>
      </c>
      <c r="N138" s="29">
        <f t="shared" si="219"/>
        <v>0</v>
      </c>
      <c r="O138" s="129">
        <v>0</v>
      </c>
      <c r="P138" s="29">
        <f t="shared" si="220"/>
        <v>0</v>
      </c>
      <c r="Q138" s="129">
        <v>0</v>
      </c>
      <c r="R138" s="29">
        <f t="shared" si="221"/>
        <v>0</v>
      </c>
      <c r="S138" s="129">
        <v>0</v>
      </c>
      <c r="T138" s="29">
        <f t="shared" si="222"/>
        <v>0</v>
      </c>
      <c r="U138" s="136">
        <v>0</v>
      </c>
      <c r="V138" s="29">
        <f t="shared" si="223"/>
        <v>0</v>
      </c>
      <c r="W138" s="129">
        <v>0</v>
      </c>
      <c r="X138" s="29">
        <f t="shared" si="224"/>
        <v>0</v>
      </c>
      <c r="Y138" s="136">
        <v>0</v>
      </c>
      <c r="Z138" s="29">
        <f t="shared" si="225"/>
        <v>0</v>
      </c>
      <c r="AA138" s="129">
        <v>0</v>
      </c>
      <c r="AB138" s="29">
        <f t="shared" si="226"/>
        <v>0</v>
      </c>
      <c r="AC138" s="129">
        <v>0</v>
      </c>
      <c r="AD138" s="29">
        <f t="shared" si="227"/>
        <v>0</v>
      </c>
      <c r="AE138" s="139">
        <v>0</v>
      </c>
      <c r="AF138" s="66">
        <f t="shared" si="228"/>
        <v>0</v>
      </c>
      <c r="AG138" s="129">
        <v>0</v>
      </c>
      <c r="AH138" s="29">
        <f t="shared" si="229"/>
        <v>0</v>
      </c>
      <c r="AI138" s="129">
        <v>0</v>
      </c>
      <c r="AJ138" s="29">
        <f t="shared" si="230"/>
        <v>0</v>
      </c>
      <c r="AK138" s="129">
        <v>0</v>
      </c>
      <c r="AL138" s="29">
        <f t="shared" si="231"/>
        <v>0</v>
      </c>
      <c r="AM138" s="129">
        <v>2</v>
      </c>
      <c r="AN138" s="29">
        <f t="shared" si="232"/>
        <v>258843.43631158571</v>
      </c>
      <c r="AO138" s="136">
        <v>0</v>
      </c>
      <c r="AP138" s="29">
        <f t="shared" si="233"/>
        <v>0</v>
      </c>
      <c r="AQ138" s="129">
        <v>0</v>
      </c>
      <c r="AR138" s="29">
        <f t="shared" si="234"/>
        <v>0</v>
      </c>
      <c r="AS138" s="129">
        <v>0</v>
      </c>
      <c r="AT138" s="26">
        <f t="shared" si="235"/>
        <v>0</v>
      </c>
      <c r="AU138" s="129">
        <v>0</v>
      </c>
      <c r="AV138" s="29">
        <f t="shared" si="236"/>
        <v>0</v>
      </c>
      <c r="AW138" s="129">
        <v>0</v>
      </c>
      <c r="AX138" s="29">
        <f t="shared" si="237"/>
        <v>0</v>
      </c>
      <c r="AY138" s="129">
        <v>0</v>
      </c>
      <c r="AZ138" s="29">
        <f t="shared" si="238"/>
        <v>0</v>
      </c>
      <c r="BA138" s="68">
        <f t="shared" si="241"/>
        <v>2</v>
      </c>
      <c r="BB138" s="172">
        <f t="shared" si="242"/>
        <v>258843.43631158571</v>
      </c>
      <c r="BD138" s="180">
        <f t="shared" si="239"/>
        <v>258843.43631158571</v>
      </c>
      <c r="BE138" s="180">
        <f t="shared" si="240"/>
        <v>0</v>
      </c>
    </row>
    <row r="139" spans="1:218" ht="112.5">
      <c r="A139" s="34">
        <v>119</v>
      </c>
      <c r="B139" s="34">
        <v>9</v>
      </c>
      <c r="C139" s="35">
        <v>42281704</v>
      </c>
      <c r="D139" s="35">
        <v>2500436</v>
      </c>
      <c r="E139" s="37" t="s">
        <v>293</v>
      </c>
      <c r="F139" s="37" t="s">
        <v>294</v>
      </c>
      <c r="G139" s="82" t="s">
        <v>295</v>
      </c>
      <c r="H139" s="54">
        <v>93020.903179561181</v>
      </c>
      <c r="I139" s="139">
        <v>4</v>
      </c>
      <c r="J139" s="62">
        <f t="shared" si="217"/>
        <v>372083.61271824472</v>
      </c>
      <c r="K139" s="129">
        <v>0</v>
      </c>
      <c r="L139" s="29">
        <f t="shared" si="218"/>
        <v>0</v>
      </c>
      <c r="M139" s="129">
        <v>0</v>
      </c>
      <c r="N139" s="29">
        <f t="shared" si="219"/>
        <v>0</v>
      </c>
      <c r="O139" s="129">
        <v>0</v>
      </c>
      <c r="P139" s="29">
        <f t="shared" si="220"/>
        <v>0</v>
      </c>
      <c r="Q139" s="129">
        <v>0</v>
      </c>
      <c r="R139" s="29">
        <f t="shared" si="221"/>
        <v>0</v>
      </c>
      <c r="S139" s="129">
        <v>0</v>
      </c>
      <c r="T139" s="29">
        <f t="shared" si="222"/>
        <v>0</v>
      </c>
      <c r="U139" s="136">
        <v>0</v>
      </c>
      <c r="V139" s="29">
        <f t="shared" si="223"/>
        <v>0</v>
      </c>
      <c r="W139" s="129">
        <v>5</v>
      </c>
      <c r="X139" s="29">
        <f t="shared" si="224"/>
        <v>465104.51589780592</v>
      </c>
      <c r="Y139" s="136">
        <v>0</v>
      </c>
      <c r="Z139" s="29">
        <f t="shared" si="225"/>
        <v>0</v>
      </c>
      <c r="AA139" s="129">
        <v>0</v>
      </c>
      <c r="AB139" s="29">
        <f t="shared" si="226"/>
        <v>0</v>
      </c>
      <c r="AC139" s="129">
        <v>0</v>
      </c>
      <c r="AD139" s="29">
        <f t="shared" si="227"/>
        <v>0</v>
      </c>
      <c r="AE139" s="139">
        <v>0</v>
      </c>
      <c r="AF139" s="66">
        <f t="shared" si="228"/>
        <v>0</v>
      </c>
      <c r="AG139" s="129">
        <v>0</v>
      </c>
      <c r="AH139" s="29">
        <f t="shared" si="229"/>
        <v>0</v>
      </c>
      <c r="AI139" s="129">
        <v>1</v>
      </c>
      <c r="AJ139" s="29">
        <f t="shared" si="230"/>
        <v>93020.903179561181</v>
      </c>
      <c r="AK139" s="129">
        <v>0</v>
      </c>
      <c r="AL139" s="29">
        <f t="shared" si="231"/>
        <v>0</v>
      </c>
      <c r="AM139" s="129">
        <v>0</v>
      </c>
      <c r="AN139" s="29">
        <f t="shared" si="232"/>
        <v>0</v>
      </c>
      <c r="AO139" s="136">
        <v>0</v>
      </c>
      <c r="AP139" s="29">
        <f t="shared" si="233"/>
        <v>0</v>
      </c>
      <c r="AQ139" s="129">
        <v>0</v>
      </c>
      <c r="AR139" s="29">
        <f t="shared" si="234"/>
        <v>0</v>
      </c>
      <c r="AS139" s="129">
        <v>0</v>
      </c>
      <c r="AT139" s="26">
        <f t="shared" si="235"/>
        <v>0</v>
      </c>
      <c r="AU139" s="129">
        <v>0</v>
      </c>
      <c r="AV139" s="29">
        <f t="shared" si="236"/>
        <v>0</v>
      </c>
      <c r="AW139" s="129">
        <v>0</v>
      </c>
      <c r="AX139" s="29">
        <f t="shared" si="237"/>
        <v>0</v>
      </c>
      <c r="AY139" s="129">
        <v>0</v>
      </c>
      <c r="AZ139" s="29">
        <f t="shared" si="238"/>
        <v>0</v>
      </c>
      <c r="BA139" s="68">
        <f t="shared" si="241"/>
        <v>10</v>
      </c>
      <c r="BB139" s="172">
        <f t="shared" si="242"/>
        <v>930209.03179561172</v>
      </c>
      <c r="BD139" s="180">
        <f t="shared" si="239"/>
        <v>930209.03179561184</v>
      </c>
      <c r="BE139" s="180">
        <f t="shared" si="240"/>
        <v>0</v>
      </c>
    </row>
    <row r="140" spans="1:218" ht="78.75">
      <c r="A140" s="20">
        <v>120</v>
      </c>
      <c r="B140" s="20">
        <v>10</v>
      </c>
      <c r="C140" s="57">
        <v>42281603</v>
      </c>
      <c r="D140" s="57">
        <v>2584033</v>
      </c>
      <c r="E140" s="37" t="s">
        <v>296</v>
      </c>
      <c r="F140" s="37" t="s">
        <v>297</v>
      </c>
      <c r="G140" s="83" t="s">
        <v>494</v>
      </c>
      <c r="H140" s="74">
        <v>219267.21189883252</v>
      </c>
      <c r="I140" s="139">
        <v>16</v>
      </c>
      <c r="J140" s="62">
        <f t="shared" si="217"/>
        <v>3508275.3903813204</v>
      </c>
      <c r="K140" s="129">
        <v>0</v>
      </c>
      <c r="L140" s="29">
        <f t="shared" si="218"/>
        <v>0</v>
      </c>
      <c r="M140" s="129">
        <v>0</v>
      </c>
      <c r="N140" s="29">
        <f t="shared" si="219"/>
        <v>0</v>
      </c>
      <c r="O140" s="129">
        <v>0</v>
      </c>
      <c r="P140" s="29">
        <f t="shared" si="220"/>
        <v>0</v>
      </c>
      <c r="Q140" s="129">
        <v>0</v>
      </c>
      <c r="R140" s="29">
        <f t="shared" si="221"/>
        <v>0</v>
      </c>
      <c r="S140" s="129">
        <v>0</v>
      </c>
      <c r="T140" s="29">
        <f t="shared" si="222"/>
        <v>0</v>
      </c>
      <c r="U140" s="136">
        <v>0</v>
      </c>
      <c r="V140" s="29">
        <f t="shared" si="223"/>
        <v>0</v>
      </c>
      <c r="W140" s="129">
        <v>0</v>
      </c>
      <c r="X140" s="29">
        <f t="shared" si="224"/>
        <v>0</v>
      </c>
      <c r="Y140" s="136">
        <v>0</v>
      </c>
      <c r="Z140" s="29">
        <f t="shared" si="225"/>
        <v>0</v>
      </c>
      <c r="AA140" s="129">
        <v>0</v>
      </c>
      <c r="AB140" s="29">
        <f t="shared" si="226"/>
        <v>0</v>
      </c>
      <c r="AC140" s="129">
        <v>0</v>
      </c>
      <c r="AD140" s="29">
        <f t="shared" si="227"/>
        <v>0</v>
      </c>
      <c r="AE140" s="139">
        <v>0</v>
      </c>
      <c r="AF140" s="66">
        <f t="shared" si="228"/>
        <v>0</v>
      </c>
      <c r="AG140" s="129">
        <v>0</v>
      </c>
      <c r="AH140" s="29">
        <f t="shared" si="229"/>
        <v>0</v>
      </c>
      <c r="AI140" s="129">
        <v>0</v>
      </c>
      <c r="AJ140" s="29">
        <f t="shared" si="230"/>
        <v>0</v>
      </c>
      <c r="AK140" s="129">
        <v>0</v>
      </c>
      <c r="AL140" s="29">
        <f t="shared" si="231"/>
        <v>0</v>
      </c>
      <c r="AM140" s="129">
        <v>0</v>
      </c>
      <c r="AN140" s="29">
        <f t="shared" si="232"/>
        <v>0</v>
      </c>
      <c r="AO140" s="136">
        <v>0</v>
      </c>
      <c r="AP140" s="29">
        <f t="shared" si="233"/>
        <v>0</v>
      </c>
      <c r="AQ140" s="129">
        <v>0</v>
      </c>
      <c r="AR140" s="29">
        <f t="shared" si="234"/>
        <v>0</v>
      </c>
      <c r="AS140" s="129">
        <v>0</v>
      </c>
      <c r="AT140" s="26">
        <f t="shared" si="235"/>
        <v>0</v>
      </c>
      <c r="AU140" s="129">
        <v>0</v>
      </c>
      <c r="AV140" s="29">
        <f t="shared" si="236"/>
        <v>0</v>
      </c>
      <c r="AW140" s="129">
        <v>0</v>
      </c>
      <c r="AX140" s="29">
        <f t="shared" si="237"/>
        <v>0</v>
      </c>
      <c r="AY140" s="129">
        <v>0</v>
      </c>
      <c r="AZ140" s="29">
        <f t="shared" si="238"/>
        <v>0</v>
      </c>
      <c r="BA140" s="68">
        <f t="shared" si="241"/>
        <v>16</v>
      </c>
      <c r="BB140" s="172">
        <f t="shared" si="242"/>
        <v>3508275.3903813204</v>
      </c>
      <c r="BD140" s="180">
        <f t="shared" si="239"/>
        <v>3508275.3903813204</v>
      </c>
      <c r="BE140" s="180">
        <f t="shared" si="240"/>
        <v>0</v>
      </c>
    </row>
    <row r="141" spans="1:218" ht="22.5">
      <c r="A141" s="34">
        <v>121</v>
      </c>
      <c r="B141" s="34">
        <v>11</v>
      </c>
      <c r="C141" s="35">
        <v>42281604</v>
      </c>
      <c r="D141" s="35">
        <v>2584088</v>
      </c>
      <c r="E141" s="37" t="s">
        <v>298</v>
      </c>
      <c r="F141" s="37" t="s">
        <v>298</v>
      </c>
      <c r="G141" s="83" t="s">
        <v>299</v>
      </c>
      <c r="H141" s="54">
        <v>41388.50869059367</v>
      </c>
      <c r="I141" s="139">
        <v>0</v>
      </c>
      <c r="J141" s="62">
        <f t="shared" si="217"/>
        <v>0</v>
      </c>
      <c r="K141" s="129">
        <v>0</v>
      </c>
      <c r="L141" s="29">
        <f t="shared" si="218"/>
        <v>0</v>
      </c>
      <c r="M141" s="129">
        <v>0</v>
      </c>
      <c r="N141" s="29">
        <f t="shared" si="219"/>
        <v>0</v>
      </c>
      <c r="O141" s="129">
        <v>0</v>
      </c>
      <c r="P141" s="29">
        <f t="shared" si="220"/>
        <v>0</v>
      </c>
      <c r="Q141" s="129">
        <v>0</v>
      </c>
      <c r="R141" s="29">
        <f t="shared" si="221"/>
        <v>0</v>
      </c>
      <c r="S141" s="129">
        <v>1</v>
      </c>
      <c r="T141" s="29">
        <f t="shared" si="222"/>
        <v>41388.50869059367</v>
      </c>
      <c r="U141" s="136">
        <v>0</v>
      </c>
      <c r="V141" s="29">
        <f t="shared" si="223"/>
        <v>0</v>
      </c>
      <c r="W141" s="129">
        <v>0</v>
      </c>
      <c r="X141" s="29">
        <f t="shared" si="224"/>
        <v>0</v>
      </c>
      <c r="Y141" s="136">
        <v>0</v>
      </c>
      <c r="Z141" s="29">
        <f t="shared" si="225"/>
        <v>0</v>
      </c>
      <c r="AA141" s="129">
        <v>0</v>
      </c>
      <c r="AB141" s="29">
        <f t="shared" si="226"/>
        <v>0</v>
      </c>
      <c r="AC141" s="129">
        <v>0</v>
      </c>
      <c r="AD141" s="29">
        <f t="shared" si="227"/>
        <v>0</v>
      </c>
      <c r="AE141" s="139">
        <v>1</v>
      </c>
      <c r="AF141" s="66">
        <f t="shared" si="228"/>
        <v>41388.50869059367</v>
      </c>
      <c r="AG141" s="129">
        <v>0</v>
      </c>
      <c r="AH141" s="29">
        <f t="shared" si="229"/>
        <v>0</v>
      </c>
      <c r="AI141" s="129">
        <v>0</v>
      </c>
      <c r="AJ141" s="29">
        <f t="shared" si="230"/>
        <v>0</v>
      </c>
      <c r="AK141" s="129">
        <v>0</v>
      </c>
      <c r="AL141" s="29">
        <f t="shared" si="231"/>
        <v>0</v>
      </c>
      <c r="AM141" s="129">
        <v>0</v>
      </c>
      <c r="AN141" s="29">
        <f t="shared" si="232"/>
        <v>0</v>
      </c>
      <c r="AO141" s="136">
        <v>2</v>
      </c>
      <c r="AP141" s="29">
        <f t="shared" si="233"/>
        <v>82777.017381187339</v>
      </c>
      <c r="AQ141" s="129">
        <v>0</v>
      </c>
      <c r="AR141" s="29">
        <f t="shared" si="234"/>
        <v>0</v>
      </c>
      <c r="AS141" s="129">
        <v>0</v>
      </c>
      <c r="AT141" s="26">
        <f t="shared" si="235"/>
        <v>0</v>
      </c>
      <c r="AU141" s="129">
        <v>0</v>
      </c>
      <c r="AV141" s="29">
        <f t="shared" si="236"/>
        <v>0</v>
      </c>
      <c r="AW141" s="129">
        <v>0</v>
      </c>
      <c r="AX141" s="29">
        <f t="shared" si="237"/>
        <v>0</v>
      </c>
      <c r="AY141" s="129">
        <v>0</v>
      </c>
      <c r="AZ141" s="29">
        <f t="shared" si="238"/>
        <v>0</v>
      </c>
      <c r="BA141" s="68">
        <f t="shared" si="241"/>
        <v>4</v>
      </c>
      <c r="BB141" s="172">
        <f t="shared" si="242"/>
        <v>165554.03476237468</v>
      </c>
      <c r="BD141" s="180">
        <f t="shared" si="239"/>
        <v>165554.03476237468</v>
      </c>
      <c r="BE141" s="180">
        <f t="shared" si="240"/>
        <v>0</v>
      </c>
    </row>
    <row r="142" spans="1:218">
      <c r="A142" s="34">
        <v>122</v>
      </c>
      <c r="B142" s="34">
        <v>12</v>
      </c>
      <c r="C142" s="35">
        <v>15101511</v>
      </c>
      <c r="D142" s="35">
        <v>2502671</v>
      </c>
      <c r="E142" s="37" t="s">
        <v>300</v>
      </c>
      <c r="F142" s="37" t="s">
        <v>301</v>
      </c>
      <c r="G142" s="82" t="s">
        <v>302</v>
      </c>
      <c r="H142" s="54">
        <v>16165.396946642541</v>
      </c>
      <c r="I142" s="139">
        <v>0</v>
      </c>
      <c r="J142" s="62">
        <f t="shared" si="217"/>
        <v>0</v>
      </c>
      <c r="K142" s="129">
        <v>0</v>
      </c>
      <c r="L142" s="29">
        <f t="shared" si="218"/>
        <v>0</v>
      </c>
      <c r="M142" s="129">
        <v>0</v>
      </c>
      <c r="N142" s="29">
        <f t="shared" si="219"/>
        <v>0</v>
      </c>
      <c r="O142" s="129">
        <v>0</v>
      </c>
      <c r="P142" s="29">
        <f t="shared" si="220"/>
        <v>0</v>
      </c>
      <c r="Q142" s="129">
        <v>2</v>
      </c>
      <c r="R142" s="29">
        <f t="shared" si="221"/>
        <v>32330.793893285081</v>
      </c>
      <c r="S142" s="129">
        <v>0</v>
      </c>
      <c r="T142" s="29">
        <f t="shared" si="222"/>
        <v>0</v>
      </c>
      <c r="U142" s="136">
        <v>0</v>
      </c>
      <c r="V142" s="29">
        <f t="shared" si="223"/>
        <v>0</v>
      </c>
      <c r="W142" s="129">
        <v>0</v>
      </c>
      <c r="X142" s="29">
        <f t="shared" si="224"/>
        <v>0</v>
      </c>
      <c r="Y142" s="136">
        <v>0</v>
      </c>
      <c r="Z142" s="29">
        <f t="shared" si="225"/>
        <v>0</v>
      </c>
      <c r="AA142" s="129">
        <v>0</v>
      </c>
      <c r="AB142" s="29">
        <f t="shared" si="226"/>
        <v>0</v>
      </c>
      <c r="AC142" s="129">
        <v>0</v>
      </c>
      <c r="AD142" s="29">
        <f t="shared" si="227"/>
        <v>0</v>
      </c>
      <c r="AE142" s="139">
        <v>0</v>
      </c>
      <c r="AF142" s="66">
        <f t="shared" si="228"/>
        <v>0</v>
      </c>
      <c r="AG142" s="129">
        <v>0</v>
      </c>
      <c r="AH142" s="29">
        <f t="shared" si="229"/>
        <v>0</v>
      </c>
      <c r="AI142" s="129">
        <v>0</v>
      </c>
      <c r="AJ142" s="29">
        <f t="shared" si="230"/>
        <v>0</v>
      </c>
      <c r="AK142" s="129">
        <v>0</v>
      </c>
      <c r="AL142" s="29">
        <f t="shared" si="231"/>
        <v>0</v>
      </c>
      <c r="AM142" s="129">
        <v>0</v>
      </c>
      <c r="AN142" s="29">
        <f t="shared" si="232"/>
        <v>0</v>
      </c>
      <c r="AO142" s="136">
        <v>0</v>
      </c>
      <c r="AP142" s="29">
        <f t="shared" si="233"/>
        <v>0</v>
      </c>
      <c r="AQ142" s="129">
        <v>0</v>
      </c>
      <c r="AR142" s="29">
        <f t="shared" si="234"/>
        <v>0</v>
      </c>
      <c r="AS142" s="129">
        <v>0</v>
      </c>
      <c r="AT142" s="26">
        <f t="shared" si="235"/>
        <v>0</v>
      </c>
      <c r="AU142" s="129">
        <v>0</v>
      </c>
      <c r="AV142" s="29">
        <f t="shared" si="236"/>
        <v>0</v>
      </c>
      <c r="AW142" s="129">
        <v>0</v>
      </c>
      <c r="AX142" s="29">
        <f t="shared" si="237"/>
        <v>0</v>
      </c>
      <c r="AY142" s="129">
        <v>0</v>
      </c>
      <c r="AZ142" s="29">
        <f t="shared" si="238"/>
        <v>0</v>
      </c>
      <c r="BA142" s="68">
        <f t="shared" si="241"/>
        <v>2</v>
      </c>
      <c r="BB142" s="172">
        <f t="shared" si="242"/>
        <v>32330.793893285081</v>
      </c>
      <c r="BD142" s="180">
        <f t="shared" si="239"/>
        <v>32330.793893285081</v>
      </c>
      <c r="BE142" s="180">
        <f t="shared" si="240"/>
        <v>0</v>
      </c>
    </row>
    <row r="143" spans="1:218">
      <c r="A143" s="20">
        <v>123</v>
      </c>
      <c r="B143" s="20">
        <v>13</v>
      </c>
      <c r="C143" s="84"/>
      <c r="D143" s="35"/>
      <c r="E143" s="55" t="s">
        <v>303</v>
      </c>
      <c r="F143" s="37" t="s">
        <v>304</v>
      </c>
      <c r="G143" s="85" t="s">
        <v>50</v>
      </c>
      <c r="H143" s="54">
        <v>39156.234199615727</v>
      </c>
      <c r="I143" s="139">
        <v>4</v>
      </c>
      <c r="J143" s="62">
        <f t="shared" si="217"/>
        <v>156624.93679846291</v>
      </c>
      <c r="K143" s="129">
        <v>0</v>
      </c>
      <c r="L143" s="29">
        <f t="shared" si="218"/>
        <v>0</v>
      </c>
      <c r="M143" s="129">
        <v>0</v>
      </c>
      <c r="N143" s="29">
        <f t="shared" si="219"/>
        <v>0</v>
      </c>
      <c r="O143" s="129">
        <v>0</v>
      </c>
      <c r="P143" s="29">
        <f t="shared" si="220"/>
        <v>0</v>
      </c>
      <c r="Q143" s="129">
        <v>0</v>
      </c>
      <c r="R143" s="29">
        <f t="shared" si="221"/>
        <v>0</v>
      </c>
      <c r="S143" s="129">
        <v>0</v>
      </c>
      <c r="T143" s="29">
        <f t="shared" si="222"/>
        <v>0</v>
      </c>
      <c r="U143" s="136">
        <v>0</v>
      </c>
      <c r="V143" s="29">
        <f t="shared" si="223"/>
        <v>0</v>
      </c>
      <c r="W143" s="129">
        <v>0</v>
      </c>
      <c r="X143" s="29">
        <f t="shared" si="224"/>
        <v>0</v>
      </c>
      <c r="Y143" s="136">
        <v>0</v>
      </c>
      <c r="Z143" s="29">
        <f t="shared" si="225"/>
        <v>0</v>
      </c>
      <c r="AA143" s="129">
        <v>0</v>
      </c>
      <c r="AB143" s="29">
        <f t="shared" si="226"/>
        <v>0</v>
      </c>
      <c r="AC143" s="129">
        <v>0</v>
      </c>
      <c r="AD143" s="29">
        <f t="shared" si="227"/>
        <v>0</v>
      </c>
      <c r="AE143" s="139">
        <v>0</v>
      </c>
      <c r="AF143" s="66">
        <f t="shared" si="228"/>
        <v>0</v>
      </c>
      <c r="AG143" s="129">
        <v>0</v>
      </c>
      <c r="AH143" s="29">
        <f t="shared" si="229"/>
        <v>0</v>
      </c>
      <c r="AI143" s="129">
        <v>0</v>
      </c>
      <c r="AJ143" s="29">
        <f t="shared" si="230"/>
        <v>0</v>
      </c>
      <c r="AK143" s="129">
        <v>0</v>
      </c>
      <c r="AL143" s="29">
        <f t="shared" si="231"/>
        <v>0</v>
      </c>
      <c r="AM143" s="129">
        <v>0</v>
      </c>
      <c r="AN143" s="29">
        <f t="shared" si="232"/>
        <v>0</v>
      </c>
      <c r="AO143" s="136">
        <v>0</v>
      </c>
      <c r="AP143" s="29">
        <f t="shared" si="233"/>
        <v>0</v>
      </c>
      <c r="AQ143" s="129">
        <v>0</v>
      </c>
      <c r="AR143" s="29">
        <f t="shared" si="234"/>
        <v>0</v>
      </c>
      <c r="AS143" s="129">
        <v>0</v>
      </c>
      <c r="AT143" s="26">
        <f t="shared" si="235"/>
        <v>0</v>
      </c>
      <c r="AU143" s="129">
        <v>0</v>
      </c>
      <c r="AV143" s="29">
        <f t="shared" si="236"/>
        <v>0</v>
      </c>
      <c r="AW143" s="129">
        <v>0</v>
      </c>
      <c r="AX143" s="29">
        <f t="shared" si="237"/>
        <v>0</v>
      </c>
      <c r="AY143" s="129">
        <v>0</v>
      </c>
      <c r="AZ143" s="29">
        <f t="shared" si="238"/>
        <v>0</v>
      </c>
      <c r="BA143" s="68">
        <f t="shared" si="241"/>
        <v>4</v>
      </c>
      <c r="BB143" s="172">
        <f t="shared" si="242"/>
        <v>156624.93679846291</v>
      </c>
      <c r="BD143" s="180">
        <f t="shared" si="239"/>
        <v>156624.93679846291</v>
      </c>
      <c r="BE143" s="180">
        <f t="shared" si="240"/>
        <v>0</v>
      </c>
    </row>
    <row r="144" spans="1:218" customFormat="1" ht="15.75" thickBot="1">
      <c r="A144" s="352" t="s">
        <v>305</v>
      </c>
      <c r="B144" s="352"/>
      <c r="C144" s="352"/>
      <c r="D144" s="352"/>
      <c r="E144" s="352"/>
      <c r="F144" s="352"/>
      <c r="G144" s="352"/>
      <c r="H144" s="353"/>
      <c r="I144" s="158">
        <f t="shared" ref="I144:AZ144" si="243">SUM(I131:I143)</f>
        <v>82</v>
      </c>
      <c r="J144" s="159">
        <f t="shared" si="243"/>
        <v>10322577.250143234</v>
      </c>
      <c r="K144" s="158">
        <f t="shared" si="243"/>
        <v>1</v>
      </c>
      <c r="L144" s="159">
        <f t="shared" si="243"/>
        <v>54566.66514335094</v>
      </c>
      <c r="M144" s="158">
        <f t="shared" si="243"/>
        <v>0</v>
      </c>
      <c r="N144" s="159">
        <f t="shared" si="243"/>
        <v>0</v>
      </c>
      <c r="O144" s="158">
        <f t="shared" si="243"/>
        <v>0</v>
      </c>
      <c r="P144" s="159">
        <f t="shared" si="243"/>
        <v>0</v>
      </c>
      <c r="Q144" s="158">
        <f t="shared" si="243"/>
        <v>4</v>
      </c>
      <c r="R144" s="159">
        <f t="shared" si="243"/>
        <v>141464.12417998695</v>
      </c>
      <c r="S144" s="158">
        <f t="shared" si="243"/>
        <v>1</v>
      </c>
      <c r="T144" s="159">
        <f t="shared" si="243"/>
        <v>41388.50869059367</v>
      </c>
      <c r="U144" s="158">
        <f t="shared" si="243"/>
        <v>1</v>
      </c>
      <c r="V144" s="159">
        <f t="shared" si="243"/>
        <v>190169.51810374536</v>
      </c>
      <c r="W144" s="158">
        <f t="shared" si="243"/>
        <v>11</v>
      </c>
      <c r="X144" s="159">
        <f t="shared" si="243"/>
        <v>792504.50675791153</v>
      </c>
      <c r="Y144" s="158">
        <f t="shared" si="243"/>
        <v>1</v>
      </c>
      <c r="Z144" s="159">
        <f t="shared" si="243"/>
        <v>43699.115962945601</v>
      </c>
      <c r="AA144" s="158">
        <f t="shared" si="243"/>
        <v>0</v>
      </c>
      <c r="AB144" s="159">
        <f t="shared" si="243"/>
        <v>0</v>
      </c>
      <c r="AC144" s="158">
        <f t="shared" si="243"/>
        <v>3</v>
      </c>
      <c r="AD144" s="159">
        <f t="shared" si="243"/>
        <v>163699.9954300528</v>
      </c>
      <c r="AE144" s="158">
        <f t="shared" si="243"/>
        <v>4</v>
      </c>
      <c r="AF144" s="159">
        <f t="shared" si="243"/>
        <v>476294.21004143532</v>
      </c>
      <c r="AG144" s="158">
        <f t="shared" si="243"/>
        <v>4</v>
      </c>
      <c r="AH144" s="159">
        <f t="shared" si="243"/>
        <v>269381.84733820544</v>
      </c>
      <c r="AI144" s="158">
        <f t="shared" si="243"/>
        <v>1</v>
      </c>
      <c r="AJ144" s="159">
        <f t="shared" si="243"/>
        <v>93020.903179561181</v>
      </c>
      <c r="AK144" s="158">
        <f t="shared" si="243"/>
        <v>0</v>
      </c>
      <c r="AL144" s="159">
        <f t="shared" si="243"/>
        <v>0</v>
      </c>
      <c r="AM144" s="158">
        <f t="shared" si="243"/>
        <v>21</v>
      </c>
      <c r="AN144" s="159">
        <f t="shared" si="243"/>
        <v>1414145.336460833</v>
      </c>
      <c r="AO144" s="158">
        <f t="shared" si="243"/>
        <v>4</v>
      </c>
      <c r="AP144" s="159">
        <f t="shared" si="243"/>
        <v>191910.3476678892</v>
      </c>
      <c r="AQ144" s="158">
        <f t="shared" si="243"/>
        <v>2</v>
      </c>
      <c r="AR144" s="159">
        <f t="shared" si="243"/>
        <v>326827.03305443912</v>
      </c>
      <c r="AS144" s="158">
        <f t="shared" si="243"/>
        <v>0</v>
      </c>
      <c r="AT144" s="159">
        <f t="shared" si="243"/>
        <v>0</v>
      </c>
      <c r="AU144" s="158">
        <f t="shared" si="243"/>
        <v>0</v>
      </c>
      <c r="AV144" s="159">
        <f t="shared" si="243"/>
        <v>0</v>
      </c>
      <c r="AW144" s="158">
        <f t="shared" si="243"/>
        <v>3</v>
      </c>
      <c r="AX144" s="159">
        <f t="shared" si="243"/>
        <v>163699.9954300528</v>
      </c>
      <c r="AY144" s="158">
        <f t="shared" si="243"/>
        <v>0</v>
      </c>
      <c r="AZ144" s="159">
        <f t="shared" si="243"/>
        <v>0</v>
      </c>
      <c r="BA144" s="161">
        <f t="shared" si="241"/>
        <v>143</v>
      </c>
      <c r="BB144" s="173">
        <f t="shared" si="242"/>
        <v>14685349.357584234</v>
      </c>
      <c r="BC144" s="147">
        <f>SUM(BB131:BB143)</f>
        <v>14685349.357584236</v>
      </c>
      <c r="BD144" s="181">
        <f>SUM(BD131:BD143)</f>
        <v>14685349.357584236</v>
      </c>
      <c r="BE144" s="167">
        <f t="shared" si="240"/>
        <v>0</v>
      </c>
      <c r="BF144" s="102"/>
      <c r="BG144" s="102"/>
      <c r="BH144" s="102"/>
      <c r="BI144" s="102"/>
      <c r="BJ144" s="102"/>
      <c r="BK144" s="102"/>
      <c r="BL144" s="102"/>
      <c r="BM144" s="102"/>
      <c r="BN144" s="102"/>
      <c r="BO144" s="102"/>
      <c r="BP144" s="102"/>
      <c r="BQ144" s="102"/>
      <c r="BR144" s="102"/>
      <c r="BS144" s="102"/>
      <c r="BT144" s="102"/>
      <c r="BU144" s="102"/>
      <c r="BV144" s="102"/>
      <c r="BW144" s="102"/>
      <c r="BX144" s="102"/>
      <c r="BY144" s="102"/>
      <c r="BZ144" s="102"/>
      <c r="CA144" s="102"/>
      <c r="CB144" s="102"/>
      <c r="CC144" s="102"/>
      <c r="CD144" s="102"/>
      <c r="CE144" s="102"/>
      <c r="CF144" s="102"/>
      <c r="CG144" s="102"/>
      <c r="CH144" s="102"/>
      <c r="CI144" s="102"/>
      <c r="CJ144" s="102"/>
      <c r="CK144" s="102"/>
      <c r="CL144" s="102"/>
      <c r="CM144" s="102"/>
      <c r="CN144" s="102"/>
      <c r="CO144" s="102"/>
      <c r="CP144" s="102"/>
      <c r="CQ144" s="102"/>
      <c r="CR144" s="102"/>
      <c r="CS144" s="102"/>
      <c r="CT144" s="102"/>
      <c r="CU144" s="102"/>
      <c r="CV144" s="102"/>
      <c r="CW144" s="102"/>
      <c r="CX144" s="102"/>
      <c r="CY144" s="102"/>
      <c r="CZ144" s="102"/>
      <c r="DA144" s="102"/>
      <c r="DB144" s="102"/>
      <c r="DC144" s="102"/>
      <c r="DD144" s="102"/>
      <c r="DE144" s="102"/>
      <c r="DF144" s="102"/>
      <c r="DG144" s="102"/>
      <c r="DH144" s="102"/>
      <c r="DI144" s="102"/>
      <c r="DJ144" s="102"/>
      <c r="DK144" s="102"/>
      <c r="DL144" s="102"/>
      <c r="DM144" s="102"/>
      <c r="DN144" s="102"/>
      <c r="DO144" s="102"/>
      <c r="DP144" s="102"/>
      <c r="DQ144" s="102"/>
      <c r="DR144" s="102"/>
      <c r="DS144" s="102"/>
      <c r="DT144" s="102"/>
      <c r="DU144" s="102"/>
      <c r="DV144" s="102"/>
      <c r="DW144" s="102"/>
      <c r="DX144" s="102"/>
      <c r="DY144" s="102"/>
      <c r="DZ144" s="102"/>
      <c r="EA144" s="102"/>
      <c r="EB144" s="102"/>
      <c r="EC144" s="102"/>
      <c r="ED144" s="102"/>
      <c r="EE144" s="102"/>
      <c r="EF144" s="102"/>
      <c r="EG144" s="102"/>
      <c r="EH144" s="102"/>
      <c r="EI144" s="102"/>
      <c r="EJ144" s="102"/>
      <c r="EK144" s="102"/>
      <c r="EL144" s="102"/>
      <c r="EM144" s="102"/>
      <c r="EN144" s="102"/>
      <c r="EO144" s="102"/>
      <c r="EP144" s="102"/>
      <c r="EQ144" s="102"/>
      <c r="ER144" s="102"/>
      <c r="ES144" s="102"/>
      <c r="ET144" s="102"/>
      <c r="EU144" s="102"/>
      <c r="EV144" s="102"/>
      <c r="EW144" s="102"/>
      <c r="EX144" s="102"/>
      <c r="EY144" s="102"/>
      <c r="EZ144" s="102"/>
      <c r="FA144" s="102"/>
      <c r="FB144" s="102"/>
      <c r="FC144" s="102"/>
      <c r="FD144" s="102"/>
      <c r="FE144" s="102"/>
      <c r="FF144" s="102"/>
      <c r="FG144" s="102"/>
      <c r="FH144" s="102"/>
      <c r="FI144" s="102"/>
      <c r="FJ144" s="102"/>
      <c r="FK144" s="102"/>
      <c r="FL144" s="102"/>
      <c r="FM144" s="102"/>
      <c r="FN144" s="102"/>
      <c r="FO144" s="102"/>
      <c r="FP144" s="102"/>
      <c r="FQ144" s="102"/>
      <c r="FR144" s="102"/>
      <c r="FS144" s="102"/>
      <c r="FT144" s="102"/>
      <c r="FU144" s="102"/>
      <c r="FV144" s="102"/>
      <c r="FW144" s="102"/>
      <c r="FX144" s="102"/>
      <c r="FY144" s="102"/>
      <c r="FZ144" s="102"/>
      <c r="GA144" s="102"/>
      <c r="GB144" s="102"/>
      <c r="GC144" s="102"/>
      <c r="GD144" s="102"/>
      <c r="GE144" s="102"/>
      <c r="GF144" s="102"/>
      <c r="GG144" s="102"/>
      <c r="GH144" s="102"/>
      <c r="GI144" s="102"/>
      <c r="GJ144" s="102"/>
      <c r="GK144" s="102"/>
      <c r="GL144" s="102"/>
      <c r="GM144" s="102"/>
      <c r="GN144" s="102"/>
      <c r="GO144" s="102"/>
      <c r="GP144" s="102"/>
      <c r="GQ144" s="102"/>
      <c r="GR144" s="102"/>
      <c r="GS144" s="102"/>
      <c r="GT144" s="102"/>
      <c r="GU144" s="102"/>
      <c r="GV144" s="102"/>
      <c r="GW144" s="102"/>
      <c r="GX144" s="102"/>
      <c r="GY144" s="102"/>
      <c r="GZ144" s="102"/>
      <c r="HA144" s="102"/>
      <c r="HB144" s="102"/>
      <c r="HC144" s="102"/>
      <c r="HD144" s="102"/>
      <c r="HE144" s="102"/>
      <c r="HF144" s="102"/>
      <c r="HG144" s="102"/>
      <c r="HH144" s="102"/>
      <c r="HI144" s="102"/>
      <c r="HJ144" s="102"/>
    </row>
    <row r="145" spans="1:218" customFormat="1" ht="15.75" thickBot="1">
      <c r="A145" s="357" t="s">
        <v>306</v>
      </c>
      <c r="B145" s="358"/>
      <c r="C145" s="358"/>
      <c r="D145" s="358"/>
      <c r="E145" s="358"/>
      <c r="F145" s="358"/>
      <c r="G145" s="359"/>
      <c r="H145" s="41" t="s">
        <v>32</v>
      </c>
      <c r="I145" s="360" t="s">
        <v>1</v>
      </c>
      <c r="J145" s="361"/>
      <c r="K145" s="355" t="s">
        <v>60</v>
      </c>
      <c r="L145" s="356"/>
      <c r="M145" s="355" t="s">
        <v>61</v>
      </c>
      <c r="N145" s="356"/>
      <c r="O145" s="355" t="s">
        <v>4</v>
      </c>
      <c r="P145" s="356"/>
      <c r="Q145" s="355" t="s">
        <v>5</v>
      </c>
      <c r="R145" s="356"/>
      <c r="S145" s="355" t="s">
        <v>6</v>
      </c>
      <c r="T145" s="356"/>
      <c r="U145" s="355" t="s">
        <v>7</v>
      </c>
      <c r="V145" s="356"/>
      <c r="W145" s="355" t="s">
        <v>8</v>
      </c>
      <c r="X145" s="356"/>
      <c r="Y145" s="355" t="s">
        <v>9</v>
      </c>
      <c r="Z145" s="356"/>
      <c r="AA145" s="355" t="s">
        <v>10</v>
      </c>
      <c r="AB145" s="356"/>
      <c r="AC145" s="355" t="s">
        <v>11</v>
      </c>
      <c r="AD145" s="356"/>
      <c r="AE145" s="355" t="s">
        <v>12</v>
      </c>
      <c r="AF145" s="356"/>
      <c r="AG145" s="355" t="s">
        <v>13</v>
      </c>
      <c r="AH145" s="356"/>
      <c r="AI145" s="355" t="s">
        <v>14</v>
      </c>
      <c r="AJ145" s="356"/>
      <c r="AK145" s="355" t="s">
        <v>15</v>
      </c>
      <c r="AL145" s="356"/>
      <c r="AM145" s="355" t="s">
        <v>16</v>
      </c>
      <c r="AN145" s="356"/>
      <c r="AO145" s="355" t="s">
        <v>17</v>
      </c>
      <c r="AP145" s="356"/>
      <c r="AQ145" s="355" t="s">
        <v>18</v>
      </c>
      <c r="AR145" s="356"/>
      <c r="AS145" s="355" t="s">
        <v>19</v>
      </c>
      <c r="AT145" s="356"/>
      <c r="AU145" s="355" t="s">
        <v>20</v>
      </c>
      <c r="AV145" s="356"/>
      <c r="AW145" s="355" t="s">
        <v>21</v>
      </c>
      <c r="AX145" s="356"/>
      <c r="AY145" s="355" t="s">
        <v>22</v>
      </c>
      <c r="AZ145" s="356"/>
      <c r="BA145" s="5" t="s">
        <v>23</v>
      </c>
      <c r="BB145" s="172"/>
      <c r="BC145" s="147"/>
      <c r="BD145" s="181"/>
      <c r="BE145" s="167"/>
      <c r="BF145" s="102"/>
      <c r="BG145" s="102"/>
      <c r="BH145" s="102"/>
      <c r="BI145" s="102"/>
      <c r="BJ145" s="102"/>
      <c r="BK145" s="102"/>
      <c r="BL145" s="102"/>
      <c r="BM145" s="102"/>
      <c r="BN145" s="102"/>
      <c r="BO145" s="102"/>
      <c r="BP145" s="102"/>
      <c r="BQ145" s="102"/>
      <c r="BR145" s="102"/>
      <c r="BS145" s="102"/>
      <c r="BT145" s="102"/>
      <c r="BU145" s="102"/>
      <c r="BV145" s="102"/>
      <c r="BW145" s="102"/>
      <c r="BX145" s="102"/>
      <c r="BY145" s="102"/>
      <c r="BZ145" s="102"/>
      <c r="CA145" s="102"/>
      <c r="CB145" s="102"/>
      <c r="CC145" s="102"/>
      <c r="CD145" s="102"/>
      <c r="CE145" s="102"/>
      <c r="CF145" s="102"/>
      <c r="CG145" s="102"/>
      <c r="CH145" s="102"/>
      <c r="CI145" s="102"/>
      <c r="CJ145" s="102"/>
      <c r="CK145" s="102"/>
      <c r="CL145" s="102"/>
      <c r="CM145" s="102"/>
      <c r="CN145" s="102"/>
      <c r="CO145" s="102"/>
      <c r="CP145" s="102"/>
      <c r="CQ145" s="102"/>
      <c r="CR145" s="102"/>
      <c r="CS145" s="102"/>
      <c r="CT145" s="102"/>
      <c r="CU145" s="102"/>
      <c r="CV145" s="102"/>
      <c r="CW145" s="102"/>
      <c r="CX145" s="102"/>
      <c r="CY145" s="102"/>
      <c r="CZ145" s="102"/>
      <c r="DA145" s="102"/>
      <c r="DB145" s="102"/>
      <c r="DC145" s="102"/>
      <c r="DD145" s="102"/>
      <c r="DE145" s="102"/>
      <c r="DF145" s="102"/>
      <c r="DG145" s="102"/>
      <c r="DH145" s="102"/>
      <c r="DI145" s="102"/>
      <c r="DJ145" s="102"/>
      <c r="DK145" s="102"/>
      <c r="DL145" s="102"/>
      <c r="DM145" s="102"/>
      <c r="DN145" s="102"/>
      <c r="DO145" s="102"/>
      <c r="DP145" s="102"/>
      <c r="DQ145" s="102"/>
      <c r="DR145" s="102"/>
      <c r="DS145" s="102"/>
      <c r="DT145" s="102"/>
      <c r="DU145" s="102"/>
      <c r="DV145" s="102"/>
      <c r="DW145" s="102"/>
      <c r="DX145" s="102"/>
      <c r="DY145" s="102"/>
      <c r="DZ145" s="102"/>
      <c r="EA145" s="102"/>
      <c r="EB145" s="102"/>
      <c r="EC145" s="102"/>
      <c r="ED145" s="102"/>
      <c r="EE145" s="102"/>
      <c r="EF145" s="102"/>
      <c r="EG145" s="102"/>
      <c r="EH145" s="102"/>
      <c r="EI145" s="102"/>
      <c r="EJ145" s="102"/>
      <c r="EK145" s="102"/>
      <c r="EL145" s="102"/>
      <c r="EM145" s="102"/>
      <c r="EN145" s="102"/>
      <c r="EO145" s="102"/>
      <c r="EP145" s="102"/>
      <c r="EQ145" s="102"/>
      <c r="ER145" s="102"/>
      <c r="ES145" s="102"/>
      <c r="ET145" s="102"/>
      <c r="EU145" s="102"/>
      <c r="EV145" s="102"/>
      <c r="EW145" s="102"/>
      <c r="EX145" s="102"/>
      <c r="EY145" s="102"/>
      <c r="EZ145" s="102"/>
      <c r="FA145" s="102"/>
      <c r="FB145" s="102"/>
      <c r="FC145" s="102"/>
      <c r="FD145" s="102"/>
      <c r="FE145" s="102"/>
      <c r="FF145" s="102"/>
      <c r="FG145" s="102"/>
      <c r="FH145" s="102"/>
      <c r="FI145" s="102"/>
      <c r="FJ145" s="102"/>
      <c r="FK145" s="102"/>
      <c r="FL145" s="102"/>
      <c r="FM145" s="102"/>
      <c r="FN145" s="102"/>
      <c r="FO145" s="102"/>
      <c r="FP145" s="102"/>
      <c r="FQ145" s="102"/>
      <c r="FR145" s="102"/>
      <c r="FS145" s="102"/>
      <c r="FT145" s="102"/>
      <c r="FU145" s="102"/>
      <c r="FV145" s="102"/>
      <c r="FW145" s="102"/>
      <c r="FX145" s="102"/>
      <c r="FY145" s="102"/>
      <c r="FZ145" s="102"/>
      <c r="GA145" s="102"/>
      <c r="GB145" s="102"/>
      <c r="GC145" s="102"/>
      <c r="GD145" s="102"/>
      <c r="GE145" s="102"/>
      <c r="GF145" s="102"/>
      <c r="GG145" s="102"/>
      <c r="GH145" s="102"/>
      <c r="GI145" s="102"/>
      <c r="GJ145" s="102"/>
      <c r="GK145" s="102"/>
      <c r="GL145" s="102"/>
      <c r="GM145" s="102"/>
      <c r="GN145" s="102"/>
      <c r="GO145" s="102"/>
      <c r="GP145" s="102"/>
      <c r="GQ145" s="102"/>
      <c r="GR145" s="102"/>
      <c r="GS145" s="102"/>
      <c r="GT145" s="102"/>
      <c r="GU145" s="102"/>
      <c r="GV145" s="102"/>
      <c r="GW145" s="102"/>
      <c r="GX145" s="102"/>
      <c r="GY145" s="102"/>
      <c r="GZ145" s="102"/>
      <c r="HA145" s="102"/>
      <c r="HB145" s="102"/>
      <c r="HC145" s="102"/>
      <c r="HD145" s="102"/>
      <c r="HE145" s="102"/>
      <c r="HF145" s="102"/>
      <c r="HG145" s="102"/>
      <c r="HH145" s="102"/>
      <c r="HI145" s="102"/>
      <c r="HJ145" s="102"/>
    </row>
    <row r="146" spans="1:218" ht="57" thickBot="1">
      <c r="A146" s="20">
        <v>124</v>
      </c>
      <c r="B146" s="20">
        <v>1</v>
      </c>
      <c r="C146" s="21">
        <v>41104122</v>
      </c>
      <c r="D146" s="21">
        <v>2502958</v>
      </c>
      <c r="E146" s="423" t="s">
        <v>558</v>
      </c>
      <c r="F146" s="424" t="s">
        <v>559</v>
      </c>
      <c r="G146" s="24" t="s">
        <v>64</v>
      </c>
      <c r="H146" s="86">
        <v>274.22308199945655</v>
      </c>
      <c r="I146" s="139">
        <v>0</v>
      </c>
      <c r="J146" s="62">
        <f t="shared" ref="J146:J152" si="244">H146*I146</f>
        <v>0</v>
      </c>
      <c r="K146" s="129">
        <v>0</v>
      </c>
      <c r="L146" s="29">
        <f t="shared" ref="L146:L152" si="245">H146*K146</f>
        <v>0</v>
      </c>
      <c r="M146" s="136">
        <v>100</v>
      </c>
      <c r="N146" s="29">
        <f t="shared" ref="N146:N152" si="246">H146*M146</f>
        <v>27422.308199945655</v>
      </c>
      <c r="O146" s="129">
        <v>0</v>
      </c>
      <c r="P146" s="29">
        <f t="shared" ref="P146:P152" si="247">H146*O146</f>
        <v>0</v>
      </c>
      <c r="Q146" s="129">
        <v>0</v>
      </c>
      <c r="R146" s="29">
        <f t="shared" ref="R146:R152" si="248">H146*Q146</f>
        <v>0</v>
      </c>
      <c r="S146" s="129">
        <v>0</v>
      </c>
      <c r="T146" s="29">
        <f t="shared" ref="T146:T152" si="249">H146*S146</f>
        <v>0</v>
      </c>
      <c r="U146" s="136">
        <v>50</v>
      </c>
      <c r="V146" s="29">
        <f t="shared" ref="V146:V152" si="250">H146*U146</f>
        <v>13711.154099972828</v>
      </c>
      <c r="W146" s="129">
        <v>0</v>
      </c>
      <c r="X146" s="29">
        <f t="shared" ref="X146:X152" si="251">H146*W146</f>
        <v>0</v>
      </c>
      <c r="Y146" s="129">
        <v>0</v>
      </c>
      <c r="Z146" s="29">
        <f t="shared" ref="Z146:Z152" si="252">H146*Y146</f>
        <v>0</v>
      </c>
      <c r="AA146" s="129">
        <v>0</v>
      </c>
      <c r="AB146" s="29">
        <f t="shared" ref="AB146:AB152" si="253">H146*AA146</f>
        <v>0</v>
      </c>
      <c r="AC146" s="129">
        <v>0</v>
      </c>
      <c r="AD146" s="29">
        <f t="shared" ref="AD146:AD152" si="254">H146*AC146</f>
        <v>0</v>
      </c>
      <c r="AE146" s="129">
        <v>0</v>
      </c>
      <c r="AF146" s="66">
        <f t="shared" ref="AF146:AF152" si="255">H146*AE146</f>
        <v>0</v>
      </c>
      <c r="AG146" s="129">
        <v>0</v>
      </c>
      <c r="AH146" s="29">
        <f t="shared" ref="AH146:AH152" si="256">H146*AG146</f>
        <v>0</v>
      </c>
      <c r="AI146" s="129">
        <v>0</v>
      </c>
      <c r="AJ146" s="29">
        <f t="shared" ref="AJ146:AJ152" si="257">H146*AI146</f>
        <v>0</v>
      </c>
      <c r="AK146" s="129">
        <v>0</v>
      </c>
      <c r="AL146" s="29">
        <f t="shared" ref="AL146:AL152" si="258">H146*AK146</f>
        <v>0</v>
      </c>
      <c r="AM146" s="129">
        <v>0</v>
      </c>
      <c r="AN146" s="29">
        <f t="shared" ref="AN146:AN152" si="259">H146*AM146</f>
        <v>0</v>
      </c>
      <c r="AO146" s="136">
        <v>0</v>
      </c>
      <c r="AP146" s="29">
        <f t="shared" ref="AP146:AP152" si="260">H146*AO146</f>
        <v>0</v>
      </c>
      <c r="AQ146" s="136">
        <v>0</v>
      </c>
      <c r="AR146" s="29">
        <f t="shared" ref="AR146:AR152" si="261">H146*AQ146</f>
        <v>0</v>
      </c>
      <c r="AS146" s="129">
        <v>0</v>
      </c>
      <c r="AT146" s="26">
        <f t="shared" ref="AT146:AT152" si="262">H146*AS146</f>
        <v>0</v>
      </c>
      <c r="AU146" s="129">
        <v>0</v>
      </c>
      <c r="AV146" s="29">
        <f t="shared" ref="AV146:AV152" si="263">H146*AU146</f>
        <v>0</v>
      </c>
      <c r="AW146" s="129">
        <v>0</v>
      </c>
      <c r="AX146" s="29">
        <f t="shared" ref="AX146:AX152" si="264">H146*AW146</f>
        <v>0</v>
      </c>
      <c r="AY146" s="129">
        <v>0</v>
      </c>
      <c r="AZ146" s="29">
        <f t="shared" ref="AZ146:AZ152" si="265">H146*AY146</f>
        <v>0</v>
      </c>
      <c r="BA146" s="68">
        <f>I146+K146+M146+O146+Q146+S146+U146+W146+Y146+AA146+AC146+AE146+AG146+AI146+AK146+AM146+AO146+AQ146+AS146+AU146+AW146+AY146</f>
        <v>150</v>
      </c>
      <c r="BB146" s="172">
        <f>J146+L146+N146+P146+R146+T146+V146+X146+Z146+AB146+AD146+AF146+AH146+AJ146+AL146+AN146+AP146+AR146+AT146+AV146+AX146+AZ146</f>
        <v>41133.462299918479</v>
      </c>
      <c r="BD146" s="180">
        <f t="shared" ref="BD146:BD152" si="266">+H146*BA146</f>
        <v>41133.462299918479</v>
      </c>
      <c r="BE146" s="180">
        <f t="shared" ref="BE146:BE153" si="267">+BB146-BD146</f>
        <v>0</v>
      </c>
    </row>
    <row r="147" spans="1:218" ht="22.5">
      <c r="A147" s="34">
        <v>125</v>
      </c>
      <c r="B147" s="34">
        <v>2</v>
      </c>
      <c r="C147" s="35">
        <v>41104112</v>
      </c>
      <c r="D147" s="35">
        <v>2502175</v>
      </c>
      <c r="E147" s="37" t="s">
        <v>307</v>
      </c>
      <c r="F147" s="37" t="s">
        <v>308</v>
      </c>
      <c r="G147" s="38" t="s">
        <v>64</v>
      </c>
      <c r="H147" s="86">
        <v>488.83543601830024</v>
      </c>
      <c r="I147" s="139">
        <v>0</v>
      </c>
      <c r="J147" s="62">
        <f t="shared" si="244"/>
        <v>0</v>
      </c>
      <c r="K147" s="129">
        <v>0</v>
      </c>
      <c r="L147" s="29">
        <f t="shared" si="245"/>
        <v>0</v>
      </c>
      <c r="M147" s="136">
        <v>0</v>
      </c>
      <c r="N147" s="29">
        <f t="shared" si="246"/>
        <v>0</v>
      </c>
      <c r="O147" s="129">
        <v>0</v>
      </c>
      <c r="P147" s="29">
        <f t="shared" si="247"/>
        <v>0</v>
      </c>
      <c r="Q147" s="129">
        <v>0</v>
      </c>
      <c r="R147" s="29">
        <f t="shared" si="248"/>
        <v>0</v>
      </c>
      <c r="S147" s="129">
        <v>0</v>
      </c>
      <c r="T147" s="29">
        <f t="shared" si="249"/>
        <v>0</v>
      </c>
      <c r="U147" s="136">
        <v>50</v>
      </c>
      <c r="V147" s="29">
        <f t="shared" si="250"/>
        <v>24441.771800915012</v>
      </c>
      <c r="W147" s="129">
        <v>0</v>
      </c>
      <c r="X147" s="29">
        <f t="shared" si="251"/>
        <v>0</v>
      </c>
      <c r="Y147" s="129">
        <v>0</v>
      </c>
      <c r="Z147" s="29">
        <f t="shared" si="252"/>
        <v>0</v>
      </c>
      <c r="AA147" s="129">
        <v>0</v>
      </c>
      <c r="AB147" s="29">
        <f t="shared" si="253"/>
        <v>0</v>
      </c>
      <c r="AC147" s="129">
        <v>0</v>
      </c>
      <c r="AD147" s="29">
        <f t="shared" si="254"/>
        <v>0</v>
      </c>
      <c r="AE147" s="129">
        <v>0</v>
      </c>
      <c r="AF147" s="66">
        <f t="shared" si="255"/>
        <v>0</v>
      </c>
      <c r="AG147" s="129">
        <v>0</v>
      </c>
      <c r="AH147" s="29">
        <f t="shared" si="256"/>
        <v>0</v>
      </c>
      <c r="AI147" s="129">
        <v>0</v>
      </c>
      <c r="AJ147" s="29">
        <f t="shared" si="257"/>
        <v>0</v>
      </c>
      <c r="AK147" s="129">
        <v>0</v>
      </c>
      <c r="AL147" s="29">
        <f t="shared" si="258"/>
        <v>0</v>
      </c>
      <c r="AM147" s="129">
        <v>0</v>
      </c>
      <c r="AN147" s="29">
        <f t="shared" si="259"/>
        <v>0</v>
      </c>
      <c r="AO147" s="136">
        <v>0</v>
      </c>
      <c r="AP147" s="29">
        <f t="shared" si="260"/>
        <v>0</v>
      </c>
      <c r="AQ147" s="136">
        <v>0</v>
      </c>
      <c r="AR147" s="29">
        <f t="shared" si="261"/>
        <v>0</v>
      </c>
      <c r="AS147" s="129">
        <v>0</v>
      </c>
      <c r="AT147" s="26">
        <f t="shared" si="262"/>
        <v>0</v>
      </c>
      <c r="AU147" s="129">
        <v>0</v>
      </c>
      <c r="AV147" s="29">
        <f t="shared" si="263"/>
        <v>0</v>
      </c>
      <c r="AW147" s="129">
        <v>0</v>
      </c>
      <c r="AX147" s="29">
        <f t="shared" si="264"/>
        <v>0</v>
      </c>
      <c r="AY147" s="129">
        <v>0</v>
      </c>
      <c r="AZ147" s="29">
        <f t="shared" si="265"/>
        <v>0</v>
      </c>
      <c r="BA147" s="68">
        <f t="shared" ref="BA147:BA153" si="268">I147+K147+M147+O147+Q147+S147+U147+W147+Y147+AA147+AC147+AE147+AG147+AI147+AK147+AM147+AO147+AQ147+AS147+AU147+AW147+AY147</f>
        <v>50</v>
      </c>
      <c r="BB147" s="172">
        <f t="shared" ref="BB147:BB153" si="269">J147+L147+N147+P147+R147+T147+V147+X147+Z147+AB147+AD147+AF147+AH147+AJ147+AL147+AN147+AP147+AR147+AT147+AV147+AX147+AZ147</f>
        <v>24441.771800915012</v>
      </c>
      <c r="BD147" s="180">
        <f t="shared" si="266"/>
        <v>24441.771800915012</v>
      </c>
      <c r="BE147" s="180">
        <f t="shared" si="267"/>
        <v>0</v>
      </c>
    </row>
    <row r="148" spans="1:218" ht="22.5">
      <c r="A148" s="34">
        <v>126</v>
      </c>
      <c r="B148" s="34">
        <v>3</v>
      </c>
      <c r="C148" s="35">
        <v>41104112</v>
      </c>
      <c r="D148" s="35">
        <v>2501674</v>
      </c>
      <c r="E148" s="37" t="s">
        <v>309</v>
      </c>
      <c r="F148" s="37" t="s">
        <v>310</v>
      </c>
      <c r="G148" s="38" t="s">
        <v>64</v>
      </c>
      <c r="H148" s="86">
        <v>339.77307915749083</v>
      </c>
      <c r="I148" s="139">
        <v>520</v>
      </c>
      <c r="J148" s="62">
        <f t="shared" si="244"/>
        <v>176682.00116189523</v>
      </c>
      <c r="K148" s="129">
        <v>100</v>
      </c>
      <c r="L148" s="29">
        <f t="shared" si="245"/>
        <v>33977.307915749079</v>
      </c>
      <c r="M148" s="136">
        <v>500</v>
      </c>
      <c r="N148" s="29">
        <f t="shared" si="246"/>
        <v>169886.5395787454</v>
      </c>
      <c r="O148" s="129">
        <v>300</v>
      </c>
      <c r="P148" s="29">
        <f t="shared" si="247"/>
        <v>101931.92374724725</v>
      </c>
      <c r="Q148" s="129">
        <v>0</v>
      </c>
      <c r="R148" s="29">
        <f t="shared" si="248"/>
        <v>0</v>
      </c>
      <c r="S148" s="129">
        <v>0</v>
      </c>
      <c r="T148" s="29">
        <f t="shared" si="249"/>
        <v>0</v>
      </c>
      <c r="U148" s="136">
        <v>400</v>
      </c>
      <c r="V148" s="29">
        <f t="shared" si="250"/>
        <v>135909.23166299632</v>
      </c>
      <c r="W148" s="129">
        <v>0</v>
      </c>
      <c r="X148" s="29">
        <f t="shared" si="251"/>
        <v>0</v>
      </c>
      <c r="Y148" s="129">
        <v>50</v>
      </c>
      <c r="Z148" s="29">
        <f t="shared" si="252"/>
        <v>16988.65395787454</v>
      </c>
      <c r="AA148" s="129">
        <v>20</v>
      </c>
      <c r="AB148" s="29">
        <f t="shared" si="253"/>
        <v>6795.4615831498168</v>
      </c>
      <c r="AC148" s="129">
        <v>0</v>
      </c>
      <c r="AD148" s="29">
        <f t="shared" si="254"/>
        <v>0</v>
      </c>
      <c r="AE148" s="129">
        <v>0</v>
      </c>
      <c r="AF148" s="66">
        <f t="shared" si="255"/>
        <v>0</v>
      </c>
      <c r="AG148" s="129">
        <v>50</v>
      </c>
      <c r="AH148" s="29">
        <f t="shared" si="256"/>
        <v>16988.65395787454</v>
      </c>
      <c r="AI148" s="129">
        <v>0</v>
      </c>
      <c r="AJ148" s="29">
        <f t="shared" si="257"/>
        <v>0</v>
      </c>
      <c r="AK148" s="129">
        <v>500</v>
      </c>
      <c r="AL148" s="29">
        <f t="shared" si="258"/>
        <v>169886.5395787454</v>
      </c>
      <c r="AM148" s="129">
        <v>0</v>
      </c>
      <c r="AN148" s="29">
        <f t="shared" si="259"/>
        <v>0</v>
      </c>
      <c r="AO148" s="136">
        <v>100</v>
      </c>
      <c r="AP148" s="29">
        <f t="shared" si="260"/>
        <v>33977.307915749079</v>
      </c>
      <c r="AQ148" s="136">
        <v>0</v>
      </c>
      <c r="AR148" s="29">
        <f t="shared" si="261"/>
        <v>0</v>
      </c>
      <c r="AS148" s="129">
        <v>0</v>
      </c>
      <c r="AT148" s="26">
        <f t="shared" si="262"/>
        <v>0</v>
      </c>
      <c r="AU148" s="129">
        <v>0</v>
      </c>
      <c r="AV148" s="29">
        <f t="shared" si="263"/>
        <v>0</v>
      </c>
      <c r="AW148" s="129">
        <v>0</v>
      </c>
      <c r="AX148" s="29">
        <f t="shared" si="264"/>
        <v>0</v>
      </c>
      <c r="AY148" s="129">
        <v>0</v>
      </c>
      <c r="AZ148" s="29">
        <f t="shared" si="265"/>
        <v>0</v>
      </c>
      <c r="BA148" s="68">
        <f t="shared" si="268"/>
        <v>2540</v>
      </c>
      <c r="BB148" s="172">
        <f t="shared" si="269"/>
        <v>863023.62106002658</v>
      </c>
      <c r="BD148" s="180">
        <f t="shared" si="266"/>
        <v>863023.62106002669</v>
      </c>
      <c r="BE148" s="180">
        <f t="shared" si="267"/>
        <v>0</v>
      </c>
    </row>
    <row r="149" spans="1:218" ht="45">
      <c r="A149" s="20">
        <v>127</v>
      </c>
      <c r="B149" s="34">
        <v>4</v>
      </c>
      <c r="C149" s="35">
        <v>42182000</v>
      </c>
      <c r="D149" s="35">
        <v>2501166</v>
      </c>
      <c r="E149" s="37" t="s">
        <v>311</v>
      </c>
      <c r="F149" s="37" t="s">
        <v>312</v>
      </c>
      <c r="G149" s="38" t="s">
        <v>64</v>
      </c>
      <c r="H149" s="86">
        <v>3016.6127106757717</v>
      </c>
      <c r="I149" s="139">
        <v>200</v>
      </c>
      <c r="J149" s="62">
        <f t="shared" si="244"/>
        <v>603322.54213515436</v>
      </c>
      <c r="K149" s="129">
        <v>0</v>
      </c>
      <c r="L149" s="29">
        <f t="shared" si="245"/>
        <v>0</v>
      </c>
      <c r="M149" s="136">
        <v>100</v>
      </c>
      <c r="N149" s="29">
        <f t="shared" si="246"/>
        <v>301661.27106757718</v>
      </c>
      <c r="O149" s="129">
        <v>0</v>
      </c>
      <c r="P149" s="29">
        <f t="shared" si="247"/>
        <v>0</v>
      </c>
      <c r="Q149" s="129">
        <v>0</v>
      </c>
      <c r="R149" s="29">
        <f t="shared" si="248"/>
        <v>0</v>
      </c>
      <c r="S149" s="129">
        <v>0</v>
      </c>
      <c r="T149" s="29">
        <f t="shared" si="249"/>
        <v>0</v>
      </c>
      <c r="U149" s="136">
        <v>0</v>
      </c>
      <c r="V149" s="29">
        <f t="shared" si="250"/>
        <v>0</v>
      </c>
      <c r="W149" s="129">
        <v>0</v>
      </c>
      <c r="X149" s="29">
        <f t="shared" si="251"/>
        <v>0</v>
      </c>
      <c r="Y149" s="129">
        <v>0</v>
      </c>
      <c r="Z149" s="29">
        <f t="shared" si="252"/>
        <v>0</v>
      </c>
      <c r="AA149" s="129">
        <v>0</v>
      </c>
      <c r="AB149" s="29">
        <f t="shared" si="253"/>
        <v>0</v>
      </c>
      <c r="AC149" s="129">
        <v>0</v>
      </c>
      <c r="AD149" s="29">
        <f t="shared" si="254"/>
        <v>0</v>
      </c>
      <c r="AE149" s="129">
        <v>0</v>
      </c>
      <c r="AF149" s="66">
        <f t="shared" si="255"/>
        <v>0</v>
      </c>
      <c r="AG149" s="129">
        <v>0</v>
      </c>
      <c r="AH149" s="29">
        <f t="shared" si="256"/>
        <v>0</v>
      </c>
      <c r="AI149" s="129">
        <v>0</v>
      </c>
      <c r="AJ149" s="29">
        <f t="shared" si="257"/>
        <v>0</v>
      </c>
      <c r="AK149" s="129">
        <v>0</v>
      </c>
      <c r="AL149" s="29">
        <f t="shared" si="258"/>
        <v>0</v>
      </c>
      <c r="AM149" s="129">
        <v>250</v>
      </c>
      <c r="AN149" s="29">
        <f t="shared" si="259"/>
        <v>754153.17766894295</v>
      </c>
      <c r="AO149" s="136">
        <v>0</v>
      </c>
      <c r="AP149" s="29">
        <f t="shared" si="260"/>
        <v>0</v>
      </c>
      <c r="AQ149" s="136">
        <v>0</v>
      </c>
      <c r="AR149" s="29">
        <f t="shared" si="261"/>
        <v>0</v>
      </c>
      <c r="AS149" s="129">
        <v>0</v>
      </c>
      <c r="AT149" s="26">
        <f t="shared" si="262"/>
        <v>0</v>
      </c>
      <c r="AU149" s="129">
        <v>0</v>
      </c>
      <c r="AV149" s="29">
        <f t="shared" si="263"/>
        <v>0</v>
      </c>
      <c r="AW149" s="129">
        <v>250</v>
      </c>
      <c r="AX149" s="29">
        <f t="shared" si="264"/>
        <v>754153.17766894295</v>
      </c>
      <c r="AY149" s="129">
        <v>0</v>
      </c>
      <c r="AZ149" s="29">
        <f t="shared" si="265"/>
        <v>0</v>
      </c>
      <c r="BA149" s="68">
        <f t="shared" si="268"/>
        <v>800</v>
      </c>
      <c r="BB149" s="172">
        <f t="shared" si="269"/>
        <v>2413290.1685406175</v>
      </c>
      <c r="BD149" s="180">
        <f t="shared" si="266"/>
        <v>2413290.1685406175</v>
      </c>
      <c r="BE149" s="180">
        <f t="shared" si="267"/>
        <v>0</v>
      </c>
    </row>
    <row r="150" spans="1:218" ht="78.75">
      <c r="A150" s="34">
        <v>128</v>
      </c>
      <c r="B150" s="20">
        <v>5</v>
      </c>
      <c r="C150" s="35">
        <v>42182014</v>
      </c>
      <c r="D150" s="35">
        <v>2504937</v>
      </c>
      <c r="E150" s="37" t="s">
        <v>313</v>
      </c>
      <c r="F150" s="37" t="s">
        <v>314</v>
      </c>
      <c r="G150" s="38" t="s">
        <v>64</v>
      </c>
      <c r="H150" s="86">
        <v>1292.592419453372</v>
      </c>
      <c r="I150" s="139">
        <v>0</v>
      </c>
      <c r="J150" s="62">
        <f t="shared" si="244"/>
        <v>0</v>
      </c>
      <c r="K150" s="129">
        <v>0</v>
      </c>
      <c r="L150" s="29">
        <f t="shared" si="245"/>
        <v>0</v>
      </c>
      <c r="M150" s="136">
        <v>30</v>
      </c>
      <c r="N150" s="29">
        <f t="shared" si="246"/>
        <v>38777.77258360116</v>
      </c>
      <c r="O150" s="129">
        <v>50</v>
      </c>
      <c r="P150" s="29">
        <f t="shared" si="247"/>
        <v>64629.620972668599</v>
      </c>
      <c r="Q150" s="129">
        <v>0</v>
      </c>
      <c r="R150" s="29">
        <f t="shared" si="248"/>
        <v>0</v>
      </c>
      <c r="S150" s="129">
        <v>0</v>
      </c>
      <c r="T150" s="29">
        <f t="shared" si="249"/>
        <v>0</v>
      </c>
      <c r="U150" s="136">
        <v>100</v>
      </c>
      <c r="V150" s="29">
        <f t="shared" si="250"/>
        <v>129259.2419453372</v>
      </c>
      <c r="W150" s="129">
        <v>0</v>
      </c>
      <c r="X150" s="29">
        <f t="shared" si="251"/>
        <v>0</v>
      </c>
      <c r="Y150" s="129">
        <v>0</v>
      </c>
      <c r="Z150" s="29">
        <f t="shared" si="252"/>
        <v>0</v>
      </c>
      <c r="AA150" s="129">
        <v>0</v>
      </c>
      <c r="AB150" s="29">
        <f t="shared" si="253"/>
        <v>0</v>
      </c>
      <c r="AC150" s="129">
        <v>20</v>
      </c>
      <c r="AD150" s="29">
        <f t="shared" si="254"/>
        <v>25851.84838906744</v>
      </c>
      <c r="AE150" s="129">
        <v>0</v>
      </c>
      <c r="AF150" s="66">
        <f t="shared" si="255"/>
        <v>0</v>
      </c>
      <c r="AG150" s="129">
        <v>30</v>
      </c>
      <c r="AH150" s="29">
        <f t="shared" si="256"/>
        <v>38777.77258360116</v>
      </c>
      <c r="AI150" s="129">
        <v>0</v>
      </c>
      <c r="AJ150" s="29">
        <f t="shared" si="257"/>
        <v>0</v>
      </c>
      <c r="AK150" s="129">
        <v>0</v>
      </c>
      <c r="AL150" s="29">
        <f t="shared" si="258"/>
        <v>0</v>
      </c>
      <c r="AM150" s="129">
        <v>40</v>
      </c>
      <c r="AN150" s="29">
        <f t="shared" si="259"/>
        <v>51703.696778134879</v>
      </c>
      <c r="AO150" s="136">
        <v>100</v>
      </c>
      <c r="AP150" s="29">
        <f t="shared" si="260"/>
        <v>129259.2419453372</v>
      </c>
      <c r="AQ150" s="136">
        <v>50</v>
      </c>
      <c r="AR150" s="29">
        <f t="shared" si="261"/>
        <v>64629.620972668599</v>
      </c>
      <c r="AS150" s="129">
        <v>0</v>
      </c>
      <c r="AT150" s="26">
        <f t="shared" si="262"/>
        <v>0</v>
      </c>
      <c r="AU150" s="129">
        <v>0</v>
      </c>
      <c r="AV150" s="29">
        <f t="shared" si="263"/>
        <v>0</v>
      </c>
      <c r="AW150" s="129">
        <v>20</v>
      </c>
      <c r="AX150" s="29">
        <f t="shared" si="264"/>
        <v>25851.84838906744</v>
      </c>
      <c r="AY150" s="129">
        <v>0</v>
      </c>
      <c r="AZ150" s="29">
        <f t="shared" si="265"/>
        <v>0</v>
      </c>
      <c r="BA150" s="68">
        <f t="shared" si="268"/>
        <v>440</v>
      </c>
      <c r="BB150" s="172">
        <f t="shared" si="269"/>
        <v>568740.66455948376</v>
      </c>
      <c r="BD150" s="180">
        <f t="shared" si="266"/>
        <v>568740.66455948364</v>
      </c>
      <c r="BE150" s="180">
        <f t="shared" si="267"/>
        <v>0</v>
      </c>
    </row>
    <row r="151" spans="1:218" ht="78.75">
      <c r="A151" s="34">
        <v>129</v>
      </c>
      <c r="B151" s="34">
        <v>6</v>
      </c>
      <c r="C151" s="35">
        <v>42271705</v>
      </c>
      <c r="D151" s="35">
        <v>2500029</v>
      </c>
      <c r="E151" s="37" t="s">
        <v>489</v>
      </c>
      <c r="F151" s="37" t="s">
        <v>490</v>
      </c>
      <c r="G151" s="38" t="s">
        <v>64</v>
      </c>
      <c r="H151" s="86">
        <v>3104.0152042900472</v>
      </c>
      <c r="I151" s="139">
        <v>0</v>
      </c>
      <c r="J151" s="62">
        <f t="shared" si="244"/>
        <v>0</v>
      </c>
      <c r="K151" s="129">
        <v>0</v>
      </c>
      <c r="L151" s="29">
        <f t="shared" si="245"/>
        <v>0</v>
      </c>
      <c r="M151" s="136">
        <v>0</v>
      </c>
      <c r="N151" s="29">
        <f t="shared" si="246"/>
        <v>0</v>
      </c>
      <c r="O151" s="129">
        <v>5</v>
      </c>
      <c r="P151" s="29">
        <f t="shared" si="247"/>
        <v>15520.076021450237</v>
      </c>
      <c r="Q151" s="129">
        <v>0</v>
      </c>
      <c r="R151" s="29">
        <f t="shared" si="248"/>
        <v>0</v>
      </c>
      <c r="S151" s="129">
        <v>0</v>
      </c>
      <c r="T151" s="29">
        <f t="shared" si="249"/>
        <v>0</v>
      </c>
      <c r="U151" s="136">
        <v>0</v>
      </c>
      <c r="V151" s="29">
        <f t="shared" si="250"/>
        <v>0</v>
      </c>
      <c r="W151" s="129">
        <v>0</v>
      </c>
      <c r="X151" s="29">
        <f t="shared" si="251"/>
        <v>0</v>
      </c>
      <c r="Y151" s="129">
        <v>0</v>
      </c>
      <c r="Z151" s="29">
        <f t="shared" si="252"/>
        <v>0</v>
      </c>
      <c r="AA151" s="129">
        <v>0</v>
      </c>
      <c r="AB151" s="29">
        <f t="shared" si="253"/>
        <v>0</v>
      </c>
      <c r="AC151" s="129">
        <v>0</v>
      </c>
      <c r="AD151" s="29">
        <f t="shared" si="254"/>
        <v>0</v>
      </c>
      <c r="AE151" s="129">
        <v>0</v>
      </c>
      <c r="AF151" s="66">
        <f t="shared" si="255"/>
        <v>0</v>
      </c>
      <c r="AG151" s="129">
        <v>0</v>
      </c>
      <c r="AH151" s="29">
        <f t="shared" si="256"/>
        <v>0</v>
      </c>
      <c r="AI151" s="129">
        <v>0</v>
      </c>
      <c r="AJ151" s="29">
        <f t="shared" si="257"/>
        <v>0</v>
      </c>
      <c r="AK151" s="129">
        <v>0</v>
      </c>
      <c r="AL151" s="29">
        <f t="shared" si="258"/>
        <v>0</v>
      </c>
      <c r="AM151" s="129">
        <v>0</v>
      </c>
      <c r="AN151" s="29">
        <f t="shared" si="259"/>
        <v>0</v>
      </c>
      <c r="AO151" s="136">
        <v>50</v>
      </c>
      <c r="AP151" s="29">
        <f t="shared" si="260"/>
        <v>155200.76021450237</v>
      </c>
      <c r="AQ151" s="136">
        <v>0</v>
      </c>
      <c r="AR151" s="29">
        <f t="shared" si="261"/>
        <v>0</v>
      </c>
      <c r="AS151" s="129">
        <v>0</v>
      </c>
      <c r="AT151" s="26">
        <f t="shared" si="262"/>
        <v>0</v>
      </c>
      <c r="AU151" s="129">
        <v>0</v>
      </c>
      <c r="AV151" s="29">
        <f t="shared" si="263"/>
        <v>0</v>
      </c>
      <c r="AW151" s="129">
        <v>0</v>
      </c>
      <c r="AX151" s="29">
        <f t="shared" si="264"/>
        <v>0</v>
      </c>
      <c r="AY151" s="129">
        <v>0</v>
      </c>
      <c r="AZ151" s="29">
        <f t="shared" si="265"/>
        <v>0</v>
      </c>
      <c r="BA151" s="68">
        <f t="shared" si="268"/>
        <v>55</v>
      </c>
      <c r="BB151" s="172">
        <f t="shared" si="269"/>
        <v>170720.83623595262</v>
      </c>
      <c r="BD151" s="180">
        <f t="shared" si="266"/>
        <v>170720.83623595259</v>
      </c>
      <c r="BE151" s="180">
        <f t="shared" si="267"/>
        <v>0</v>
      </c>
    </row>
    <row r="152" spans="1:218" ht="56.25">
      <c r="A152" s="20">
        <v>130</v>
      </c>
      <c r="B152" s="20">
        <v>7</v>
      </c>
      <c r="C152" s="35">
        <v>42182013</v>
      </c>
      <c r="D152" s="35">
        <v>2584143</v>
      </c>
      <c r="E152" s="37" t="s">
        <v>315</v>
      </c>
      <c r="F152" s="37" t="s">
        <v>316</v>
      </c>
      <c r="G152" s="38" t="s">
        <v>64</v>
      </c>
      <c r="H152" s="87">
        <v>82422.464931775277</v>
      </c>
      <c r="I152" s="139">
        <v>0</v>
      </c>
      <c r="J152" s="62">
        <f t="shared" si="244"/>
        <v>0</v>
      </c>
      <c r="K152" s="129">
        <v>0</v>
      </c>
      <c r="L152" s="29">
        <f t="shared" si="245"/>
        <v>0</v>
      </c>
      <c r="M152" s="136">
        <v>0</v>
      </c>
      <c r="N152" s="29">
        <f t="shared" si="246"/>
        <v>0</v>
      </c>
      <c r="O152" s="129">
        <v>0</v>
      </c>
      <c r="P152" s="29">
        <f t="shared" si="247"/>
        <v>0</v>
      </c>
      <c r="Q152" s="129">
        <v>0</v>
      </c>
      <c r="R152" s="29">
        <f t="shared" si="248"/>
        <v>0</v>
      </c>
      <c r="S152" s="129">
        <v>0</v>
      </c>
      <c r="T152" s="29">
        <f t="shared" si="249"/>
        <v>0</v>
      </c>
      <c r="U152" s="136">
        <v>0</v>
      </c>
      <c r="V152" s="29">
        <f t="shared" si="250"/>
        <v>0</v>
      </c>
      <c r="W152" s="129">
        <v>0</v>
      </c>
      <c r="X152" s="29">
        <f t="shared" si="251"/>
        <v>0</v>
      </c>
      <c r="Y152" s="129">
        <v>0</v>
      </c>
      <c r="Z152" s="29">
        <f t="shared" si="252"/>
        <v>0</v>
      </c>
      <c r="AA152" s="129">
        <v>0</v>
      </c>
      <c r="AB152" s="29">
        <f t="shared" si="253"/>
        <v>0</v>
      </c>
      <c r="AC152" s="129">
        <v>0</v>
      </c>
      <c r="AD152" s="29">
        <f t="shared" si="254"/>
        <v>0</v>
      </c>
      <c r="AE152" s="129">
        <v>0</v>
      </c>
      <c r="AF152" s="66">
        <f t="shared" si="255"/>
        <v>0</v>
      </c>
      <c r="AG152" s="129">
        <v>0</v>
      </c>
      <c r="AH152" s="29">
        <f t="shared" si="256"/>
        <v>0</v>
      </c>
      <c r="AI152" s="129">
        <v>0</v>
      </c>
      <c r="AJ152" s="29">
        <f t="shared" si="257"/>
        <v>0</v>
      </c>
      <c r="AK152" s="129">
        <v>0</v>
      </c>
      <c r="AL152" s="29">
        <f t="shared" si="258"/>
        <v>0</v>
      </c>
      <c r="AM152" s="129">
        <v>0</v>
      </c>
      <c r="AN152" s="29">
        <f t="shared" si="259"/>
        <v>0</v>
      </c>
      <c r="AO152" s="136">
        <v>0</v>
      </c>
      <c r="AP152" s="29">
        <f t="shared" si="260"/>
        <v>0</v>
      </c>
      <c r="AQ152" s="136">
        <v>4</v>
      </c>
      <c r="AR152" s="29">
        <f t="shared" si="261"/>
        <v>329689.85972710111</v>
      </c>
      <c r="AS152" s="129">
        <v>0</v>
      </c>
      <c r="AT152" s="26">
        <f t="shared" si="262"/>
        <v>0</v>
      </c>
      <c r="AU152" s="129">
        <v>0</v>
      </c>
      <c r="AV152" s="29">
        <f t="shared" si="263"/>
        <v>0</v>
      </c>
      <c r="AW152" s="129">
        <v>0</v>
      </c>
      <c r="AX152" s="29">
        <f t="shared" si="264"/>
        <v>0</v>
      </c>
      <c r="AY152" s="129">
        <v>0</v>
      </c>
      <c r="AZ152" s="29">
        <f t="shared" si="265"/>
        <v>0</v>
      </c>
      <c r="BA152" s="68">
        <f t="shared" si="268"/>
        <v>4</v>
      </c>
      <c r="BB152" s="172">
        <f t="shared" si="269"/>
        <v>329689.85972710111</v>
      </c>
      <c r="BD152" s="180">
        <f t="shared" si="266"/>
        <v>329689.85972710111</v>
      </c>
      <c r="BE152" s="180">
        <f t="shared" si="267"/>
        <v>0</v>
      </c>
    </row>
    <row r="153" spans="1:218" customFormat="1" ht="15.75" thickBot="1">
      <c r="A153" s="352" t="s">
        <v>317</v>
      </c>
      <c r="B153" s="352"/>
      <c r="C153" s="352"/>
      <c r="D153" s="352"/>
      <c r="E153" s="352"/>
      <c r="F153" s="352"/>
      <c r="G153" s="352"/>
      <c r="H153" s="353"/>
      <c r="I153" s="158">
        <f t="shared" ref="I153:AZ153" si="270">SUM(I146:I152)</f>
        <v>720</v>
      </c>
      <c r="J153" s="159">
        <f t="shared" si="270"/>
        <v>780004.54329704959</v>
      </c>
      <c r="K153" s="158">
        <f t="shared" si="270"/>
        <v>100</v>
      </c>
      <c r="L153" s="159">
        <f t="shared" si="270"/>
        <v>33977.307915749079</v>
      </c>
      <c r="M153" s="158">
        <f t="shared" si="270"/>
        <v>730</v>
      </c>
      <c r="N153" s="159">
        <f t="shared" si="270"/>
        <v>537747.89142986946</v>
      </c>
      <c r="O153" s="158">
        <f t="shared" si="270"/>
        <v>355</v>
      </c>
      <c r="P153" s="159">
        <f t="shared" si="270"/>
        <v>182081.62074136606</v>
      </c>
      <c r="Q153" s="158">
        <f t="shared" si="270"/>
        <v>0</v>
      </c>
      <c r="R153" s="159">
        <f t="shared" si="270"/>
        <v>0</v>
      </c>
      <c r="S153" s="158">
        <f t="shared" si="270"/>
        <v>0</v>
      </c>
      <c r="T153" s="159">
        <f t="shared" si="270"/>
        <v>0</v>
      </c>
      <c r="U153" s="158">
        <f t="shared" si="270"/>
        <v>600</v>
      </c>
      <c r="V153" s="159">
        <f t="shared" si="270"/>
        <v>303321.39950922137</v>
      </c>
      <c r="W153" s="158">
        <f t="shared" si="270"/>
        <v>0</v>
      </c>
      <c r="X153" s="159">
        <f t="shared" si="270"/>
        <v>0</v>
      </c>
      <c r="Y153" s="158">
        <f t="shared" si="270"/>
        <v>50</v>
      </c>
      <c r="Z153" s="159">
        <f t="shared" si="270"/>
        <v>16988.65395787454</v>
      </c>
      <c r="AA153" s="158">
        <f t="shared" si="270"/>
        <v>20</v>
      </c>
      <c r="AB153" s="159">
        <f t="shared" si="270"/>
        <v>6795.4615831498168</v>
      </c>
      <c r="AC153" s="158">
        <f t="shared" si="270"/>
        <v>20</v>
      </c>
      <c r="AD153" s="159">
        <f t="shared" si="270"/>
        <v>25851.84838906744</v>
      </c>
      <c r="AE153" s="158">
        <f t="shared" si="270"/>
        <v>0</v>
      </c>
      <c r="AF153" s="159">
        <f t="shared" si="270"/>
        <v>0</v>
      </c>
      <c r="AG153" s="158">
        <f t="shared" si="270"/>
        <v>80</v>
      </c>
      <c r="AH153" s="159">
        <f t="shared" si="270"/>
        <v>55766.426541475696</v>
      </c>
      <c r="AI153" s="158">
        <f t="shared" si="270"/>
        <v>0</v>
      </c>
      <c r="AJ153" s="159">
        <f t="shared" si="270"/>
        <v>0</v>
      </c>
      <c r="AK153" s="158">
        <f t="shared" si="270"/>
        <v>500</v>
      </c>
      <c r="AL153" s="159">
        <f t="shared" si="270"/>
        <v>169886.5395787454</v>
      </c>
      <c r="AM153" s="158">
        <f t="shared" si="270"/>
        <v>290</v>
      </c>
      <c r="AN153" s="159">
        <f t="shared" si="270"/>
        <v>805856.87444707786</v>
      </c>
      <c r="AO153" s="158">
        <f t="shared" si="270"/>
        <v>250</v>
      </c>
      <c r="AP153" s="159">
        <f t="shared" si="270"/>
        <v>318437.31007558864</v>
      </c>
      <c r="AQ153" s="158">
        <f t="shared" si="270"/>
        <v>54</v>
      </c>
      <c r="AR153" s="159">
        <f t="shared" si="270"/>
        <v>394319.48069976969</v>
      </c>
      <c r="AS153" s="158">
        <f t="shared" si="270"/>
        <v>0</v>
      </c>
      <c r="AT153" s="159">
        <f t="shared" si="270"/>
        <v>0</v>
      </c>
      <c r="AU153" s="158">
        <f t="shared" si="270"/>
        <v>0</v>
      </c>
      <c r="AV153" s="159">
        <f t="shared" si="270"/>
        <v>0</v>
      </c>
      <c r="AW153" s="158">
        <f t="shared" si="270"/>
        <v>270</v>
      </c>
      <c r="AX153" s="159">
        <f t="shared" si="270"/>
        <v>780005.02605801041</v>
      </c>
      <c r="AY153" s="158">
        <f t="shared" si="270"/>
        <v>0</v>
      </c>
      <c r="AZ153" s="159">
        <f t="shared" si="270"/>
        <v>0</v>
      </c>
      <c r="BA153" s="161">
        <f t="shared" si="268"/>
        <v>4039</v>
      </c>
      <c r="BB153" s="173">
        <f t="shared" si="269"/>
        <v>4411040.3842240153</v>
      </c>
      <c r="BC153" s="147">
        <f>SUM(BB146:BB152)</f>
        <v>4411040.3842240153</v>
      </c>
      <c r="BD153" s="181">
        <f>SUM(BD146:BD152)</f>
        <v>4411040.3842240153</v>
      </c>
      <c r="BE153" s="167">
        <f t="shared" si="267"/>
        <v>0</v>
      </c>
      <c r="BF153" s="102"/>
      <c r="BG153" s="102"/>
      <c r="BH153" s="102"/>
      <c r="BI153" s="102"/>
      <c r="BJ153" s="102"/>
      <c r="BK153" s="102"/>
      <c r="BL153" s="102"/>
      <c r="BM153" s="102"/>
      <c r="BN153" s="102"/>
      <c r="BO153" s="102"/>
      <c r="BP153" s="102"/>
      <c r="BQ153" s="102"/>
      <c r="BR153" s="102"/>
      <c r="BS153" s="102"/>
      <c r="BT153" s="102"/>
      <c r="BU153" s="102"/>
      <c r="BV153" s="102"/>
      <c r="BW153" s="102"/>
      <c r="BX153" s="102"/>
      <c r="BY153" s="102"/>
      <c r="BZ153" s="102"/>
      <c r="CA153" s="102"/>
      <c r="CB153" s="102"/>
      <c r="CC153" s="102"/>
      <c r="CD153" s="102"/>
      <c r="CE153" s="102"/>
      <c r="CF153" s="102"/>
      <c r="CG153" s="102"/>
      <c r="CH153" s="102"/>
      <c r="CI153" s="102"/>
      <c r="CJ153" s="102"/>
      <c r="CK153" s="102"/>
      <c r="CL153" s="102"/>
      <c r="CM153" s="102"/>
      <c r="CN153" s="102"/>
      <c r="CO153" s="102"/>
      <c r="CP153" s="102"/>
      <c r="CQ153" s="102"/>
      <c r="CR153" s="102"/>
      <c r="CS153" s="102"/>
      <c r="CT153" s="102"/>
      <c r="CU153" s="102"/>
      <c r="CV153" s="102"/>
      <c r="CW153" s="102"/>
      <c r="CX153" s="102"/>
      <c r="CY153" s="102"/>
      <c r="CZ153" s="102"/>
      <c r="DA153" s="102"/>
      <c r="DB153" s="102"/>
      <c r="DC153" s="102"/>
      <c r="DD153" s="102"/>
      <c r="DE153" s="102"/>
      <c r="DF153" s="102"/>
      <c r="DG153" s="102"/>
      <c r="DH153" s="102"/>
      <c r="DI153" s="102"/>
      <c r="DJ153" s="102"/>
      <c r="DK153" s="102"/>
      <c r="DL153" s="102"/>
      <c r="DM153" s="102"/>
      <c r="DN153" s="102"/>
      <c r="DO153" s="102"/>
      <c r="DP153" s="102"/>
      <c r="DQ153" s="102"/>
      <c r="DR153" s="102"/>
      <c r="DS153" s="102"/>
      <c r="DT153" s="102"/>
      <c r="DU153" s="102"/>
      <c r="DV153" s="102"/>
      <c r="DW153" s="102"/>
      <c r="DX153" s="102"/>
      <c r="DY153" s="102"/>
      <c r="DZ153" s="102"/>
      <c r="EA153" s="102"/>
      <c r="EB153" s="102"/>
      <c r="EC153" s="102"/>
      <c r="ED153" s="102"/>
      <c r="EE153" s="102"/>
      <c r="EF153" s="102"/>
      <c r="EG153" s="102"/>
      <c r="EH153" s="102"/>
      <c r="EI153" s="102"/>
      <c r="EJ153" s="102"/>
      <c r="EK153" s="102"/>
      <c r="EL153" s="102"/>
      <c r="EM153" s="102"/>
      <c r="EN153" s="102"/>
      <c r="EO153" s="102"/>
      <c r="EP153" s="102"/>
      <c r="EQ153" s="102"/>
      <c r="ER153" s="102"/>
      <c r="ES153" s="102"/>
      <c r="ET153" s="102"/>
      <c r="EU153" s="102"/>
      <c r="EV153" s="102"/>
      <c r="EW153" s="102"/>
      <c r="EX153" s="102"/>
      <c r="EY153" s="102"/>
      <c r="EZ153" s="102"/>
      <c r="FA153" s="102"/>
      <c r="FB153" s="102"/>
      <c r="FC153" s="102"/>
      <c r="FD153" s="102"/>
      <c r="FE153" s="102"/>
      <c r="FF153" s="102"/>
      <c r="FG153" s="102"/>
      <c r="FH153" s="102"/>
      <c r="FI153" s="102"/>
      <c r="FJ153" s="102"/>
      <c r="FK153" s="102"/>
      <c r="FL153" s="102"/>
      <c r="FM153" s="102"/>
      <c r="FN153" s="102"/>
      <c r="FO153" s="102"/>
      <c r="FP153" s="102"/>
      <c r="FQ153" s="102"/>
      <c r="FR153" s="102"/>
      <c r="FS153" s="102"/>
      <c r="FT153" s="102"/>
      <c r="FU153" s="102"/>
      <c r="FV153" s="102"/>
      <c r="FW153" s="102"/>
      <c r="FX153" s="102"/>
      <c r="FY153" s="102"/>
      <c r="FZ153" s="102"/>
      <c r="GA153" s="102"/>
      <c r="GB153" s="102"/>
      <c r="GC153" s="102"/>
      <c r="GD153" s="102"/>
      <c r="GE153" s="102"/>
      <c r="GF153" s="102"/>
      <c r="GG153" s="102"/>
      <c r="GH153" s="102"/>
      <c r="GI153" s="102"/>
      <c r="GJ153" s="102"/>
      <c r="GK153" s="102"/>
      <c r="GL153" s="102"/>
      <c r="GM153" s="102"/>
      <c r="GN153" s="102"/>
      <c r="GO153" s="102"/>
      <c r="GP153" s="102"/>
      <c r="GQ153" s="102"/>
      <c r="GR153" s="102"/>
      <c r="GS153" s="102"/>
      <c r="GT153" s="102"/>
      <c r="GU153" s="102"/>
      <c r="GV153" s="102"/>
      <c r="GW153" s="102"/>
      <c r="GX153" s="102"/>
      <c r="GY153" s="102"/>
      <c r="GZ153" s="102"/>
      <c r="HA153" s="102"/>
      <c r="HB153" s="102"/>
      <c r="HC153" s="102"/>
      <c r="HD153" s="102"/>
      <c r="HE153" s="102"/>
      <c r="HF153" s="102"/>
      <c r="HG153" s="102"/>
      <c r="HH153" s="102"/>
      <c r="HI153" s="102"/>
      <c r="HJ153" s="102"/>
    </row>
    <row r="154" spans="1:218" customFormat="1" ht="15.75" thickBot="1">
      <c r="A154" s="357" t="s">
        <v>318</v>
      </c>
      <c r="B154" s="358"/>
      <c r="C154" s="358"/>
      <c r="D154" s="358"/>
      <c r="E154" s="358"/>
      <c r="F154" s="358"/>
      <c r="G154" s="359"/>
      <c r="H154" s="41" t="s">
        <v>32</v>
      </c>
      <c r="I154" s="360" t="s">
        <v>1</v>
      </c>
      <c r="J154" s="361"/>
      <c r="K154" s="355" t="s">
        <v>60</v>
      </c>
      <c r="L154" s="356"/>
      <c r="M154" s="355" t="s">
        <v>61</v>
      </c>
      <c r="N154" s="356"/>
      <c r="O154" s="355" t="s">
        <v>4</v>
      </c>
      <c r="P154" s="356"/>
      <c r="Q154" s="355" t="s">
        <v>5</v>
      </c>
      <c r="R154" s="356"/>
      <c r="S154" s="355" t="s">
        <v>6</v>
      </c>
      <c r="T154" s="356"/>
      <c r="U154" s="355" t="s">
        <v>7</v>
      </c>
      <c r="V154" s="356"/>
      <c r="W154" s="355" t="s">
        <v>8</v>
      </c>
      <c r="X154" s="356"/>
      <c r="Y154" s="355" t="s">
        <v>9</v>
      </c>
      <c r="Z154" s="356"/>
      <c r="AA154" s="355" t="s">
        <v>10</v>
      </c>
      <c r="AB154" s="356"/>
      <c r="AC154" s="355" t="s">
        <v>11</v>
      </c>
      <c r="AD154" s="356"/>
      <c r="AE154" s="355" t="s">
        <v>12</v>
      </c>
      <c r="AF154" s="356"/>
      <c r="AG154" s="355" t="s">
        <v>13</v>
      </c>
      <c r="AH154" s="356"/>
      <c r="AI154" s="355" t="s">
        <v>14</v>
      </c>
      <c r="AJ154" s="356"/>
      <c r="AK154" s="355" t="s">
        <v>15</v>
      </c>
      <c r="AL154" s="356"/>
      <c r="AM154" s="355" t="s">
        <v>16</v>
      </c>
      <c r="AN154" s="356"/>
      <c r="AO154" s="355" t="s">
        <v>17</v>
      </c>
      <c r="AP154" s="356"/>
      <c r="AQ154" s="355" t="s">
        <v>18</v>
      </c>
      <c r="AR154" s="356"/>
      <c r="AS154" s="355" t="s">
        <v>19</v>
      </c>
      <c r="AT154" s="356"/>
      <c r="AU154" s="355" t="s">
        <v>20</v>
      </c>
      <c r="AV154" s="356"/>
      <c r="AW154" s="355" t="s">
        <v>21</v>
      </c>
      <c r="AX154" s="356"/>
      <c r="AY154" s="355" t="s">
        <v>22</v>
      </c>
      <c r="AZ154" s="356"/>
      <c r="BA154" s="5" t="s">
        <v>23</v>
      </c>
      <c r="BB154" s="172"/>
      <c r="BC154" s="147"/>
      <c r="BD154" s="181"/>
      <c r="BE154" s="167"/>
      <c r="BF154" s="102"/>
      <c r="BG154" s="102"/>
      <c r="BH154" s="102"/>
      <c r="BI154" s="102"/>
      <c r="BJ154" s="102"/>
      <c r="BK154" s="102"/>
      <c r="BL154" s="102"/>
      <c r="BM154" s="102"/>
      <c r="BN154" s="102"/>
      <c r="BO154" s="102"/>
      <c r="BP154" s="102"/>
      <c r="BQ154" s="102"/>
      <c r="BR154" s="102"/>
      <c r="BS154" s="102"/>
      <c r="BT154" s="102"/>
      <c r="BU154" s="102"/>
      <c r="BV154" s="102"/>
      <c r="BW154" s="102"/>
      <c r="BX154" s="102"/>
      <c r="BY154" s="102"/>
      <c r="BZ154" s="102"/>
      <c r="CA154" s="102"/>
      <c r="CB154" s="102"/>
      <c r="CC154" s="102"/>
      <c r="CD154" s="102"/>
      <c r="CE154" s="102"/>
      <c r="CF154" s="102"/>
      <c r="CG154" s="102"/>
      <c r="CH154" s="102"/>
      <c r="CI154" s="102"/>
      <c r="CJ154" s="102"/>
      <c r="CK154" s="102"/>
      <c r="CL154" s="102"/>
      <c r="CM154" s="102"/>
      <c r="CN154" s="102"/>
      <c r="CO154" s="102"/>
      <c r="CP154" s="102"/>
      <c r="CQ154" s="102"/>
      <c r="CR154" s="102"/>
      <c r="CS154" s="102"/>
      <c r="CT154" s="102"/>
      <c r="CU154" s="102"/>
      <c r="CV154" s="102"/>
      <c r="CW154" s="102"/>
      <c r="CX154" s="102"/>
      <c r="CY154" s="102"/>
      <c r="CZ154" s="102"/>
      <c r="DA154" s="102"/>
      <c r="DB154" s="102"/>
      <c r="DC154" s="102"/>
      <c r="DD154" s="102"/>
      <c r="DE154" s="102"/>
      <c r="DF154" s="102"/>
      <c r="DG154" s="102"/>
      <c r="DH154" s="102"/>
      <c r="DI154" s="102"/>
      <c r="DJ154" s="102"/>
      <c r="DK154" s="102"/>
      <c r="DL154" s="102"/>
      <c r="DM154" s="102"/>
      <c r="DN154" s="102"/>
      <c r="DO154" s="102"/>
      <c r="DP154" s="102"/>
      <c r="DQ154" s="102"/>
      <c r="DR154" s="102"/>
      <c r="DS154" s="102"/>
      <c r="DT154" s="102"/>
      <c r="DU154" s="102"/>
      <c r="DV154" s="102"/>
      <c r="DW154" s="102"/>
      <c r="DX154" s="102"/>
      <c r="DY154" s="102"/>
      <c r="DZ154" s="102"/>
      <c r="EA154" s="102"/>
      <c r="EB154" s="102"/>
      <c r="EC154" s="102"/>
      <c r="ED154" s="102"/>
      <c r="EE154" s="102"/>
      <c r="EF154" s="102"/>
      <c r="EG154" s="102"/>
      <c r="EH154" s="102"/>
      <c r="EI154" s="102"/>
      <c r="EJ154" s="102"/>
      <c r="EK154" s="102"/>
      <c r="EL154" s="102"/>
      <c r="EM154" s="102"/>
      <c r="EN154" s="102"/>
      <c r="EO154" s="102"/>
      <c r="EP154" s="102"/>
      <c r="EQ154" s="102"/>
      <c r="ER154" s="102"/>
      <c r="ES154" s="102"/>
      <c r="ET154" s="102"/>
      <c r="EU154" s="102"/>
      <c r="EV154" s="102"/>
      <c r="EW154" s="102"/>
      <c r="EX154" s="102"/>
      <c r="EY154" s="102"/>
      <c r="EZ154" s="102"/>
      <c r="FA154" s="102"/>
      <c r="FB154" s="102"/>
      <c r="FC154" s="102"/>
      <c r="FD154" s="102"/>
      <c r="FE154" s="102"/>
      <c r="FF154" s="102"/>
      <c r="FG154" s="102"/>
      <c r="FH154" s="102"/>
      <c r="FI154" s="102"/>
      <c r="FJ154" s="102"/>
      <c r="FK154" s="102"/>
      <c r="FL154" s="102"/>
      <c r="FM154" s="102"/>
      <c r="FN154" s="102"/>
      <c r="FO154" s="102"/>
      <c r="FP154" s="102"/>
      <c r="FQ154" s="102"/>
      <c r="FR154" s="102"/>
      <c r="FS154" s="102"/>
      <c r="FT154" s="102"/>
      <c r="FU154" s="102"/>
      <c r="FV154" s="102"/>
      <c r="FW154" s="102"/>
      <c r="FX154" s="102"/>
      <c r="FY154" s="102"/>
      <c r="FZ154" s="102"/>
      <c r="GA154" s="102"/>
      <c r="GB154" s="102"/>
      <c r="GC154" s="102"/>
      <c r="GD154" s="102"/>
      <c r="GE154" s="102"/>
      <c r="GF154" s="102"/>
      <c r="GG154" s="102"/>
      <c r="GH154" s="102"/>
      <c r="GI154" s="102"/>
      <c r="GJ154" s="102"/>
      <c r="GK154" s="102"/>
      <c r="GL154" s="102"/>
      <c r="GM154" s="102"/>
      <c r="GN154" s="102"/>
      <c r="GO154" s="102"/>
      <c r="GP154" s="102"/>
      <c r="GQ154" s="102"/>
      <c r="GR154" s="102"/>
      <c r="GS154" s="102"/>
      <c r="GT154" s="102"/>
      <c r="GU154" s="102"/>
      <c r="GV154" s="102"/>
      <c r="GW154" s="102"/>
      <c r="GX154" s="102"/>
      <c r="GY154" s="102"/>
      <c r="GZ154" s="102"/>
      <c r="HA154" s="102"/>
      <c r="HB154" s="102"/>
      <c r="HC154" s="102"/>
      <c r="HD154" s="102"/>
      <c r="HE154" s="102"/>
      <c r="HF154" s="102"/>
      <c r="HG154" s="102"/>
      <c r="HH154" s="102"/>
      <c r="HI154" s="102"/>
      <c r="HJ154" s="102"/>
    </row>
    <row r="155" spans="1:218" ht="202.5">
      <c r="A155" s="34">
        <v>131</v>
      </c>
      <c r="B155" s="34">
        <v>1</v>
      </c>
      <c r="C155" s="35">
        <v>42221609</v>
      </c>
      <c r="D155" s="35">
        <v>2500356</v>
      </c>
      <c r="E155" s="37" t="s">
        <v>319</v>
      </c>
      <c r="F155" s="37" t="s">
        <v>320</v>
      </c>
      <c r="G155" s="38" t="s">
        <v>64</v>
      </c>
      <c r="H155" s="54">
        <v>2129.9405537641533</v>
      </c>
      <c r="I155" s="139">
        <v>400</v>
      </c>
      <c r="J155" s="62">
        <f t="shared" ref="J155:J183" si="271">H155*I155</f>
        <v>851976.22150566126</v>
      </c>
      <c r="K155" s="129">
        <v>100</v>
      </c>
      <c r="L155" s="29">
        <f t="shared" ref="L155:L183" si="272">H155*K155</f>
        <v>212994.05537641532</v>
      </c>
      <c r="M155" s="136">
        <v>400</v>
      </c>
      <c r="N155" s="29">
        <f t="shared" ref="N155:N183" si="273">H155*M155</f>
        <v>851976.22150566126</v>
      </c>
      <c r="O155" s="129">
        <v>0</v>
      </c>
      <c r="P155" s="29">
        <f t="shared" ref="P155:P183" si="274">H155*O155</f>
        <v>0</v>
      </c>
      <c r="Q155" s="129">
        <v>0</v>
      </c>
      <c r="R155" s="29">
        <f t="shared" ref="R155:R183" si="275">H155*Q155</f>
        <v>0</v>
      </c>
      <c r="S155" s="129">
        <v>50</v>
      </c>
      <c r="T155" s="29">
        <f t="shared" ref="T155:T183" si="276">H155*S155</f>
        <v>106497.02768820766</v>
      </c>
      <c r="U155" s="136">
        <v>280</v>
      </c>
      <c r="V155" s="29">
        <f t="shared" ref="V155:V183" si="277">H155*U155</f>
        <v>596383.35505396291</v>
      </c>
      <c r="W155" s="129">
        <v>0</v>
      </c>
      <c r="X155" s="29">
        <f t="shared" ref="X155:X183" si="278">H155*W155</f>
        <v>0</v>
      </c>
      <c r="Y155" s="136">
        <v>70</v>
      </c>
      <c r="Z155" s="29">
        <f t="shared" ref="Z155:Z183" si="279">H155*Y155</f>
        <v>149095.83876349073</v>
      </c>
      <c r="AA155" s="129">
        <v>100</v>
      </c>
      <c r="AB155" s="29">
        <f t="shared" ref="AB155:AB183" si="280">H155*AA155</f>
        <v>212994.05537641532</v>
      </c>
      <c r="AC155" s="129">
        <v>300</v>
      </c>
      <c r="AD155" s="29">
        <f t="shared" ref="AD155:AD183" si="281">H155*AC155</f>
        <v>638982.166129246</v>
      </c>
      <c r="AE155" s="129">
        <v>0</v>
      </c>
      <c r="AF155" s="66">
        <f t="shared" ref="AF155:AF183" si="282">H155*AE155</f>
        <v>0</v>
      </c>
      <c r="AG155" s="129">
        <v>300</v>
      </c>
      <c r="AH155" s="29">
        <f t="shared" ref="AH155:AH183" si="283">H155*AG155</f>
        <v>638982.166129246</v>
      </c>
      <c r="AI155" s="129">
        <v>200</v>
      </c>
      <c r="AJ155" s="29">
        <f t="shared" ref="AJ155:AJ183" si="284">H155*AI155</f>
        <v>425988.11075283063</v>
      </c>
      <c r="AK155" s="136">
        <v>0</v>
      </c>
      <c r="AL155" s="29">
        <f t="shared" ref="AL155:AL183" si="285">H155*AK155</f>
        <v>0</v>
      </c>
      <c r="AM155" s="129">
        <v>25</v>
      </c>
      <c r="AN155" s="29">
        <f t="shared" ref="AN155:AN183" si="286">H155*AM155</f>
        <v>53248.513844103829</v>
      </c>
      <c r="AO155" s="136">
        <v>0</v>
      </c>
      <c r="AP155" s="29">
        <f t="shared" ref="AP155:AP183" si="287">H155*AO155</f>
        <v>0</v>
      </c>
      <c r="AQ155" s="136">
        <v>0</v>
      </c>
      <c r="AR155" s="29">
        <f t="shared" ref="AR155:AR183" si="288">H155*AQ155</f>
        <v>0</v>
      </c>
      <c r="AS155" s="136">
        <v>150</v>
      </c>
      <c r="AT155" s="26">
        <f t="shared" ref="AT155:AT183" si="289">H155*AS155</f>
        <v>319491.083064623</v>
      </c>
      <c r="AU155" s="129">
        <v>0</v>
      </c>
      <c r="AV155" s="29">
        <f t="shared" ref="AV155:AV183" si="290">H155*AU155</f>
        <v>0</v>
      </c>
      <c r="AW155" s="129">
        <v>300</v>
      </c>
      <c r="AX155" s="29">
        <f t="shared" ref="AX155:AX183" si="291">H155*AW155</f>
        <v>638982.166129246</v>
      </c>
      <c r="AY155" s="129">
        <v>0</v>
      </c>
      <c r="AZ155" s="29">
        <f t="shared" ref="AZ155:AZ183" si="292">H155*AY155</f>
        <v>0</v>
      </c>
      <c r="BA155" s="68">
        <f t="shared" ref="BA155:BA184" si="293">I155+K155+M155+O155+Q155+S155+U155+W155+Y155+AA155+AC155+AE155+AG155+AI155+AK155+AM155+AO155+AQ155+AS155+AU155+AW155+AY155</f>
        <v>2675</v>
      </c>
      <c r="BB155" s="172">
        <f t="shared" ref="BB155:BB184" si="294">J155+L155+N155+P155+R155+T155+V155+X155+Z155+AB155+AD155+AF155+AH155+AJ155+AL155+AN155+AP155+AR155+AT155+AV155+AX155+AZ155</f>
        <v>5697590.9813191099</v>
      </c>
      <c r="BD155" s="180">
        <f t="shared" ref="BD155:BD183" si="295">+H155*BA155</f>
        <v>5697590.9813191099</v>
      </c>
      <c r="BE155" s="180">
        <f t="shared" ref="BE155:BE184" si="296">+BB155-BD155</f>
        <v>0</v>
      </c>
    </row>
    <row r="156" spans="1:218" ht="202.5">
      <c r="A156" s="34">
        <v>132</v>
      </c>
      <c r="B156" s="34">
        <v>2</v>
      </c>
      <c r="C156" s="35">
        <v>42221609</v>
      </c>
      <c r="D156" s="35">
        <v>2584037</v>
      </c>
      <c r="E156" s="37" t="s">
        <v>321</v>
      </c>
      <c r="F156" s="37" t="s">
        <v>322</v>
      </c>
      <c r="G156" s="38" t="s">
        <v>64</v>
      </c>
      <c r="H156" s="54">
        <v>1374.8288940480884</v>
      </c>
      <c r="I156" s="139">
        <v>0</v>
      </c>
      <c r="J156" s="62">
        <f t="shared" si="271"/>
        <v>0</v>
      </c>
      <c r="K156" s="129">
        <v>0</v>
      </c>
      <c r="L156" s="29">
        <f t="shared" si="272"/>
        <v>0</v>
      </c>
      <c r="M156" s="136">
        <v>0</v>
      </c>
      <c r="N156" s="29">
        <f t="shared" si="273"/>
        <v>0</v>
      </c>
      <c r="O156" s="129">
        <v>0</v>
      </c>
      <c r="P156" s="29">
        <f t="shared" si="274"/>
        <v>0</v>
      </c>
      <c r="Q156" s="129">
        <v>0</v>
      </c>
      <c r="R156" s="29">
        <f t="shared" si="275"/>
        <v>0</v>
      </c>
      <c r="S156" s="129">
        <v>10</v>
      </c>
      <c r="T156" s="29">
        <f t="shared" si="276"/>
        <v>13748.288940480885</v>
      </c>
      <c r="U156" s="136">
        <v>200</v>
      </c>
      <c r="V156" s="29">
        <f t="shared" si="277"/>
        <v>274965.77880961768</v>
      </c>
      <c r="W156" s="129">
        <v>0</v>
      </c>
      <c r="X156" s="29">
        <f t="shared" si="278"/>
        <v>0</v>
      </c>
      <c r="Y156" s="136">
        <v>50</v>
      </c>
      <c r="Z156" s="29">
        <f t="shared" si="279"/>
        <v>68741.44470240442</v>
      </c>
      <c r="AA156" s="129">
        <v>100</v>
      </c>
      <c r="AB156" s="29">
        <f t="shared" si="280"/>
        <v>137482.88940480884</v>
      </c>
      <c r="AC156" s="129">
        <v>100</v>
      </c>
      <c r="AD156" s="29">
        <f t="shared" si="281"/>
        <v>137482.88940480884</v>
      </c>
      <c r="AE156" s="129">
        <v>0</v>
      </c>
      <c r="AF156" s="66">
        <f t="shared" si="282"/>
        <v>0</v>
      </c>
      <c r="AG156" s="129">
        <v>100</v>
      </c>
      <c r="AH156" s="29">
        <f t="shared" si="283"/>
        <v>137482.88940480884</v>
      </c>
      <c r="AI156" s="129">
        <v>0</v>
      </c>
      <c r="AJ156" s="29">
        <f t="shared" si="284"/>
        <v>0</v>
      </c>
      <c r="AK156" s="136">
        <v>100</v>
      </c>
      <c r="AL156" s="29">
        <f t="shared" si="285"/>
        <v>137482.88940480884</v>
      </c>
      <c r="AM156" s="129">
        <v>25</v>
      </c>
      <c r="AN156" s="29">
        <f t="shared" si="286"/>
        <v>34370.72235120221</v>
      </c>
      <c r="AO156" s="136">
        <v>200</v>
      </c>
      <c r="AP156" s="29">
        <f t="shared" si="287"/>
        <v>274965.77880961768</v>
      </c>
      <c r="AQ156" s="136">
        <v>0</v>
      </c>
      <c r="AR156" s="29">
        <f t="shared" si="288"/>
        <v>0</v>
      </c>
      <c r="AS156" s="136">
        <v>0</v>
      </c>
      <c r="AT156" s="26">
        <f t="shared" si="289"/>
        <v>0</v>
      </c>
      <c r="AU156" s="129">
        <v>0</v>
      </c>
      <c r="AV156" s="29">
        <f t="shared" si="290"/>
        <v>0</v>
      </c>
      <c r="AW156" s="129">
        <v>0</v>
      </c>
      <c r="AX156" s="29">
        <f t="shared" si="291"/>
        <v>0</v>
      </c>
      <c r="AY156" s="129">
        <v>32</v>
      </c>
      <c r="AZ156" s="29">
        <f t="shared" si="292"/>
        <v>43994.524609538828</v>
      </c>
      <c r="BA156" s="68">
        <f t="shared" si="293"/>
        <v>917</v>
      </c>
      <c r="BB156" s="172">
        <f t="shared" si="294"/>
        <v>1260718.095842097</v>
      </c>
      <c r="BD156" s="180">
        <f t="shared" si="295"/>
        <v>1260718.095842097</v>
      </c>
      <c r="BE156" s="180">
        <f t="shared" si="296"/>
        <v>0</v>
      </c>
    </row>
    <row r="157" spans="1:218" ht="123.75">
      <c r="A157" s="34">
        <v>133</v>
      </c>
      <c r="B157" s="20">
        <v>3</v>
      </c>
      <c r="C157" s="84">
        <v>42131606</v>
      </c>
      <c r="D157" s="84">
        <v>2502327</v>
      </c>
      <c r="E157" s="88" t="s">
        <v>323</v>
      </c>
      <c r="F157" s="88" t="s">
        <v>324</v>
      </c>
      <c r="G157" s="38" t="s">
        <v>64</v>
      </c>
      <c r="H157" s="54">
        <v>4338.0736316121993</v>
      </c>
      <c r="I157" s="139">
        <v>10</v>
      </c>
      <c r="J157" s="62">
        <f t="shared" si="271"/>
        <v>43380.736316121991</v>
      </c>
      <c r="K157" s="129">
        <v>35</v>
      </c>
      <c r="L157" s="29">
        <f t="shared" si="272"/>
        <v>151832.57710642696</v>
      </c>
      <c r="M157" s="136">
        <v>0</v>
      </c>
      <c r="N157" s="29">
        <f t="shared" si="273"/>
        <v>0</v>
      </c>
      <c r="O157" s="129">
        <v>0</v>
      </c>
      <c r="P157" s="29">
        <f t="shared" si="274"/>
        <v>0</v>
      </c>
      <c r="Q157" s="129">
        <v>0</v>
      </c>
      <c r="R157" s="29">
        <f t="shared" si="275"/>
        <v>0</v>
      </c>
      <c r="S157" s="129">
        <v>10</v>
      </c>
      <c r="T157" s="29">
        <f t="shared" si="276"/>
        <v>43380.736316121991</v>
      </c>
      <c r="U157" s="136">
        <v>0</v>
      </c>
      <c r="V157" s="29">
        <f t="shared" si="277"/>
        <v>0</v>
      </c>
      <c r="W157" s="129">
        <v>0</v>
      </c>
      <c r="X157" s="29">
        <f t="shared" si="278"/>
        <v>0</v>
      </c>
      <c r="Y157" s="136">
        <v>0</v>
      </c>
      <c r="Z157" s="29">
        <f t="shared" si="279"/>
        <v>0</v>
      </c>
      <c r="AA157" s="129">
        <v>0</v>
      </c>
      <c r="AB157" s="29">
        <f t="shared" si="280"/>
        <v>0</v>
      </c>
      <c r="AC157" s="129">
        <v>0</v>
      </c>
      <c r="AD157" s="29">
        <f t="shared" si="281"/>
        <v>0</v>
      </c>
      <c r="AE157" s="129">
        <v>0</v>
      </c>
      <c r="AF157" s="66">
        <f t="shared" si="282"/>
        <v>0</v>
      </c>
      <c r="AG157" s="129">
        <v>50</v>
      </c>
      <c r="AH157" s="29">
        <f t="shared" si="283"/>
        <v>216903.68158060996</v>
      </c>
      <c r="AI157" s="129">
        <v>0</v>
      </c>
      <c r="AJ157" s="29">
        <f t="shared" si="284"/>
        <v>0</v>
      </c>
      <c r="AK157" s="136">
        <v>0</v>
      </c>
      <c r="AL157" s="29">
        <f t="shared" si="285"/>
        <v>0</v>
      </c>
      <c r="AM157" s="129">
        <v>0</v>
      </c>
      <c r="AN157" s="29">
        <f t="shared" si="286"/>
        <v>0</v>
      </c>
      <c r="AO157" s="136">
        <v>0</v>
      </c>
      <c r="AP157" s="29">
        <f t="shared" si="287"/>
        <v>0</v>
      </c>
      <c r="AQ157" s="136">
        <v>20</v>
      </c>
      <c r="AR157" s="29">
        <f t="shared" si="288"/>
        <v>86761.472632243982</v>
      </c>
      <c r="AS157" s="136">
        <v>5</v>
      </c>
      <c r="AT157" s="26">
        <f t="shared" si="289"/>
        <v>21690.368158060995</v>
      </c>
      <c r="AU157" s="129">
        <v>0</v>
      </c>
      <c r="AV157" s="29">
        <f t="shared" si="290"/>
        <v>0</v>
      </c>
      <c r="AW157" s="129">
        <v>31</v>
      </c>
      <c r="AX157" s="29">
        <f t="shared" si="291"/>
        <v>134480.28257997817</v>
      </c>
      <c r="AY157" s="129">
        <v>0</v>
      </c>
      <c r="AZ157" s="29">
        <f t="shared" si="292"/>
        <v>0</v>
      </c>
      <c r="BA157" s="68">
        <f t="shared" si="293"/>
        <v>161</v>
      </c>
      <c r="BB157" s="172">
        <f t="shared" si="294"/>
        <v>698429.85468956409</v>
      </c>
      <c r="BD157" s="180">
        <f t="shared" si="295"/>
        <v>698429.85468956409</v>
      </c>
      <c r="BE157" s="180">
        <f t="shared" si="296"/>
        <v>0</v>
      </c>
    </row>
    <row r="158" spans="1:218" s="130" customFormat="1" ht="135">
      <c r="A158" s="34">
        <v>134</v>
      </c>
      <c r="B158" s="34">
        <v>4</v>
      </c>
      <c r="C158" s="84">
        <v>42142609</v>
      </c>
      <c r="D158" s="84">
        <v>2503856</v>
      </c>
      <c r="E158" s="88" t="s">
        <v>325</v>
      </c>
      <c r="F158" s="88" t="s">
        <v>474</v>
      </c>
      <c r="G158" s="38" t="s">
        <v>64</v>
      </c>
      <c r="H158" s="74">
        <v>488.98068278459482</v>
      </c>
      <c r="I158" s="139">
        <v>325</v>
      </c>
      <c r="J158" s="107">
        <f t="shared" si="271"/>
        <v>158918.72190499332</v>
      </c>
      <c r="K158" s="131">
        <v>50</v>
      </c>
      <c r="L158" s="26">
        <f t="shared" si="272"/>
        <v>24449.034139229741</v>
      </c>
      <c r="M158" s="136">
        <v>100</v>
      </c>
      <c r="N158" s="26">
        <f t="shared" si="273"/>
        <v>48898.068278459483</v>
      </c>
      <c r="O158" s="131">
        <v>25</v>
      </c>
      <c r="P158" s="26">
        <f t="shared" si="274"/>
        <v>12224.517069614871</v>
      </c>
      <c r="Q158" s="131">
        <v>0</v>
      </c>
      <c r="R158" s="26">
        <f t="shared" si="275"/>
        <v>0</v>
      </c>
      <c r="S158" s="131">
        <v>0</v>
      </c>
      <c r="T158" s="26">
        <f t="shared" si="276"/>
        <v>0</v>
      </c>
      <c r="U158" s="136">
        <v>0</v>
      </c>
      <c r="V158" s="26">
        <f t="shared" si="277"/>
        <v>0</v>
      </c>
      <c r="W158" s="131">
        <v>0</v>
      </c>
      <c r="X158" s="26">
        <f t="shared" si="278"/>
        <v>0</v>
      </c>
      <c r="Y158" s="136">
        <v>100</v>
      </c>
      <c r="Z158" s="26">
        <f t="shared" si="279"/>
        <v>48898.068278459483</v>
      </c>
      <c r="AA158" s="131">
        <v>0</v>
      </c>
      <c r="AB158" s="26">
        <f t="shared" si="280"/>
        <v>0</v>
      </c>
      <c r="AC158" s="131">
        <v>0</v>
      </c>
      <c r="AD158" s="26">
        <f t="shared" si="281"/>
        <v>0</v>
      </c>
      <c r="AE158" s="131">
        <v>0</v>
      </c>
      <c r="AF158" s="63">
        <f t="shared" si="282"/>
        <v>0</v>
      </c>
      <c r="AG158" s="131">
        <v>50</v>
      </c>
      <c r="AH158" s="26">
        <f t="shared" si="283"/>
        <v>24449.034139229741</v>
      </c>
      <c r="AI158" s="131">
        <v>0</v>
      </c>
      <c r="AJ158" s="26">
        <f t="shared" si="284"/>
        <v>0</v>
      </c>
      <c r="AK158" s="136">
        <v>100</v>
      </c>
      <c r="AL158" s="26">
        <f t="shared" si="285"/>
        <v>48898.068278459483</v>
      </c>
      <c r="AM158" s="131">
        <v>100</v>
      </c>
      <c r="AN158" s="26">
        <f t="shared" si="286"/>
        <v>48898.068278459483</v>
      </c>
      <c r="AO158" s="136">
        <v>300</v>
      </c>
      <c r="AP158" s="26">
        <f t="shared" si="287"/>
        <v>146694.20483537845</v>
      </c>
      <c r="AQ158" s="136">
        <v>50</v>
      </c>
      <c r="AR158" s="26">
        <f t="shared" si="288"/>
        <v>24449.034139229741</v>
      </c>
      <c r="AS158" s="136">
        <v>0</v>
      </c>
      <c r="AT158" s="26">
        <f t="shared" si="289"/>
        <v>0</v>
      </c>
      <c r="AU158" s="131">
        <v>0</v>
      </c>
      <c r="AV158" s="26">
        <f t="shared" si="290"/>
        <v>0</v>
      </c>
      <c r="AW158" s="131">
        <v>100</v>
      </c>
      <c r="AX158" s="26">
        <f t="shared" si="291"/>
        <v>48898.068278459483</v>
      </c>
      <c r="AY158" s="131">
        <v>0</v>
      </c>
      <c r="AZ158" s="26">
        <f t="shared" si="292"/>
        <v>0</v>
      </c>
      <c r="BA158" s="68">
        <f t="shared" si="293"/>
        <v>1300</v>
      </c>
      <c r="BB158" s="172">
        <f t="shared" si="294"/>
        <v>635674.88761997328</v>
      </c>
      <c r="BC158" s="146"/>
      <c r="BD158" s="180">
        <f t="shared" si="295"/>
        <v>635674.88761997328</v>
      </c>
      <c r="BE158" s="180">
        <f t="shared" si="296"/>
        <v>0</v>
      </c>
      <c r="BF158" s="126"/>
      <c r="BG158" s="126"/>
      <c r="BH158" s="126"/>
      <c r="BI158" s="126"/>
      <c r="BJ158" s="126"/>
      <c r="BK158" s="126"/>
      <c r="BL158" s="126"/>
      <c r="BM158" s="126"/>
      <c r="BN158" s="126"/>
      <c r="BO158" s="126"/>
      <c r="BP158" s="126"/>
      <c r="BQ158" s="126"/>
      <c r="BR158" s="126"/>
      <c r="BS158" s="126"/>
      <c r="BT158" s="126"/>
      <c r="BU158" s="126"/>
      <c r="BV158" s="126"/>
      <c r="BW158" s="126"/>
      <c r="BX158" s="126"/>
      <c r="BY158" s="126"/>
      <c r="BZ158" s="126"/>
      <c r="CA158" s="126"/>
      <c r="CB158" s="126"/>
      <c r="CC158" s="126"/>
      <c r="CD158" s="126"/>
      <c r="CE158" s="126"/>
      <c r="CF158" s="126"/>
      <c r="CG158" s="126"/>
      <c r="CH158" s="126"/>
      <c r="CI158" s="126"/>
      <c r="CJ158" s="126"/>
      <c r="CK158" s="126"/>
      <c r="CL158" s="126"/>
      <c r="CM158" s="126"/>
      <c r="CN158" s="126"/>
      <c r="CO158" s="126"/>
      <c r="CP158" s="126"/>
      <c r="CQ158" s="126"/>
      <c r="CR158" s="126"/>
      <c r="CS158" s="126"/>
      <c r="CT158" s="126"/>
      <c r="CU158" s="126"/>
      <c r="CV158" s="126"/>
      <c r="CW158" s="126"/>
      <c r="CX158" s="126"/>
      <c r="CY158" s="126"/>
      <c r="CZ158" s="126"/>
      <c r="DA158" s="126"/>
      <c r="DB158" s="126"/>
      <c r="DC158" s="126"/>
      <c r="DD158" s="126"/>
      <c r="DE158" s="126"/>
      <c r="DF158" s="126"/>
      <c r="DG158" s="126"/>
      <c r="DH158" s="126"/>
      <c r="DI158" s="126"/>
      <c r="DJ158" s="126"/>
      <c r="DK158" s="126"/>
      <c r="DL158" s="126"/>
      <c r="DM158" s="126"/>
      <c r="DN158" s="126"/>
      <c r="DO158" s="126"/>
      <c r="DP158" s="126"/>
      <c r="DQ158" s="126"/>
      <c r="DR158" s="126"/>
      <c r="DS158" s="126"/>
      <c r="DT158" s="126"/>
      <c r="DU158" s="126"/>
      <c r="DV158" s="126"/>
      <c r="DW158" s="126"/>
      <c r="DX158" s="126"/>
      <c r="DY158" s="126"/>
      <c r="DZ158" s="126"/>
      <c r="EA158" s="126"/>
      <c r="EB158" s="126"/>
      <c r="EC158" s="126"/>
      <c r="ED158" s="126"/>
      <c r="EE158" s="126"/>
      <c r="EF158" s="126"/>
      <c r="EG158" s="126"/>
      <c r="EH158" s="126"/>
      <c r="EI158" s="126"/>
      <c r="EJ158" s="126"/>
      <c r="EK158" s="126"/>
      <c r="EL158" s="126"/>
      <c r="EM158" s="126"/>
      <c r="EN158" s="126"/>
      <c r="EO158" s="126"/>
      <c r="EP158" s="126"/>
      <c r="EQ158" s="126"/>
      <c r="ER158" s="126"/>
      <c r="ES158" s="126"/>
      <c r="ET158" s="126"/>
      <c r="EU158" s="126"/>
      <c r="EV158" s="126"/>
      <c r="EW158" s="126"/>
      <c r="EX158" s="126"/>
      <c r="EY158" s="126"/>
      <c r="EZ158" s="126"/>
      <c r="FA158" s="126"/>
      <c r="FB158" s="126"/>
      <c r="FC158" s="126"/>
      <c r="FD158" s="126"/>
      <c r="FE158" s="126"/>
      <c r="FF158" s="126"/>
      <c r="FG158" s="126"/>
      <c r="FH158" s="126"/>
      <c r="FI158" s="126"/>
      <c r="FJ158" s="126"/>
      <c r="FK158" s="126"/>
      <c r="FL158" s="126"/>
      <c r="FM158" s="126"/>
      <c r="FN158" s="126"/>
      <c r="FO158" s="126"/>
      <c r="FP158" s="126"/>
      <c r="FQ158" s="126"/>
      <c r="FR158" s="126"/>
      <c r="FS158" s="126"/>
      <c r="FT158" s="126"/>
      <c r="FU158" s="126"/>
      <c r="FV158" s="126"/>
      <c r="FW158" s="126"/>
      <c r="FX158" s="126"/>
      <c r="FY158" s="126"/>
      <c r="FZ158" s="126"/>
      <c r="GA158" s="126"/>
      <c r="GB158" s="126"/>
      <c r="GC158" s="126"/>
      <c r="GD158" s="126"/>
      <c r="GE158" s="126"/>
      <c r="GF158" s="126"/>
      <c r="GG158" s="126"/>
      <c r="GH158" s="126"/>
      <c r="GI158" s="126"/>
      <c r="GJ158" s="126"/>
      <c r="GK158" s="126"/>
      <c r="GL158" s="126"/>
      <c r="GM158" s="126"/>
      <c r="GN158" s="126"/>
      <c r="GO158" s="126"/>
      <c r="GP158" s="126"/>
      <c r="GQ158" s="126"/>
      <c r="GR158" s="126"/>
      <c r="GS158" s="126"/>
      <c r="GT158" s="126"/>
      <c r="GU158" s="126"/>
      <c r="GV158" s="126"/>
      <c r="GW158" s="126"/>
      <c r="GX158" s="126"/>
      <c r="GY158" s="126"/>
      <c r="GZ158" s="126"/>
      <c r="HA158" s="126"/>
      <c r="HB158" s="126"/>
      <c r="HC158" s="126"/>
      <c r="HD158" s="126"/>
      <c r="HE158" s="126"/>
      <c r="HF158" s="126"/>
      <c r="HG158" s="126"/>
      <c r="HH158" s="126"/>
      <c r="HI158" s="126"/>
      <c r="HJ158" s="126"/>
    </row>
    <row r="159" spans="1:218" ht="33.75">
      <c r="A159" s="34">
        <v>135</v>
      </c>
      <c r="B159" s="34">
        <v>5</v>
      </c>
      <c r="C159" s="79"/>
      <c r="D159" s="79"/>
      <c r="E159" s="79" t="s">
        <v>326</v>
      </c>
      <c r="F159" s="79" t="s">
        <v>327</v>
      </c>
      <c r="G159" s="59" t="s">
        <v>64</v>
      </c>
      <c r="H159" s="54">
        <v>1785.0000000000002</v>
      </c>
      <c r="I159" s="139">
        <v>20</v>
      </c>
      <c r="J159" s="62">
        <f t="shared" si="271"/>
        <v>35700.000000000007</v>
      </c>
      <c r="K159" s="129">
        <v>0</v>
      </c>
      <c r="L159" s="29">
        <f t="shared" si="272"/>
        <v>0</v>
      </c>
      <c r="M159" s="136">
        <v>0</v>
      </c>
      <c r="N159" s="29">
        <f t="shared" si="273"/>
        <v>0</v>
      </c>
      <c r="O159" s="129">
        <v>0</v>
      </c>
      <c r="P159" s="29">
        <f t="shared" si="274"/>
        <v>0</v>
      </c>
      <c r="Q159" s="129">
        <v>0</v>
      </c>
      <c r="R159" s="29">
        <f t="shared" si="275"/>
        <v>0</v>
      </c>
      <c r="S159" s="129">
        <v>0</v>
      </c>
      <c r="T159" s="29">
        <f t="shared" si="276"/>
        <v>0</v>
      </c>
      <c r="U159" s="136">
        <v>0</v>
      </c>
      <c r="V159" s="29">
        <f t="shared" si="277"/>
        <v>0</v>
      </c>
      <c r="W159" s="129">
        <v>0</v>
      </c>
      <c r="X159" s="29">
        <f t="shared" si="278"/>
        <v>0</v>
      </c>
      <c r="Y159" s="136">
        <v>0</v>
      </c>
      <c r="Z159" s="29">
        <f t="shared" si="279"/>
        <v>0</v>
      </c>
      <c r="AA159" s="129">
        <v>0</v>
      </c>
      <c r="AB159" s="29">
        <f t="shared" si="280"/>
        <v>0</v>
      </c>
      <c r="AC159" s="129">
        <v>0</v>
      </c>
      <c r="AD159" s="29">
        <f t="shared" si="281"/>
        <v>0</v>
      </c>
      <c r="AE159" s="129">
        <v>0</v>
      </c>
      <c r="AF159" s="66">
        <f t="shared" si="282"/>
        <v>0</v>
      </c>
      <c r="AG159" s="129">
        <v>0</v>
      </c>
      <c r="AH159" s="29">
        <f t="shared" si="283"/>
        <v>0</v>
      </c>
      <c r="AI159" s="129">
        <v>0</v>
      </c>
      <c r="AJ159" s="29">
        <f t="shared" si="284"/>
        <v>0</v>
      </c>
      <c r="AK159" s="136">
        <v>0</v>
      </c>
      <c r="AL159" s="29">
        <f t="shared" si="285"/>
        <v>0</v>
      </c>
      <c r="AM159" s="129">
        <v>0</v>
      </c>
      <c r="AN159" s="29">
        <f t="shared" si="286"/>
        <v>0</v>
      </c>
      <c r="AO159" s="136">
        <v>0</v>
      </c>
      <c r="AP159" s="29">
        <f t="shared" si="287"/>
        <v>0</v>
      </c>
      <c r="AQ159" s="136">
        <v>0</v>
      </c>
      <c r="AR159" s="29">
        <f t="shared" si="288"/>
        <v>0</v>
      </c>
      <c r="AS159" s="136">
        <v>0</v>
      </c>
      <c r="AT159" s="26">
        <f t="shared" si="289"/>
        <v>0</v>
      </c>
      <c r="AU159" s="129">
        <v>0</v>
      </c>
      <c r="AV159" s="29">
        <f t="shared" si="290"/>
        <v>0</v>
      </c>
      <c r="AW159" s="129">
        <v>0</v>
      </c>
      <c r="AX159" s="29">
        <f t="shared" si="291"/>
        <v>0</v>
      </c>
      <c r="AY159" s="129">
        <v>0</v>
      </c>
      <c r="AZ159" s="29">
        <f t="shared" si="292"/>
        <v>0</v>
      </c>
      <c r="BA159" s="68">
        <f t="shared" si="293"/>
        <v>20</v>
      </c>
      <c r="BB159" s="172">
        <f t="shared" si="294"/>
        <v>35700.000000000007</v>
      </c>
      <c r="BD159" s="180">
        <f t="shared" si="295"/>
        <v>35700.000000000007</v>
      </c>
      <c r="BE159" s="180">
        <f t="shared" si="296"/>
        <v>0</v>
      </c>
    </row>
    <row r="160" spans="1:218" ht="22.5">
      <c r="A160" s="34">
        <v>136</v>
      </c>
      <c r="B160" s="20">
        <v>6</v>
      </c>
      <c r="C160" s="84">
        <v>42231701</v>
      </c>
      <c r="D160" s="84">
        <v>2500914</v>
      </c>
      <c r="E160" s="88" t="s">
        <v>328</v>
      </c>
      <c r="F160" s="88" t="s">
        <v>328</v>
      </c>
      <c r="G160" s="38" t="s">
        <v>64</v>
      </c>
      <c r="H160" s="54">
        <v>2504.5914080638599</v>
      </c>
      <c r="I160" s="139">
        <v>0</v>
      </c>
      <c r="J160" s="62">
        <f t="shared" si="271"/>
        <v>0</v>
      </c>
      <c r="K160" s="129">
        <v>0</v>
      </c>
      <c r="L160" s="29">
        <f t="shared" si="272"/>
        <v>0</v>
      </c>
      <c r="M160" s="136">
        <v>0</v>
      </c>
      <c r="N160" s="29">
        <f t="shared" si="273"/>
        <v>0</v>
      </c>
      <c r="O160" s="129">
        <v>1</v>
      </c>
      <c r="P160" s="29">
        <f t="shared" si="274"/>
        <v>2504.5914080638599</v>
      </c>
      <c r="Q160" s="129">
        <v>0</v>
      </c>
      <c r="R160" s="29">
        <f t="shared" si="275"/>
        <v>0</v>
      </c>
      <c r="S160" s="129">
        <v>0</v>
      </c>
      <c r="T160" s="29">
        <f t="shared" si="276"/>
        <v>0</v>
      </c>
      <c r="U160" s="136">
        <v>0</v>
      </c>
      <c r="V160" s="29">
        <f t="shared" si="277"/>
        <v>0</v>
      </c>
      <c r="W160" s="129">
        <v>0</v>
      </c>
      <c r="X160" s="29">
        <f t="shared" si="278"/>
        <v>0</v>
      </c>
      <c r="Y160" s="136">
        <v>0</v>
      </c>
      <c r="Z160" s="29">
        <f t="shared" si="279"/>
        <v>0</v>
      </c>
      <c r="AA160" s="129">
        <v>0</v>
      </c>
      <c r="AB160" s="29">
        <f t="shared" si="280"/>
        <v>0</v>
      </c>
      <c r="AC160" s="129">
        <v>0</v>
      </c>
      <c r="AD160" s="29">
        <f t="shared" si="281"/>
        <v>0</v>
      </c>
      <c r="AE160" s="129">
        <v>0</v>
      </c>
      <c r="AF160" s="66">
        <f t="shared" si="282"/>
        <v>0</v>
      </c>
      <c r="AG160" s="129">
        <v>0</v>
      </c>
      <c r="AH160" s="29">
        <f t="shared" si="283"/>
        <v>0</v>
      </c>
      <c r="AI160" s="129">
        <v>0</v>
      </c>
      <c r="AJ160" s="29">
        <f t="shared" si="284"/>
        <v>0</v>
      </c>
      <c r="AK160" s="136">
        <v>0</v>
      </c>
      <c r="AL160" s="29">
        <f t="shared" si="285"/>
        <v>0</v>
      </c>
      <c r="AM160" s="129">
        <v>10</v>
      </c>
      <c r="AN160" s="29">
        <f t="shared" si="286"/>
        <v>25045.914080638599</v>
      </c>
      <c r="AO160" s="136">
        <v>0</v>
      </c>
      <c r="AP160" s="29">
        <f t="shared" si="287"/>
        <v>0</v>
      </c>
      <c r="AQ160" s="136">
        <v>0</v>
      </c>
      <c r="AR160" s="29">
        <f t="shared" si="288"/>
        <v>0</v>
      </c>
      <c r="AS160" s="136">
        <v>0</v>
      </c>
      <c r="AT160" s="26">
        <f t="shared" si="289"/>
        <v>0</v>
      </c>
      <c r="AU160" s="129">
        <v>0</v>
      </c>
      <c r="AV160" s="29">
        <f t="shared" si="290"/>
        <v>0</v>
      </c>
      <c r="AW160" s="129">
        <v>0</v>
      </c>
      <c r="AX160" s="29">
        <f t="shared" si="291"/>
        <v>0</v>
      </c>
      <c r="AY160" s="129">
        <v>0</v>
      </c>
      <c r="AZ160" s="29">
        <f t="shared" si="292"/>
        <v>0</v>
      </c>
      <c r="BA160" s="68">
        <f t="shared" si="293"/>
        <v>11</v>
      </c>
      <c r="BB160" s="172">
        <f t="shared" si="294"/>
        <v>27550.50548870246</v>
      </c>
      <c r="BD160" s="180">
        <f t="shared" si="295"/>
        <v>27550.50548870246</v>
      </c>
      <c r="BE160" s="180">
        <f t="shared" si="296"/>
        <v>0</v>
      </c>
    </row>
    <row r="161" spans="1:57" ht="22.5">
      <c r="A161" s="34">
        <v>137</v>
      </c>
      <c r="B161" s="34">
        <v>7</v>
      </c>
      <c r="C161" s="84">
        <v>42231701</v>
      </c>
      <c r="D161" s="84">
        <v>2500915</v>
      </c>
      <c r="E161" s="88" t="s">
        <v>329</v>
      </c>
      <c r="F161" s="88" t="s">
        <v>329</v>
      </c>
      <c r="G161" s="38" t="s">
        <v>64</v>
      </c>
      <c r="H161" s="54">
        <v>2507.080714811204</v>
      </c>
      <c r="I161" s="139">
        <v>0</v>
      </c>
      <c r="J161" s="62">
        <f t="shared" si="271"/>
        <v>0</v>
      </c>
      <c r="K161" s="129">
        <v>0</v>
      </c>
      <c r="L161" s="29">
        <f t="shared" si="272"/>
        <v>0</v>
      </c>
      <c r="M161" s="136">
        <v>0</v>
      </c>
      <c r="N161" s="29">
        <f t="shared" si="273"/>
        <v>0</v>
      </c>
      <c r="O161" s="129">
        <v>1</v>
      </c>
      <c r="P161" s="29">
        <f t="shared" si="274"/>
        <v>2507.080714811204</v>
      </c>
      <c r="Q161" s="129">
        <v>0</v>
      </c>
      <c r="R161" s="29">
        <f t="shared" si="275"/>
        <v>0</v>
      </c>
      <c r="S161" s="129">
        <v>0</v>
      </c>
      <c r="T161" s="29">
        <f t="shared" si="276"/>
        <v>0</v>
      </c>
      <c r="U161" s="136">
        <v>0</v>
      </c>
      <c r="V161" s="29">
        <f t="shared" si="277"/>
        <v>0</v>
      </c>
      <c r="W161" s="129">
        <v>0</v>
      </c>
      <c r="X161" s="29">
        <f t="shared" si="278"/>
        <v>0</v>
      </c>
      <c r="Y161" s="136">
        <v>0</v>
      </c>
      <c r="Z161" s="29">
        <f t="shared" si="279"/>
        <v>0</v>
      </c>
      <c r="AA161" s="129">
        <v>0</v>
      </c>
      <c r="AB161" s="29">
        <f t="shared" si="280"/>
        <v>0</v>
      </c>
      <c r="AC161" s="129">
        <v>0</v>
      </c>
      <c r="AD161" s="29">
        <f t="shared" si="281"/>
        <v>0</v>
      </c>
      <c r="AE161" s="129">
        <v>0</v>
      </c>
      <c r="AF161" s="66">
        <f t="shared" si="282"/>
        <v>0</v>
      </c>
      <c r="AG161" s="129">
        <v>0</v>
      </c>
      <c r="AH161" s="29">
        <f t="shared" si="283"/>
        <v>0</v>
      </c>
      <c r="AI161" s="129">
        <v>0</v>
      </c>
      <c r="AJ161" s="29">
        <f t="shared" si="284"/>
        <v>0</v>
      </c>
      <c r="AK161" s="136">
        <v>0</v>
      </c>
      <c r="AL161" s="29">
        <f t="shared" si="285"/>
        <v>0</v>
      </c>
      <c r="AM161" s="129">
        <v>10</v>
      </c>
      <c r="AN161" s="29">
        <f t="shared" si="286"/>
        <v>25070.807148112039</v>
      </c>
      <c r="AO161" s="136">
        <v>0</v>
      </c>
      <c r="AP161" s="29">
        <f t="shared" si="287"/>
        <v>0</v>
      </c>
      <c r="AQ161" s="136">
        <v>0</v>
      </c>
      <c r="AR161" s="29">
        <f t="shared" si="288"/>
        <v>0</v>
      </c>
      <c r="AS161" s="136">
        <v>0</v>
      </c>
      <c r="AT161" s="26">
        <f t="shared" si="289"/>
        <v>0</v>
      </c>
      <c r="AU161" s="129">
        <v>0</v>
      </c>
      <c r="AV161" s="29">
        <f t="shared" si="290"/>
        <v>0</v>
      </c>
      <c r="AW161" s="129">
        <v>0</v>
      </c>
      <c r="AX161" s="29">
        <f t="shared" si="291"/>
        <v>0</v>
      </c>
      <c r="AY161" s="129">
        <v>0</v>
      </c>
      <c r="AZ161" s="29">
        <f t="shared" si="292"/>
        <v>0</v>
      </c>
      <c r="BA161" s="68">
        <f t="shared" si="293"/>
        <v>11</v>
      </c>
      <c r="BB161" s="172">
        <f t="shared" si="294"/>
        <v>27577.887862923242</v>
      </c>
      <c r="BD161" s="180">
        <f t="shared" si="295"/>
        <v>27577.887862923242</v>
      </c>
      <c r="BE161" s="180">
        <f t="shared" si="296"/>
        <v>0</v>
      </c>
    </row>
    <row r="162" spans="1:57" ht="22.5">
      <c r="A162" s="34">
        <v>138</v>
      </c>
      <c r="B162" s="34">
        <v>8</v>
      </c>
      <c r="C162" s="84">
        <v>42231701</v>
      </c>
      <c r="D162" s="84">
        <v>2500916</v>
      </c>
      <c r="E162" s="88" t="s">
        <v>330</v>
      </c>
      <c r="F162" s="88" t="s">
        <v>330</v>
      </c>
      <c r="G162" s="38" t="s">
        <v>64</v>
      </c>
      <c r="H162" s="54">
        <v>2508.0078627606595</v>
      </c>
      <c r="I162" s="139">
        <v>0</v>
      </c>
      <c r="J162" s="62">
        <f t="shared" si="271"/>
        <v>0</v>
      </c>
      <c r="K162" s="129">
        <v>0</v>
      </c>
      <c r="L162" s="29">
        <f t="shared" si="272"/>
        <v>0</v>
      </c>
      <c r="M162" s="136">
        <v>0</v>
      </c>
      <c r="N162" s="29">
        <f t="shared" si="273"/>
        <v>0</v>
      </c>
      <c r="O162" s="129">
        <v>1</v>
      </c>
      <c r="P162" s="29">
        <f t="shared" si="274"/>
        <v>2508.0078627606595</v>
      </c>
      <c r="Q162" s="129">
        <v>0</v>
      </c>
      <c r="R162" s="29">
        <f t="shared" si="275"/>
        <v>0</v>
      </c>
      <c r="S162" s="129">
        <v>0</v>
      </c>
      <c r="T162" s="29">
        <f t="shared" si="276"/>
        <v>0</v>
      </c>
      <c r="U162" s="136">
        <v>0</v>
      </c>
      <c r="V162" s="29">
        <f t="shared" si="277"/>
        <v>0</v>
      </c>
      <c r="W162" s="129">
        <v>0</v>
      </c>
      <c r="X162" s="29">
        <f t="shared" si="278"/>
        <v>0</v>
      </c>
      <c r="Y162" s="136">
        <v>0</v>
      </c>
      <c r="Z162" s="29">
        <f t="shared" si="279"/>
        <v>0</v>
      </c>
      <c r="AA162" s="129">
        <v>0</v>
      </c>
      <c r="AB162" s="29">
        <f t="shared" si="280"/>
        <v>0</v>
      </c>
      <c r="AC162" s="129">
        <v>0</v>
      </c>
      <c r="AD162" s="29">
        <f t="shared" si="281"/>
        <v>0</v>
      </c>
      <c r="AE162" s="129">
        <v>0</v>
      </c>
      <c r="AF162" s="66">
        <f t="shared" si="282"/>
        <v>0</v>
      </c>
      <c r="AG162" s="129">
        <v>0</v>
      </c>
      <c r="AH162" s="29">
        <f t="shared" si="283"/>
        <v>0</v>
      </c>
      <c r="AI162" s="129">
        <v>0</v>
      </c>
      <c r="AJ162" s="29">
        <f t="shared" si="284"/>
        <v>0</v>
      </c>
      <c r="AK162" s="136">
        <v>0</v>
      </c>
      <c r="AL162" s="29">
        <f t="shared" si="285"/>
        <v>0</v>
      </c>
      <c r="AM162" s="129">
        <v>10</v>
      </c>
      <c r="AN162" s="29">
        <f t="shared" si="286"/>
        <v>25080.078627606596</v>
      </c>
      <c r="AO162" s="136">
        <v>0</v>
      </c>
      <c r="AP162" s="29">
        <f t="shared" si="287"/>
        <v>0</v>
      </c>
      <c r="AQ162" s="136">
        <v>0</v>
      </c>
      <c r="AR162" s="29">
        <f t="shared" si="288"/>
        <v>0</v>
      </c>
      <c r="AS162" s="136">
        <v>0</v>
      </c>
      <c r="AT162" s="26">
        <f t="shared" si="289"/>
        <v>0</v>
      </c>
      <c r="AU162" s="129">
        <v>0</v>
      </c>
      <c r="AV162" s="29">
        <f t="shared" si="290"/>
        <v>0</v>
      </c>
      <c r="AW162" s="129">
        <v>0</v>
      </c>
      <c r="AX162" s="29">
        <f t="shared" si="291"/>
        <v>0</v>
      </c>
      <c r="AY162" s="129">
        <v>0</v>
      </c>
      <c r="AZ162" s="29">
        <f t="shared" si="292"/>
        <v>0</v>
      </c>
      <c r="BA162" s="68">
        <f t="shared" si="293"/>
        <v>11</v>
      </c>
      <c r="BB162" s="172">
        <f t="shared" si="294"/>
        <v>27588.086490367255</v>
      </c>
      <c r="BD162" s="180">
        <f t="shared" si="295"/>
        <v>27588.086490367255</v>
      </c>
      <c r="BE162" s="180">
        <f t="shared" si="296"/>
        <v>0</v>
      </c>
    </row>
    <row r="163" spans="1:57" ht="22.5">
      <c r="A163" s="34">
        <v>139</v>
      </c>
      <c r="B163" s="20">
        <v>9</v>
      </c>
      <c r="C163" s="84">
        <v>42231701</v>
      </c>
      <c r="D163" s="84">
        <v>2500917</v>
      </c>
      <c r="E163" s="88" t="s">
        <v>331</v>
      </c>
      <c r="F163" s="88" t="s">
        <v>331</v>
      </c>
      <c r="G163" s="38" t="s">
        <v>64</v>
      </c>
      <c r="H163" s="54">
        <v>2634.1912158287641</v>
      </c>
      <c r="I163" s="139">
        <v>0</v>
      </c>
      <c r="J163" s="62">
        <f t="shared" si="271"/>
        <v>0</v>
      </c>
      <c r="K163" s="129">
        <v>0</v>
      </c>
      <c r="L163" s="29">
        <f t="shared" si="272"/>
        <v>0</v>
      </c>
      <c r="M163" s="136">
        <v>0</v>
      </c>
      <c r="N163" s="29">
        <f t="shared" si="273"/>
        <v>0</v>
      </c>
      <c r="O163" s="129">
        <v>1</v>
      </c>
      <c r="P163" s="29">
        <f t="shared" si="274"/>
        <v>2634.1912158287641</v>
      </c>
      <c r="Q163" s="129">
        <v>0</v>
      </c>
      <c r="R163" s="29">
        <f t="shared" si="275"/>
        <v>0</v>
      </c>
      <c r="S163" s="129">
        <v>0</v>
      </c>
      <c r="T163" s="29">
        <f t="shared" si="276"/>
        <v>0</v>
      </c>
      <c r="U163" s="136">
        <v>0</v>
      </c>
      <c r="V163" s="29">
        <f t="shared" si="277"/>
        <v>0</v>
      </c>
      <c r="W163" s="129">
        <v>0</v>
      </c>
      <c r="X163" s="29">
        <f t="shared" si="278"/>
        <v>0</v>
      </c>
      <c r="Y163" s="136">
        <v>0</v>
      </c>
      <c r="Z163" s="29">
        <f t="shared" si="279"/>
        <v>0</v>
      </c>
      <c r="AA163" s="129">
        <v>0</v>
      </c>
      <c r="AB163" s="29">
        <f t="shared" si="280"/>
        <v>0</v>
      </c>
      <c r="AC163" s="129">
        <v>0</v>
      </c>
      <c r="AD163" s="29">
        <f t="shared" si="281"/>
        <v>0</v>
      </c>
      <c r="AE163" s="129">
        <v>0</v>
      </c>
      <c r="AF163" s="66">
        <f t="shared" si="282"/>
        <v>0</v>
      </c>
      <c r="AG163" s="129">
        <v>0</v>
      </c>
      <c r="AH163" s="29">
        <f t="shared" si="283"/>
        <v>0</v>
      </c>
      <c r="AI163" s="129">
        <v>0</v>
      </c>
      <c r="AJ163" s="29">
        <f t="shared" si="284"/>
        <v>0</v>
      </c>
      <c r="AK163" s="136">
        <v>0</v>
      </c>
      <c r="AL163" s="29">
        <f t="shared" si="285"/>
        <v>0</v>
      </c>
      <c r="AM163" s="129">
        <v>10</v>
      </c>
      <c r="AN163" s="29">
        <f t="shared" si="286"/>
        <v>26341.91215828764</v>
      </c>
      <c r="AO163" s="136">
        <v>0</v>
      </c>
      <c r="AP163" s="29">
        <f t="shared" si="287"/>
        <v>0</v>
      </c>
      <c r="AQ163" s="136">
        <v>0</v>
      </c>
      <c r="AR163" s="29">
        <f t="shared" si="288"/>
        <v>0</v>
      </c>
      <c r="AS163" s="136">
        <v>0</v>
      </c>
      <c r="AT163" s="26">
        <f t="shared" si="289"/>
        <v>0</v>
      </c>
      <c r="AU163" s="129">
        <v>0</v>
      </c>
      <c r="AV163" s="29">
        <f t="shared" si="290"/>
        <v>0</v>
      </c>
      <c r="AW163" s="129">
        <v>0</v>
      </c>
      <c r="AX163" s="29">
        <f t="shared" si="291"/>
        <v>0</v>
      </c>
      <c r="AY163" s="129">
        <v>0</v>
      </c>
      <c r="AZ163" s="29">
        <f t="shared" si="292"/>
        <v>0</v>
      </c>
      <c r="BA163" s="68">
        <f t="shared" si="293"/>
        <v>11</v>
      </c>
      <c r="BB163" s="172">
        <f t="shared" si="294"/>
        <v>28976.103374116403</v>
      </c>
      <c r="BD163" s="180">
        <f t="shared" si="295"/>
        <v>28976.103374116406</v>
      </c>
      <c r="BE163" s="180">
        <f t="shared" si="296"/>
        <v>0</v>
      </c>
    </row>
    <row r="164" spans="1:57" ht="78.75">
      <c r="A164" s="34">
        <v>140</v>
      </c>
      <c r="B164" s="34">
        <v>10</v>
      </c>
      <c r="C164" s="84">
        <v>42293505</v>
      </c>
      <c r="D164" s="84">
        <v>2584118</v>
      </c>
      <c r="E164" s="88" t="s">
        <v>332</v>
      </c>
      <c r="F164" s="88" t="s">
        <v>333</v>
      </c>
      <c r="G164" s="38" t="s">
        <v>64</v>
      </c>
      <c r="H164" s="74">
        <v>789.4537805015508</v>
      </c>
      <c r="I164" s="139">
        <v>0</v>
      </c>
      <c r="J164" s="62">
        <f t="shared" si="271"/>
        <v>0</v>
      </c>
      <c r="K164" s="129">
        <v>0</v>
      </c>
      <c r="L164" s="29">
        <f t="shared" si="272"/>
        <v>0</v>
      </c>
      <c r="M164" s="136">
        <v>0</v>
      </c>
      <c r="N164" s="29">
        <f t="shared" si="273"/>
        <v>0</v>
      </c>
      <c r="O164" s="129">
        <v>2</v>
      </c>
      <c r="P164" s="29">
        <f t="shared" si="274"/>
        <v>1578.9075610031016</v>
      </c>
      <c r="Q164" s="129">
        <v>0</v>
      </c>
      <c r="R164" s="29">
        <f t="shared" si="275"/>
        <v>0</v>
      </c>
      <c r="S164" s="129">
        <v>0</v>
      </c>
      <c r="T164" s="29">
        <f t="shared" si="276"/>
        <v>0</v>
      </c>
      <c r="U164" s="136">
        <v>0</v>
      </c>
      <c r="V164" s="29">
        <f t="shared" si="277"/>
        <v>0</v>
      </c>
      <c r="W164" s="129">
        <v>0</v>
      </c>
      <c r="X164" s="29">
        <f t="shared" si="278"/>
        <v>0</v>
      </c>
      <c r="Y164" s="136">
        <v>0</v>
      </c>
      <c r="Z164" s="29">
        <f t="shared" si="279"/>
        <v>0</v>
      </c>
      <c r="AA164" s="129">
        <v>0</v>
      </c>
      <c r="AB164" s="29">
        <f t="shared" si="280"/>
        <v>0</v>
      </c>
      <c r="AC164" s="129">
        <v>0</v>
      </c>
      <c r="AD164" s="29">
        <f t="shared" si="281"/>
        <v>0</v>
      </c>
      <c r="AE164" s="129">
        <v>0</v>
      </c>
      <c r="AF164" s="66">
        <f t="shared" si="282"/>
        <v>0</v>
      </c>
      <c r="AG164" s="129">
        <v>0</v>
      </c>
      <c r="AH164" s="29">
        <f t="shared" si="283"/>
        <v>0</v>
      </c>
      <c r="AI164" s="129">
        <v>0</v>
      </c>
      <c r="AJ164" s="29">
        <f t="shared" si="284"/>
        <v>0</v>
      </c>
      <c r="AK164" s="136">
        <v>0</v>
      </c>
      <c r="AL164" s="29">
        <f t="shared" si="285"/>
        <v>0</v>
      </c>
      <c r="AM164" s="129">
        <v>10</v>
      </c>
      <c r="AN164" s="29">
        <f t="shared" si="286"/>
        <v>7894.5378050155077</v>
      </c>
      <c r="AO164" s="136">
        <v>0</v>
      </c>
      <c r="AP164" s="29">
        <f t="shared" si="287"/>
        <v>0</v>
      </c>
      <c r="AQ164" s="136">
        <v>0</v>
      </c>
      <c r="AR164" s="29">
        <f t="shared" si="288"/>
        <v>0</v>
      </c>
      <c r="AS164" s="136">
        <v>0</v>
      </c>
      <c r="AT164" s="26">
        <f t="shared" si="289"/>
        <v>0</v>
      </c>
      <c r="AU164" s="129">
        <v>0</v>
      </c>
      <c r="AV164" s="29">
        <f t="shared" si="290"/>
        <v>0</v>
      </c>
      <c r="AW164" s="129">
        <v>0</v>
      </c>
      <c r="AX164" s="29">
        <f t="shared" si="291"/>
        <v>0</v>
      </c>
      <c r="AY164" s="129">
        <v>0</v>
      </c>
      <c r="AZ164" s="29">
        <f t="shared" si="292"/>
        <v>0</v>
      </c>
      <c r="BA164" s="68">
        <f t="shared" si="293"/>
        <v>12</v>
      </c>
      <c r="BB164" s="172">
        <f t="shared" si="294"/>
        <v>9473.44536601861</v>
      </c>
      <c r="BD164" s="180">
        <f t="shared" si="295"/>
        <v>9473.44536601861</v>
      </c>
      <c r="BE164" s="180">
        <f t="shared" si="296"/>
        <v>0</v>
      </c>
    </row>
    <row r="165" spans="1:57" ht="78.75">
      <c r="A165" s="34">
        <v>141</v>
      </c>
      <c r="B165" s="34">
        <v>11</v>
      </c>
      <c r="C165" s="35">
        <v>42293505</v>
      </c>
      <c r="D165" s="35">
        <v>2584119</v>
      </c>
      <c r="E165" s="37" t="s">
        <v>334</v>
      </c>
      <c r="F165" s="37" t="s">
        <v>335</v>
      </c>
      <c r="G165" s="38" t="s">
        <v>64</v>
      </c>
      <c r="H165" s="74">
        <v>792.85271075372418</v>
      </c>
      <c r="I165" s="139">
        <v>0</v>
      </c>
      <c r="J165" s="62">
        <f t="shared" si="271"/>
        <v>0</v>
      </c>
      <c r="K165" s="129">
        <v>0</v>
      </c>
      <c r="L165" s="29">
        <f t="shared" si="272"/>
        <v>0</v>
      </c>
      <c r="M165" s="136">
        <v>0</v>
      </c>
      <c r="N165" s="29">
        <f t="shared" si="273"/>
        <v>0</v>
      </c>
      <c r="O165" s="129">
        <v>2</v>
      </c>
      <c r="P165" s="29">
        <f t="shared" si="274"/>
        <v>1585.7054215074484</v>
      </c>
      <c r="Q165" s="129">
        <v>0</v>
      </c>
      <c r="R165" s="29">
        <f t="shared" si="275"/>
        <v>0</v>
      </c>
      <c r="S165" s="129">
        <v>0</v>
      </c>
      <c r="T165" s="29">
        <f t="shared" si="276"/>
        <v>0</v>
      </c>
      <c r="U165" s="136">
        <v>0</v>
      </c>
      <c r="V165" s="29">
        <f t="shared" si="277"/>
        <v>0</v>
      </c>
      <c r="W165" s="129">
        <v>0</v>
      </c>
      <c r="X165" s="29">
        <f t="shared" si="278"/>
        <v>0</v>
      </c>
      <c r="Y165" s="136">
        <v>0</v>
      </c>
      <c r="Z165" s="29">
        <f t="shared" si="279"/>
        <v>0</v>
      </c>
      <c r="AA165" s="129">
        <v>0</v>
      </c>
      <c r="AB165" s="29">
        <f t="shared" si="280"/>
        <v>0</v>
      </c>
      <c r="AC165" s="129">
        <v>0</v>
      </c>
      <c r="AD165" s="29">
        <f t="shared" si="281"/>
        <v>0</v>
      </c>
      <c r="AE165" s="129">
        <v>0</v>
      </c>
      <c r="AF165" s="66">
        <f t="shared" si="282"/>
        <v>0</v>
      </c>
      <c r="AG165" s="129">
        <v>0</v>
      </c>
      <c r="AH165" s="29">
        <f t="shared" si="283"/>
        <v>0</v>
      </c>
      <c r="AI165" s="129">
        <v>0</v>
      </c>
      <c r="AJ165" s="29">
        <f t="shared" si="284"/>
        <v>0</v>
      </c>
      <c r="AK165" s="136">
        <v>0</v>
      </c>
      <c r="AL165" s="29">
        <f t="shared" si="285"/>
        <v>0</v>
      </c>
      <c r="AM165" s="129">
        <v>10</v>
      </c>
      <c r="AN165" s="29">
        <f t="shared" si="286"/>
        <v>7928.527107537242</v>
      </c>
      <c r="AO165" s="136">
        <v>0</v>
      </c>
      <c r="AP165" s="29">
        <f t="shared" si="287"/>
        <v>0</v>
      </c>
      <c r="AQ165" s="136">
        <v>0</v>
      </c>
      <c r="AR165" s="29">
        <f t="shared" si="288"/>
        <v>0</v>
      </c>
      <c r="AS165" s="136">
        <v>0</v>
      </c>
      <c r="AT165" s="26">
        <f t="shared" si="289"/>
        <v>0</v>
      </c>
      <c r="AU165" s="129">
        <v>0</v>
      </c>
      <c r="AV165" s="29">
        <f t="shared" si="290"/>
        <v>0</v>
      </c>
      <c r="AW165" s="129">
        <v>0</v>
      </c>
      <c r="AX165" s="29">
        <f t="shared" si="291"/>
        <v>0</v>
      </c>
      <c r="AY165" s="129">
        <v>0</v>
      </c>
      <c r="AZ165" s="29">
        <f t="shared" si="292"/>
        <v>0</v>
      </c>
      <c r="BA165" s="68">
        <f t="shared" si="293"/>
        <v>12</v>
      </c>
      <c r="BB165" s="172">
        <f t="shared" si="294"/>
        <v>9514.2325290446897</v>
      </c>
      <c r="BD165" s="180">
        <f t="shared" si="295"/>
        <v>9514.2325290446897</v>
      </c>
      <c r="BE165" s="180">
        <f t="shared" si="296"/>
        <v>0</v>
      </c>
    </row>
    <row r="166" spans="1:57" ht="78.75">
      <c r="A166" s="34">
        <v>142</v>
      </c>
      <c r="B166" s="20">
        <v>12</v>
      </c>
      <c r="C166" s="35">
        <v>42293505</v>
      </c>
      <c r="D166" s="35">
        <v>2584113</v>
      </c>
      <c r="E166" s="37" t="s">
        <v>336</v>
      </c>
      <c r="F166" s="37" t="s">
        <v>337</v>
      </c>
      <c r="G166" s="38" t="s">
        <v>64</v>
      </c>
      <c r="H166" s="74">
        <v>808.09230674049547</v>
      </c>
      <c r="I166" s="139">
        <v>0</v>
      </c>
      <c r="J166" s="62">
        <f t="shared" si="271"/>
        <v>0</v>
      </c>
      <c r="K166" s="129">
        <v>0</v>
      </c>
      <c r="L166" s="29">
        <f t="shared" si="272"/>
        <v>0</v>
      </c>
      <c r="M166" s="136">
        <v>0</v>
      </c>
      <c r="N166" s="29">
        <f t="shared" si="273"/>
        <v>0</v>
      </c>
      <c r="O166" s="129">
        <v>2</v>
      </c>
      <c r="P166" s="29">
        <f t="shared" si="274"/>
        <v>1616.1846134809909</v>
      </c>
      <c r="Q166" s="129">
        <v>0</v>
      </c>
      <c r="R166" s="29">
        <f t="shared" si="275"/>
        <v>0</v>
      </c>
      <c r="S166" s="129">
        <v>0</v>
      </c>
      <c r="T166" s="29">
        <f t="shared" si="276"/>
        <v>0</v>
      </c>
      <c r="U166" s="136">
        <v>0</v>
      </c>
      <c r="V166" s="29">
        <f t="shared" si="277"/>
        <v>0</v>
      </c>
      <c r="W166" s="129">
        <v>0</v>
      </c>
      <c r="X166" s="29">
        <f t="shared" si="278"/>
        <v>0</v>
      </c>
      <c r="Y166" s="136">
        <v>0</v>
      </c>
      <c r="Z166" s="29">
        <f t="shared" si="279"/>
        <v>0</v>
      </c>
      <c r="AA166" s="129">
        <v>0</v>
      </c>
      <c r="AB166" s="29">
        <f t="shared" si="280"/>
        <v>0</v>
      </c>
      <c r="AC166" s="129">
        <v>0</v>
      </c>
      <c r="AD166" s="29">
        <f t="shared" si="281"/>
        <v>0</v>
      </c>
      <c r="AE166" s="129">
        <v>0</v>
      </c>
      <c r="AF166" s="66">
        <f t="shared" si="282"/>
        <v>0</v>
      </c>
      <c r="AG166" s="129">
        <v>0</v>
      </c>
      <c r="AH166" s="29">
        <f t="shared" si="283"/>
        <v>0</v>
      </c>
      <c r="AI166" s="129">
        <v>0</v>
      </c>
      <c r="AJ166" s="29">
        <f t="shared" si="284"/>
        <v>0</v>
      </c>
      <c r="AK166" s="136">
        <v>0</v>
      </c>
      <c r="AL166" s="29">
        <f t="shared" si="285"/>
        <v>0</v>
      </c>
      <c r="AM166" s="129">
        <v>10</v>
      </c>
      <c r="AN166" s="29">
        <f t="shared" si="286"/>
        <v>8080.923067404955</v>
      </c>
      <c r="AO166" s="136">
        <v>0</v>
      </c>
      <c r="AP166" s="29">
        <f t="shared" si="287"/>
        <v>0</v>
      </c>
      <c r="AQ166" s="136">
        <v>0</v>
      </c>
      <c r="AR166" s="29">
        <f t="shared" si="288"/>
        <v>0</v>
      </c>
      <c r="AS166" s="136">
        <v>0</v>
      </c>
      <c r="AT166" s="26">
        <f t="shared" si="289"/>
        <v>0</v>
      </c>
      <c r="AU166" s="129">
        <v>0</v>
      </c>
      <c r="AV166" s="29">
        <f t="shared" si="290"/>
        <v>0</v>
      </c>
      <c r="AW166" s="129">
        <v>0</v>
      </c>
      <c r="AX166" s="29">
        <f t="shared" si="291"/>
        <v>0</v>
      </c>
      <c r="AY166" s="129">
        <v>0</v>
      </c>
      <c r="AZ166" s="29">
        <f t="shared" si="292"/>
        <v>0</v>
      </c>
      <c r="BA166" s="68">
        <f t="shared" si="293"/>
        <v>12</v>
      </c>
      <c r="BB166" s="172">
        <f t="shared" si="294"/>
        <v>9697.1076808859452</v>
      </c>
      <c r="BD166" s="180">
        <f t="shared" si="295"/>
        <v>9697.1076808859452</v>
      </c>
      <c r="BE166" s="180">
        <f t="shared" si="296"/>
        <v>0</v>
      </c>
    </row>
    <row r="167" spans="1:57" ht="78.75">
      <c r="A167" s="34">
        <v>143</v>
      </c>
      <c r="B167" s="34">
        <v>13</v>
      </c>
      <c r="C167" s="57"/>
      <c r="D167" s="57"/>
      <c r="E167" s="80" t="s">
        <v>338</v>
      </c>
      <c r="F167" s="57" t="s">
        <v>339</v>
      </c>
      <c r="G167" s="38" t="s">
        <v>64</v>
      </c>
      <c r="H167" s="74">
        <v>1087.3983882887005</v>
      </c>
      <c r="I167" s="139">
        <v>200</v>
      </c>
      <c r="J167" s="62">
        <f t="shared" si="271"/>
        <v>217479.6776577401</v>
      </c>
      <c r="K167" s="129">
        <v>0</v>
      </c>
      <c r="L167" s="29">
        <f t="shared" si="272"/>
        <v>0</v>
      </c>
      <c r="M167" s="136">
        <v>0</v>
      </c>
      <c r="N167" s="29">
        <f t="shared" si="273"/>
        <v>0</v>
      </c>
      <c r="O167" s="129">
        <v>2</v>
      </c>
      <c r="P167" s="29">
        <f t="shared" si="274"/>
        <v>2174.796776577401</v>
      </c>
      <c r="Q167" s="129">
        <v>0</v>
      </c>
      <c r="R167" s="29">
        <f t="shared" si="275"/>
        <v>0</v>
      </c>
      <c r="S167" s="129">
        <v>0</v>
      </c>
      <c r="T167" s="29">
        <f t="shared" si="276"/>
        <v>0</v>
      </c>
      <c r="U167" s="136">
        <v>0</v>
      </c>
      <c r="V167" s="29">
        <f t="shared" si="277"/>
        <v>0</v>
      </c>
      <c r="W167" s="129">
        <v>0</v>
      </c>
      <c r="X167" s="29">
        <f t="shared" si="278"/>
        <v>0</v>
      </c>
      <c r="Y167" s="136">
        <v>0</v>
      </c>
      <c r="Z167" s="29">
        <f t="shared" si="279"/>
        <v>0</v>
      </c>
      <c r="AA167" s="129">
        <v>0</v>
      </c>
      <c r="AB167" s="29">
        <f t="shared" si="280"/>
        <v>0</v>
      </c>
      <c r="AC167" s="129">
        <v>0</v>
      </c>
      <c r="AD167" s="29">
        <f t="shared" si="281"/>
        <v>0</v>
      </c>
      <c r="AE167" s="129">
        <v>0</v>
      </c>
      <c r="AF167" s="66">
        <f t="shared" si="282"/>
        <v>0</v>
      </c>
      <c r="AG167" s="129">
        <v>0</v>
      </c>
      <c r="AH167" s="29">
        <f t="shared" si="283"/>
        <v>0</v>
      </c>
      <c r="AI167" s="129">
        <v>0</v>
      </c>
      <c r="AJ167" s="29">
        <f t="shared" si="284"/>
        <v>0</v>
      </c>
      <c r="AK167" s="136">
        <v>0</v>
      </c>
      <c r="AL167" s="29">
        <f t="shared" si="285"/>
        <v>0</v>
      </c>
      <c r="AM167" s="129">
        <v>10</v>
      </c>
      <c r="AN167" s="29">
        <f t="shared" si="286"/>
        <v>10873.983882887005</v>
      </c>
      <c r="AO167" s="136">
        <v>0</v>
      </c>
      <c r="AP167" s="29">
        <f t="shared" si="287"/>
        <v>0</v>
      </c>
      <c r="AQ167" s="136">
        <v>0</v>
      </c>
      <c r="AR167" s="29">
        <f t="shared" si="288"/>
        <v>0</v>
      </c>
      <c r="AS167" s="136">
        <v>0</v>
      </c>
      <c r="AT167" s="26">
        <f t="shared" si="289"/>
        <v>0</v>
      </c>
      <c r="AU167" s="129">
        <v>0</v>
      </c>
      <c r="AV167" s="29">
        <f t="shared" si="290"/>
        <v>0</v>
      </c>
      <c r="AW167" s="129">
        <v>0</v>
      </c>
      <c r="AX167" s="29">
        <f t="shared" si="291"/>
        <v>0</v>
      </c>
      <c r="AY167" s="129">
        <v>0</v>
      </c>
      <c r="AZ167" s="29">
        <f t="shared" si="292"/>
        <v>0</v>
      </c>
      <c r="BA167" s="68">
        <f t="shared" si="293"/>
        <v>212</v>
      </c>
      <c r="BB167" s="172">
        <f t="shared" si="294"/>
        <v>230528.45831720449</v>
      </c>
      <c r="BD167" s="180">
        <f t="shared" si="295"/>
        <v>230528.45831720449</v>
      </c>
      <c r="BE167" s="180">
        <f t="shared" si="296"/>
        <v>0</v>
      </c>
    </row>
    <row r="168" spans="1:57" ht="78.75">
      <c r="A168" s="34">
        <v>144</v>
      </c>
      <c r="B168" s="34">
        <v>14</v>
      </c>
      <c r="C168" s="35">
        <v>42293505</v>
      </c>
      <c r="D168" s="35">
        <v>2584115</v>
      </c>
      <c r="E168" s="37" t="s">
        <v>340</v>
      </c>
      <c r="F168" s="37" t="s">
        <v>341</v>
      </c>
      <c r="G168" s="38" t="s">
        <v>64</v>
      </c>
      <c r="H168" s="74">
        <v>876.3441473288101</v>
      </c>
      <c r="I168" s="139">
        <v>300</v>
      </c>
      <c r="J168" s="62">
        <f t="shared" si="271"/>
        <v>262903.24419864302</v>
      </c>
      <c r="K168" s="129">
        <v>0</v>
      </c>
      <c r="L168" s="29">
        <f t="shared" si="272"/>
        <v>0</v>
      </c>
      <c r="M168" s="136">
        <v>0</v>
      </c>
      <c r="N168" s="29">
        <f t="shared" si="273"/>
        <v>0</v>
      </c>
      <c r="O168" s="129">
        <v>2</v>
      </c>
      <c r="P168" s="29">
        <f t="shared" si="274"/>
        <v>1752.6882946576202</v>
      </c>
      <c r="Q168" s="129">
        <v>0</v>
      </c>
      <c r="R168" s="29">
        <f t="shared" si="275"/>
        <v>0</v>
      </c>
      <c r="S168" s="129">
        <v>0</v>
      </c>
      <c r="T168" s="29">
        <f t="shared" si="276"/>
        <v>0</v>
      </c>
      <c r="U168" s="136">
        <v>0</v>
      </c>
      <c r="V168" s="29">
        <f t="shared" si="277"/>
        <v>0</v>
      </c>
      <c r="W168" s="129">
        <v>0</v>
      </c>
      <c r="X168" s="29">
        <f t="shared" si="278"/>
        <v>0</v>
      </c>
      <c r="Y168" s="136">
        <v>0</v>
      </c>
      <c r="Z168" s="29">
        <f t="shared" si="279"/>
        <v>0</v>
      </c>
      <c r="AA168" s="129">
        <v>0</v>
      </c>
      <c r="AB168" s="29">
        <f t="shared" si="280"/>
        <v>0</v>
      </c>
      <c r="AC168" s="129">
        <v>0</v>
      </c>
      <c r="AD168" s="29">
        <f t="shared" si="281"/>
        <v>0</v>
      </c>
      <c r="AE168" s="129">
        <v>0</v>
      </c>
      <c r="AF168" s="66">
        <f t="shared" si="282"/>
        <v>0</v>
      </c>
      <c r="AG168" s="129">
        <v>0</v>
      </c>
      <c r="AH168" s="29">
        <f t="shared" si="283"/>
        <v>0</v>
      </c>
      <c r="AI168" s="129">
        <v>0</v>
      </c>
      <c r="AJ168" s="29">
        <f t="shared" si="284"/>
        <v>0</v>
      </c>
      <c r="AK168" s="136">
        <v>0</v>
      </c>
      <c r="AL168" s="29">
        <f t="shared" si="285"/>
        <v>0</v>
      </c>
      <c r="AM168" s="129">
        <v>0</v>
      </c>
      <c r="AN168" s="29">
        <f t="shared" si="286"/>
        <v>0</v>
      </c>
      <c r="AO168" s="136">
        <v>0</v>
      </c>
      <c r="AP168" s="29">
        <f t="shared" si="287"/>
        <v>0</v>
      </c>
      <c r="AQ168" s="136">
        <v>0</v>
      </c>
      <c r="AR168" s="29">
        <f t="shared" si="288"/>
        <v>0</v>
      </c>
      <c r="AS168" s="136">
        <v>0</v>
      </c>
      <c r="AT168" s="26">
        <f t="shared" si="289"/>
        <v>0</v>
      </c>
      <c r="AU168" s="129">
        <v>0</v>
      </c>
      <c r="AV168" s="29">
        <f t="shared" si="290"/>
        <v>0</v>
      </c>
      <c r="AW168" s="129">
        <v>0</v>
      </c>
      <c r="AX168" s="29">
        <f t="shared" si="291"/>
        <v>0</v>
      </c>
      <c r="AY168" s="129">
        <v>0</v>
      </c>
      <c r="AZ168" s="29">
        <f t="shared" si="292"/>
        <v>0</v>
      </c>
      <c r="BA168" s="68">
        <f t="shared" si="293"/>
        <v>302</v>
      </c>
      <c r="BB168" s="172">
        <f t="shared" si="294"/>
        <v>264655.93249330064</v>
      </c>
      <c r="BD168" s="180">
        <f t="shared" si="295"/>
        <v>264655.93249330064</v>
      </c>
      <c r="BE168" s="180">
        <f t="shared" si="296"/>
        <v>0</v>
      </c>
    </row>
    <row r="169" spans="1:57" ht="78.75">
      <c r="A169" s="34">
        <v>145</v>
      </c>
      <c r="B169" s="20">
        <v>15</v>
      </c>
      <c r="C169" s="35">
        <v>42293505</v>
      </c>
      <c r="D169" s="35">
        <v>2584116</v>
      </c>
      <c r="E169" s="37" t="s">
        <v>342</v>
      </c>
      <c r="F169" s="37" t="s">
        <v>343</v>
      </c>
      <c r="G169" s="38" t="s">
        <v>64</v>
      </c>
      <c r="H169" s="74">
        <v>934.5266634702466</v>
      </c>
      <c r="I169" s="139">
        <v>0</v>
      </c>
      <c r="J169" s="62">
        <f t="shared" si="271"/>
        <v>0</v>
      </c>
      <c r="K169" s="129">
        <v>0</v>
      </c>
      <c r="L169" s="29">
        <f t="shared" si="272"/>
        <v>0</v>
      </c>
      <c r="M169" s="136">
        <v>0</v>
      </c>
      <c r="N169" s="29">
        <f t="shared" si="273"/>
        <v>0</v>
      </c>
      <c r="O169" s="129">
        <v>2</v>
      </c>
      <c r="P169" s="29">
        <f t="shared" si="274"/>
        <v>1869.0533269404932</v>
      </c>
      <c r="Q169" s="129">
        <v>0</v>
      </c>
      <c r="R169" s="29">
        <f t="shared" si="275"/>
        <v>0</v>
      </c>
      <c r="S169" s="129">
        <v>0</v>
      </c>
      <c r="T169" s="29">
        <f t="shared" si="276"/>
        <v>0</v>
      </c>
      <c r="U169" s="136">
        <v>0</v>
      </c>
      <c r="V169" s="29">
        <f t="shared" si="277"/>
        <v>0</v>
      </c>
      <c r="W169" s="129">
        <v>0</v>
      </c>
      <c r="X169" s="29">
        <f t="shared" si="278"/>
        <v>0</v>
      </c>
      <c r="Y169" s="136">
        <v>0</v>
      </c>
      <c r="Z169" s="29">
        <f t="shared" si="279"/>
        <v>0</v>
      </c>
      <c r="AA169" s="129">
        <v>0</v>
      </c>
      <c r="AB169" s="29">
        <f t="shared" si="280"/>
        <v>0</v>
      </c>
      <c r="AC169" s="129">
        <v>0</v>
      </c>
      <c r="AD169" s="29">
        <f t="shared" si="281"/>
        <v>0</v>
      </c>
      <c r="AE169" s="129">
        <v>0</v>
      </c>
      <c r="AF169" s="66">
        <f t="shared" si="282"/>
        <v>0</v>
      </c>
      <c r="AG169" s="129">
        <v>0</v>
      </c>
      <c r="AH169" s="29">
        <f t="shared" si="283"/>
        <v>0</v>
      </c>
      <c r="AI169" s="129">
        <v>0</v>
      </c>
      <c r="AJ169" s="29">
        <f t="shared" si="284"/>
        <v>0</v>
      </c>
      <c r="AK169" s="136">
        <v>0</v>
      </c>
      <c r="AL169" s="29">
        <f t="shared" si="285"/>
        <v>0</v>
      </c>
      <c r="AM169" s="129">
        <v>0</v>
      </c>
      <c r="AN169" s="29">
        <f t="shared" si="286"/>
        <v>0</v>
      </c>
      <c r="AO169" s="136">
        <v>0</v>
      </c>
      <c r="AP169" s="29">
        <f t="shared" si="287"/>
        <v>0</v>
      </c>
      <c r="AQ169" s="136">
        <v>0</v>
      </c>
      <c r="AR169" s="29">
        <f t="shared" si="288"/>
        <v>0</v>
      </c>
      <c r="AS169" s="136">
        <v>0</v>
      </c>
      <c r="AT169" s="26">
        <f t="shared" si="289"/>
        <v>0</v>
      </c>
      <c r="AU169" s="129">
        <v>0</v>
      </c>
      <c r="AV169" s="29">
        <f t="shared" si="290"/>
        <v>0</v>
      </c>
      <c r="AW169" s="129">
        <v>0</v>
      </c>
      <c r="AX169" s="29">
        <f t="shared" si="291"/>
        <v>0</v>
      </c>
      <c r="AY169" s="129">
        <v>0</v>
      </c>
      <c r="AZ169" s="29">
        <f t="shared" si="292"/>
        <v>0</v>
      </c>
      <c r="BA169" s="68">
        <f t="shared" si="293"/>
        <v>2</v>
      </c>
      <c r="BB169" s="172">
        <f t="shared" si="294"/>
        <v>1869.0533269404932</v>
      </c>
      <c r="BD169" s="180">
        <f t="shared" si="295"/>
        <v>1869.0533269404932</v>
      </c>
      <c r="BE169" s="180">
        <f t="shared" si="296"/>
        <v>0</v>
      </c>
    </row>
    <row r="170" spans="1:57" ht="78.75">
      <c r="A170" s="34">
        <v>146</v>
      </c>
      <c r="B170" s="34">
        <v>16</v>
      </c>
      <c r="C170" s="35"/>
      <c r="D170" s="35"/>
      <c r="E170" s="37" t="s">
        <v>344</v>
      </c>
      <c r="F170" s="37" t="s">
        <v>345</v>
      </c>
      <c r="G170" s="38" t="s">
        <v>64</v>
      </c>
      <c r="H170" s="74">
        <v>1015.2807246173895</v>
      </c>
      <c r="I170" s="139">
        <v>0</v>
      </c>
      <c r="J170" s="62">
        <f t="shared" si="271"/>
        <v>0</v>
      </c>
      <c r="K170" s="129">
        <v>0</v>
      </c>
      <c r="L170" s="29">
        <f t="shared" si="272"/>
        <v>0</v>
      </c>
      <c r="M170" s="136">
        <v>0</v>
      </c>
      <c r="N170" s="29">
        <f t="shared" si="273"/>
        <v>0</v>
      </c>
      <c r="O170" s="129">
        <v>2</v>
      </c>
      <c r="P170" s="29">
        <f t="shared" si="274"/>
        <v>2030.561449234779</v>
      </c>
      <c r="Q170" s="129">
        <v>0</v>
      </c>
      <c r="R170" s="29">
        <f t="shared" si="275"/>
        <v>0</v>
      </c>
      <c r="S170" s="129">
        <v>0</v>
      </c>
      <c r="T170" s="29">
        <f t="shared" si="276"/>
        <v>0</v>
      </c>
      <c r="U170" s="136">
        <v>0</v>
      </c>
      <c r="V170" s="29">
        <f t="shared" si="277"/>
        <v>0</v>
      </c>
      <c r="W170" s="129">
        <v>0</v>
      </c>
      <c r="X170" s="29">
        <f t="shared" si="278"/>
        <v>0</v>
      </c>
      <c r="Y170" s="136">
        <v>0</v>
      </c>
      <c r="Z170" s="29">
        <f t="shared" si="279"/>
        <v>0</v>
      </c>
      <c r="AA170" s="129">
        <v>0</v>
      </c>
      <c r="AB170" s="29">
        <f t="shared" si="280"/>
        <v>0</v>
      </c>
      <c r="AC170" s="129">
        <v>0</v>
      </c>
      <c r="AD170" s="29">
        <f t="shared" si="281"/>
        <v>0</v>
      </c>
      <c r="AE170" s="129">
        <v>0</v>
      </c>
      <c r="AF170" s="66">
        <f t="shared" si="282"/>
        <v>0</v>
      </c>
      <c r="AG170" s="129">
        <v>0</v>
      </c>
      <c r="AH170" s="29">
        <f t="shared" si="283"/>
        <v>0</v>
      </c>
      <c r="AI170" s="129">
        <v>0</v>
      </c>
      <c r="AJ170" s="29">
        <f t="shared" si="284"/>
        <v>0</v>
      </c>
      <c r="AK170" s="136">
        <v>0</v>
      </c>
      <c r="AL170" s="29">
        <f t="shared" si="285"/>
        <v>0</v>
      </c>
      <c r="AM170" s="129">
        <v>0</v>
      </c>
      <c r="AN170" s="29">
        <f t="shared" si="286"/>
        <v>0</v>
      </c>
      <c r="AO170" s="136">
        <v>0</v>
      </c>
      <c r="AP170" s="29">
        <f t="shared" si="287"/>
        <v>0</v>
      </c>
      <c r="AQ170" s="136">
        <v>0</v>
      </c>
      <c r="AR170" s="29">
        <f t="shared" si="288"/>
        <v>0</v>
      </c>
      <c r="AS170" s="136">
        <v>0</v>
      </c>
      <c r="AT170" s="26">
        <f t="shared" si="289"/>
        <v>0</v>
      </c>
      <c r="AU170" s="129">
        <v>0</v>
      </c>
      <c r="AV170" s="29">
        <f t="shared" si="290"/>
        <v>0</v>
      </c>
      <c r="AW170" s="129">
        <v>0</v>
      </c>
      <c r="AX170" s="29">
        <f t="shared" si="291"/>
        <v>0</v>
      </c>
      <c r="AY170" s="129">
        <v>0</v>
      </c>
      <c r="AZ170" s="29">
        <f t="shared" si="292"/>
        <v>0</v>
      </c>
      <c r="BA170" s="68">
        <f t="shared" si="293"/>
        <v>2</v>
      </c>
      <c r="BB170" s="172">
        <f t="shared" si="294"/>
        <v>2030.561449234779</v>
      </c>
      <c r="BD170" s="180">
        <f t="shared" si="295"/>
        <v>2030.561449234779</v>
      </c>
      <c r="BE170" s="180">
        <f t="shared" si="296"/>
        <v>0</v>
      </c>
    </row>
    <row r="171" spans="1:57">
      <c r="A171" s="34">
        <v>147</v>
      </c>
      <c r="B171" s="34">
        <v>17</v>
      </c>
      <c r="C171" s="35">
        <v>42142710</v>
      </c>
      <c r="D171" s="35">
        <v>2500944</v>
      </c>
      <c r="E171" s="37" t="s">
        <v>346</v>
      </c>
      <c r="F171" s="37" t="s">
        <v>347</v>
      </c>
      <c r="G171" s="38" t="s">
        <v>64</v>
      </c>
      <c r="H171" s="54">
        <v>4007.6118510665842</v>
      </c>
      <c r="I171" s="139">
        <v>0</v>
      </c>
      <c r="J171" s="62">
        <f t="shared" si="271"/>
        <v>0</v>
      </c>
      <c r="K171" s="129">
        <v>0</v>
      </c>
      <c r="L171" s="29">
        <f t="shared" si="272"/>
        <v>0</v>
      </c>
      <c r="M171" s="136">
        <v>0</v>
      </c>
      <c r="N171" s="29">
        <f t="shared" si="273"/>
        <v>0</v>
      </c>
      <c r="O171" s="129">
        <v>2</v>
      </c>
      <c r="P171" s="29">
        <f t="shared" si="274"/>
        <v>8015.2237021331684</v>
      </c>
      <c r="Q171" s="129">
        <v>0</v>
      </c>
      <c r="R171" s="29">
        <f t="shared" si="275"/>
        <v>0</v>
      </c>
      <c r="S171" s="129">
        <v>0</v>
      </c>
      <c r="T171" s="29">
        <f t="shared" si="276"/>
        <v>0</v>
      </c>
      <c r="U171" s="136">
        <v>0</v>
      </c>
      <c r="V171" s="29">
        <f t="shared" si="277"/>
        <v>0</v>
      </c>
      <c r="W171" s="129">
        <v>0</v>
      </c>
      <c r="X171" s="29">
        <f t="shared" si="278"/>
        <v>0</v>
      </c>
      <c r="Y171" s="136">
        <v>0</v>
      </c>
      <c r="Z171" s="29">
        <f t="shared" si="279"/>
        <v>0</v>
      </c>
      <c r="AA171" s="129">
        <v>0</v>
      </c>
      <c r="AB171" s="29">
        <f t="shared" si="280"/>
        <v>0</v>
      </c>
      <c r="AC171" s="129">
        <v>0</v>
      </c>
      <c r="AD171" s="29">
        <f t="shared" si="281"/>
        <v>0</v>
      </c>
      <c r="AE171" s="129">
        <v>0</v>
      </c>
      <c r="AF171" s="66">
        <f t="shared" si="282"/>
        <v>0</v>
      </c>
      <c r="AG171" s="129">
        <v>0</v>
      </c>
      <c r="AH171" s="29">
        <f t="shared" si="283"/>
        <v>0</v>
      </c>
      <c r="AI171" s="129">
        <v>0</v>
      </c>
      <c r="AJ171" s="29">
        <f t="shared" si="284"/>
        <v>0</v>
      </c>
      <c r="AK171" s="136">
        <v>0</v>
      </c>
      <c r="AL171" s="29">
        <f t="shared" si="285"/>
        <v>0</v>
      </c>
      <c r="AM171" s="129">
        <v>10</v>
      </c>
      <c r="AN171" s="29">
        <f t="shared" si="286"/>
        <v>40076.118510665845</v>
      </c>
      <c r="AO171" s="136">
        <v>0</v>
      </c>
      <c r="AP171" s="29">
        <f t="shared" si="287"/>
        <v>0</v>
      </c>
      <c r="AQ171" s="136">
        <v>0</v>
      </c>
      <c r="AR171" s="29">
        <f t="shared" si="288"/>
        <v>0</v>
      </c>
      <c r="AS171" s="136">
        <v>0</v>
      </c>
      <c r="AT171" s="26">
        <f t="shared" si="289"/>
        <v>0</v>
      </c>
      <c r="AU171" s="129">
        <v>0</v>
      </c>
      <c r="AV171" s="29">
        <f t="shared" si="290"/>
        <v>0</v>
      </c>
      <c r="AW171" s="129">
        <v>0</v>
      </c>
      <c r="AX171" s="29">
        <f t="shared" si="291"/>
        <v>0</v>
      </c>
      <c r="AY171" s="129">
        <v>0</v>
      </c>
      <c r="AZ171" s="29">
        <f t="shared" si="292"/>
        <v>0</v>
      </c>
      <c r="BA171" s="68">
        <f t="shared" si="293"/>
        <v>12</v>
      </c>
      <c r="BB171" s="172">
        <f t="shared" si="294"/>
        <v>48091.342212799012</v>
      </c>
      <c r="BD171" s="180">
        <f t="shared" si="295"/>
        <v>48091.342212799012</v>
      </c>
      <c r="BE171" s="180">
        <f t="shared" si="296"/>
        <v>0</v>
      </c>
    </row>
    <row r="172" spans="1:57">
      <c r="A172" s="34">
        <v>148</v>
      </c>
      <c r="B172" s="20">
        <v>18</v>
      </c>
      <c r="C172" s="35">
        <v>42142710</v>
      </c>
      <c r="D172" s="35">
        <v>2500945</v>
      </c>
      <c r="E172" s="37" t="s">
        <v>348</v>
      </c>
      <c r="F172" s="37" t="s">
        <v>349</v>
      </c>
      <c r="G172" s="38" t="s">
        <v>64</v>
      </c>
      <c r="H172" s="54">
        <v>4007.6118510665842</v>
      </c>
      <c r="I172" s="139">
        <v>0</v>
      </c>
      <c r="J172" s="62">
        <f t="shared" si="271"/>
        <v>0</v>
      </c>
      <c r="K172" s="129">
        <v>0</v>
      </c>
      <c r="L172" s="29">
        <f t="shared" si="272"/>
        <v>0</v>
      </c>
      <c r="M172" s="136">
        <v>0</v>
      </c>
      <c r="N172" s="29">
        <f t="shared" si="273"/>
        <v>0</v>
      </c>
      <c r="O172" s="129">
        <v>2</v>
      </c>
      <c r="P172" s="29">
        <f t="shared" si="274"/>
        <v>8015.2237021331684</v>
      </c>
      <c r="Q172" s="129">
        <v>0</v>
      </c>
      <c r="R172" s="29">
        <f t="shared" si="275"/>
        <v>0</v>
      </c>
      <c r="S172" s="129">
        <v>0</v>
      </c>
      <c r="T172" s="29">
        <f t="shared" si="276"/>
        <v>0</v>
      </c>
      <c r="U172" s="136">
        <v>0</v>
      </c>
      <c r="V172" s="29">
        <f t="shared" si="277"/>
        <v>0</v>
      </c>
      <c r="W172" s="129">
        <v>0</v>
      </c>
      <c r="X172" s="29">
        <f t="shared" si="278"/>
        <v>0</v>
      </c>
      <c r="Y172" s="136">
        <v>0</v>
      </c>
      <c r="Z172" s="29">
        <f t="shared" si="279"/>
        <v>0</v>
      </c>
      <c r="AA172" s="129">
        <v>0</v>
      </c>
      <c r="AB172" s="29">
        <f t="shared" si="280"/>
        <v>0</v>
      </c>
      <c r="AC172" s="129">
        <v>0</v>
      </c>
      <c r="AD172" s="29">
        <f t="shared" si="281"/>
        <v>0</v>
      </c>
      <c r="AE172" s="129">
        <v>0</v>
      </c>
      <c r="AF172" s="66">
        <f t="shared" si="282"/>
        <v>0</v>
      </c>
      <c r="AG172" s="129">
        <v>0</v>
      </c>
      <c r="AH172" s="29">
        <f t="shared" si="283"/>
        <v>0</v>
      </c>
      <c r="AI172" s="129">
        <v>0</v>
      </c>
      <c r="AJ172" s="29">
        <f t="shared" si="284"/>
        <v>0</v>
      </c>
      <c r="AK172" s="136">
        <v>0</v>
      </c>
      <c r="AL172" s="29">
        <f t="shared" si="285"/>
        <v>0</v>
      </c>
      <c r="AM172" s="129">
        <v>10</v>
      </c>
      <c r="AN172" s="29">
        <f t="shared" si="286"/>
        <v>40076.118510665845</v>
      </c>
      <c r="AO172" s="136">
        <v>0</v>
      </c>
      <c r="AP172" s="29">
        <f t="shared" si="287"/>
        <v>0</v>
      </c>
      <c r="AQ172" s="136">
        <v>0</v>
      </c>
      <c r="AR172" s="29">
        <f t="shared" si="288"/>
        <v>0</v>
      </c>
      <c r="AS172" s="136">
        <v>0</v>
      </c>
      <c r="AT172" s="26">
        <f t="shared" si="289"/>
        <v>0</v>
      </c>
      <c r="AU172" s="129">
        <v>0</v>
      </c>
      <c r="AV172" s="29">
        <f t="shared" si="290"/>
        <v>0</v>
      </c>
      <c r="AW172" s="129">
        <v>0</v>
      </c>
      <c r="AX172" s="29">
        <f t="shared" si="291"/>
        <v>0</v>
      </c>
      <c r="AY172" s="129">
        <v>0</v>
      </c>
      <c r="AZ172" s="29">
        <f t="shared" si="292"/>
        <v>0</v>
      </c>
      <c r="BA172" s="68">
        <f t="shared" si="293"/>
        <v>12</v>
      </c>
      <c r="BB172" s="172">
        <f t="shared" si="294"/>
        <v>48091.342212799012</v>
      </c>
      <c r="BD172" s="180">
        <f t="shared" si="295"/>
        <v>48091.342212799012</v>
      </c>
      <c r="BE172" s="180">
        <f t="shared" si="296"/>
        <v>0</v>
      </c>
    </row>
    <row r="173" spans="1:57">
      <c r="A173" s="34">
        <v>149</v>
      </c>
      <c r="B173" s="34">
        <v>19</v>
      </c>
      <c r="C173" s="35">
        <v>42142710</v>
      </c>
      <c r="D173" s="35">
        <v>2500946</v>
      </c>
      <c r="E173" s="37" t="s">
        <v>350</v>
      </c>
      <c r="F173" s="37" t="s">
        <v>351</v>
      </c>
      <c r="G173" s="38" t="s">
        <v>64</v>
      </c>
      <c r="H173" s="54">
        <v>3999.5678638894719</v>
      </c>
      <c r="I173" s="139">
        <v>30</v>
      </c>
      <c r="J173" s="62">
        <f t="shared" si="271"/>
        <v>119987.03591668415</v>
      </c>
      <c r="K173" s="129">
        <v>0</v>
      </c>
      <c r="L173" s="29">
        <f t="shared" si="272"/>
        <v>0</v>
      </c>
      <c r="M173" s="136">
        <v>0</v>
      </c>
      <c r="N173" s="29">
        <f t="shared" si="273"/>
        <v>0</v>
      </c>
      <c r="O173" s="129">
        <v>2</v>
      </c>
      <c r="P173" s="29">
        <f t="shared" si="274"/>
        <v>7999.1357277789439</v>
      </c>
      <c r="Q173" s="129">
        <v>0</v>
      </c>
      <c r="R173" s="29">
        <f t="shared" si="275"/>
        <v>0</v>
      </c>
      <c r="S173" s="129">
        <v>0</v>
      </c>
      <c r="T173" s="29">
        <f t="shared" si="276"/>
        <v>0</v>
      </c>
      <c r="U173" s="136">
        <v>0</v>
      </c>
      <c r="V173" s="29">
        <f t="shared" si="277"/>
        <v>0</v>
      </c>
      <c r="W173" s="129">
        <v>0</v>
      </c>
      <c r="X173" s="29">
        <f t="shared" si="278"/>
        <v>0</v>
      </c>
      <c r="Y173" s="136">
        <v>0</v>
      </c>
      <c r="Z173" s="29">
        <f t="shared" si="279"/>
        <v>0</v>
      </c>
      <c r="AA173" s="129">
        <v>0</v>
      </c>
      <c r="AB173" s="29">
        <f t="shared" si="280"/>
        <v>0</v>
      </c>
      <c r="AC173" s="129">
        <v>0</v>
      </c>
      <c r="AD173" s="29">
        <f t="shared" si="281"/>
        <v>0</v>
      </c>
      <c r="AE173" s="129">
        <v>0</v>
      </c>
      <c r="AF173" s="66">
        <f t="shared" si="282"/>
        <v>0</v>
      </c>
      <c r="AG173" s="129">
        <v>0</v>
      </c>
      <c r="AH173" s="29">
        <f t="shared" si="283"/>
        <v>0</v>
      </c>
      <c r="AI173" s="129">
        <v>0</v>
      </c>
      <c r="AJ173" s="29">
        <f t="shared" si="284"/>
        <v>0</v>
      </c>
      <c r="AK173" s="136">
        <v>0</v>
      </c>
      <c r="AL173" s="29">
        <f t="shared" si="285"/>
        <v>0</v>
      </c>
      <c r="AM173" s="129">
        <v>0</v>
      </c>
      <c r="AN173" s="29">
        <f t="shared" si="286"/>
        <v>0</v>
      </c>
      <c r="AO173" s="136">
        <v>0</v>
      </c>
      <c r="AP173" s="29">
        <f t="shared" si="287"/>
        <v>0</v>
      </c>
      <c r="AQ173" s="136">
        <v>0</v>
      </c>
      <c r="AR173" s="29">
        <f t="shared" si="288"/>
        <v>0</v>
      </c>
      <c r="AS173" s="136">
        <v>0</v>
      </c>
      <c r="AT173" s="26">
        <f t="shared" si="289"/>
        <v>0</v>
      </c>
      <c r="AU173" s="129">
        <v>0</v>
      </c>
      <c r="AV173" s="29">
        <f t="shared" si="290"/>
        <v>0</v>
      </c>
      <c r="AW173" s="129">
        <v>0</v>
      </c>
      <c r="AX173" s="29">
        <f t="shared" si="291"/>
        <v>0</v>
      </c>
      <c r="AY173" s="129">
        <v>0</v>
      </c>
      <c r="AZ173" s="29">
        <f t="shared" si="292"/>
        <v>0</v>
      </c>
      <c r="BA173" s="68">
        <f t="shared" si="293"/>
        <v>32</v>
      </c>
      <c r="BB173" s="172">
        <f t="shared" si="294"/>
        <v>127986.1716444631</v>
      </c>
      <c r="BD173" s="180">
        <f t="shared" si="295"/>
        <v>127986.1716444631</v>
      </c>
      <c r="BE173" s="180">
        <f t="shared" si="296"/>
        <v>0</v>
      </c>
    </row>
    <row r="174" spans="1:57">
      <c r="A174" s="34">
        <v>150</v>
      </c>
      <c r="B174" s="34">
        <v>20</v>
      </c>
      <c r="C174" s="35">
        <v>42142710</v>
      </c>
      <c r="D174" s="35">
        <v>2500947</v>
      </c>
      <c r="E174" s="37" t="s">
        <v>352</v>
      </c>
      <c r="F174" s="37" t="s">
        <v>353</v>
      </c>
      <c r="G174" s="38" t="s">
        <v>64</v>
      </c>
      <c r="H174" s="54">
        <v>3999.5678638894719</v>
      </c>
      <c r="I174" s="139">
        <v>0</v>
      </c>
      <c r="J174" s="62">
        <f t="shared" si="271"/>
        <v>0</v>
      </c>
      <c r="K174" s="129">
        <v>0</v>
      </c>
      <c r="L174" s="29">
        <f t="shared" si="272"/>
        <v>0</v>
      </c>
      <c r="M174" s="136">
        <v>0</v>
      </c>
      <c r="N174" s="29">
        <f t="shared" si="273"/>
        <v>0</v>
      </c>
      <c r="O174" s="129">
        <v>2</v>
      </c>
      <c r="P174" s="29">
        <f t="shared" si="274"/>
        <v>7999.1357277789439</v>
      </c>
      <c r="Q174" s="129">
        <v>0</v>
      </c>
      <c r="R174" s="29">
        <f t="shared" si="275"/>
        <v>0</v>
      </c>
      <c r="S174" s="129">
        <v>0</v>
      </c>
      <c r="T174" s="29">
        <f t="shared" si="276"/>
        <v>0</v>
      </c>
      <c r="U174" s="136">
        <v>0</v>
      </c>
      <c r="V174" s="29">
        <f t="shared" si="277"/>
        <v>0</v>
      </c>
      <c r="W174" s="129">
        <v>0</v>
      </c>
      <c r="X174" s="29">
        <f t="shared" si="278"/>
        <v>0</v>
      </c>
      <c r="Y174" s="136">
        <v>0</v>
      </c>
      <c r="Z174" s="29">
        <f t="shared" si="279"/>
        <v>0</v>
      </c>
      <c r="AA174" s="129">
        <v>0</v>
      </c>
      <c r="AB174" s="29">
        <f t="shared" si="280"/>
        <v>0</v>
      </c>
      <c r="AC174" s="129">
        <v>0</v>
      </c>
      <c r="AD174" s="29">
        <f t="shared" si="281"/>
        <v>0</v>
      </c>
      <c r="AE174" s="129">
        <v>0</v>
      </c>
      <c r="AF174" s="66">
        <f t="shared" si="282"/>
        <v>0</v>
      </c>
      <c r="AG174" s="129">
        <v>0</v>
      </c>
      <c r="AH174" s="29">
        <f t="shared" si="283"/>
        <v>0</v>
      </c>
      <c r="AI174" s="129">
        <v>0</v>
      </c>
      <c r="AJ174" s="29">
        <f t="shared" si="284"/>
        <v>0</v>
      </c>
      <c r="AK174" s="136">
        <v>0</v>
      </c>
      <c r="AL174" s="29">
        <f t="shared" si="285"/>
        <v>0</v>
      </c>
      <c r="AM174" s="129">
        <v>0</v>
      </c>
      <c r="AN174" s="29">
        <f t="shared" si="286"/>
        <v>0</v>
      </c>
      <c r="AO174" s="136">
        <v>0</v>
      </c>
      <c r="AP174" s="29">
        <f t="shared" si="287"/>
        <v>0</v>
      </c>
      <c r="AQ174" s="136">
        <v>0</v>
      </c>
      <c r="AR174" s="29">
        <f t="shared" si="288"/>
        <v>0</v>
      </c>
      <c r="AS174" s="136">
        <v>0</v>
      </c>
      <c r="AT174" s="26">
        <f t="shared" si="289"/>
        <v>0</v>
      </c>
      <c r="AU174" s="129">
        <v>0</v>
      </c>
      <c r="AV174" s="29">
        <f t="shared" si="290"/>
        <v>0</v>
      </c>
      <c r="AW174" s="129">
        <v>0</v>
      </c>
      <c r="AX174" s="29">
        <f t="shared" si="291"/>
        <v>0</v>
      </c>
      <c r="AY174" s="129">
        <v>0</v>
      </c>
      <c r="AZ174" s="29">
        <f t="shared" si="292"/>
        <v>0</v>
      </c>
      <c r="BA174" s="68">
        <f t="shared" si="293"/>
        <v>2</v>
      </c>
      <c r="BB174" s="172">
        <f t="shared" si="294"/>
        <v>7999.1357277789439</v>
      </c>
      <c r="BD174" s="180">
        <f t="shared" si="295"/>
        <v>7999.1357277789439</v>
      </c>
      <c r="BE174" s="180">
        <f t="shared" si="296"/>
        <v>0</v>
      </c>
    </row>
    <row r="175" spans="1:57">
      <c r="A175" s="34">
        <v>151</v>
      </c>
      <c r="B175" s="20">
        <v>21</v>
      </c>
      <c r="C175" s="35">
        <v>42142710</v>
      </c>
      <c r="D175" s="35">
        <v>2500951</v>
      </c>
      <c r="E175" s="37" t="s">
        <v>354</v>
      </c>
      <c r="F175" s="37" t="s">
        <v>355</v>
      </c>
      <c r="G175" s="38" t="s">
        <v>64</v>
      </c>
      <c r="H175" s="54">
        <v>3716.5873067640728</v>
      </c>
      <c r="I175" s="139">
        <v>0</v>
      </c>
      <c r="J175" s="62">
        <f t="shared" si="271"/>
        <v>0</v>
      </c>
      <c r="K175" s="129">
        <v>0</v>
      </c>
      <c r="L175" s="29">
        <f t="shared" si="272"/>
        <v>0</v>
      </c>
      <c r="M175" s="136">
        <v>0</v>
      </c>
      <c r="N175" s="29">
        <f t="shared" si="273"/>
        <v>0</v>
      </c>
      <c r="O175" s="129">
        <v>2</v>
      </c>
      <c r="P175" s="29">
        <f t="shared" si="274"/>
        <v>7433.1746135281455</v>
      </c>
      <c r="Q175" s="129">
        <v>0</v>
      </c>
      <c r="R175" s="29">
        <f t="shared" si="275"/>
        <v>0</v>
      </c>
      <c r="S175" s="129">
        <v>0</v>
      </c>
      <c r="T175" s="29">
        <f t="shared" si="276"/>
        <v>0</v>
      </c>
      <c r="U175" s="136">
        <v>0</v>
      </c>
      <c r="V175" s="29">
        <f t="shared" si="277"/>
        <v>0</v>
      </c>
      <c r="W175" s="129">
        <v>0</v>
      </c>
      <c r="X175" s="29">
        <f t="shared" si="278"/>
        <v>0</v>
      </c>
      <c r="Y175" s="136">
        <v>0</v>
      </c>
      <c r="Z175" s="29">
        <f t="shared" si="279"/>
        <v>0</v>
      </c>
      <c r="AA175" s="129">
        <v>0</v>
      </c>
      <c r="AB175" s="29">
        <f t="shared" si="280"/>
        <v>0</v>
      </c>
      <c r="AC175" s="129">
        <v>0</v>
      </c>
      <c r="AD175" s="29">
        <f t="shared" si="281"/>
        <v>0</v>
      </c>
      <c r="AE175" s="129">
        <v>0</v>
      </c>
      <c r="AF175" s="66">
        <f t="shared" si="282"/>
        <v>0</v>
      </c>
      <c r="AG175" s="129">
        <v>0</v>
      </c>
      <c r="AH175" s="29">
        <f t="shared" si="283"/>
        <v>0</v>
      </c>
      <c r="AI175" s="129">
        <v>0</v>
      </c>
      <c r="AJ175" s="29">
        <f t="shared" si="284"/>
        <v>0</v>
      </c>
      <c r="AK175" s="136">
        <v>0</v>
      </c>
      <c r="AL175" s="29">
        <f t="shared" si="285"/>
        <v>0</v>
      </c>
      <c r="AM175" s="129">
        <v>0</v>
      </c>
      <c r="AN175" s="29">
        <f t="shared" si="286"/>
        <v>0</v>
      </c>
      <c r="AO175" s="136">
        <v>0</v>
      </c>
      <c r="AP175" s="29">
        <f t="shared" si="287"/>
        <v>0</v>
      </c>
      <c r="AQ175" s="136">
        <v>0</v>
      </c>
      <c r="AR175" s="29">
        <f t="shared" si="288"/>
        <v>0</v>
      </c>
      <c r="AS175" s="136">
        <v>0</v>
      </c>
      <c r="AT175" s="26">
        <f t="shared" si="289"/>
        <v>0</v>
      </c>
      <c r="AU175" s="129">
        <v>0</v>
      </c>
      <c r="AV175" s="29">
        <f t="shared" si="290"/>
        <v>0</v>
      </c>
      <c r="AW175" s="129">
        <v>0</v>
      </c>
      <c r="AX175" s="29">
        <f t="shared" si="291"/>
        <v>0</v>
      </c>
      <c r="AY175" s="129">
        <v>0</v>
      </c>
      <c r="AZ175" s="29">
        <f t="shared" si="292"/>
        <v>0</v>
      </c>
      <c r="BA175" s="68">
        <f t="shared" si="293"/>
        <v>2</v>
      </c>
      <c r="BB175" s="172">
        <f t="shared" si="294"/>
        <v>7433.1746135281455</v>
      </c>
      <c r="BD175" s="180">
        <f t="shared" si="295"/>
        <v>7433.1746135281455</v>
      </c>
      <c r="BE175" s="180">
        <f t="shared" si="296"/>
        <v>0</v>
      </c>
    </row>
    <row r="176" spans="1:57" ht="45">
      <c r="A176" s="34">
        <v>152</v>
      </c>
      <c r="B176" s="34">
        <v>22</v>
      </c>
      <c r="C176" s="35">
        <v>42293505</v>
      </c>
      <c r="D176" s="35">
        <v>2500023</v>
      </c>
      <c r="E176" s="37" t="s">
        <v>356</v>
      </c>
      <c r="F176" s="37" t="s">
        <v>357</v>
      </c>
      <c r="G176" s="38" t="s">
        <v>64</v>
      </c>
      <c r="H176" s="54">
        <v>1478.6783001028432</v>
      </c>
      <c r="I176" s="139">
        <v>0</v>
      </c>
      <c r="J176" s="62">
        <f t="shared" si="271"/>
        <v>0</v>
      </c>
      <c r="K176" s="129">
        <v>0</v>
      </c>
      <c r="L176" s="29">
        <f t="shared" si="272"/>
        <v>0</v>
      </c>
      <c r="M176" s="136">
        <v>0</v>
      </c>
      <c r="N176" s="29">
        <f t="shared" si="273"/>
        <v>0</v>
      </c>
      <c r="O176" s="129">
        <v>1</v>
      </c>
      <c r="P176" s="29">
        <f t="shared" si="274"/>
        <v>1478.6783001028432</v>
      </c>
      <c r="Q176" s="129">
        <v>0</v>
      </c>
      <c r="R176" s="29">
        <f t="shared" si="275"/>
        <v>0</v>
      </c>
      <c r="S176" s="129">
        <v>0</v>
      </c>
      <c r="T176" s="29">
        <f t="shared" si="276"/>
        <v>0</v>
      </c>
      <c r="U176" s="136">
        <v>0</v>
      </c>
      <c r="V176" s="29">
        <f t="shared" si="277"/>
        <v>0</v>
      </c>
      <c r="W176" s="129">
        <v>0</v>
      </c>
      <c r="X176" s="29">
        <f t="shared" si="278"/>
        <v>0</v>
      </c>
      <c r="Y176" s="136">
        <v>0</v>
      </c>
      <c r="Z176" s="29">
        <f t="shared" si="279"/>
        <v>0</v>
      </c>
      <c r="AA176" s="129">
        <v>0</v>
      </c>
      <c r="AB176" s="29">
        <f t="shared" si="280"/>
        <v>0</v>
      </c>
      <c r="AC176" s="129">
        <v>0</v>
      </c>
      <c r="AD176" s="29">
        <f t="shared" si="281"/>
        <v>0</v>
      </c>
      <c r="AE176" s="129">
        <v>0</v>
      </c>
      <c r="AF176" s="66">
        <f t="shared" si="282"/>
        <v>0</v>
      </c>
      <c r="AG176" s="129">
        <v>0</v>
      </c>
      <c r="AH176" s="29">
        <f t="shared" si="283"/>
        <v>0</v>
      </c>
      <c r="AI176" s="129">
        <v>0</v>
      </c>
      <c r="AJ176" s="29">
        <f t="shared" si="284"/>
        <v>0</v>
      </c>
      <c r="AK176" s="136">
        <v>0</v>
      </c>
      <c r="AL176" s="29">
        <f t="shared" si="285"/>
        <v>0</v>
      </c>
      <c r="AM176" s="129">
        <v>2</v>
      </c>
      <c r="AN176" s="29">
        <f t="shared" si="286"/>
        <v>2957.3566002056864</v>
      </c>
      <c r="AO176" s="136">
        <v>0</v>
      </c>
      <c r="AP176" s="29">
        <f t="shared" si="287"/>
        <v>0</v>
      </c>
      <c r="AQ176" s="136">
        <v>0</v>
      </c>
      <c r="AR176" s="29">
        <f t="shared" si="288"/>
        <v>0</v>
      </c>
      <c r="AS176" s="136">
        <v>0</v>
      </c>
      <c r="AT176" s="26">
        <f t="shared" si="289"/>
        <v>0</v>
      </c>
      <c r="AU176" s="129">
        <v>0</v>
      </c>
      <c r="AV176" s="29">
        <f t="shared" si="290"/>
        <v>0</v>
      </c>
      <c r="AW176" s="129">
        <v>0</v>
      </c>
      <c r="AX176" s="29">
        <f t="shared" si="291"/>
        <v>0</v>
      </c>
      <c r="AY176" s="129">
        <v>0</v>
      </c>
      <c r="AZ176" s="29">
        <f t="shared" si="292"/>
        <v>0</v>
      </c>
      <c r="BA176" s="68">
        <f t="shared" si="293"/>
        <v>3</v>
      </c>
      <c r="BB176" s="172">
        <f t="shared" si="294"/>
        <v>4436.0349003085294</v>
      </c>
      <c r="BD176" s="180">
        <f t="shared" si="295"/>
        <v>4436.0349003085294</v>
      </c>
      <c r="BE176" s="180">
        <f t="shared" si="296"/>
        <v>0</v>
      </c>
    </row>
    <row r="177" spans="1:218" ht="45">
      <c r="A177" s="34">
        <v>153</v>
      </c>
      <c r="B177" s="34">
        <v>23</v>
      </c>
      <c r="C177" s="35">
        <v>42293505</v>
      </c>
      <c r="D177" s="35">
        <v>2500024</v>
      </c>
      <c r="E177" s="37" t="s">
        <v>358</v>
      </c>
      <c r="F177" s="37" t="s">
        <v>357</v>
      </c>
      <c r="G177" s="38" t="s">
        <v>64</v>
      </c>
      <c r="H177" s="54">
        <v>1478.6783001028432</v>
      </c>
      <c r="I177" s="139">
        <v>0</v>
      </c>
      <c r="J177" s="62">
        <f t="shared" si="271"/>
        <v>0</v>
      </c>
      <c r="K177" s="129">
        <v>0</v>
      </c>
      <c r="L177" s="29">
        <f t="shared" si="272"/>
        <v>0</v>
      </c>
      <c r="M177" s="136">
        <v>0</v>
      </c>
      <c r="N177" s="29">
        <f t="shared" si="273"/>
        <v>0</v>
      </c>
      <c r="O177" s="129">
        <v>1</v>
      </c>
      <c r="P177" s="29">
        <f t="shared" si="274"/>
        <v>1478.6783001028432</v>
      </c>
      <c r="Q177" s="129">
        <v>0</v>
      </c>
      <c r="R177" s="29">
        <f t="shared" si="275"/>
        <v>0</v>
      </c>
      <c r="S177" s="129">
        <v>0</v>
      </c>
      <c r="T177" s="29">
        <f t="shared" si="276"/>
        <v>0</v>
      </c>
      <c r="U177" s="136">
        <v>0</v>
      </c>
      <c r="V177" s="29">
        <f t="shared" si="277"/>
        <v>0</v>
      </c>
      <c r="W177" s="129">
        <v>0</v>
      </c>
      <c r="X177" s="29">
        <f t="shared" si="278"/>
        <v>0</v>
      </c>
      <c r="Y177" s="136">
        <v>0</v>
      </c>
      <c r="Z177" s="29">
        <f t="shared" si="279"/>
        <v>0</v>
      </c>
      <c r="AA177" s="129">
        <v>0</v>
      </c>
      <c r="AB177" s="29">
        <f t="shared" si="280"/>
        <v>0</v>
      </c>
      <c r="AC177" s="129">
        <v>0</v>
      </c>
      <c r="AD177" s="29">
        <f t="shared" si="281"/>
        <v>0</v>
      </c>
      <c r="AE177" s="129">
        <v>0</v>
      </c>
      <c r="AF177" s="66">
        <f t="shared" si="282"/>
        <v>0</v>
      </c>
      <c r="AG177" s="129">
        <v>0</v>
      </c>
      <c r="AH177" s="29">
        <f t="shared" si="283"/>
        <v>0</v>
      </c>
      <c r="AI177" s="129">
        <v>0</v>
      </c>
      <c r="AJ177" s="29">
        <f t="shared" si="284"/>
        <v>0</v>
      </c>
      <c r="AK177" s="136">
        <v>0</v>
      </c>
      <c r="AL177" s="29">
        <f t="shared" si="285"/>
        <v>0</v>
      </c>
      <c r="AM177" s="129">
        <v>2</v>
      </c>
      <c r="AN177" s="29">
        <f t="shared" si="286"/>
        <v>2957.3566002056864</v>
      </c>
      <c r="AO177" s="136">
        <v>0</v>
      </c>
      <c r="AP177" s="29">
        <f t="shared" si="287"/>
        <v>0</v>
      </c>
      <c r="AQ177" s="136">
        <v>0</v>
      </c>
      <c r="AR177" s="29">
        <f t="shared" si="288"/>
        <v>0</v>
      </c>
      <c r="AS177" s="136">
        <v>0</v>
      </c>
      <c r="AT177" s="26">
        <f t="shared" si="289"/>
        <v>0</v>
      </c>
      <c r="AU177" s="129">
        <v>0</v>
      </c>
      <c r="AV177" s="29">
        <f t="shared" si="290"/>
        <v>0</v>
      </c>
      <c r="AW177" s="129">
        <v>0</v>
      </c>
      <c r="AX177" s="29">
        <f t="shared" si="291"/>
        <v>0</v>
      </c>
      <c r="AY177" s="129">
        <v>0</v>
      </c>
      <c r="AZ177" s="29">
        <f t="shared" si="292"/>
        <v>0</v>
      </c>
      <c r="BA177" s="68">
        <f t="shared" si="293"/>
        <v>3</v>
      </c>
      <c r="BB177" s="172">
        <f t="shared" si="294"/>
        <v>4436.0349003085294</v>
      </c>
      <c r="BD177" s="180">
        <f t="shared" si="295"/>
        <v>4436.0349003085294</v>
      </c>
      <c r="BE177" s="180">
        <f t="shared" si="296"/>
        <v>0</v>
      </c>
    </row>
    <row r="178" spans="1:218" ht="45">
      <c r="A178" s="34">
        <v>154</v>
      </c>
      <c r="B178" s="20">
        <v>24</v>
      </c>
      <c r="C178" s="35">
        <v>42293505</v>
      </c>
      <c r="D178" s="35">
        <v>2500025</v>
      </c>
      <c r="E178" s="37" t="s">
        <v>359</v>
      </c>
      <c r="F178" s="37" t="s">
        <v>357</v>
      </c>
      <c r="G178" s="38" t="s">
        <v>64</v>
      </c>
      <c r="H178" s="54">
        <v>1479.1802762256896</v>
      </c>
      <c r="I178" s="139">
        <v>150</v>
      </c>
      <c r="J178" s="62">
        <f t="shared" si="271"/>
        <v>221877.04143385345</v>
      </c>
      <c r="K178" s="129">
        <v>0</v>
      </c>
      <c r="L178" s="29">
        <f t="shared" si="272"/>
        <v>0</v>
      </c>
      <c r="M178" s="136">
        <v>0</v>
      </c>
      <c r="N178" s="29">
        <f t="shared" si="273"/>
        <v>0</v>
      </c>
      <c r="O178" s="129">
        <v>1</v>
      </c>
      <c r="P178" s="29">
        <f t="shared" si="274"/>
        <v>1479.1802762256896</v>
      </c>
      <c r="Q178" s="129">
        <v>0</v>
      </c>
      <c r="R178" s="29">
        <f t="shared" si="275"/>
        <v>0</v>
      </c>
      <c r="S178" s="129">
        <v>0</v>
      </c>
      <c r="T178" s="29">
        <f t="shared" si="276"/>
        <v>0</v>
      </c>
      <c r="U178" s="136">
        <v>0</v>
      </c>
      <c r="V178" s="29">
        <f t="shared" si="277"/>
        <v>0</v>
      </c>
      <c r="W178" s="129">
        <v>0</v>
      </c>
      <c r="X178" s="29">
        <f t="shared" si="278"/>
        <v>0</v>
      </c>
      <c r="Y178" s="136">
        <v>0</v>
      </c>
      <c r="Z178" s="29">
        <f t="shared" si="279"/>
        <v>0</v>
      </c>
      <c r="AA178" s="129">
        <v>0</v>
      </c>
      <c r="AB178" s="29">
        <f t="shared" si="280"/>
        <v>0</v>
      </c>
      <c r="AC178" s="129">
        <v>0</v>
      </c>
      <c r="AD178" s="29">
        <f t="shared" si="281"/>
        <v>0</v>
      </c>
      <c r="AE178" s="129">
        <v>0</v>
      </c>
      <c r="AF178" s="66">
        <f t="shared" si="282"/>
        <v>0</v>
      </c>
      <c r="AG178" s="129">
        <v>0</v>
      </c>
      <c r="AH178" s="29">
        <f t="shared" si="283"/>
        <v>0</v>
      </c>
      <c r="AI178" s="129">
        <v>0</v>
      </c>
      <c r="AJ178" s="29">
        <f t="shared" si="284"/>
        <v>0</v>
      </c>
      <c r="AK178" s="136">
        <v>0</v>
      </c>
      <c r="AL178" s="29">
        <f t="shared" si="285"/>
        <v>0</v>
      </c>
      <c r="AM178" s="129">
        <v>2</v>
      </c>
      <c r="AN178" s="29">
        <f t="shared" si="286"/>
        <v>2958.3605524513791</v>
      </c>
      <c r="AO178" s="136">
        <v>0</v>
      </c>
      <c r="AP178" s="29">
        <f t="shared" si="287"/>
        <v>0</v>
      </c>
      <c r="AQ178" s="136">
        <v>0</v>
      </c>
      <c r="AR178" s="29">
        <f t="shared" si="288"/>
        <v>0</v>
      </c>
      <c r="AS178" s="136">
        <v>0</v>
      </c>
      <c r="AT178" s="26">
        <f t="shared" si="289"/>
        <v>0</v>
      </c>
      <c r="AU178" s="129">
        <v>0</v>
      </c>
      <c r="AV178" s="29">
        <f t="shared" si="290"/>
        <v>0</v>
      </c>
      <c r="AW178" s="129">
        <v>0</v>
      </c>
      <c r="AX178" s="29">
        <f t="shared" si="291"/>
        <v>0</v>
      </c>
      <c r="AY178" s="129">
        <v>0</v>
      </c>
      <c r="AZ178" s="29">
        <f t="shared" si="292"/>
        <v>0</v>
      </c>
      <c r="BA178" s="68">
        <f t="shared" si="293"/>
        <v>153</v>
      </c>
      <c r="BB178" s="172">
        <f t="shared" si="294"/>
        <v>226314.58226253052</v>
      </c>
      <c r="BD178" s="180">
        <f t="shared" si="295"/>
        <v>226314.58226253052</v>
      </c>
      <c r="BE178" s="180">
        <f t="shared" si="296"/>
        <v>0</v>
      </c>
    </row>
    <row r="179" spans="1:218" ht="45">
      <c r="A179" s="34">
        <v>155</v>
      </c>
      <c r="B179" s="34">
        <v>25</v>
      </c>
      <c r="C179" s="35">
        <v>42293505</v>
      </c>
      <c r="D179" s="35">
        <v>2500026</v>
      </c>
      <c r="E179" s="37" t="s">
        <v>360</v>
      </c>
      <c r="F179" s="37" t="s">
        <v>357</v>
      </c>
      <c r="G179" s="38" t="s">
        <v>64</v>
      </c>
      <c r="H179" s="54">
        <v>1479.6818031156779</v>
      </c>
      <c r="I179" s="139">
        <v>300</v>
      </c>
      <c r="J179" s="62">
        <f t="shared" si="271"/>
        <v>443904.54093470337</v>
      </c>
      <c r="K179" s="129">
        <v>0</v>
      </c>
      <c r="L179" s="29">
        <f t="shared" si="272"/>
        <v>0</v>
      </c>
      <c r="M179" s="136">
        <v>0</v>
      </c>
      <c r="N179" s="29">
        <f t="shared" si="273"/>
        <v>0</v>
      </c>
      <c r="O179" s="129">
        <v>1</v>
      </c>
      <c r="P179" s="29">
        <f t="shared" si="274"/>
        <v>1479.6818031156779</v>
      </c>
      <c r="Q179" s="129">
        <v>0</v>
      </c>
      <c r="R179" s="29">
        <f t="shared" si="275"/>
        <v>0</v>
      </c>
      <c r="S179" s="129">
        <v>0</v>
      </c>
      <c r="T179" s="29">
        <f t="shared" si="276"/>
        <v>0</v>
      </c>
      <c r="U179" s="136">
        <v>0</v>
      </c>
      <c r="V179" s="29">
        <f t="shared" si="277"/>
        <v>0</v>
      </c>
      <c r="W179" s="129">
        <v>0</v>
      </c>
      <c r="X179" s="29">
        <f t="shared" si="278"/>
        <v>0</v>
      </c>
      <c r="Y179" s="136">
        <v>0</v>
      </c>
      <c r="Z179" s="29">
        <f t="shared" si="279"/>
        <v>0</v>
      </c>
      <c r="AA179" s="129">
        <v>0</v>
      </c>
      <c r="AB179" s="29">
        <f t="shared" si="280"/>
        <v>0</v>
      </c>
      <c r="AC179" s="129">
        <v>0</v>
      </c>
      <c r="AD179" s="29">
        <f t="shared" si="281"/>
        <v>0</v>
      </c>
      <c r="AE179" s="129">
        <v>0</v>
      </c>
      <c r="AF179" s="66">
        <f t="shared" si="282"/>
        <v>0</v>
      </c>
      <c r="AG179" s="129">
        <v>0</v>
      </c>
      <c r="AH179" s="29">
        <f t="shared" si="283"/>
        <v>0</v>
      </c>
      <c r="AI179" s="129">
        <v>0</v>
      </c>
      <c r="AJ179" s="29">
        <f t="shared" si="284"/>
        <v>0</v>
      </c>
      <c r="AK179" s="136">
        <v>0</v>
      </c>
      <c r="AL179" s="29">
        <f t="shared" si="285"/>
        <v>0</v>
      </c>
      <c r="AM179" s="129">
        <v>2</v>
      </c>
      <c r="AN179" s="29">
        <f t="shared" si="286"/>
        <v>2959.3636062313558</v>
      </c>
      <c r="AO179" s="136">
        <v>0</v>
      </c>
      <c r="AP179" s="29">
        <f t="shared" si="287"/>
        <v>0</v>
      </c>
      <c r="AQ179" s="136">
        <v>0</v>
      </c>
      <c r="AR179" s="29">
        <f t="shared" si="288"/>
        <v>0</v>
      </c>
      <c r="AS179" s="136">
        <v>0</v>
      </c>
      <c r="AT179" s="26">
        <f t="shared" si="289"/>
        <v>0</v>
      </c>
      <c r="AU179" s="129">
        <v>0</v>
      </c>
      <c r="AV179" s="29">
        <f t="shared" si="290"/>
        <v>0</v>
      </c>
      <c r="AW179" s="129">
        <v>0</v>
      </c>
      <c r="AX179" s="29">
        <f t="shared" si="291"/>
        <v>0</v>
      </c>
      <c r="AY179" s="129">
        <v>0</v>
      </c>
      <c r="AZ179" s="29">
        <f t="shared" si="292"/>
        <v>0</v>
      </c>
      <c r="BA179" s="68">
        <f t="shared" si="293"/>
        <v>303</v>
      </c>
      <c r="BB179" s="172">
        <f t="shared" si="294"/>
        <v>448343.58634405042</v>
      </c>
      <c r="BD179" s="180">
        <f t="shared" si="295"/>
        <v>448343.58634405042</v>
      </c>
      <c r="BE179" s="180">
        <f t="shared" si="296"/>
        <v>0</v>
      </c>
    </row>
    <row r="180" spans="1:218" ht="45">
      <c r="A180" s="34">
        <v>156</v>
      </c>
      <c r="B180" s="34">
        <v>26</v>
      </c>
      <c r="C180" s="35">
        <v>42293505</v>
      </c>
      <c r="D180" s="35">
        <v>2500027</v>
      </c>
      <c r="E180" s="37" t="s">
        <v>361</v>
      </c>
      <c r="F180" s="37" t="s">
        <v>357</v>
      </c>
      <c r="G180" s="38" t="s">
        <v>64</v>
      </c>
      <c r="H180" s="54">
        <v>1480.0159050995728</v>
      </c>
      <c r="I180" s="139">
        <v>300</v>
      </c>
      <c r="J180" s="62">
        <f t="shared" si="271"/>
        <v>444004.77152987185</v>
      </c>
      <c r="K180" s="129">
        <v>0</v>
      </c>
      <c r="L180" s="29">
        <f t="shared" si="272"/>
        <v>0</v>
      </c>
      <c r="M180" s="136">
        <v>0</v>
      </c>
      <c r="N180" s="29">
        <f t="shared" si="273"/>
        <v>0</v>
      </c>
      <c r="O180" s="129">
        <v>1</v>
      </c>
      <c r="P180" s="29">
        <f t="shared" si="274"/>
        <v>1480.0159050995728</v>
      </c>
      <c r="Q180" s="129">
        <v>0</v>
      </c>
      <c r="R180" s="29">
        <f t="shared" si="275"/>
        <v>0</v>
      </c>
      <c r="S180" s="129">
        <v>0</v>
      </c>
      <c r="T180" s="29">
        <f t="shared" si="276"/>
        <v>0</v>
      </c>
      <c r="U180" s="136">
        <v>0</v>
      </c>
      <c r="V180" s="29">
        <f t="shared" si="277"/>
        <v>0</v>
      </c>
      <c r="W180" s="129">
        <v>0</v>
      </c>
      <c r="X180" s="29">
        <f t="shared" si="278"/>
        <v>0</v>
      </c>
      <c r="Y180" s="136">
        <v>0</v>
      </c>
      <c r="Z180" s="29">
        <f t="shared" si="279"/>
        <v>0</v>
      </c>
      <c r="AA180" s="129">
        <v>0</v>
      </c>
      <c r="AB180" s="29">
        <f t="shared" si="280"/>
        <v>0</v>
      </c>
      <c r="AC180" s="129">
        <v>0</v>
      </c>
      <c r="AD180" s="29">
        <f t="shared" si="281"/>
        <v>0</v>
      </c>
      <c r="AE180" s="129">
        <v>0</v>
      </c>
      <c r="AF180" s="66">
        <f t="shared" si="282"/>
        <v>0</v>
      </c>
      <c r="AG180" s="129">
        <v>0</v>
      </c>
      <c r="AH180" s="29">
        <f t="shared" si="283"/>
        <v>0</v>
      </c>
      <c r="AI180" s="129">
        <v>0</v>
      </c>
      <c r="AJ180" s="29">
        <f t="shared" si="284"/>
        <v>0</v>
      </c>
      <c r="AK180" s="136">
        <v>0</v>
      </c>
      <c r="AL180" s="29">
        <f t="shared" si="285"/>
        <v>0</v>
      </c>
      <c r="AM180" s="129">
        <v>2</v>
      </c>
      <c r="AN180" s="29">
        <f t="shared" si="286"/>
        <v>2960.0318101991456</v>
      </c>
      <c r="AO180" s="136">
        <v>0</v>
      </c>
      <c r="AP180" s="29">
        <f t="shared" si="287"/>
        <v>0</v>
      </c>
      <c r="AQ180" s="136">
        <v>0</v>
      </c>
      <c r="AR180" s="29">
        <f t="shared" si="288"/>
        <v>0</v>
      </c>
      <c r="AS180" s="136">
        <v>0</v>
      </c>
      <c r="AT180" s="26">
        <f t="shared" si="289"/>
        <v>0</v>
      </c>
      <c r="AU180" s="129">
        <v>0</v>
      </c>
      <c r="AV180" s="29">
        <f t="shared" si="290"/>
        <v>0</v>
      </c>
      <c r="AW180" s="129">
        <v>0</v>
      </c>
      <c r="AX180" s="29">
        <f t="shared" si="291"/>
        <v>0</v>
      </c>
      <c r="AY180" s="129">
        <v>0</v>
      </c>
      <c r="AZ180" s="29">
        <f t="shared" si="292"/>
        <v>0</v>
      </c>
      <c r="BA180" s="68">
        <f t="shared" si="293"/>
        <v>303</v>
      </c>
      <c r="BB180" s="172">
        <f t="shared" si="294"/>
        <v>448444.81924517057</v>
      </c>
      <c r="BD180" s="180">
        <f t="shared" si="295"/>
        <v>448444.81924517057</v>
      </c>
      <c r="BE180" s="180">
        <f t="shared" si="296"/>
        <v>0</v>
      </c>
    </row>
    <row r="181" spans="1:218" ht="33.75">
      <c r="A181" s="34">
        <v>157</v>
      </c>
      <c r="B181" s="20">
        <v>27</v>
      </c>
      <c r="C181" s="35"/>
      <c r="D181" s="35"/>
      <c r="E181" s="37" t="s">
        <v>362</v>
      </c>
      <c r="F181" s="37" t="s">
        <v>363</v>
      </c>
      <c r="G181" s="38" t="s">
        <v>64</v>
      </c>
      <c r="H181" s="54">
        <v>9228.7942408270701</v>
      </c>
      <c r="I181" s="139">
        <v>5</v>
      </c>
      <c r="J181" s="62">
        <f t="shared" si="271"/>
        <v>46143.971204135349</v>
      </c>
      <c r="K181" s="129">
        <v>0</v>
      </c>
      <c r="L181" s="29">
        <f t="shared" si="272"/>
        <v>0</v>
      </c>
      <c r="M181" s="136">
        <v>0</v>
      </c>
      <c r="N181" s="29">
        <f t="shared" si="273"/>
        <v>0</v>
      </c>
      <c r="O181" s="129">
        <v>0</v>
      </c>
      <c r="P181" s="29">
        <f t="shared" si="274"/>
        <v>0</v>
      </c>
      <c r="Q181" s="129">
        <v>0</v>
      </c>
      <c r="R181" s="29">
        <f t="shared" si="275"/>
        <v>0</v>
      </c>
      <c r="S181" s="129">
        <v>0</v>
      </c>
      <c r="T181" s="29">
        <f t="shared" si="276"/>
        <v>0</v>
      </c>
      <c r="U181" s="136">
        <v>0</v>
      </c>
      <c r="V181" s="29">
        <f t="shared" si="277"/>
        <v>0</v>
      </c>
      <c r="W181" s="129">
        <v>0</v>
      </c>
      <c r="X181" s="29">
        <f t="shared" si="278"/>
        <v>0</v>
      </c>
      <c r="Y181" s="136">
        <v>0</v>
      </c>
      <c r="Z181" s="29">
        <f t="shared" si="279"/>
        <v>0</v>
      </c>
      <c r="AA181" s="129">
        <v>0</v>
      </c>
      <c r="AB181" s="29">
        <f t="shared" si="280"/>
        <v>0</v>
      </c>
      <c r="AC181" s="129">
        <v>0</v>
      </c>
      <c r="AD181" s="29">
        <f t="shared" si="281"/>
        <v>0</v>
      </c>
      <c r="AE181" s="129">
        <v>0</v>
      </c>
      <c r="AF181" s="66">
        <f t="shared" si="282"/>
        <v>0</v>
      </c>
      <c r="AG181" s="129">
        <v>0</v>
      </c>
      <c r="AH181" s="29">
        <f t="shared" si="283"/>
        <v>0</v>
      </c>
      <c r="AI181" s="129">
        <v>0</v>
      </c>
      <c r="AJ181" s="29">
        <f t="shared" si="284"/>
        <v>0</v>
      </c>
      <c r="AK181" s="136">
        <v>0</v>
      </c>
      <c r="AL181" s="29">
        <f t="shared" si="285"/>
        <v>0</v>
      </c>
      <c r="AM181" s="129">
        <v>0</v>
      </c>
      <c r="AN181" s="29">
        <f t="shared" si="286"/>
        <v>0</v>
      </c>
      <c r="AO181" s="136">
        <v>0</v>
      </c>
      <c r="AP181" s="29">
        <f t="shared" si="287"/>
        <v>0</v>
      </c>
      <c r="AQ181" s="136">
        <v>0</v>
      </c>
      <c r="AR181" s="29">
        <f t="shared" si="288"/>
        <v>0</v>
      </c>
      <c r="AS181" s="136">
        <v>0</v>
      </c>
      <c r="AT181" s="26">
        <f t="shared" si="289"/>
        <v>0</v>
      </c>
      <c r="AU181" s="129">
        <v>0</v>
      </c>
      <c r="AV181" s="29">
        <f t="shared" si="290"/>
        <v>0</v>
      </c>
      <c r="AW181" s="129">
        <v>0</v>
      </c>
      <c r="AX181" s="29">
        <f t="shared" si="291"/>
        <v>0</v>
      </c>
      <c r="AY181" s="129">
        <v>0</v>
      </c>
      <c r="AZ181" s="29">
        <f t="shared" si="292"/>
        <v>0</v>
      </c>
      <c r="BA181" s="68">
        <f t="shared" si="293"/>
        <v>5</v>
      </c>
      <c r="BB181" s="172">
        <f t="shared" si="294"/>
        <v>46143.971204135349</v>
      </c>
      <c r="BD181" s="180">
        <f t="shared" si="295"/>
        <v>46143.971204135349</v>
      </c>
      <c r="BE181" s="180">
        <f t="shared" si="296"/>
        <v>0</v>
      </c>
    </row>
    <row r="182" spans="1:218" ht="225">
      <c r="A182" s="34">
        <v>158</v>
      </c>
      <c r="B182" s="34">
        <v>28</v>
      </c>
      <c r="C182" s="35">
        <v>42293507</v>
      </c>
      <c r="D182" s="35">
        <v>2505718</v>
      </c>
      <c r="E182" s="37" t="s">
        <v>478</v>
      </c>
      <c r="F182" s="37" t="s">
        <v>479</v>
      </c>
      <c r="G182" s="38" t="s">
        <v>64</v>
      </c>
      <c r="H182" s="54">
        <v>18375.020399281948</v>
      </c>
      <c r="I182" s="139">
        <v>20</v>
      </c>
      <c r="J182" s="62">
        <f t="shared" si="271"/>
        <v>367500.40798563894</v>
      </c>
      <c r="K182" s="129">
        <v>0</v>
      </c>
      <c r="L182" s="29">
        <f t="shared" si="272"/>
        <v>0</v>
      </c>
      <c r="M182" s="136">
        <v>0</v>
      </c>
      <c r="N182" s="29">
        <f t="shared" si="273"/>
        <v>0</v>
      </c>
      <c r="O182" s="129">
        <v>0</v>
      </c>
      <c r="P182" s="29">
        <f t="shared" si="274"/>
        <v>0</v>
      </c>
      <c r="Q182" s="129">
        <v>0</v>
      </c>
      <c r="R182" s="29">
        <f t="shared" si="275"/>
        <v>0</v>
      </c>
      <c r="S182" s="129">
        <v>0</v>
      </c>
      <c r="T182" s="29">
        <f t="shared" si="276"/>
        <v>0</v>
      </c>
      <c r="U182" s="136">
        <v>0</v>
      </c>
      <c r="V182" s="29">
        <f t="shared" si="277"/>
        <v>0</v>
      </c>
      <c r="W182" s="129">
        <v>0</v>
      </c>
      <c r="X182" s="29">
        <f t="shared" si="278"/>
        <v>0</v>
      </c>
      <c r="Y182" s="136">
        <v>0</v>
      </c>
      <c r="Z182" s="29">
        <f t="shared" si="279"/>
        <v>0</v>
      </c>
      <c r="AA182" s="129">
        <v>0</v>
      </c>
      <c r="AB182" s="29">
        <f t="shared" si="280"/>
        <v>0</v>
      </c>
      <c r="AC182" s="129">
        <v>0</v>
      </c>
      <c r="AD182" s="29">
        <f t="shared" si="281"/>
        <v>0</v>
      </c>
      <c r="AE182" s="129">
        <v>0</v>
      </c>
      <c r="AF182" s="66">
        <f t="shared" si="282"/>
        <v>0</v>
      </c>
      <c r="AG182" s="129">
        <v>0</v>
      </c>
      <c r="AH182" s="29">
        <f t="shared" si="283"/>
        <v>0</v>
      </c>
      <c r="AI182" s="129">
        <v>0</v>
      </c>
      <c r="AJ182" s="29">
        <f t="shared" si="284"/>
        <v>0</v>
      </c>
      <c r="AK182" s="136">
        <v>0</v>
      </c>
      <c r="AL182" s="29">
        <f t="shared" si="285"/>
        <v>0</v>
      </c>
      <c r="AM182" s="129">
        <v>0</v>
      </c>
      <c r="AN182" s="29">
        <f t="shared" si="286"/>
        <v>0</v>
      </c>
      <c r="AO182" s="136">
        <v>0</v>
      </c>
      <c r="AP182" s="29">
        <f t="shared" si="287"/>
        <v>0</v>
      </c>
      <c r="AQ182" s="136">
        <v>0</v>
      </c>
      <c r="AR182" s="29">
        <f t="shared" si="288"/>
        <v>0</v>
      </c>
      <c r="AS182" s="136">
        <v>0</v>
      </c>
      <c r="AT182" s="26">
        <f t="shared" si="289"/>
        <v>0</v>
      </c>
      <c r="AU182" s="129">
        <v>0</v>
      </c>
      <c r="AV182" s="29">
        <f t="shared" si="290"/>
        <v>0</v>
      </c>
      <c r="AW182" s="129">
        <v>0</v>
      </c>
      <c r="AX182" s="29">
        <f t="shared" si="291"/>
        <v>0</v>
      </c>
      <c r="AY182" s="129">
        <v>0</v>
      </c>
      <c r="AZ182" s="29">
        <f t="shared" si="292"/>
        <v>0</v>
      </c>
      <c r="BA182" s="68">
        <f t="shared" si="293"/>
        <v>20</v>
      </c>
      <c r="BB182" s="172">
        <f t="shared" si="294"/>
        <v>367500.40798563894</v>
      </c>
      <c r="BD182" s="180">
        <f t="shared" si="295"/>
        <v>367500.40798563894</v>
      </c>
      <c r="BE182" s="180">
        <f t="shared" si="296"/>
        <v>0</v>
      </c>
    </row>
    <row r="183" spans="1:218" ht="112.5">
      <c r="A183" s="34">
        <v>159</v>
      </c>
      <c r="B183" s="34">
        <v>29</v>
      </c>
      <c r="C183" s="35">
        <v>42142704</v>
      </c>
      <c r="D183" s="35">
        <v>2500429</v>
      </c>
      <c r="E183" s="37" t="s">
        <v>364</v>
      </c>
      <c r="F183" s="37" t="s">
        <v>365</v>
      </c>
      <c r="G183" s="38" t="s">
        <v>64</v>
      </c>
      <c r="H183" s="54">
        <v>9619.5308786765854</v>
      </c>
      <c r="I183" s="139">
        <v>0</v>
      </c>
      <c r="J183" s="62">
        <f t="shared" si="271"/>
        <v>0</v>
      </c>
      <c r="K183" s="129">
        <v>0</v>
      </c>
      <c r="L183" s="29">
        <f t="shared" si="272"/>
        <v>0</v>
      </c>
      <c r="M183" s="136">
        <v>0</v>
      </c>
      <c r="N183" s="29">
        <f t="shared" si="273"/>
        <v>0</v>
      </c>
      <c r="O183" s="129">
        <v>2</v>
      </c>
      <c r="P183" s="29">
        <f t="shared" si="274"/>
        <v>19239.061757353171</v>
      </c>
      <c r="Q183" s="129">
        <v>0</v>
      </c>
      <c r="R183" s="29">
        <f t="shared" si="275"/>
        <v>0</v>
      </c>
      <c r="S183" s="129">
        <v>0</v>
      </c>
      <c r="T183" s="29">
        <f t="shared" si="276"/>
        <v>0</v>
      </c>
      <c r="U183" s="136">
        <v>0</v>
      </c>
      <c r="V183" s="29">
        <f t="shared" si="277"/>
        <v>0</v>
      </c>
      <c r="W183" s="129">
        <v>0</v>
      </c>
      <c r="X183" s="29">
        <f t="shared" si="278"/>
        <v>0</v>
      </c>
      <c r="Y183" s="136">
        <v>0</v>
      </c>
      <c r="Z183" s="29">
        <f t="shared" si="279"/>
        <v>0</v>
      </c>
      <c r="AA183" s="129">
        <v>0</v>
      </c>
      <c r="AB183" s="29">
        <f t="shared" si="280"/>
        <v>0</v>
      </c>
      <c r="AC183" s="129">
        <v>0</v>
      </c>
      <c r="AD183" s="29">
        <f t="shared" si="281"/>
        <v>0</v>
      </c>
      <c r="AE183" s="129">
        <v>0</v>
      </c>
      <c r="AF183" s="66">
        <f t="shared" si="282"/>
        <v>0</v>
      </c>
      <c r="AG183" s="129">
        <v>0</v>
      </c>
      <c r="AH183" s="29">
        <f t="shared" si="283"/>
        <v>0</v>
      </c>
      <c r="AI183" s="129">
        <v>0</v>
      </c>
      <c r="AJ183" s="29">
        <f t="shared" si="284"/>
        <v>0</v>
      </c>
      <c r="AK183" s="136">
        <v>0</v>
      </c>
      <c r="AL183" s="29">
        <f t="shared" si="285"/>
        <v>0</v>
      </c>
      <c r="AM183" s="129">
        <v>0</v>
      </c>
      <c r="AN183" s="29">
        <f t="shared" si="286"/>
        <v>0</v>
      </c>
      <c r="AO183" s="136">
        <v>0</v>
      </c>
      <c r="AP183" s="29">
        <f t="shared" si="287"/>
        <v>0</v>
      </c>
      <c r="AQ183" s="136">
        <v>0</v>
      </c>
      <c r="AR183" s="29">
        <f t="shared" si="288"/>
        <v>0</v>
      </c>
      <c r="AS183" s="136">
        <v>0</v>
      </c>
      <c r="AT183" s="26">
        <f t="shared" si="289"/>
        <v>0</v>
      </c>
      <c r="AU183" s="129">
        <v>0</v>
      </c>
      <c r="AV183" s="29">
        <f t="shared" si="290"/>
        <v>0</v>
      </c>
      <c r="AW183" s="129">
        <v>5</v>
      </c>
      <c r="AX183" s="29">
        <f t="shared" si="291"/>
        <v>48097.654393382923</v>
      </c>
      <c r="AY183" s="129">
        <v>0</v>
      </c>
      <c r="AZ183" s="29">
        <f t="shared" si="292"/>
        <v>0</v>
      </c>
      <c r="BA183" s="68">
        <f t="shared" si="293"/>
        <v>7</v>
      </c>
      <c r="BB183" s="172">
        <f t="shared" si="294"/>
        <v>67336.716150736087</v>
      </c>
      <c r="BD183" s="180">
        <f t="shared" si="295"/>
        <v>67336.716150736102</v>
      </c>
      <c r="BE183" s="180">
        <f t="shared" si="296"/>
        <v>0</v>
      </c>
    </row>
    <row r="184" spans="1:218" customFormat="1" ht="15.75" thickBot="1">
      <c r="A184" s="352" t="s">
        <v>366</v>
      </c>
      <c r="B184" s="352"/>
      <c r="C184" s="352"/>
      <c r="D184" s="352"/>
      <c r="E184" s="352"/>
      <c r="F184" s="352"/>
      <c r="G184" s="352"/>
      <c r="H184" s="353"/>
      <c r="I184" s="158">
        <f t="shared" ref="I184:AZ184" si="297">SUM(I155:I183)</f>
        <v>2060</v>
      </c>
      <c r="J184" s="159">
        <f t="shared" si="297"/>
        <v>3213776.3705880474</v>
      </c>
      <c r="K184" s="158">
        <f t="shared" si="297"/>
        <v>185</v>
      </c>
      <c r="L184" s="159">
        <f t="shared" si="297"/>
        <v>389275.66662207205</v>
      </c>
      <c r="M184" s="158">
        <f t="shared" si="297"/>
        <v>500</v>
      </c>
      <c r="N184" s="159">
        <f t="shared" si="297"/>
        <v>900874.28978412075</v>
      </c>
      <c r="O184" s="158">
        <f t="shared" si="297"/>
        <v>60</v>
      </c>
      <c r="P184" s="159">
        <f t="shared" si="297"/>
        <v>101083.47552983335</v>
      </c>
      <c r="Q184" s="158">
        <f t="shared" si="297"/>
        <v>0</v>
      </c>
      <c r="R184" s="159">
        <f t="shared" si="297"/>
        <v>0</v>
      </c>
      <c r="S184" s="158">
        <f t="shared" si="297"/>
        <v>70</v>
      </c>
      <c r="T184" s="159">
        <f t="shared" si="297"/>
        <v>163626.05294481054</v>
      </c>
      <c r="U184" s="158">
        <f t="shared" si="297"/>
        <v>480</v>
      </c>
      <c r="V184" s="159">
        <f t="shared" si="297"/>
        <v>871349.13386358065</v>
      </c>
      <c r="W184" s="158">
        <f t="shared" si="297"/>
        <v>0</v>
      </c>
      <c r="X184" s="159">
        <f t="shared" si="297"/>
        <v>0</v>
      </c>
      <c r="Y184" s="158">
        <f t="shared" si="297"/>
        <v>220</v>
      </c>
      <c r="Z184" s="159">
        <f t="shared" si="297"/>
        <v>266735.35174435464</v>
      </c>
      <c r="AA184" s="158">
        <f t="shared" si="297"/>
        <v>200</v>
      </c>
      <c r="AB184" s="159">
        <f t="shared" si="297"/>
        <v>350476.94478122413</v>
      </c>
      <c r="AC184" s="158">
        <f t="shared" si="297"/>
        <v>400</v>
      </c>
      <c r="AD184" s="159">
        <f t="shared" si="297"/>
        <v>776465.05553405487</v>
      </c>
      <c r="AE184" s="158">
        <f t="shared" si="297"/>
        <v>0</v>
      </c>
      <c r="AF184" s="159">
        <f t="shared" si="297"/>
        <v>0</v>
      </c>
      <c r="AG184" s="158">
        <f t="shared" si="297"/>
        <v>500</v>
      </c>
      <c r="AH184" s="159">
        <f t="shared" si="297"/>
        <v>1017817.7712538945</v>
      </c>
      <c r="AI184" s="158">
        <f t="shared" si="297"/>
        <v>200</v>
      </c>
      <c r="AJ184" s="159">
        <f t="shared" si="297"/>
        <v>425988.11075283063</v>
      </c>
      <c r="AK184" s="158">
        <f t="shared" si="297"/>
        <v>200</v>
      </c>
      <c r="AL184" s="159">
        <f t="shared" si="297"/>
        <v>186380.95768326832</v>
      </c>
      <c r="AM184" s="158">
        <f t="shared" si="297"/>
        <v>260</v>
      </c>
      <c r="AN184" s="159">
        <f t="shared" si="297"/>
        <v>367778.69454188005</v>
      </c>
      <c r="AO184" s="158">
        <f t="shared" si="297"/>
        <v>500</v>
      </c>
      <c r="AP184" s="159">
        <f t="shared" si="297"/>
        <v>421659.98364499613</v>
      </c>
      <c r="AQ184" s="158">
        <f t="shared" si="297"/>
        <v>70</v>
      </c>
      <c r="AR184" s="159">
        <f t="shared" si="297"/>
        <v>111210.50677147372</v>
      </c>
      <c r="AS184" s="158">
        <f t="shared" si="297"/>
        <v>155</v>
      </c>
      <c r="AT184" s="159">
        <f t="shared" si="297"/>
        <v>341181.451222684</v>
      </c>
      <c r="AU184" s="158">
        <f t="shared" si="297"/>
        <v>0</v>
      </c>
      <c r="AV184" s="159">
        <f t="shared" si="297"/>
        <v>0</v>
      </c>
      <c r="AW184" s="158">
        <f t="shared" si="297"/>
        <v>436</v>
      </c>
      <c r="AX184" s="159">
        <f t="shared" si="297"/>
        <v>870458.17138106655</v>
      </c>
      <c r="AY184" s="158">
        <f t="shared" si="297"/>
        <v>32</v>
      </c>
      <c r="AZ184" s="159">
        <f t="shared" si="297"/>
        <v>43994.524609538828</v>
      </c>
      <c r="BA184" s="161">
        <f t="shared" si="293"/>
        <v>6528</v>
      </c>
      <c r="BB184" s="173">
        <f t="shared" si="294"/>
        <v>10820132.513253734</v>
      </c>
      <c r="BC184" s="147">
        <f>SUM(BB155:BB183)</f>
        <v>10820132.51325373</v>
      </c>
      <c r="BD184" s="181">
        <f>SUM(BD155:BD183)</f>
        <v>10820132.51325373</v>
      </c>
      <c r="BE184" s="167">
        <f t="shared" si="296"/>
        <v>0</v>
      </c>
      <c r="BF184" s="102"/>
      <c r="BG184" s="102"/>
      <c r="BH184" s="102"/>
      <c r="BI184" s="102"/>
      <c r="BJ184" s="102"/>
      <c r="BK184" s="102"/>
      <c r="BL184" s="102"/>
      <c r="BM184" s="102"/>
      <c r="BN184" s="102"/>
      <c r="BO184" s="102"/>
      <c r="BP184" s="102"/>
      <c r="BQ184" s="102"/>
      <c r="BR184" s="102"/>
      <c r="BS184" s="102"/>
      <c r="BT184" s="102"/>
      <c r="BU184" s="102"/>
      <c r="BV184" s="102"/>
      <c r="BW184" s="102"/>
      <c r="BX184" s="102"/>
      <c r="BY184" s="102"/>
      <c r="BZ184" s="102"/>
      <c r="CA184" s="102"/>
      <c r="CB184" s="102"/>
      <c r="CC184" s="102"/>
      <c r="CD184" s="102"/>
      <c r="CE184" s="102"/>
      <c r="CF184" s="102"/>
      <c r="CG184" s="102"/>
      <c r="CH184" s="102"/>
      <c r="CI184" s="102"/>
      <c r="CJ184" s="102"/>
      <c r="CK184" s="102"/>
      <c r="CL184" s="102"/>
      <c r="CM184" s="102"/>
      <c r="CN184" s="102"/>
      <c r="CO184" s="102"/>
      <c r="CP184" s="102"/>
      <c r="CQ184" s="102"/>
      <c r="CR184" s="102"/>
      <c r="CS184" s="102"/>
      <c r="CT184" s="102"/>
      <c r="CU184" s="102"/>
      <c r="CV184" s="102"/>
      <c r="CW184" s="102"/>
      <c r="CX184" s="102"/>
      <c r="CY184" s="102"/>
      <c r="CZ184" s="102"/>
      <c r="DA184" s="102"/>
      <c r="DB184" s="102"/>
      <c r="DC184" s="102"/>
      <c r="DD184" s="102"/>
      <c r="DE184" s="102"/>
      <c r="DF184" s="102"/>
      <c r="DG184" s="102"/>
      <c r="DH184" s="102"/>
      <c r="DI184" s="102"/>
      <c r="DJ184" s="102"/>
      <c r="DK184" s="102"/>
      <c r="DL184" s="102"/>
      <c r="DM184" s="102"/>
      <c r="DN184" s="102"/>
      <c r="DO184" s="102"/>
      <c r="DP184" s="102"/>
      <c r="DQ184" s="102"/>
      <c r="DR184" s="102"/>
      <c r="DS184" s="102"/>
      <c r="DT184" s="102"/>
      <c r="DU184" s="102"/>
      <c r="DV184" s="102"/>
      <c r="DW184" s="102"/>
      <c r="DX184" s="102"/>
      <c r="DY184" s="102"/>
      <c r="DZ184" s="102"/>
      <c r="EA184" s="102"/>
      <c r="EB184" s="102"/>
      <c r="EC184" s="102"/>
      <c r="ED184" s="102"/>
      <c r="EE184" s="102"/>
      <c r="EF184" s="102"/>
      <c r="EG184" s="102"/>
      <c r="EH184" s="102"/>
      <c r="EI184" s="102"/>
      <c r="EJ184" s="102"/>
      <c r="EK184" s="102"/>
      <c r="EL184" s="102"/>
      <c r="EM184" s="102"/>
      <c r="EN184" s="102"/>
      <c r="EO184" s="102"/>
      <c r="EP184" s="102"/>
      <c r="EQ184" s="102"/>
      <c r="ER184" s="102"/>
      <c r="ES184" s="102"/>
      <c r="ET184" s="102"/>
      <c r="EU184" s="102"/>
      <c r="EV184" s="102"/>
      <c r="EW184" s="102"/>
      <c r="EX184" s="102"/>
      <c r="EY184" s="102"/>
      <c r="EZ184" s="102"/>
      <c r="FA184" s="102"/>
      <c r="FB184" s="102"/>
      <c r="FC184" s="102"/>
      <c r="FD184" s="102"/>
      <c r="FE184" s="102"/>
      <c r="FF184" s="102"/>
      <c r="FG184" s="102"/>
      <c r="FH184" s="102"/>
      <c r="FI184" s="102"/>
      <c r="FJ184" s="102"/>
      <c r="FK184" s="102"/>
      <c r="FL184" s="102"/>
      <c r="FM184" s="102"/>
      <c r="FN184" s="102"/>
      <c r="FO184" s="102"/>
      <c r="FP184" s="102"/>
      <c r="FQ184" s="102"/>
      <c r="FR184" s="102"/>
      <c r="FS184" s="102"/>
      <c r="FT184" s="102"/>
      <c r="FU184" s="102"/>
      <c r="FV184" s="102"/>
      <c r="FW184" s="102"/>
      <c r="FX184" s="102"/>
      <c r="FY184" s="102"/>
      <c r="FZ184" s="102"/>
      <c r="GA184" s="102"/>
      <c r="GB184" s="102"/>
      <c r="GC184" s="102"/>
      <c r="GD184" s="102"/>
      <c r="GE184" s="102"/>
      <c r="GF184" s="102"/>
      <c r="GG184" s="102"/>
      <c r="GH184" s="102"/>
      <c r="GI184" s="102"/>
      <c r="GJ184" s="102"/>
      <c r="GK184" s="102"/>
      <c r="GL184" s="102"/>
      <c r="GM184" s="102"/>
      <c r="GN184" s="102"/>
      <c r="GO184" s="102"/>
      <c r="GP184" s="102"/>
      <c r="GQ184" s="102"/>
      <c r="GR184" s="102"/>
      <c r="GS184" s="102"/>
      <c r="GT184" s="102"/>
      <c r="GU184" s="102"/>
      <c r="GV184" s="102"/>
      <c r="GW184" s="102"/>
      <c r="GX184" s="102"/>
      <c r="GY184" s="102"/>
      <c r="GZ184" s="102"/>
      <c r="HA184" s="102"/>
      <c r="HB184" s="102"/>
      <c r="HC184" s="102"/>
      <c r="HD184" s="102"/>
      <c r="HE184" s="102"/>
      <c r="HF184" s="102"/>
      <c r="HG184" s="102"/>
      <c r="HH184" s="102"/>
      <c r="HI184" s="102"/>
      <c r="HJ184" s="102"/>
    </row>
    <row r="185" spans="1:218" customFormat="1" ht="15.75" thickBot="1">
      <c r="A185" s="357" t="s">
        <v>367</v>
      </c>
      <c r="B185" s="358"/>
      <c r="C185" s="358"/>
      <c r="D185" s="358"/>
      <c r="E185" s="358"/>
      <c r="F185" s="358"/>
      <c r="G185" s="359"/>
      <c r="H185" s="41" t="s">
        <v>32</v>
      </c>
      <c r="I185" s="360" t="s">
        <v>1</v>
      </c>
      <c r="J185" s="361"/>
      <c r="K185" s="355" t="s">
        <v>60</v>
      </c>
      <c r="L185" s="356"/>
      <c r="M185" s="355" t="s">
        <v>61</v>
      </c>
      <c r="N185" s="356"/>
      <c r="O185" s="355" t="s">
        <v>4</v>
      </c>
      <c r="P185" s="356"/>
      <c r="Q185" s="355" t="s">
        <v>5</v>
      </c>
      <c r="R185" s="356"/>
      <c r="S185" s="355" t="s">
        <v>6</v>
      </c>
      <c r="T185" s="356"/>
      <c r="U185" s="355" t="s">
        <v>7</v>
      </c>
      <c r="V185" s="356"/>
      <c r="W185" s="355" t="s">
        <v>8</v>
      </c>
      <c r="X185" s="356"/>
      <c r="Y185" s="355" t="s">
        <v>9</v>
      </c>
      <c r="Z185" s="356"/>
      <c r="AA185" s="355" t="s">
        <v>10</v>
      </c>
      <c r="AB185" s="356"/>
      <c r="AC185" s="355" t="s">
        <v>11</v>
      </c>
      <c r="AD185" s="356"/>
      <c r="AE185" s="355" t="s">
        <v>12</v>
      </c>
      <c r="AF185" s="356"/>
      <c r="AG185" s="355" t="s">
        <v>13</v>
      </c>
      <c r="AH185" s="356"/>
      <c r="AI185" s="355" t="s">
        <v>14</v>
      </c>
      <c r="AJ185" s="356"/>
      <c r="AK185" s="355" t="s">
        <v>15</v>
      </c>
      <c r="AL185" s="356"/>
      <c r="AM185" s="355" t="s">
        <v>16</v>
      </c>
      <c r="AN185" s="356"/>
      <c r="AO185" s="355" t="s">
        <v>17</v>
      </c>
      <c r="AP185" s="356"/>
      <c r="AQ185" s="355" t="s">
        <v>18</v>
      </c>
      <c r="AR185" s="356"/>
      <c r="AS185" s="355" t="s">
        <v>19</v>
      </c>
      <c r="AT185" s="356"/>
      <c r="AU185" s="355" t="s">
        <v>20</v>
      </c>
      <c r="AV185" s="356"/>
      <c r="AW185" s="355" t="s">
        <v>21</v>
      </c>
      <c r="AX185" s="356"/>
      <c r="AY185" s="355" t="s">
        <v>22</v>
      </c>
      <c r="AZ185" s="356"/>
      <c r="BA185" s="5" t="s">
        <v>23</v>
      </c>
      <c r="BB185" s="172"/>
      <c r="BC185" s="147"/>
      <c r="BD185" s="181"/>
      <c r="BE185" s="167"/>
      <c r="BF185" s="102"/>
      <c r="BG185" s="102"/>
      <c r="BH185" s="102"/>
      <c r="BI185" s="102"/>
      <c r="BJ185" s="102"/>
      <c r="BK185" s="102"/>
      <c r="BL185" s="102"/>
      <c r="BM185" s="102"/>
      <c r="BN185" s="102"/>
      <c r="BO185" s="102"/>
      <c r="BP185" s="102"/>
      <c r="BQ185" s="102"/>
      <c r="BR185" s="102"/>
      <c r="BS185" s="102"/>
      <c r="BT185" s="102"/>
      <c r="BU185" s="102"/>
      <c r="BV185" s="102"/>
      <c r="BW185" s="102"/>
      <c r="BX185" s="102"/>
      <c r="BY185" s="102"/>
      <c r="BZ185" s="102"/>
      <c r="CA185" s="102"/>
      <c r="CB185" s="102"/>
      <c r="CC185" s="102"/>
      <c r="CD185" s="102"/>
      <c r="CE185" s="102"/>
      <c r="CF185" s="102"/>
      <c r="CG185" s="102"/>
      <c r="CH185" s="102"/>
      <c r="CI185" s="102"/>
      <c r="CJ185" s="102"/>
      <c r="CK185" s="102"/>
      <c r="CL185" s="102"/>
      <c r="CM185" s="102"/>
      <c r="CN185" s="102"/>
      <c r="CO185" s="102"/>
      <c r="CP185" s="102"/>
      <c r="CQ185" s="102"/>
      <c r="CR185" s="102"/>
      <c r="CS185" s="102"/>
      <c r="CT185" s="102"/>
      <c r="CU185" s="102"/>
      <c r="CV185" s="102"/>
      <c r="CW185" s="102"/>
      <c r="CX185" s="102"/>
      <c r="CY185" s="102"/>
      <c r="CZ185" s="102"/>
      <c r="DA185" s="102"/>
      <c r="DB185" s="102"/>
      <c r="DC185" s="102"/>
      <c r="DD185" s="102"/>
      <c r="DE185" s="102"/>
      <c r="DF185" s="102"/>
      <c r="DG185" s="102"/>
      <c r="DH185" s="102"/>
      <c r="DI185" s="102"/>
      <c r="DJ185" s="102"/>
      <c r="DK185" s="102"/>
      <c r="DL185" s="102"/>
      <c r="DM185" s="102"/>
      <c r="DN185" s="102"/>
      <c r="DO185" s="102"/>
      <c r="DP185" s="102"/>
      <c r="DQ185" s="102"/>
      <c r="DR185" s="102"/>
      <c r="DS185" s="102"/>
      <c r="DT185" s="102"/>
      <c r="DU185" s="102"/>
      <c r="DV185" s="102"/>
      <c r="DW185" s="102"/>
      <c r="DX185" s="102"/>
      <c r="DY185" s="102"/>
      <c r="DZ185" s="102"/>
      <c r="EA185" s="102"/>
      <c r="EB185" s="102"/>
      <c r="EC185" s="102"/>
      <c r="ED185" s="102"/>
      <c r="EE185" s="102"/>
      <c r="EF185" s="102"/>
      <c r="EG185" s="102"/>
      <c r="EH185" s="102"/>
      <c r="EI185" s="102"/>
      <c r="EJ185" s="102"/>
      <c r="EK185" s="102"/>
      <c r="EL185" s="102"/>
      <c r="EM185" s="102"/>
      <c r="EN185" s="102"/>
      <c r="EO185" s="102"/>
      <c r="EP185" s="102"/>
      <c r="EQ185" s="102"/>
      <c r="ER185" s="102"/>
      <c r="ES185" s="102"/>
      <c r="ET185" s="102"/>
      <c r="EU185" s="102"/>
      <c r="EV185" s="102"/>
      <c r="EW185" s="102"/>
      <c r="EX185" s="102"/>
      <c r="EY185" s="102"/>
      <c r="EZ185" s="102"/>
      <c r="FA185" s="102"/>
      <c r="FB185" s="102"/>
      <c r="FC185" s="102"/>
      <c r="FD185" s="102"/>
      <c r="FE185" s="102"/>
      <c r="FF185" s="102"/>
      <c r="FG185" s="102"/>
      <c r="FH185" s="102"/>
      <c r="FI185" s="102"/>
      <c r="FJ185" s="102"/>
      <c r="FK185" s="102"/>
      <c r="FL185" s="102"/>
      <c r="FM185" s="102"/>
      <c r="FN185" s="102"/>
      <c r="FO185" s="102"/>
      <c r="FP185" s="102"/>
      <c r="FQ185" s="102"/>
      <c r="FR185" s="102"/>
      <c r="FS185" s="102"/>
      <c r="FT185" s="102"/>
      <c r="FU185" s="102"/>
      <c r="FV185" s="102"/>
      <c r="FW185" s="102"/>
      <c r="FX185" s="102"/>
      <c r="FY185" s="102"/>
      <c r="FZ185" s="102"/>
      <c r="GA185" s="102"/>
      <c r="GB185" s="102"/>
      <c r="GC185" s="102"/>
      <c r="GD185" s="102"/>
      <c r="GE185" s="102"/>
      <c r="GF185" s="102"/>
      <c r="GG185" s="102"/>
      <c r="GH185" s="102"/>
      <c r="GI185" s="102"/>
      <c r="GJ185" s="102"/>
      <c r="GK185" s="102"/>
      <c r="GL185" s="102"/>
      <c r="GM185" s="102"/>
      <c r="GN185" s="102"/>
      <c r="GO185" s="102"/>
      <c r="GP185" s="102"/>
      <c r="GQ185" s="102"/>
      <c r="GR185" s="102"/>
      <c r="GS185" s="102"/>
      <c r="GT185" s="102"/>
      <c r="GU185" s="102"/>
      <c r="GV185" s="102"/>
      <c r="GW185" s="102"/>
      <c r="GX185" s="102"/>
      <c r="GY185" s="102"/>
      <c r="GZ185" s="102"/>
      <c r="HA185" s="102"/>
      <c r="HB185" s="102"/>
      <c r="HC185" s="102"/>
      <c r="HD185" s="102"/>
      <c r="HE185" s="102"/>
      <c r="HF185" s="102"/>
      <c r="HG185" s="102"/>
      <c r="HH185" s="102"/>
      <c r="HI185" s="102"/>
      <c r="HJ185" s="102"/>
    </row>
    <row r="186" spans="1:218" ht="67.5">
      <c r="A186" s="20">
        <v>160</v>
      </c>
      <c r="B186" s="20">
        <v>1</v>
      </c>
      <c r="C186" s="21">
        <v>42142402</v>
      </c>
      <c r="D186" s="21">
        <v>2500073</v>
      </c>
      <c r="E186" s="23" t="s">
        <v>368</v>
      </c>
      <c r="F186" s="23" t="s">
        <v>369</v>
      </c>
      <c r="G186" s="24" t="s">
        <v>64</v>
      </c>
      <c r="H186" s="54">
        <v>2331.9617687460022</v>
      </c>
      <c r="I186" s="139">
        <v>5</v>
      </c>
      <c r="J186" s="62">
        <f t="shared" ref="J186:J216" si="298">H186*I186</f>
        <v>11659.80884373001</v>
      </c>
      <c r="K186" s="129">
        <v>0</v>
      </c>
      <c r="L186" s="29">
        <f t="shared" ref="L186:L216" si="299">H186*K186</f>
        <v>0</v>
      </c>
      <c r="M186" s="129">
        <v>0</v>
      </c>
      <c r="N186" s="29">
        <f t="shared" ref="N186:N216" si="300">H186*M186</f>
        <v>0</v>
      </c>
      <c r="O186" s="129">
        <v>4</v>
      </c>
      <c r="P186" s="29">
        <f t="shared" ref="P186:P216" si="301">H186*O186</f>
        <v>9327.8470749840089</v>
      </c>
      <c r="Q186" s="129">
        <v>0</v>
      </c>
      <c r="R186" s="29">
        <f t="shared" ref="R186:R216" si="302">H186*Q186</f>
        <v>0</v>
      </c>
      <c r="S186" s="129">
        <v>0</v>
      </c>
      <c r="T186" s="29">
        <f t="shared" ref="T186:T216" si="303">H186*S186</f>
        <v>0</v>
      </c>
      <c r="U186" s="136">
        <v>5</v>
      </c>
      <c r="V186" s="29">
        <f t="shared" ref="V186:V216" si="304">H186*U186</f>
        <v>11659.80884373001</v>
      </c>
      <c r="W186" s="129">
        <v>0</v>
      </c>
      <c r="X186" s="29">
        <f t="shared" ref="X186:X216" si="305">H186*W186</f>
        <v>0</v>
      </c>
      <c r="Y186" s="129">
        <v>0</v>
      </c>
      <c r="Z186" s="29">
        <f t="shared" ref="Z186:Z216" si="306">H186*Y186</f>
        <v>0</v>
      </c>
      <c r="AA186" s="129">
        <v>0</v>
      </c>
      <c r="AB186" s="29">
        <f t="shared" ref="AB186:AB216" si="307">H186*AA186</f>
        <v>0</v>
      </c>
      <c r="AC186" s="129">
        <v>0</v>
      </c>
      <c r="AD186" s="29">
        <f t="shared" ref="AD186:AD216" si="308">H186*AC186</f>
        <v>0</v>
      </c>
      <c r="AE186" s="139">
        <v>0</v>
      </c>
      <c r="AF186" s="66">
        <f t="shared" ref="AF186:AF216" si="309">H186*AE186</f>
        <v>0</v>
      </c>
      <c r="AG186" s="129">
        <v>0</v>
      </c>
      <c r="AH186" s="29">
        <f t="shared" ref="AH186:AH216" si="310">H186*AG186</f>
        <v>0</v>
      </c>
      <c r="AI186" s="129">
        <v>0</v>
      </c>
      <c r="AJ186" s="29">
        <f t="shared" ref="AJ186:AJ216" si="311">H186*AI186</f>
        <v>0</v>
      </c>
      <c r="AK186" s="129">
        <v>0</v>
      </c>
      <c r="AL186" s="29">
        <f t="shared" ref="AL186:AL216" si="312">H186*AK186</f>
        <v>0</v>
      </c>
      <c r="AM186" s="129">
        <v>0</v>
      </c>
      <c r="AN186" s="29">
        <f t="shared" ref="AN186:AN216" si="313">H186*AM186</f>
        <v>0</v>
      </c>
      <c r="AO186" s="136">
        <v>0</v>
      </c>
      <c r="AP186" s="29">
        <f t="shared" ref="AP186:AP216" si="314">H186*AO186</f>
        <v>0</v>
      </c>
      <c r="AQ186" s="129">
        <v>0</v>
      </c>
      <c r="AR186" s="29">
        <f t="shared" ref="AR186:AR216" si="315">H186*AQ186</f>
        <v>0</v>
      </c>
      <c r="AS186" s="129">
        <v>0</v>
      </c>
      <c r="AT186" s="26">
        <f t="shared" ref="AT186:AT216" si="316">H186*AS186</f>
        <v>0</v>
      </c>
      <c r="AU186" s="129">
        <v>0</v>
      </c>
      <c r="AV186" s="29">
        <f t="shared" ref="AV186:AV216" si="317">H186*AU186</f>
        <v>0</v>
      </c>
      <c r="AW186" s="129">
        <v>2</v>
      </c>
      <c r="AX186" s="29">
        <f t="shared" ref="AX186:AX216" si="318">H186*AW186</f>
        <v>4663.9235374920045</v>
      </c>
      <c r="AY186" s="28">
        <v>0</v>
      </c>
      <c r="AZ186" s="29">
        <f t="shared" ref="AZ186:AZ216" si="319">H186*AY186</f>
        <v>0</v>
      </c>
      <c r="BA186" s="68">
        <f>I186+K186+M186+O186+Q186+S186+U186+W186+Y186+AA186+AC186+AE186+AG186+AI186+AK186+AM186+AO186+AQ186+AS186+AU186+AW186+AY186</f>
        <v>16</v>
      </c>
      <c r="BB186" s="172">
        <f>J186+L186+N186+P186+R186+T186+V186+X186+Z186+AB186+AD186+AF186+AH186+AJ186+AL186+AN186+AP186+AR186+AT186+AV186+AX186+AZ186</f>
        <v>37311.388299936036</v>
      </c>
      <c r="BD186" s="180">
        <f t="shared" ref="BD186:BD216" si="320">+H186*BA186</f>
        <v>37311.388299936036</v>
      </c>
      <c r="BE186" s="180">
        <f t="shared" ref="BE186:BE217" si="321">+BB186-BD186</f>
        <v>0</v>
      </c>
    </row>
    <row r="187" spans="1:218" ht="67.5">
      <c r="A187" s="34">
        <v>161</v>
      </c>
      <c r="B187" s="34">
        <v>2</v>
      </c>
      <c r="C187" s="35">
        <v>42142402</v>
      </c>
      <c r="D187" s="35">
        <v>2500072</v>
      </c>
      <c r="E187" s="37" t="s">
        <v>370</v>
      </c>
      <c r="F187" s="37" t="s">
        <v>371</v>
      </c>
      <c r="G187" s="38" t="s">
        <v>64</v>
      </c>
      <c r="H187" s="54">
        <v>2585.3372922531139</v>
      </c>
      <c r="I187" s="139">
        <v>7</v>
      </c>
      <c r="J187" s="62">
        <f t="shared" si="298"/>
        <v>18097.361045771799</v>
      </c>
      <c r="K187" s="129">
        <v>0</v>
      </c>
      <c r="L187" s="29">
        <f t="shared" si="299"/>
        <v>0</v>
      </c>
      <c r="M187" s="129">
        <v>0</v>
      </c>
      <c r="N187" s="29">
        <f t="shared" si="300"/>
        <v>0</v>
      </c>
      <c r="O187" s="129">
        <v>4</v>
      </c>
      <c r="P187" s="29">
        <f t="shared" si="301"/>
        <v>10341.349169012456</v>
      </c>
      <c r="Q187" s="129">
        <v>0</v>
      </c>
      <c r="R187" s="29">
        <f t="shared" si="302"/>
        <v>0</v>
      </c>
      <c r="S187" s="129">
        <v>0</v>
      </c>
      <c r="T187" s="29">
        <f t="shared" si="303"/>
        <v>0</v>
      </c>
      <c r="U187" s="136">
        <v>5</v>
      </c>
      <c r="V187" s="29">
        <f t="shared" si="304"/>
        <v>12926.68646126557</v>
      </c>
      <c r="W187" s="129">
        <v>0</v>
      </c>
      <c r="X187" s="29">
        <f t="shared" si="305"/>
        <v>0</v>
      </c>
      <c r="Y187" s="129">
        <v>0</v>
      </c>
      <c r="Z187" s="29">
        <f t="shared" si="306"/>
        <v>0</v>
      </c>
      <c r="AA187" s="129">
        <v>0</v>
      </c>
      <c r="AB187" s="29">
        <f t="shared" si="307"/>
        <v>0</v>
      </c>
      <c r="AC187" s="129">
        <v>0</v>
      </c>
      <c r="AD187" s="29">
        <f t="shared" si="308"/>
        <v>0</v>
      </c>
      <c r="AE187" s="139">
        <v>0</v>
      </c>
      <c r="AF187" s="66">
        <f t="shared" si="309"/>
        <v>0</v>
      </c>
      <c r="AG187" s="129">
        <v>0</v>
      </c>
      <c r="AH187" s="29">
        <f t="shared" si="310"/>
        <v>0</v>
      </c>
      <c r="AI187" s="129">
        <v>0</v>
      </c>
      <c r="AJ187" s="29">
        <f t="shared" si="311"/>
        <v>0</v>
      </c>
      <c r="AK187" s="129">
        <v>0</v>
      </c>
      <c r="AL187" s="29">
        <f t="shared" si="312"/>
        <v>0</v>
      </c>
      <c r="AM187" s="129">
        <v>0</v>
      </c>
      <c r="AN187" s="29">
        <f t="shared" si="313"/>
        <v>0</v>
      </c>
      <c r="AO187" s="136">
        <v>0</v>
      </c>
      <c r="AP187" s="29">
        <f t="shared" si="314"/>
        <v>0</v>
      </c>
      <c r="AQ187" s="129">
        <v>0</v>
      </c>
      <c r="AR187" s="29">
        <f t="shared" si="315"/>
        <v>0</v>
      </c>
      <c r="AS187" s="129">
        <v>0</v>
      </c>
      <c r="AT187" s="26">
        <f t="shared" si="316"/>
        <v>0</v>
      </c>
      <c r="AU187" s="129">
        <v>0</v>
      </c>
      <c r="AV187" s="29">
        <f t="shared" si="317"/>
        <v>0</v>
      </c>
      <c r="AW187" s="129">
        <v>2</v>
      </c>
      <c r="AX187" s="29">
        <f t="shared" si="318"/>
        <v>5170.6745845062278</v>
      </c>
      <c r="AY187" s="28">
        <v>0</v>
      </c>
      <c r="AZ187" s="29">
        <f t="shared" si="319"/>
        <v>0</v>
      </c>
      <c r="BA187" s="68">
        <f t="shared" ref="BA187:BA217" si="322">I187+K187+M187+O187+Q187+S187+U187+W187+Y187+AA187+AC187+AE187+AG187+AI187+AK187+AM187+AO187+AQ187+AS187+AU187+AW187+AY187</f>
        <v>18</v>
      </c>
      <c r="BB187" s="172">
        <f t="shared" ref="BB187:BB217" si="323">J187+L187+N187+P187+R187+T187+V187+X187+Z187+AB187+AD187+AF187+AH187+AJ187+AL187+AN187+AP187+AR187+AT187+AV187+AX187+AZ187</f>
        <v>46536.071260556047</v>
      </c>
      <c r="BD187" s="180">
        <f t="shared" si="320"/>
        <v>46536.071260556047</v>
      </c>
      <c r="BE187" s="180">
        <f t="shared" si="321"/>
        <v>0</v>
      </c>
    </row>
    <row r="188" spans="1:218" ht="67.5">
      <c r="A188" s="20">
        <v>162</v>
      </c>
      <c r="B188" s="20">
        <v>3</v>
      </c>
      <c r="C188" s="35">
        <v>42142402</v>
      </c>
      <c r="D188" s="35">
        <v>2500076</v>
      </c>
      <c r="E188" s="37" t="s">
        <v>372</v>
      </c>
      <c r="F188" s="37" t="s">
        <v>373</v>
      </c>
      <c r="G188" s="38" t="s">
        <v>64</v>
      </c>
      <c r="H188" s="54">
        <v>2585.3372922531139</v>
      </c>
      <c r="I188" s="139">
        <v>0</v>
      </c>
      <c r="J188" s="62">
        <f t="shared" si="298"/>
        <v>0</v>
      </c>
      <c r="K188" s="129">
        <v>1</v>
      </c>
      <c r="L188" s="29">
        <f t="shared" si="299"/>
        <v>2585.3372922531139</v>
      </c>
      <c r="M188" s="129">
        <v>0</v>
      </c>
      <c r="N188" s="29">
        <f t="shared" si="300"/>
        <v>0</v>
      </c>
      <c r="O188" s="129">
        <v>4</v>
      </c>
      <c r="P188" s="29">
        <f t="shared" si="301"/>
        <v>10341.349169012456</v>
      </c>
      <c r="Q188" s="129">
        <v>0</v>
      </c>
      <c r="R188" s="29">
        <f t="shared" si="302"/>
        <v>0</v>
      </c>
      <c r="S188" s="129">
        <v>0</v>
      </c>
      <c r="T188" s="29">
        <f t="shared" si="303"/>
        <v>0</v>
      </c>
      <c r="U188" s="136">
        <v>5</v>
      </c>
      <c r="V188" s="29">
        <f t="shared" si="304"/>
        <v>12926.68646126557</v>
      </c>
      <c r="W188" s="129">
        <v>0</v>
      </c>
      <c r="X188" s="29">
        <f t="shared" si="305"/>
        <v>0</v>
      </c>
      <c r="Y188" s="129">
        <v>0</v>
      </c>
      <c r="Z188" s="29">
        <f t="shared" si="306"/>
        <v>0</v>
      </c>
      <c r="AA188" s="129">
        <v>0</v>
      </c>
      <c r="AB188" s="29">
        <f t="shared" si="307"/>
        <v>0</v>
      </c>
      <c r="AC188" s="129">
        <v>0</v>
      </c>
      <c r="AD188" s="29">
        <f t="shared" si="308"/>
        <v>0</v>
      </c>
      <c r="AE188" s="139">
        <v>0</v>
      </c>
      <c r="AF188" s="66">
        <f t="shared" si="309"/>
        <v>0</v>
      </c>
      <c r="AG188" s="129">
        <v>0</v>
      </c>
      <c r="AH188" s="29">
        <f t="shared" si="310"/>
        <v>0</v>
      </c>
      <c r="AI188" s="129">
        <v>0</v>
      </c>
      <c r="AJ188" s="29">
        <f t="shared" si="311"/>
        <v>0</v>
      </c>
      <c r="AK188" s="129">
        <v>0</v>
      </c>
      <c r="AL188" s="29">
        <f t="shared" si="312"/>
        <v>0</v>
      </c>
      <c r="AM188" s="129">
        <v>0</v>
      </c>
      <c r="AN188" s="29">
        <f t="shared" si="313"/>
        <v>0</v>
      </c>
      <c r="AO188" s="136">
        <v>0</v>
      </c>
      <c r="AP188" s="29">
        <f t="shared" si="314"/>
        <v>0</v>
      </c>
      <c r="AQ188" s="129">
        <v>0</v>
      </c>
      <c r="AR188" s="29">
        <f t="shared" si="315"/>
        <v>0</v>
      </c>
      <c r="AS188" s="129">
        <v>0</v>
      </c>
      <c r="AT188" s="26">
        <f t="shared" si="316"/>
        <v>0</v>
      </c>
      <c r="AU188" s="129">
        <v>0</v>
      </c>
      <c r="AV188" s="29">
        <f t="shared" si="317"/>
        <v>0</v>
      </c>
      <c r="AW188" s="129">
        <v>2</v>
      </c>
      <c r="AX188" s="29">
        <f t="shared" si="318"/>
        <v>5170.6745845062278</v>
      </c>
      <c r="AY188" s="28">
        <v>0</v>
      </c>
      <c r="AZ188" s="29">
        <f t="shared" si="319"/>
        <v>0</v>
      </c>
      <c r="BA188" s="68">
        <f t="shared" si="322"/>
        <v>12</v>
      </c>
      <c r="BB188" s="172">
        <f t="shared" si="323"/>
        <v>31024.047507037369</v>
      </c>
      <c r="BD188" s="180">
        <f t="shared" si="320"/>
        <v>31024.047507037365</v>
      </c>
      <c r="BE188" s="180">
        <f t="shared" si="321"/>
        <v>0</v>
      </c>
    </row>
    <row r="189" spans="1:218" ht="90">
      <c r="A189" s="34">
        <v>163</v>
      </c>
      <c r="B189" s="34">
        <v>4</v>
      </c>
      <c r="C189" s="35">
        <v>42271709</v>
      </c>
      <c r="D189" s="35">
        <v>2500185</v>
      </c>
      <c r="E189" s="37" t="s">
        <v>374</v>
      </c>
      <c r="F189" s="37" t="s">
        <v>375</v>
      </c>
      <c r="G189" s="38" t="s">
        <v>64</v>
      </c>
      <c r="H189" s="54">
        <v>3373.1407432318815</v>
      </c>
      <c r="I189" s="139">
        <v>0</v>
      </c>
      <c r="J189" s="62">
        <f t="shared" si="298"/>
        <v>0</v>
      </c>
      <c r="K189" s="129">
        <v>0</v>
      </c>
      <c r="L189" s="29">
        <f t="shared" si="299"/>
        <v>0</v>
      </c>
      <c r="M189" s="129">
        <v>0</v>
      </c>
      <c r="N189" s="29">
        <f t="shared" si="300"/>
        <v>0</v>
      </c>
      <c r="O189" s="129">
        <v>0</v>
      </c>
      <c r="P189" s="29">
        <f t="shared" si="301"/>
        <v>0</v>
      </c>
      <c r="Q189" s="129">
        <v>0</v>
      </c>
      <c r="R189" s="29">
        <f t="shared" si="302"/>
        <v>0</v>
      </c>
      <c r="S189" s="129">
        <v>0</v>
      </c>
      <c r="T189" s="29">
        <f t="shared" si="303"/>
        <v>0</v>
      </c>
      <c r="U189" s="136">
        <v>0</v>
      </c>
      <c r="V189" s="29">
        <f t="shared" si="304"/>
        <v>0</v>
      </c>
      <c r="W189" s="129">
        <v>0</v>
      </c>
      <c r="X189" s="29">
        <f t="shared" si="305"/>
        <v>0</v>
      </c>
      <c r="Y189" s="129">
        <v>0</v>
      </c>
      <c r="Z189" s="29">
        <f t="shared" si="306"/>
        <v>0</v>
      </c>
      <c r="AA189" s="129">
        <v>0</v>
      </c>
      <c r="AB189" s="29">
        <f t="shared" si="307"/>
        <v>0</v>
      </c>
      <c r="AC189" s="129">
        <v>0</v>
      </c>
      <c r="AD189" s="29">
        <f t="shared" si="308"/>
        <v>0</v>
      </c>
      <c r="AE189" s="139">
        <v>0</v>
      </c>
      <c r="AF189" s="66">
        <f t="shared" si="309"/>
        <v>0</v>
      </c>
      <c r="AG189" s="129">
        <v>20</v>
      </c>
      <c r="AH189" s="29">
        <f t="shared" si="310"/>
        <v>67462.814864637636</v>
      </c>
      <c r="AI189" s="129">
        <v>0</v>
      </c>
      <c r="AJ189" s="29">
        <f t="shared" si="311"/>
        <v>0</v>
      </c>
      <c r="AK189" s="129">
        <v>0</v>
      </c>
      <c r="AL189" s="29">
        <f t="shared" si="312"/>
        <v>0</v>
      </c>
      <c r="AM189" s="129">
        <v>0</v>
      </c>
      <c r="AN189" s="29">
        <f t="shared" si="313"/>
        <v>0</v>
      </c>
      <c r="AO189" s="136">
        <v>0</v>
      </c>
      <c r="AP189" s="29">
        <f t="shared" si="314"/>
        <v>0</v>
      </c>
      <c r="AQ189" s="129">
        <v>0</v>
      </c>
      <c r="AR189" s="29">
        <f t="shared" si="315"/>
        <v>0</v>
      </c>
      <c r="AS189" s="129">
        <v>0</v>
      </c>
      <c r="AT189" s="26">
        <f t="shared" si="316"/>
        <v>0</v>
      </c>
      <c r="AU189" s="129">
        <v>0</v>
      </c>
      <c r="AV189" s="29">
        <f t="shared" si="317"/>
        <v>0</v>
      </c>
      <c r="AW189" s="129">
        <v>0</v>
      </c>
      <c r="AX189" s="29">
        <f t="shared" si="318"/>
        <v>0</v>
      </c>
      <c r="AY189" s="28">
        <v>0</v>
      </c>
      <c r="AZ189" s="29">
        <f t="shared" si="319"/>
        <v>0</v>
      </c>
      <c r="BA189" s="68">
        <f t="shared" si="322"/>
        <v>20</v>
      </c>
      <c r="BB189" s="172">
        <f t="shared" si="323"/>
        <v>67462.814864637636</v>
      </c>
      <c r="BD189" s="180">
        <f t="shared" si="320"/>
        <v>67462.814864637636</v>
      </c>
      <c r="BE189" s="180">
        <f t="shared" si="321"/>
        <v>0</v>
      </c>
    </row>
    <row r="190" spans="1:218" ht="67.5">
      <c r="A190" s="20">
        <v>164</v>
      </c>
      <c r="B190" s="20">
        <v>5</v>
      </c>
      <c r="C190" s="35">
        <v>42271715</v>
      </c>
      <c r="D190" s="35">
        <v>2500080</v>
      </c>
      <c r="E190" s="37" t="s">
        <v>376</v>
      </c>
      <c r="F190" s="37" t="s">
        <v>377</v>
      </c>
      <c r="G190" s="38" t="s">
        <v>64</v>
      </c>
      <c r="H190" s="54">
        <v>39610.205485803672</v>
      </c>
      <c r="I190" s="139">
        <v>30</v>
      </c>
      <c r="J190" s="62">
        <f t="shared" si="298"/>
        <v>1188306.1645741102</v>
      </c>
      <c r="K190" s="129">
        <v>0</v>
      </c>
      <c r="L190" s="29">
        <f t="shared" si="299"/>
        <v>0</v>
      </c>
      <c r="M190" s="129">
        <v>0</v>
      </c>
      <c r="N190" s="29">
        <f t="shared" si="300"/>
        <v>0</v>
      </c>
      <c r="O190" s="129">
        <v>0</v>
      </c>
      <c r="P190" s="29">
        <f t="shared" si="301"/>
        <v>0</v>
      </c>
      <c r="Q190" s="129">
        <v>0</v>
      </c>
      <c r="R190" s="29">
        <f t="shared" si="302"/>
        <v>0</v>
      </c>
      <c r="S190" s="129">
        <v>0</v>
      </c>
      <c r="T190" s="29">
        <f t="shared" si="303"/>
        <v>0</v>
      </c>
      <c r="U190" s="136">
        <v>0</v>
      </c>
      <c r="V190" s="29">
        <f t="shared" si="304"/>
        <v>0</v>
      </c>
      <c r="W190" s="129">
        <v>0</v>
      </c>
      <c r="X190" s="29">
        <f t="shared" si="305"/>
        <v>0</v>
      </c>
      <c r="Y190" s="129">
        <v>0</v>
      </c>
      <c r="Z190" s="29">
        <f t="shared" si="306"/>
        <v>0</v>
      </c>
      <c r="AA190" s="129">
        <v>0</v>
      </c>
      <c r="AB190" s="29">
        <f t="shared" si="307"/>
        <v>0</v>
      </c>
      <c r="AC190" s="129">
        <v>0</v>
      </c>
      <c r="AD190" s="29">
        <f t="shared" si="308"/>
        <v>0</v>
      </c>
      <c r="AE190" s="139">
        <v>0</v>
      </c>
      <c r="AF190" s="66">
        <f t="shared" si="309"/>
        <v>0</v>
      </c>
      <c r="AG190" s="129">
        <v>0</v>
      </c>
      <c r="AH190" s="29">
        <f t="shared" si="310"/>
        <v>0</v>
      </c>
      <c r="AI190" s="129">
        <v>0</v>
      </c>
      <c r="AJ190" s="29">
        <f t="shared" si="311"/>
        <v>0</v>
      </c>
      <c r="AK190" s="129">
        <v>0</v>
      </c>
      <c r="AL190" s="29">
        <f t="shared" si="312"/>
        <v>0</v>
      </c>
      <c r="AM190" s="129">
        <v>0</v>
      </c>
      <c r="AN190" s="29">
        <f t="shared" si="313"/>
        <v>0</v>
      </c>
      <c r="AO190" s="136">
        <v>0</v>
      </c>
      <c r="AP190" s="29">
        <f t="shared" si="314"/>
        <v>0</v>
      </c>
      <c r="AQ190" s="129">
        <v>0</v>
      </c>
      <c r="AR190" s="29">
        <f t="shared" si="315"/>
        <v>0</v>
      </c>
      <c r="AS190" s="129">
        <v>0</v>
      </c>
      <c r="AT190" s="26">
        <f t="shared" si="316"/>
        <v>0</v>
      </c>
      <c r="AU190" s="129">
        <v>0</v>
      </c>
      <c r="AV190" s="29">
        <f t="shared" si="317"/>
        <v>0</v>
      </c>
      <c r="AW190" s="129">
        <v>0</v>
      </c>
      <c r="AX190" s="29">
        <f t="shared" si="318"/>
        <v>0</v>
      </c>
      <c r="AY190" s="28">
        <v>0</v>
      </c>
      <c r="AZ190" s="29">
        <f t="shared" si="319"/>
        <v>0</v>
      </c>
      <c r="BA190" s="68">
        <f t="shared" si="322"/>
        <v>30</v>
      </c>
      <c r="BB190" s="172">
        <f t="shared" si="323"/>
        <v>1188306.1645741102</v>
      </c>
      <c r="BD190" s="180">
        <f t="shared" si="320"/>
        <v>1188306.1645741102</v>
      </c>
      <c r="BE190" s="180">
        <f t="shared" si="321"/>
        <v>0</v>
      </c>
    </row>
    <row r="191" spans="1:218" ht="67.5">
      <c r="A191" s="34">
        <v>165</v>
      </c>
      <c r="B191" s="34">
        <v>6</v>
      </c>
      <c r="C191" s="35">
        <v>42271715</v>
      </c>
      <c r="D191" s="35">
        <v>2500079</v>
      </c>
      <c r="E191" s="37" t="s">
        <v>378</v>
      </c>
      <c r="F191" s="37" t="s">
        <v>379</v>
      </c>
      <c r="G191" s="38" t="s">
        <v>64</v>
      </c>
      <c r="H191" s="54">
        <v>38041.084125106754</v>
      </c>
      <c r="I191" s="139">
        <v>3</v>
      </c>
      <c r="J191" s="62">
        <f t="shared" si="298"/>
        <v>114123.25237532027</v>
      </c>
      <c r="K191" s="129">
        <v>0</v>
      </c>
      <c r="L191" s="29">
        <f t="shared" si="299"/>
        <v>0</v>
      </c>
      <c r="M191" s="129">
        <v>0</v>
      </c>
      <c r="N191" s="29">
        <f t="shared" si="300"/>
        <v>0</v>
      </c>
      <c r="O191" s="129">
        <v>0</v>
      </c>
      <c r="P191" s="29">
        <f t="shared" si="301"/>
        <v>0</v>
      </c>
      <c r="Q191" s="129">
        <v>0</v>
      </c>
      <c r="R191" s="29">
        <f t="shared" si="302"/>
        <v>0</v>
      </c>
      <c r="S191" s="129">
        <v>0</v>
      </c>
      <c r="T191" s="29">
        <f t="shared" si="303"/>
        <v>0</v>
      </c>
      <c r="U191" s="136">
        <v>0</v>
      </c>
      <c r="V191" s="29">
        <f t="shared" si="304"/>
        <v>0</v>
      </c>
      <c r="W191" s="129">
        <v>0</v>
      </c>
      <c r="X191" s="29">
        <f t="shared" si="305"/>
        <v>0</v>
      </c>
      <c r="Y191" s="129">
        <v>0</v>
      </c>
      <c r="Z191" s="29">
        <f t="shared" si="306"/>
        <v>0</v>
      </c>
      <c r="AA191" s="129">
        <v>0</v>
      </c>
      <c r="AB191" s="29">
        <f t="shared" si="307"/>
        <v>0</v>
      </c>
      <c r="AC191" s="129">
        <v>0</v>
      </c>
      <c r="AD191" s="29">
        <f t="shared" si="308"/>
        <v>0</v>
      </c>
      <c r="AE191" s="139">
        <v>0</v>
      </c>
      <c r="AF191" s="66">
        <f t="shared" si="309"/>
        <v>0</v>
      </c>
      <c r="AG191" s="129">
        <v>0</v>
      </c>
      <c r="AH191" s="29">
        <f t="shared" si="310"/>
        <v>0</v>
      </c>
      <c r="AI191" s="129">
        <v>0</v>
      </c>
      <c r="AJ191" s="29">
        <f t="shared" si="311"/>
        <v>0</v>
      </c>
      <c r="AK191" s="129">
        <v>0</v>
      </c>
      <c r="AL191" s="29">
        <f t="shared" si="312"/>
        <v>0</v>
      </c>
      <c r="AM191" s="129">
        <v>0</v>
      </c>
      <c r="AN191" s="29">
        <f t="shared" si="313"/>
        <v>0</v>
      </c>
      <c r="AO191" s="136">
        <v>0</v>
      </c>
      <c r="AP191" s="29">
        <f t="shared" si="314"/>
        <v>0</v>
      </c>
      <c r="AQ191" s="129">
        <v>0</v>
      </c>
      <c r="AR191" s="29">
        <f t="shared" si="315"/>
        <v>0</v>
      </c>
      <c r="AS191" s="129">
        <v>0</v>
      </c>
      <c r="AT191" s="26">
        <f t="shared" si="316"/>
        <v>0</v>
      </c>
      <c r="AU191" s="129">
        <v>0</v>
      </c>
      <c r="AV191" s="29">
        <f t="shared" si="317"/>
        <v>0</v>
      </c>
      <c r="AW191" s="129">
        <v>0</v>
      </c>
      <c r="AX191" s="29">
        <f t="shared" si="318"/>
        <v>0</v>
      </c>
      <c r="AY191" s="28">
        <v>0</v>
      </c>
      <c r="AZ191" s="29">
        <f t="shared" si="319"/>
        <v>0</v>
      </c>
      <c r="BA191" s="68">
        <f t="shared" si="322"/>
        <v>3</v>
      </c>
      <c r="BB191" s="172">
        <f t="shared" si="323"/>
        <v>114123.25237532027</v>
      </c>
      <c r="BD191" s="180">
        <f t="shared" si="320"/>
        <v>114123.25237532027</v>
      </c>
      <c r="BE191" s="180">
        <f t="shared" si="321"/>
        <v>0</v>
      </c>
    </row>
    <row r="192" spans="1:218" ht="56.25">
      <c r="A192" s="20">
        <v>166</v>
      </c>
      <c r="B192" s="20">
        <v>7</v>
      </c>
      <c r="C192" s="35">
        <v>42271718</v>
      </c>
      <c r="D192" s="35">
        <v>2500480</v>
      </c>
      <c r="E192" s="37" t="s">
        <v>380</v>
      </c>
      <c r="F192" s="37" t="s">
        <v>381</v>
      </c>
      <c r="G192" s="38" t="s">
        <v>64</v>
      </c>
      <c r="H192" s="54">
        <v>9450.2619105539779</v>
      </c>
      <c r="I192" s="139">
        <v>2</v>
      </c>
      <c r="J192" s="62">
        <f t="shared" si="298"/>
        <v>18900.523821107956</v>
      </c>
      <c r="K192" s="129">
        <v>0</v>
      </c>
      <c r="L192" s="29">
        <f t="shared" si="299"/>
        <v>0</v>
      </c>
      <c r="M192" s="129">
        <v>0</v>
      </c>
      <c r="N192" s="29">
        <f t="shared" si="300"/>
        <v>0</v>
      </c>
      <c r="O192" s="129">
        <v>0</v>
      </c>
      <c r="P192" s="29">
        <f t="shared" si="301"/>
        <v>0</v>
      </c>
      <c r="Q192" s="129">
        <v>0</v>
      </c>
      <c r="R192" s="29">
        <f t="shared" si="302"/>
        <v>0</v>
      </c>
      <c r="S192" s="129">
        <v>0</v>
      </c>
      <c r="T192" s="29">
        <f t="shared" si="303"/>
        <v>0</v>
      </c>
      <c r="U192" s="136">
        <v>0</v>
      </c>
      <c r="V192" s="29">
        <f t="shared" si="304"/>
        <v>0</v>
      </c>
      <c r="W192" s="129">
        <v>0</v>
      </c>
      <c r="X192" s="29">
        <f t="shared" si="305"/>
        <v>0</v>
      </c>
      <c r="Y192" s="129">
        <v>0</v>
      </c>
      <c r="Z192" s="29">
        <f t="shared" si="306"/>
        <v>0</v>
      </c>
      <c r="AA192" s="129">
        <v>0</v>
      </c>
      <c r="AB192" s="29">
        <f t="shared" si="307"/>
        <v>0</v>
      </c>
      <c r="AC192" s="129">
        <v>0</v>
      </c>
      <c r="AD192" s="29">
        <f t="shared" si="308"/>
        <v>0</v>
      </c>
      <c r="AE192" s="139">
        <v>0</v>
      </c>
      <c r="AF192" s="66">
        <f t="shared" si="309"/>
        <v>0</v>
      </c>
      <c r="AG192" s="129">
        <v>0</v>
      </c>
      <c r="AH192" s="29">
        <f t="shared" si="310"/>
        <v>0</v>
      </c>
      <c r="AI192" s="129">
        <v>0</v>
      </c>
      <c r="AJ192" s="29">
        <f t="shared" si="311"/>
        <v>0</v>
      </c>
      <c r="AK192" s="129">
        <v>0</v>
      </c>
      <c r="AL192" s="29">
        <f t="shared" si="312"/>
        <v>0</v>
      </c>
      <c r="AM192" s="129">
        <v>0</v>
      </c>
      <c r="AN192" s="29">
        <f t="shared" si="313"/>
        <v>0</v>
      </c>
      <c r="AO192" s="136">
        <v>0</v>
      </c>
      <c r="AP192" s="29">
        <f t="shared" si="314"/>
        <v>0</v>
      </c>
      <c r="AQ192" s="129">
        <v>0</v>
      </c>
      <c r="AR192" s="29">
        <f t="shared" si="315"/>
        <v>0</v>
      </c>
      <c r="AS192" s="129">
        <v>0</v>
      </c>
      <c r="AT192" s="26">
        <f t="shared" si="316"/>
        <v>0</v>
      </c>
      <c r="AU192" s="129">
        <v>0</v>
      </c>
      <c r="AV192" s="29">
        <f t="shared" si="317"/>
        <v>0</v>
      </c>
      <c r="AW192" s="129">
        <v>0</v>
      </c>
      <c r="AX192" s="29">
        <f t="shared" si="318"/>
        <v>0</v>
      </c>
      <c r="AY192" s="28">
        <v>0</v>
      </c>
      <c r="AZ192" s="29">
        <f t="shared" si="319"/>
        <v>0</v>
      </c>
      <c r="BA192" s="68">
        <f t="shared" si="322"/>
        <v>2</v>
      </c>
      <c r="BB192" s="172">
        <f t="shared" si="323"/>
        <v>18900.523821107956</v>
      </c>
      <c r="BD192" s="180">
        <f t="shared" si="320"/>
        <v>18900.523821107956</v>
      </c>
      <c r="BE192" s="180">
        <f t="shared" si="321"/>
        <v>0</v>
      </c>
    </row>
    <row r="193" spans="1:57" ht="56.25">
      <c r="A193" s="34">
        <v>167</v>
      </c>
      <c r="B193" s="34">
        <v>8</v>
      </c>
      <c r="C193" s="35">
        <v>42271718</v>
      </c>
      <c r="D193" s="35">
        <v>2500481</v>
      </c>
      <c r="E193" s="37" t="s">
        <v>382</v>
      </c>
      <c r="F193" s="37" t="s">
        <v>383</v>
      </c>
      <c r="G193" s="38" t="s">
        <v>64</v>
      </c>
      <c r="H193" s="54">
        <v>9374.4798235370454</v>
      </c>
      <c r="I193" s="139">
        <v>5</v>
      </c>
      <c r="J193" s="62">
        <f t="shared" si="298"/>
        <v>46872.399117685229</v>
      </c>
      <c r="K193" s="129">
        <v>0</v>
      </c>
      <c r="L193" s="29">
        <f t="shared" si="299"/>
        <v>0</v>
      </c>
      <c r="M193" s="129">
        <v>0</v>
      </c>
      <c r="N193" s="29">
        <f t="shared" si="300"/>
        <v>0</v>
      </c>
      <c r="O193" s="129">
        <v>0</v>
      </c>
      <c r="P193" s="29">
        <f t="shared" si="301"/>
        <v>0</v>
      </c>
      <c r="Q193" s="129">
        <v>0</v>
      </c>
      <c r="R193" s="29">
        <f t="shared" si="302"/>
        <v>0</v>
      </c>
      <c r="S193" s="129">
        <v>0</v>
      </c>
      <c r="T193" s="29">
        <f t="shared" si="303"/>
        <v>0</v>
      </c>
      <c r="U193" s="136">
        <v>0</v>
      </c>
      <c r="V193" s="29">
        <f t="shared" si="304"/>
        <v>0</v>
      </c>
      <c r="W193" s="129">
        <v>0</v>
      </c>
      <c r="X193" s="29">
        <f t="shared" si="305"/>
        <v>0</v>
      </c>
      <c r="Y193" s="129">
        <v>0</v>
      </c>
      <c r="Z193" s="29">
        <f t="shared" si="306"/>
        <v>0</v>
      </c>
      <c r="AA193" s="129">
        <v>0</v>
      </c>
      <c r="AB193" s="29">
        <f t="shared" si="307"/>
        <v>0</v>
      </c>
      <c r="AC193" s="129">
        <v>0</v>
      </c>
      <c r="AD193" s="29">
        <f t="shared" si="308"/>
        <v>0</v>
      </c>
      <c r="AE193" s="139">
        <v>0</v>
      </c>
      <c r="AF193" s="66">
        <f t="shared" si="309"/>
        <v>0</v>
      </c>
      <c r="AG193" s="129">
        <v>0</v>
      </c>
      <c r="AH193" s="29">
        <f t="shared" si="310"/>
        <v>0</v>
      </c>
      <c r="AI193" s="129">
        <v>0</v>
      </c>
      <c r="AJ193" s="29">
        <f t="shared" si="311"/>
        <v>0</v>
      </c>
      <c r="AK193" s="129">
        <v>0</v>
      </c>
      <c r="AL193" s="29">
        <f t="shared" si="312"/>
        <v>0</v>
      </c>
      <c r="AM193" s="129">
        <v>0</v>
      </c>
      <c r="AN193" s="29">
        <f t="shared" si="313"/>
        <v>0</v>
      </c>
      <c r="AO193" s="136">
        <v>0</v>
      </c>
      <c r="AP193" s="29">
        <f t="shared" si="314"/>
        <v>0</v>
      </c>
      <c r="AQ193" s="129">
        <v>0</v>
      </c>
      <c r="AR193" s="29">
        <f t="shared" si="315"/>
        <v>0</v>
      </c>
      <c r="AS193" s="129">
        <v>0</v>
      </c>
      <c r="AT193" s="26">
        <f t="shared" si="316"/>
        <v>0</v>
      </c>
      <c r="AU193" s="129">
        <v>0</v>
      </c>
      <c r="AV193" s="29">
        <f t="shared" si="317"/>
        <v>0</v>
      </c>
      <c r="AW193" s="129">
        <v>0</v>
      </c>
      <c r="AX193" s="29">
        <f t="shared" si="318"/>
        <v>0</v>
      </c>
      <c r="AY193" s="28">
        <v>0</v>
      </c>
      <c r="AZ193" s="29">
        <f t="shared" si="319"/>
        <v>0</v>
      </c>
      <c r="BA193" s="68">
        <f t="shared" si="322"/>
        <v>5</v>
      </c>
      <c r="BB193" s="172">
        <f t="shared" si="323"/>
        <v>46872.399117685229</v>
      </c>
      <c r="BD193" s="180">
        <f t="shared" si="320"/>
        <v>46872.399117685229</v>
      </c>
      <c r="BE193" s="180">
        <f t="shared" si="321"/>
        <v>0</v>
      </c>
    </row>
    <row r="194" spans="1:57" ht="56.25">
      <c r="A194" s="20">
        <v>168</v>
      </c>
      <c r="B194" s="20">
        <v>9</v>
      </c>
      <c r="C194" s="35">
        <v>42271718</v>
      </c>
      <c r="D194" s="35">
        <v>2500482</v>
      </c>
      <c r="E194" s="37" t="s">
        <v>384</v>
      </c>
      <c r="F194" s="37" t="s">
        <v>385</v>
      </c>
      <c r="G194" s="38" t="s">
        <v>64</v>
      </c>
      <c r="H194" s="54">
        <v>10016.76403958507</v>
      </c>
      <c r="I194" s="139">
        <v>5</v>
      </c>
      <c r="J194" s="62">
        <f t="shared" si="298"/>
        <v>50083.82019792535</v>
      </c>
      <c r="K194" s="129">
        <v>0</v>
      </c>
      <c r="L194" s="29">
        <f t="shared" si="299"/>
        <v>0</v>
      </c>
      <c r="M194" s="129">
        <v>0</v>
      </c>
      <c r="N194" s="29">
        <f t="shared" si="300"/>
        <v>0</v>
      </c>
      <c r="O194" s="129">
        <v>0</v>
      </c>
      <c r="P194" s="29">
        <f t="shared" si="301"/>
        <v>0</v>
      </c>
      <c r="Q194" s="129">
        <v>0</v>
      </c>
      <c r="R194" s="29">
        <f t="shared" si="302"/>
        <v>0</v>
      </c>
      <c r="S194" s="129">
        <v>0</v>
      </c>
      <c r="T194" s="29">
        <f t="shared" si="303"/>
        <v>0</v>
      </c>
      <c r="U194" s="136">
        <v>0</v>
      </c>
      <c r="V194" s="29">
        <f t="shared" si="304"/>
        <v>0</v>
      </c>
      <c r="W194" s="129">
        <v>0</v>
      </c>
      <c r="X194" s="29">
        <f t="shared" si="305"/>
        <v>0</v>
      </c>
      <c r="Y194" s="129">
        <v>0</v>
      </c>
      <c r="Z194" s="29">
        <f t="shared" si="306"/>
        <v>0</v>
      </c>
      <c r="AA194" s="129">
        <v>0</v>
      </c>
      <c r="AB194" s="29">
        <f t="shared" si="307"/>
        <v>0</v>
      </c>
      <c r="AC194" s="129">
        <v>0</v>
      </c>
      <c r="AD194" s="29">
        <f t="shared" si="308"/>
        <v>0</v>
      </c>
      <c r="AE194" s="139">
        <v>0</v>
      </c>
      <c r="AF194" s="66">
        <f t="shared" si="309"/>
        <v>0</v>
      </c>
      <c r="AG194" s="129">
        <v>0</v>
      </c>
      <c r="AH194" s="29">
        <f t="shared" si="310"/>
        <v>0</v>
      </c>
      <c r="AI194" s="129">
        <v>0</v>
      </c>
      <c r="AJ194" s="29">
        <f t="shared" si="311"/>
        <v>0</v>
      </c>
      <c r="AK194" s="129">
        <v>0</v>
      </c>
      <c r="AL194" s="29">
        <f t="shared" si="312"/>
        <v>0</v>
      </c>
      <c r="AM194" s="129">
        <v>0</v>
      </c>
      <c r="AN194" s="29">
        <f t="shared" si="313"/>
        <v>0</v>
      </c>
      <c r="AO194" s="136">
        <v>0</v>
      </c>
      <c r="AP194" s="29">
        <f t="shared" si="314"/>
        <v>0</v>
      </c>
      <c r="AQ194" s="129">
        <v>0</v>
      </c>
      <c r="AR194" s="29">
        <f t="shared" si="315"/>
        <v>0</v>
      </c>
      <c r="AS194" s="129">
        <v>0</v>
      </c>
      <c r="AT194" s="26">
        <f t="shared" si="316"/>
        <v>0</v>
      </c>
      <c r="AU194" s="129">
        <v>0</v>
      </c>
      <c r="AV194" s="29">
        <f t="shared" si="317"/>
        <v>0</v>
      </c>
      <c r="AW194" s="129">
        <v>0</v>
      </c>
      <c r="AX194" s="29">
        <f t="shared" si="318"/>
        <v>0</v>
      </c>
      <c r="AY194" s="28">
        <v>0</v>
      </c>
      <c r="AZ194" s="29">
        <f t="shared" si="319"/>
        <v>0</v>
      </c>
      <c r="BA194" s="68">
        <f t="shared" si="322"/>
        <v>5</v>
      </c>
      <c r="BB194" s="172">
        <f t="shared" si="323"/>
        <v>50083.82019792535</v>
      </c>
      <c r="BD194" s="180">
        <f t="shared" si="320"/>
        <v>50083.82019792535</v>
      </c>
      <c r="BE194" s="180">
        <f t="shared" si="321"/>
        <v>0</v>
      </c>
    </row>
    <row r="195" spans="1:57" ht="101.25">
      <c r="A195" s="34">
        <v>169</v>
      </c>
      <c r="B195" s="34">
        <v>10</v>
      </c>
      <c r="C195" s="35">
        <v>42271718</v>
      </c>
      <c r="D195" s="35">
        <v>2503023</v>
      </c>
      <c r="E195" s="37" t="s">
        <v>386</v>
      </c>
      <c r="F195" s="37" t="s">
        <v>387</v>
      </c>
      <c r="G195" s="38" t="s">
        <v>64</v>
      </c>
      <c r="H195" s="54">
        <v>6358.3232497839235</v>
      </c>
      <c r="I195" s="139">
        <v>0</v>
      </c>
      <c r="J195" s="62">
        <f t="shared" si="298"/>
        <v>0</v>
      </c>
      <c r="K195" s="129">
        <v>0</v>
      </c>
      <c r="L195" s="29">
        <f t="shared" si="299"/>
        <v>0</v>
      </c>
      <c r="M195" s="129">
        <v>0</v>
      </c>
      <c r="N195" s="29">
        <f t="shared" si="300"/>
        <v>0</v>
      </c>
      <c r="O195" s="129">
        <v>0</v>
      </c>
      <c r="P195" s="29">
        <f t="shared" si="301"/>
        <v>0</v>
      </c>
      <c r="Q195" s="129">
        <v>0</v>
      </c>
      <c r="R195" s="29">
        <f t="shared" si="302"/>
        <v>0</v>
      </c>
      <c r="S195" s="129">
        <v>0</v>
      </c>
      <c r="T195" s="29">
        <f t="shared" si="303"/>
        <v>0</v>
      </c>
      <c r="U195" s="136">
        <v>0</v>
      </c>
      <c r="V195" s="29">
        <f t="shared" si="304"/>
        <v>0</v>
      </c>
      <c r="W195" s="129">
        <v>0</v>
      </c>
      <c r="X195" s="29">
        <f t="shared" si="305"/>
        <v>0</v>
      </c>
      <c r="Y195" s="129">
        <v>0</v>
      </c>
      <c r="Z195" s="29">
        <f t="shared" si="306"/>
        <v>0</v>
      </c>
      <c r="AA195" s="129">
        <v>0</v>
      </c>
      <c r="AB195" s="29">
        <f t="shared" si="307"/>
        <v>0</v>
      </c>
      <c r="AC195" s="129">
        <v>0</v>
      </c>
      <c r="AD195" s="29">
        <f t="shared" si="308"/>
        <v>0</v>
      </c>
      <c r="AE195" s="139">
        <v>0</v>
      </c>
      <c r="AF195" s="66">
        <f t="shared" si="309"/>
        <v>0</v>
      </c>
      <c r="AG195" s="129">
        <v>0</v>
      </c>
      <c r="AH195" s="29">
        <f t="shared" si="310"/>
        <v>0</v>
      </c>
      <c r="AI195" s="129">
        <v>0</v>
      </c>
      <c r="AJ195" s="29">
        <f t="shared" si="311"/>
        <v>0</v>
      </c>
      <c r="AK195" s="129">
        <v>0</v>
      </c>
      <c r="AL195" s="29">
        <f t="shared" si="312"/>
        <v>0</v>
      </c>
      <c r="AM195" s="129">
        <v>0</v>
      </c>
      <c r="AN195" s="29">
        <f t="shared" si="313"/>
        <v>0</v>
      </c>
      <c r="AO195" s="136">
        <v>10</v>
      </c>
      <c r="AP195" s="29">
        <f t="shared" si="314"/>
        <v>63583.232497839235</v>
      </c>
      <c r="AQ195" s="129">
        <v>0</v>
      </c>
      <c r="AR195" s="29">
        <f t="shared" si="315"/>
        <v>0</v>
      </c>
      <c r="AS195" s="129">
        <v>0</v>
      </c>
      <c r="AT195" s="26">
        <f t="shared" si="316"/>
        <v>0</v>
      </c>
      <c r="AU195" s="129">
        <v>0</v>
      </c>
      <c r="AV195" s="29">
        <f t="shared" si="317"/>
        <v>0</v>
      </c>
      <c r="AW195" s="129">
        <v>0</v>
      </c>
      <c r="AX195" s="29">
        <f t="shared" si="318"/>
        <v>0</v>
      </c>
      <c r="AY195" s="28">
        <v>0</v>
      </c>
      <c r="AZ195" s="29">
        <f t="shared" si="319"/>
        <v>0</v>
      </c>
      <c r="BA195" s="68">
        <f t="shared" si="322"/>
        <v>10</v>
      </c>
      <c r="BB195" s="172">
        <f t="shared" si="323"/>
        <v>63583.232497839235</v>
      </c>
      <c r="BD195" s="180">
        <f t="shared" si="320"/>
        <v>63583.232497839235</v>
      </c>
      <c r="BE195" s="180">
        <f t="shared" si="321"/>
        <v>0</v>
      </c>
    </row>
    <row r="196" spans="1:57" ht="101.25">
      <c r="A196" s="20">
        <v>170</v>
      </c>
      <c r="B196" s="20">
        <v>11</v>
      </c>
      <c r="C196" s="35">
        <v>42271718</v>
      </c>
      <c r="D196" s="35">
        <v>2503033</v>
      </c>
      <c r="E196" s="37" t="s">
        <v>388</v>
      </c>
      <c r="F196" s="37" t="s">
        <v>389</v>
      </c>
      <c r="G196" s="38" t="s">
        <v>64</v>
      </c>
      <c r="H196" s="54">
        <v>6026.5035255080875</v>
      </c>
      <c r="I196" s="139">
        <v>0</v>
      </c>
      <c r="J196" s="62">
        <f t="shared" si="298"/>
        <v>0</v>
      </c>
      <c r="K196" s="129">
        <v>0</v>
      </c>
      <c r="L196" s="29">
        <f t="shared" si="299"/>
        <v>0</v>
      </c>
      <c r="M196" s="129">
        <v>0</v>
      </c>
      <c r="N196" s="29">
        <f t="shared" si="300"/>
        <v>0</v>
      </c>
      <c r="O196" s="129">
        <v>0</v>
      </c>
      <c r="P196" s="29">
        <f t="shared" si="301"/>
        <v>0</v>
      </c>
      <c r="Q196" s="129">
        <v>0</v>
      </c>
      <c r="R196" s="29">
        <f t="shared" si="302"/>
        <v>0</v>
      </c>
      <c r="S196" s="129">
        <v>0</v>
      </c>
      <c r="T196" s="29">
        <f t="shared" si="303"/>
        <v>0</v>
      </c>
      <c r="U196" s="136">
        <v>0</v>
      </c>
      <c r="V196" s="29">
        <f t="shared" si="304"/>
        <v>0</v>
      </c>
      <c r="W196" s="129">
        <v>0</v>
      </c>
      <c r="X196" s="29">
        <f t="shared" si="305"/>
        <v>0</v>
      </c>
      <c r="Y196" s="129">
        <v>0</v>
      </c>
      <c r="Z196" s="29">
        <f t="shared" si="306"/>
        <v>0</v>
      </c>
      <c r="AA196" s="129">
        <v>0</v>
      </c>
      <c r="AB196" s="29">
        <f t="shared" si="307"/>
        <v>0</v>
      </c>
      <c r="AC196" s="129">
        <v>0</v>
      </c>
      <c r="AD196" s="29">
        <f t="shared" si="308"/>
        <v>0</v>
      </c>
      <c r="AE196" s="139">
        <v>0</v>
      </c>
      <c r="AF196" s="66">
        <f t="shared" si="309"/>
        <v>0</v>
      </c>
      <c r="AG196" s="129">
        <v>0</v>
      </c>
      <c r="AH196" s="29">
        <f t="shared" si="310"/>
        <v>0</v>
      </c>
      <c r="AI196" s="129">
        <v>0</v>
      </c>
      <c r="AJ196" s="29">
        <f t="shared" si="311"/>
        <v>0</v>
      </c>
      <c r="AK196" s="129">
        <v>0</v>
      </c>
      <c r="AL196" s="29">
        <f t="shared" si="312"/>
        <v>0</v>
      </c>
      <c r="AM196" s="129">
        <v>0</v>
      </c>
      <c r="AN196" s="29">
        <f t="shared" si="313"/>
        <v>0</v>
      </c>
      <c r="AO196" s="136">
        <v>10</v>
      </c>
      <c r="AP196" s="29">
        <f t="shared" si="314"/>
        <v>60265.035255080875</v>
      </c>
      <c r="AQ196" s="129">
        <v>0</v>
      </c>
      <c r="AR196" s="29">
        <f t="shared" si="315"/>
        <v>0</v>
      </c>
      <c r="AS196" s="129">
        <v>0</v>
      </c>
      <c r="AT196" s="26">
        <f t="shared" si="316"/>
        <v>0</v>
      </c>
      <c r="AU196" s="129">
        <v>0</v>
      </c>
      <c r="AV196" s="29">
        <f t="shared" si="317"/>
        <v>0</v>
      </c>
      <c r="AW196" s="129">
        <v>0</v>
      </c>
      <c r="AX196" s="29">
        <f t="shared" si="318"/>
        <v>0</v>
      </c>
      <c r="AY196" s="28">
        <v>0</v>
      </c>
      <c r="AZ196" s="29">
        <f t="shared" si="319"/>
        <v>0</v>
      </c>
      <c r="BA196" s="68">
        <f t="shared" si="322"/>
        <v>10</v>
      </c>
      <c r="BB196" s="172">
        <f t="shared" si="323"/>
        <v>60265.035255080875</v>
      </c>
      <c r="BD196" s="180">
        <f t="shared" si="320"/>
        <v>60265.035255080875</v>
      </c>
      <c r="BE196" s="180">
        <f t="shared" si="321"/>
        <v>0</v>
      </c>
    </row>
    <row r="197" spans="1:57" ht="45">
      <c r="A197" s="34">
        <v>171</v>
      </c>
      <c r="B197" s="34">
        <v>12</v>
      </c>
      <c r="C197" s="35">
        <v>42271903</v>
      </c>
      <c r="D197" s="35">
        <v>2500562</v>
      </c>
      <c r="E197" s="37" t="s">
        <v>390</v>
      </c>
      <c r="F197" s="37" t="s">
        <v>391</v>
      </c>
      <c r="G197" s="38" t="s">
        <v>64</v>
      </c>
      <c r="H197" s="54">
        <v>8995.766987717594</v>
      </c>
      <c r="I197" s="139">
        <v>0</v>
      </c>
      <c r="J197" s="62">
        <f t="shared" si="298"/>
        <v>0</v>
      </c>
      <c r="K197" s="129">
        <v>0</v>
      </c>
      <c r="L197" s="29">
        <f t="shared" si="299"/>
        <v>0</v>
      </c>
      <c r="M197" s="129">
        <v>0</v>
      </c>
      <c r="N197" s="29">
        <f t="shared" si="300"/>
        <v>0</v>
      </c>
      <c r="O197" s="129">
        <v>0</v>
      </c>
      <c r="P197" s="29">
        <f t="shared" si="301"/>
        <v>0</v>
      </c>
      <c r="Q197" s="129">
        <v>0</v>
      </c>
      <c r="R197" s="29">
        <f t="shared" si="302"/>
        <v>0</v>
      </c>
      <c r="S197" s="129">
        <v>0</v>
      </c>
      <c r="T197" s="29">
        <f t="shared" si="303"/>
        <v>0</v>
      </c>
      <c r="U197" s="136">
        <v>0</v>
      </c>
      <c r="V197" s="29">
        <f t="shared" si="304"/>
        <v>0</v>
      </c>
      <c r="W197" s="129">
        <v>0</v>
      </c>
      <c r="X197" s="29">
        <f t="shared" si="305"/>
        <v>0</v>
      </c>
      <c r="Y197" s="129">
        <v>0</v>
      </c>
      <c r="Z197" s="29">
        <f t="shared" si="306"/>
        <v>0</v>
      </c>
      <c r="AA197" s="129">
        <v>0</v>
      </c>
      <c r="AB197" s="29">
        <f t="shared" si="307"/>
        <v>0</v>
      </c>
      <c r="AC197" s="129">
        <v>0</v>
      </c>
      <c r="AD197" s="29">
        <f t="shared" si="308"/>
        <v>0</v>
      </c>
      <c r="AE197" s="139">
        <v>0</v>
      </c>
      <c r="AF197" s="66">
        <f t="shared" si="309"/>
        <v>0</v>
      </c>
      <c r="AG197" s="129">
        <v>10</v>
      </c>
      <c r="AH197" s="29">
        <f t="shared" si="310"/>
        <v>89957.66987717594</v>
      </c>
      <c r="AI197" s="129">
        <v>0</v>
      </c>
      <c r="AJ197" s="29">
        <f t="shared" si="311"/>
        <v>0</v>
      </c>
      <c r="AK197" s="129">
        <v>0</v>
      </c>
      <c r="AL197" s="29">
        <f t="shared" si="312"/>
        <v>0</v>
      </c>
      <c r="AM197" s="129">
        <v>0</v>
      </c>
      <c r="AN197" s="29">
        <f t="shared" si="313"/>
        <v>0</v>
      </c>
      <c r="AO197" s="136">
        <v>10</v>
      </c>
      <c r="AP197" s="29">
        <f t="shared" si="314"/>
        <v>89957.66987717594</v>
      </c>
      <c r="AQ197" s="129">
        <v>0</v>
      </c>
      <c r="AR197" s="29">
        <f t="shared" si="315"/>
        <v>0</v>
      </c>
      <c r="AS197" s="129">
        <v>0</v>
      </c>
      <c r="AT197" s="26">
        <f t="shared" si="316"/>
        <v>0</v>
      </c>
      <c r="AU197" s="129">
        <v>0</v>
      </c>
      <c r="AV197" s="29">
        <f t="shared" si="317"/>
        <v>0</v>
      </c>
      <c r="AW197" s="129">
        <v>30</v>
      </c>
      <c r="AX197" s="29">
        <f t="shared" si="318"/>
        <v>269873.00963152782</v>
      </c>
      <c r="AY197" s="28">
        <v>0</v>
      </c>
      <c r="AZ197" s="29">
        <f t="shared" si="319"/>
        <v>0</v>
      </c>
      <c r="BA197" s="68">
        <f t="shared" si="322"/>
        <v>50</v>
      </c>
      <c r="BB197" s="172">
        <f t="shared" si="323"/>
        <v>449788.3493858797</v>
      </c>
      <c r="BD197" s="180">
        <f t="shared" si="320"/>
        <v>449788.3493858797</v>
      </c>
      <c r="BE197" s="180">
        <f t="shared" si="321"/>
        <v>0</v>
      </c>
    </row>
    <row r="198" spans="1:57" ht="101.25">
      <c r="A198" s="20">
        <v>172</v>
      </c>
      <c r="B198" s="20">
        <v>13</v>
      </c>
      <c r="C198" s="35">
        <v>42271718</v>
      </c>
      <c r="D198" s="35">
        <v>2584191</v>
      </c>
      <c r="E198" s="37" t="s">
        <v>392</v>
      </c>
      <c r="F198" s="37" t="s">
        <v>393</v>
      </c>
      <c r="G198" s="38" t="s">
        <v>64</v>
      </c>
      <c r="H198" s="54">
        <v>5830.8644700153163</v>
      </c>
      <c r="I198" s="139">
        <v>0</v>
      </c>
      <c r="J198" s="62">
        <f t="shared" si="298"/>
        <v>0</v>
      </c>
      <c r="K198" s="129">
        <v>0</v>
      </c>
      <c r="L198" s="29">
        <f t="shared" si="299"/>
        <v>0</v>
      </c>
      <c r="M198" s="129">
        <v>0</v>
      </c>
      <c r="N198" s="29">
        <f t="shared" si="300"/>
        <v>0</v>
      </c>
      <c r="O198" s="129">
        <v>1</v>
      </c>
      <c r="P198" s="29">
        <f t="shared" si="301"/>
        <v>5830.8644700153163</v>
      </c>
      <c r="Q198" s="129">
        <v>0</v>
      </c>
      <c r="R198" s="29">
        <f t="shared" si="302"/>
        <v>0</v>
      </c>
      <c r="S198" s="129">
        <v>0</v>
      </c>
      <c r="T198" s="29">
        <f t="shared" si="303"/>
        <v>0</v>
      </c>
      <c r="U198" s="136">
        <v>0</v>
      </c>
      <c r="V198" s="29">
        <f t="shared" si="304"/>
        <v>0</v>
      </c>
      <c r="W198" s="129">
        <v>0</v>
      </c>
      <c r="X198" s="29">
        <f t="shared" si="305"/>
        <v>0</v>
      </c>
      <c r="Y198" s="129">
        <v>0</v>
      </c>
      <c r="Z198" s="29">
        <f t="shared" si="306"/>
        <v>0</v>
      </c>
      <c r="AA198" s="129">
        <v>0</v>
      </c>
      <c r="AB198" s="29">
        <f t="shared" si="307"/>
        <v>0</v>
      </c>
      <c r="AC198" s="129">
        <v>0</v>
      </c>
      <c r="AD198" s="29">
        <f t="shared" si="308"/>
        <v>0</v>
      </c>
      <c r="AE198" s="139">
        <v>0</v>
      </c>
      <c r="AF198" s="66">
        <f t="shared" si="309"/>
        <v>0</v>
      </c>
      <c r="AG198" s="129">
        <v>0</v>
      </c>
      <c r="AH198" s="29">
        <f t="shared" si="310"/>
        <v>0</v>
      </c>
      <c r="AI198" s="129">
        <v>0</v>
      </c>
      <c r="AJ198" s="29">
        <f t="shared" si="311"/>
        <v>0</v>
      </c>
      <c r="AK198" s="129">
        <v>0</v>
      </c>
      <c r="AL198" s="29">
        <f t="shared" si="312"/>
        <v>0</v>
      </c>
      <c r="AM198" s="129">
        <v>0</v>
      </c>
      <c r="AN198" s="29">
        <f t="shared" si="313"/>
        <v>0</v>
      </c>
      <c r="AO198" s="136">
        <v>0</v>
      </c>
      <c r="AP198" s="29">
        <f t="shared" si="314"/>
        <v>0</v>
      </c>
      <c r="AQ198" s="129">
        <v>0</v>
      </c>
      <c r="AR198" s="29">
        <f t="shared" si="315"/>
        <v>0</v>
      </c>
      <c r="AS198" s="129">
        <v>0</v>
      </c>
      <c r="AT198" s="26">
        <f t="shared" si="316"/>
        <v>0</v>
      </c>
      <c r="AU198" s="129">
        <v>0</v>
      </c>
      <c r="AV198" s="29">
        <f t="shared" si="317"/>
        <v>0</v>
      </c>
      <c r="AW198" s="129">
        <v>0</v>
      </c>
      <c r="AX198" s="29">
        <f t="shared" si="318"/>
        <v>0</v>
      </c>
      <c r="AY198" s="28">
        <v>0</v>
      </c>
      <c r="AZ198" s="29">
        <f t="shared" si="319"/>
        <v>0</v>
      </c>
      <c r="BA198" s="68">
        <f t="shared" si="322"/>
        <v>1</v>
      </c>
      <c r="BB198" s="172">
        <f t="shared" si="323"/>
        <v>5830.8644700153163</v>
      </c>
      <c r="BD198" s="180">
        <f t="shared" si="320"/>
        <v>5830.8644700153163</v>
      </c>
      <c r="BE198" s="180">
        <f t="shared" si="321"/>
        <v>0</v>
      </c>
    </row>
    <row r="199" spans="1:57" ht="101.25">
      <c r="A199" s="34">
        <v>173</v>
      </c>
      <c r="B199" s="34">
        <v>14</v>
      </c>
      <c r="C199" s="35">
        <v>42271718</v>
      </c>
      <c r="D199" s="35">
        <v>2502585</v>
      </c>
      <c r="E199" s="37" t="s">
        <v>394</v>
      </c>
      <c r="F199" s="37" t="s">
        <v>395</v>
      </c>
      <c r="G199" s="38" t="s">
        <v>64</v>
      </c>
      <c r="H199" s="54">
        <v>5896.5785788114581</v>
      </c>
      <c r="I199" s="139">
        <v>0</v>
      </c>
      <c r="J199" s="62">
        <f t="shared" si="298"/>
        <v>0</v>
      </c>
      <c r="K199" s="129">
        <v>0</v>
      </c>
      <c r="L199" s="29">
        <f t="shared" si="299"/>
        <v>0</v>
      </c>
      <c r="M199" s="129">
        <v>0</v>
      </c>
      <c r="N199" s="29">
        <f t="shared" si="300"/>
        <v>0</v>
      </c>
      <c r="O199" s="129">
        <v>1</v>
      </c>
      <c r="P199" s="29">
        <f t="shared" si="301"/>
        <v>5896.5785788114581</v>
      </c>
      <c r="Q199" s="129">
        <v>0</v>
      </c>
      <c r="R199" s="29">
        <f t="shared" si="302"/>
        <v>0</v>
      </c>
      <c r="S199" s="129">
        <v>1</v>
      </c>
      <c r="T199" s="29">
        <f t="shared" si="303"/>
        <v>5896.5785788114581</v>
      </c>
      <c r="U199" s="136">
        <v>0</v>
      </c>
      <c r="V199" s="29">
        <f t="shared" si="304"/>
        <v>0</v>
      </c>
      <c r="W199" s="129">
        <v>0</v>
      </c>
      <c r="X199" s="29">
        <f t="shared" si="305"/>
        <v>0</v>
      </c>
      <c r="Y199" s="129">
        <v>0</v>
      </c>
      <c r="Z199" s="29">
        <f t="shared" si="306"/>
        <v>0</v>
      </c>
      <c r="AA199" s="129">
        <v>0</v>
      </c>
      <c r="AB199" s="29">
        <f t="shared" si="307"/>
        <v>0</v>
      </c>
      <c r="AC199" s="129">
        <v>0</v>
      </c>
      <c r="AD199" s="29">
        <f t="shared" si="308"/>
        <v>0</v>
      </c>
      <c r="AE199" s="139">
        <v>0</v>
      </c>
      <c r="AF199" s="66">
        <f t="shared" si="309"/>
        <v>0</v>
      </c>
      <c r="AG199" s="129">
        <v>0</v>
      </c>
      <c r="AH199" s="29">
        <f t="shared" si="310"/>
        <v>0</v>
      </c>
      <c r="AI199" s="129">
        <v>0</v>
      </c>
      <c r="AJ199" s="29">
        <f t="shared" si="311"/>
        <v>0</v>
      </c>
      <c r="AK199" s="129">
        <v>0</v>
      </c>
      <c r="AL199" s="29">
        <f t="shared" si="312"/>
        <v>0</v>
      </c>
      <c r="AM199" s="129">
        <v>0</v>
      </c>
      <c r="AN199" s="29">
        <f t="shared" si="313"/>
        <v>0</v>
      </c>
      <c r="AO199" s="136">
        <v>0</v>
      </c>
      <c r="AP199" s="29">
        <f t="shared" si="314"/>
        <v>0</v>
      </c>
      <c r="AQ199" s="129">
        <v>0</v>
      </c>
      <c r="AR199" s="29">
        <f t="shared" si="315"/>
        <v>0</v>
      </c>
      <c r="AS199" s="129">
        <v>0</v>
      </c>
      <c r="AT199" s="26">
        <f t="shared" si="316"/>
        <v>0</v>
      </c>
      <c r="AU199" s="129">
        <v>0</v>
      </c>
      <c r="AV199" s="29">
        <f t="shared" si="317"/>
        <v>0</v>
      </c>
      <c r="AW199" s="129">
        <v>0</v>
      </c>
      <c r="AX199" s="29">
        <f t="shared" si="318"/>
        <v>0</v>
      </c>
      <c r="AY199" s="28">
        <v>0</v>
      </c>
      <c r="AZ199" s="29">
        <f t="shared" si="319"/>
        <v>0</v>
      </c>
      <c r="BA199" s="68">
        <f t="shared" si="322"/>
        <v>2</v>
      </c>
      <c r="BB199" s="172">
        <f t="shared" si="323"/>
        <v>11793.157157622916</v>
      </c>
      <c r="BD199" s="180">
        <f t="shared" si="320"/>
        <v>11793.157157622916</v>
      </c>
      <c r="BE199" s="180">
        <f t="shared" si="321"/>
        <v>0</v>
      </c>
    </row>
    <row r="200" spans="1:57" ht="101.25">
      <c r="A200" s="20">
        <v>174</v>
      </c>
      <c r="B200" s="20">
        <v>15</v>
      </c>
      <c r="C200" s="35">
        <v>42271718</v>
      </c>
      <c r="D200" s="35">
        <v>2500972</v>
      </c>
      <c r="E200" s="37" t="s">
        <v>396</v>
      </c>
      <c r="F200" s="37" t="s">
        <v>397</v>
      </c>
      <c r="G200" s="38" t="s">
        <v>64</v>
      </c>
      <c r="H200" s="54">
        <v>6539.8907803555294</v>
      </c>
      <c r="I200" s="139">
        <v>0</v>
      </c>
      <c r="J200" s="62">
        <f t="shared" si="298"/>
        <v>0</v>
      </c>
      <c r="K200" s="129">
        <v>0</v>
      </c>
      <c r="L200" s="29">
        <f t="shared" si="299"/>
        <v>0</v>
      </c>
      <c r="M200" s="129">
        <v>0</v>
      </c>
      <c r="N200" s="29">
        <f t="shared" si="300"/>
        <v>0</v>
      </c>
      <c r="O200" s="129">
        <v>1</v>
      </c>
      <c r="P200" s="29">
        <f t="shared" si="301"/>
        <v>6539.8907803555294</v>
      </c>
      <c r="Q200" s="129">
        <v>0</v>
      </c>
      <c r="R200" s="29">
        <f t="shared" si="302"/>
        <v>0</v>
      </c>
      <c r="S200" s="129">
        <v>0</v>
      </c>
      <c r="T200" s="29">
        <f t="shared" si="303"/>
        <v>0</v>
      </c>
      <c r="U200" s="136">
        <v>0</v>
      </c>
      <c r="V200" s="29">
        <f t="shared" si="304"/>
        <v>0</v>
      </c>
      <c r="W200" s="129">
        <v>0</v>
      </c>
      <c r="X200" s="29">
        <f t="shared" si="305"/>
        <v>0</v>
      </c>
      <c r="Y200" s="129">
        <v>0</v>
      </c>
      <c r="Z200" s="29">
        <f t="shared" si="306"/>
        <v>0</v>
      </c>
      <c r="AA200" s="129">
        <v>0</v>
      </c>
      <c r="AB200" s="29">
        <f t="shared" si="307"/>
        <v>0</v>
      </c>
      <c r="AC200" s="129">
        <v>0</v>
      </c>
      <c r="AD200" s="29">
        <f t="shared" si="308"/>
        <v>0</v>
      </c>
      <c r="AE200" s="139">
        <v>0</v>
      </c>
      <c r="AF200" s="66">
        <f t="shared" si="309"/>
        <v>0</v>
      </c>
      <c r="AG200" s="129">
        <v>0</v>
      </c>
      <c r="AH200" s="29">
        <f t="shared" si="310"/>
        <v>0</v>
      </c>
      <c r="AI200" s="129">
        <v>0</v>
      </c>
      <c r="AJ200" s="29">
        <f t="shared" si="311"/>
        <v>0</v>
      </c>
      <c r="AK200" s="129">
        <v>0</v>
      </c>
      <c r="AL200" s="29">
        <f t="shared" si="312"/>
        <v>0</v>
      </c>
      <c r="AM200" s="129">
        <v>0</v>
      </c>
      <c r="AN200" s="29">
        <f t="shared" si="313"/>
        <v>0</v>
      </c>
      <c r="AO200" s="136">
        <v>0</v>
      </c>
      <c r="AP200" s="29">
        <f t="shared" si="314"/>
        <v>0</v>
      </c>
      <c r="AQ200" s="129">
        <v>0</v>
      </c>
      <c r="AR200" s="29">
        <f t="shared" si="315"/>
        <v>0</v>
      </c>
      <c r="AS200" s="129">
        <v>0</v>
      </c>
      <c r="AT200" s="26">
        <f t="shared" si="316"/>
        <v>0</v>
      </c>
      <c r="AU200" s="129">
        <v>0</v>
      </c>
      <c r="AV200" s="29">
        <f t="shared" si="317"/>
        <v>0</v>
      </c>
      <c r="AW200" s="129">
        <v>0</v>
      </c>
      <c r="AX200" s="29">
        <f t="shared" si="318"/>
        <v>0</v>
      </c>
      <c r="AY200" s="28">
        <v>0</v>
      </c>
      <c r="AZ200" s="29">
        <f t="shared" si="319"/>
        <v>0</v>
      </c>
      <c r="BA200" s="68">
        <f t="shared" si="322"/>
        <v>1</v>
      </c>
      <c r="BB200" s="172">
        <f t="shared" si="323"/>
        <v>6539.8907803555294</v>
      </c>
      <c r="BD200" s="180">
        <f t="shared" si="320"/>
        <v>6539.8907803555294</v>
      </c>
      <c r="BE200" s="180">
        <f t="shared" si="321"/>
        <v>0</v>
      </c>
    </row>
    <row r="201" spans="1:57" ht="101.25">
      <c r="A201" s="34">
        <v>175</v>
      </c>
      <c r="B201" s="34">
        <v>16</v>
      </c>
      <c r="C201" s="35">
        <v>42271718</v>
      </c>
      <c r="D201" s="35">
        <v>2500973</v>
      </c>
      <c r="E201" s="37" t="s">
        <v>398</v>
      </c>
      <c r="F201" s="37" t="s">
        <v>399</v>
      </c>
      <c r="G201" s="38" t="s">
        <v>64</v>
      </c>
      <c r="H201" s="54">
        <v>6538.2505321453464</v>
      </c>
      <c r="I201" s="139">
        <v>0</v>
      </c>
      <c r="J201" s="62">
        <f t="shared" si="298"/>
        <v>0</v>
      </c>
      <c r="K201" s="129">
        <v>0</v>
      </c>
      <c r="L201" s="29">
        <f t="shared" si="299"/>
        <v>0</v>
      </c>
      <c r="M201" s="129">
        <v>0</v>
      </c>
      <c r="N201" s="29">
        <f t="shared" si="300"/>
        <v>0</v>
      </c>
      <c r="O201" s="129">
        <v>1</v>
      </c>
      <c r="P201" s="29">
        <f t="shared" si="301"/>
        <v>6538.2505321453464</v>
      </c>
      <c r="Q201" s="129">
        <v>0</v>
      </c>
      <c r="R201" s="29">
        <f t="shared" si="302"/>
        <v>0</v>
      </c>
      <c r="S201" s="129">
        <v>0</v>
      </c>
      <c r="T201" s="29">
        <f t="shared" si="303"/>
        <v>0</v>
      </c>
      <c r="U201" s="136">
        <v>0</v>
      </c>
      <c r="V201" s="29">
        <f t="shared" si="304"/>
        <v>0</v>
      </c>
      <c r="W201" s="129">
        <v>0</v>
      </c>
      <c r="X201" s="29">
        <f t="shared" si="305"/>
        <v>0</v>
      </c>
      <c r="Y201" s="129">
        <v>0</v>
      </c>
      <c r="Z201" s="29">
        <f t="shared" si="306"/>
        <v>0</v>
      </c>
      <c r="AA201" s="129">
        <v>0</v>
      </c>
      <c r="AB201" s="29">
        <f t="shared" si="307"/>
        <v>0</v>
      </c>
      <c r="AC201" s="129">
        <v>0</v>
      </c>
      <c r="AD201" s="29">
        <f t="shared" si="308"/>
        <v>0</v>
      </c>
      <c r="AE201" s="139">
        <v>0</v>
      </c>
      <c r="AF201" s="66">
        <f t="shared" si="309"/>
        <v>0</v>
      </c>
      <c r="AG201" s="129">
        <v>0</v>
      </c>
      <c r="AH201" s="29">
        <f t="shared" si="310"/>
        <v>0</v>
      </c>
      <c r="AI201" s="129">
        <v>0</v>
      </c>
      <c r="AJ201" s="29">
        <f t="shared" si="311"/>
        <v>0</v>
      </c>
      <c r="AK201" s="129">
        <v>0</v>
      </c>
      <c r="AL201" s="29">
        <f t="shared" si="312"/>
        <v>0</v>
      </c>
      <c r="AM201" s="129">
        <v>0</v>
      </c>
      <c r="AN201" s="29">
        <f t="shared" si="313"/>
        <v>0</v>
      </c>
      <c r="AO201" s="136">
        <v>0</v>
      </c>
      <c r="AP201" s="29">
        <f t="shared" si="314"/>
        <v>0</v>
      </c>
      <c r="AQ201" s="129">
        <v>0</v>
      </c>
      <c r="AR201" s="29">
        <f t="shared" si="315"/>
        <v>0</v>
      </c>
      <c r="AS201" s="129">
        <v>0</v>
      </c>
      <c r="AT201" s="26">
        <f t="shared" si="316"/>
        <v>0</v>
      </c>
      <c r="AU201" s="129">
        <v>0</v>
      </c>
      <c r="AV201" s="29">
        <f t="shared" si="317"/>
        <v>0</v>
      </c>
      <c r="AW201" s="129">
        <v>0</v>
      </c>
      <c r="AX201" s="29">
        <f t="shared" si="318"/>
        <v>0</v>
      </c>
      <c r="AY201" s="28">
        <v>0</v>
      </c>
      <c r="AZ201" s="29">
        <f t="shared" si="319"/>
        <v>0</v>
      </c>
      <c r="BA201" s="68">
        <f t="shared" si="322"/>
        <v>1</v>
      </c>
      <c r="BB201" s="172">
        <f t="shared" si="323"/>
        <v>6538.2505321453464</v>
      </c>
      <c r="BD201" s="180">
        <f t="shared" si="320"/>
        <v>6538.2505321453464</v>
      </c>
      <c r="BE201" s="180">
        <f t="shared" si="321"/>
        <v>0</v>
      </c>
    </row>
    <row r="202" spans="1:57" ht="101.25">
      <c r="A202" s="20">
        <v>176</v>
      </c>
      <c r="B202" s="20">
        <v>17</v>
      </c>
      <c r="C202" s="35">
        <v>42271718</v>
      </c>
      <c r="D202" s="35">
        <v>2500974</v>
      </c>
      <c r="E202" s="37" t="s">
        <v>400</v>
      </c>
      <c r="F202" s="37" t="s">
        <v>401</v>
      </c>
      <c r="G202" s="38" t="s">
        <v>64</v>
      </c>
      <c r="H202" s="54">
        <v>6540.8551417705312</v>
      </c>
      <c r="I202" s="139">
        <v>0</v>
      </c>
      <c r="J202" s="62">
        <f t="shared" si="298"/>
        <v>0</v>
      </c>
      <c r="K202" s="129">
        <v>0</v>
      </c>
      <c r="L202" s="29">
        <f t="shared" si="299"/>
        <v>0</v>
      </c>
      <c r="M202" s="129">
        <v>0</v>
      </c>
      <c r="N202" s="29">
        <f t="shared" si="300"/>
        <v>0</v>
      </c>
      <c r="O202" s="129">
        <v>1</v>
      </c>
      <c r="P202" s="29">
        <f t="shared" si="301"/>
        <v>6540.8551417705312</v>
      </c>
      <c r="Q202" s="129">
        <v>0</v>
      </c>
      <c r="R202" s="29">
        <f t="shared" si="302"/>
        <v>0</v>
      </c>
      <c r="S202" s="129">
        <v>0</v>
      </c>
      <c r="T202" s="29">
        <f t="shared" si="303"/>
        <v>0</v>
      </c>
      <c r="U202" s="136">
        <v>0</v>
      </c>
      <c r="V202" s="29">
        <f t="shared" si="304"/>
        <v>0</v>
      </c>
      <c r="W202" s="129">
        <v>0</v>
      </c>
      <c r="X202" s="29">
        <f t="shared" si="305"/>
        <v>0</v>
      </c>
      <c r="Y202" s="129">
        <v>0</v>
      </c>
      <c r="Z202" s="29">
        <f t="shared" si="306"/>
        <v>0</v>
      </c>
      <c r="AA202" s="129">
        <v>0</v>
      </c>
      <c r="AB202" s="29">
        <f t="shared" si="307"/>
        <v>0</v>
      </c>
      <c r="AC202" s="129">
        <v>0</v>
      </c>
      <c r="AD202" s="29">
        <f t="shared" si="308"/>
        <v>0</v>
      </c>
      <c r="AE202" s="139">
        <v>0</v>
      </c>
      <c r="AF202" s="66">
        <f t="shared" si="309"/>
        <v>0</v>
      </c>
      <c r="AG202" s="129">
        <v>0</v>
      </c>
      <c r="AH202" s="29">
        <f t="shared" si="310"/>
        <v>0</v>
      </c>
      <c r="AI202" s="129">
        <v>0</v>
      </c>
      <c r="AJ202" s="29">
        <f t="shared" si="311"/>
        <v>0</v>
      </c>
      <c r="AK202" s="129">
        <v>0</v>
      </c>
      <c r="AL202" s="29">
        <f t="shared" si="312"/>
        <v>0</v>
      </c>
      <c r="AM202" s="129">
        <v>0</v>
      </c>
      <c r="AN202" s="29">
        <f t="shared" si="313"/>
        <v>0</v>
      </c>
      <c r="AO202" s="136">
        <v>0</v>
      </c>
      <c r="AP202" s="29">
        <f t="shared" si="314"/>
        <v>0</v>
      </c>
      <c r="AQ202" s="129">
        <v>0</v>
      </c>
      <c r="AR202" s="29">
        <f t="shared" si="315"/>
        <v>0</v>
      </c>
      <c r="AS202" s="129">
        <v>0</v>
      </c>
      <c r="AT202" s="26">
        <f t="shared" si="316"/>
        <v>0</v>
      </c>
      <c r="AU202" s="129">
        <v>0</v>
      </c>
      <c r="AV202" s="29">
        <f t="shared" si="317"/>
        <v>0</v>
      </c>
      <c r="AW202" s="129">
        <v>0</v>
      </c>
      <c r="AX202" s="29">
        <f t="shared" si="318"/>
        <v>0</v>
      </c>
      <c r="AY202" s="28">
        <v>0</v>
      </c>
      <c r="AZ202" s="29">
        <f t="shared" si="319"/>
        <v>0</v>
      </c>
      <c r="BA202" s="68">
        <f t="shared" si="322"/>
        <v>1</v>
      </c>
      <c r="BB202" s="172">
        <f t="shared" si="323"/>
        <v>6540.8551417705312</v>
      </c>
      <c r="BD202" s="180">
        <f t="shared" si="320"/>
        <v>6540.8551417705312</v>
      </c>
      <c r="BE202" s="180">
        <f t="shared" si="321"/>
        <v>0</v>
      </c>
    </row>
    <row r="203" spans="1:57" ht="101.25">
      <c r="A203" s="34">
        <v>177</v>
      </c>
      <c r="B203" s="34">
        <v>18</v>
      </c>
      <c r="C203" s="35">
        <v>42271718</v>
      </c>
      <c r="D203" s="35">
        <v>2500975</v>
      </c>
      <c r="E203" s="37" t="s">
        <v>402</v>
      </c>
      <c r="F203" s="37" t="s">
        <v>403</v>
      </c>
      <c r="G203" s="38" t="s">
        <v>64</v>
      </c>
      <c r="H203" s="54">
        <v>5758.9198583284142</v>
      </c>
      <c r="I203" s="139">
        <v>0</v>
      </c>
      <c r="J203" s="62">
        <f t="shared" si="298"/>
        <v>0</v>
      </c>
      <c r="K203" s="129">
        <v>0</v>
      </c>
      <c r="L203" s="29">
        <f t="shared" si="299"/>
        <v>0</v>
      </c>
      <c r="M203" s="129">
        <v>0</v>
      </c>
      <c r="N203" s="29">
        <f t="shared" si="300"/>
        <v>0</v>
      </c>
      <c r="O203" s="129">
        <v>1</v>
      </c>
      <c r="P203" s="29">
        <f t="shared" si="301"/>
        <v>5758.9198583284142</v>
      </c>
      <c r="Q203" s="129">
        <v>0</v>
      </c>
      <c r="R203" s="29">
        <f t="shared" si="302"/>
        <v>0</v>
      </c>
      <c r="S203" s="129">
        <v>0</v>
      </c>
      <c r="T203" s="29">
        <f t="shared" si="303"/>
        <v>0</v>
      </c>
      <c r="U203" s="136">
        <v>0</v>
      </c>
      <c r="V203" s="29">
        <f t="shared" si="304"/>
        <v>0</v>
      </c>
      <c r="W203" s="129">
        <v>0</v>
      </c>
      <c r="X203" s="29">
        <f t="shared" si="305"/>
        <v>0</v>
      </c>
      <c r="Y203" s="129">
        <v>0</v>
      </c>
      <c r="Z203" s="29">
        <f t="shared" si="306"/>
        <v>0</v>
      </c>
      <c r="AA203" s="129">
        <v>0</v>
      </c>
      <c r="AB203" s="29">
        <f t="shared" si="307"/>
        <v>0</v>
      </c>
      <c r="AC203" s="129">
        <v>0</v>
      </c>
      <c r="AD203" s="29">
        <f t="shared" si="308"/>
        <v>0</v>
      </c>
      <c r="AE203" s="139">
        <v>0</v>
      </c>
      <c r="AF203" s="66">
        <f t="shared" si="309"/>
        <v>0</v>
      </c>
      <c r="AG203" s="129">
        <v>0</v>
      </c>
      <c r="AH203" s="29">
        <f t="shared" si="310"/>
        <v>0</v>
      </c>
      <c r="AI203" s="129">
        <v>0</v>
      </c>
      <c r="AJ203" s="29">
        <f t="shared" si="311"/>
        <v>0</v>
      </c>
      <c r="AK203" s="129">
        <v>0</v>
      </c>
      <c r="AL203" s="29">
        <f t="shared" si="312"/>
        <v>0</v>
      </c>
      <c r="AM203" s="129">
        <v>0</v>
      </c>
      <c r="AN203" s="29">
        <f t="shared" si="313"/>
        <v>0</v>
      </c>
      <c r="AO203" s="136">
        <v>0</v>
      </c>
      <c r="AP203" s="29">
        <f t="shared" si="314"/>
        <v>0</v>
      </c>
      <c r="AQ203" s="129">
        <v>0</v>
      </c>
      <c r="AR203" s="29">
        <f t="shared" si="315"/>
        <v>0</v>
      </c>
      <c r="AS203" s="129">
        <v>0</v>
      </c>
      <c r="AT203" s="26">
        <f t="shared" si="316"/>
        <v>0</v>
      </c>
      <c r="AU203" s="129">
        <v>0</v>
      </c>
      <c r="AV203" s="29">
        <f t="shared" si="317"/>
        <v>0</v>
      </c>
      <c r="AW203" s="129">
        <v>0</v>
      </c>
      <c r="AX203" s="29">
        <f t="shared" si="318"/>
        <v>0</v>
      </c>
      <c r="AY203" s="28">
        <v>0</v>
      </c>
      <c r="AZ203" s="29">
        <f t="shared" si="319"/>
        <v>0</v>
      </c>
      <c r="BA203" s="68">
        <f t="shared" si="322"/>
        <v>1</v>
      </c>
      <c r="BB203" s="172">
        <f t="shared" si="323"/>
        <v>5758.9198583284142</v>
      </c>
      <c r="BD203" s="180">
        <f t="shared" si="320"/>
        <v>5758.9198583284142</v>
      </c>
      <c r="BE203" s="180">
        <f t="shared" si="321"/>
        <v>0</v>
      </c>
    </row>
    <row r="204" spans="1:57" ht="101.25">
      <c r="A204" s="20">
        <v>178</v>
      </c>
      <c r="B204" s="20">
        <v>19</v>
      </c>
      <c r="C204" s="35">
        <v>42271903</v>
      </c>
      <c r="D204" s="35">
        <v>2500976</v>
      </c>
      <c r="E204" s="37" t="s">
        <v>404</v>
      </c>
      <c r="F204" s="37" t="s">
        <v>405</v>
      </c>
      <c r="G204" s="38" t="s">
        <v>64</v>
      </c>
      <c r="H204" s="54">
        <v>5514.5032068703122</v>
      </c>
      <c r="I204" s="139">
        <v>0</v>
      </c>
      <c r="J204" s="62">
        <f t="shared" si="298"/>
        <v>0</v>
      </c>
      <c r="K204" s="129">
        <v>0</v>
      </c>
      <c r="L204" s="29">
        <f t="shared" si="299"/>
        <v>0</v>
      </c>
      <c r="M204" s="129">
        <v>0</v>
      </c>
      <c r="N204" s="29">
        <f t="shared" si="300"/>
        <v>0</v>
      </c>
      <c r="O204" s="129">
        <v>1</v>
      </c>
      <c r="P204" s="29">
        <f t="shared" si="301"/>
        <v>5514.5032068703122</v>
      </c>
      <c r="Q204" s="129">
        <v>0</v>
      </c>
      <c r="R204" s="29">
        <f t="shared" si="302"/>
        <v>0</v>
      </c>
      <c r="S204" s="129">
        <v>0</v>
      </c>
      <c r="T204" s="29">
        <f t="shared" si="303"/>
        <v>0</v>
      </c>
      <c r="U204" s="136">
        <v>0</v>
      </c>
      <c r="V204" s="29">
        <f t="shared" si="304"/>
        <v>0</v>
      </c>
      <c r="W204" s="129">
        <v>0</v>
      </c>
      <c r="X204" s="29">
        <f t="shared" si="305"/>
        <v>0</v>
      </c>
      <c r="Y204" s="129">
        <v>0</v>
      </c>
      <c r="Z204" s="29">
        <f t="shared" si="306"/>
        <v>0</v>
      </c>
      <c r="AA204" s="129">
        <v>0</v>
      </c>
      <c r="AB204" s="29">
        <f t="shared" si="307"/>
        <v>0</v>
      </c>
      <c r="AC204" s="129">
        <v>0</v>
      </c>
      <c r="AD204" s="29">
        <f t="shared" si="308"/>
        <v>0</v>
      </c>
      <c r="AE204" s="139">
        <v>0</v>
      </c>
      <c r="AF204" s="66">
        <f t="shared" si="309"/>
        <v>0</v>
      </c>
      <c r="AG204" s="129">
        <v>0</v>
      </c>
      <c r="AH204" s="29">
        <f t="shared" si="310"/>
        <v>0</v>
      </c>
      <c r="AI204" s="129">
        <v>0</v>
      </c>
      <c r="AJ204" s="29">
        <f t="shared" si="311"/>
        <v>0</v>
      </c>
      <c r="AK204" s="129">
        <v>0</v>
      </c>
      <c r="AL204" s="29">
        <f t="shared" si="312"/>
        <v>0</v>
      </c>
      <c r="AM204" s="129">
        <v>0</v>
      </c>
      <c r="AN204" s="29">
        <f t="shared" si="313"/>
        <v>0</v>
      </c>
      <c r="AO204" s="136">
        <v>0</v>
      </c>
      <c r="AP204" s="29">
        <f t="shared" si="314"/>
        <v>0</v>
      </c>
      <c r="AQ204" s="129">
        <v>0</v>
      </c>
      <c r="AR204" s="29">
        <f t="shared" si="315"/>
        <v>0</v>
      </c>
      <c r="AS204" s="129">
        <v>0</v>
      </c>
      <c r="AT204" s="26">
        <f t="shared" si="316"/>
        <v>0</v>
      </c>
      <c r="AU204" s="129">
        <v>0</v>
      </c>
      <c r="AV204" s="29">
        <f t="shared" si="317"/>
        <v>0</v>
      </c>
      <c r="AW204" s="129">
        <v>0</v>
      </c>
      <c r="AX204" s="29">
        <f t="shared" si="318"/>
        <v>0</v>
      </c>
      <c r="AY204" s="28">
        <v>0</v>
      </c>
      <c r="AZ204" s="29">
        <f t="shared" si="319"/>
        <v>0</v>
      </c>
      <c r="BA204" s="68">
        <f t="shared" si="322"/>
        <v>1</v>
      </c>
      <c r="BB204" s="172">
        <f t="shared" si="323"/>
        <v>5514.5032068703122</v>
      </c>
      <c r="BD204" s="180">
        <f t="shared" si="320"/>
        <v>5514.5032068703122</v>
      </c>
      <c r="BE204" s="180">
        <f t="shared" si="321"/>
        <v>0</v>
      </c>
    </row>
    <row r="205" spans="1:57" ht="101.25">
      <c r="A205" s="34">
        <v>179</v>
      </c>
      <c r="B205" s="34">
        <v>20</v>
      </c>
      <c r="C205" s="35">
        <v>42271903</v>
      </c>
      <c r="D205" s="35">
        <v>2500977</v>
      </c>
      <c r="E205" s="37" t="s">
        <v>406</v>
      </c>
      <c r="F205" s="37" t="s">
        <v>407</v>
      </c>
      <c r="G205" s="38" t="s">
        <v>64</v>
      </c>
      <c r="H205" s="54">
        <v>5514.5032068703122</v>
      </c>
      <c r="I205" s="139">
        <v>0</v>
      </c>
      <c r="J205" s="62">
        <f t="shared" si="298"/>
        <v>0</v>
      </c>
      <c r="K205" s="129">
        <v>0</v>
      </c>
      <c r="L205" s="29">
        <f t="shared" si="299"/>
        <v>0</v>
      </c>
      <c r="M205" s="129">
        <v>0</v>
      </c>
      <c r="N205" s="29">
        <f t="shared" si="300"/>
        <v>0</v>
      </c>
      <c r="O205" s="129">
        <v>1</v>
      </c>
      <c r="P205" s="29">
        <f t="shared" si="301"/>
        <v>5514.5032068703122</v>
      </c>
      <c r="Q205" s="129">
        <v>0</v>
      </c>
      <c r="R205" s="29">
        <f t="shared" si="302"/>
        <v>0</v>
      </c>
      <c r="S205" s="129">
        <v>1</v>
      </c>
      <c r="T205" s="29">
        <f t="shared" si="303"/>
        <v>5514.5032068703122</v>
      </c>
      <c r="U205" s="136">
        <v>0</v>
      </c>
      <c r="V205" s="29">
        <f t="shared" si="304"/>
        <v>0</v>
      </c>
      <c r="W205" s="129">
        <v>0</v>
      </c>
      <c r="X205" s="29">
        <f t="shared" si="305"/>
        <v>0</v>
      </c>
      <c r="Y205" s="129">
        <v>0</v>
      </c>
      <c r="Z205" s="29">
        <f t="shared" si="306"/>
        <v>0</v>
      </c>
      <c r="AA205" s="129">
        <v>0</v>
      </c>
      <c r="AB205" s="29">
        <f t="shared" si="307"/>
        <v>0</v>
      </c>
      <c r="AC205" s="129">
        <v>0</v>
      </c>
      <c r="AD205" s="29">
        <f t="shared" si="308"/>
        <v>0</v>
      </c>
      <c r="AE205" s="139">
        <v>0</v>
      </c>
      <c r="AF205" s="66">
        <f t="shared" si="309"/>
        <v>0</v>
      </c>
      <c r="AG205" s="129">
        <v>0</v>
      </c>
      <c r="AH205" s="29">
        <f t="shared" si="310"/>
        <v>0</v>
      </c>
      <c r="AI205" s="129">
        <v>0</v>
      </c>
      <c r="AJ205" s="29">
        <f t="shared" si="311"/>
        <v>0</v>
      </c>
      <c r="AK205" s="129">
        <v>0</v>
      </c>
      <c r="AL205" s="29">
        <f t="shared" si="312"/>
        <v>0</v>
      </c>
      <c r="AM205" s="129">
        <v>0</v>
      </c>
      <c r="AN205" s="29">
        <f t="shared" si="313"/>
        <v>0</v>
      </c>
      <c r="AO205" s="136">
        <v>0</v>
      </c>
      <c r="AP205" s="29">
        <f t="shared" si="314"/>
        <v>0</v>
      </c>
      <c r="AQ205" s="129">
        <v>0</v>
      </c>
      <c r="AR205" s="29">
        <f t="shared" si="315"/>
        <v>0</v>
      </c>
      <c r="AS205" s="129">
        <v>0</v>
      </c>
      <c r="AT205" s="26">
        <f t="shared" si="316"/>
        <v>0</v>
      </c>
      <c r="AU205" s="129">
        <v>0</v>
      </c>
      <c r="AV205" s="29">
        <f t="shared" si="317"/>
        <v>0</v>
      </c>
      <c r="AW205" s="129">
        <v>0</v>
      </c>
      <c r="AX205" s="29">
        <f t="shared" si="318"/>
        <v>0</v>
      </c>
      <c r="AY205" s="28">
        <v>0</v>
      </c>
      <c r="AZ205" s="29">
        <f t="shared" si="319"/>
        <v>0</v>
      </c>
      <c r="BA205" s="68">
        <f t="shared" si="322"/>
        <v>2</v>
      </c>
      <c r="BB205" s="172">
        <f t="shared" si="323"/>
        <v>11029.006413740624</v>
      </c>
      <c r="BD205" s="180">
        <f t="shared" si="320"/>
        <v>11029.006413740624</v>
      </c>
      <c r="BE205" s="180">
        <f t="shared" si="321"/>
        <v>0</v>
      </c>
    </row>
    <row r="206" spans="1:57" ht="101.25">
      <c r="A206" s="20">
        <v>180</v>
      </c>
      <c r="B206" s="20">
        <v>21</v>
      </c>
      <c r="C206" s="35">
        <v>42271903</v>
      </c>
      <c r="D206" s="35">
        <v>2500978</v>
      </c>
      <c r="E206" s="37" t="s">
        <v>408</v>
      </c>
      <c r="F206" s="37" t="s">
        <v>409</v>
      </c>
      <c r="G206" s="38" t="s">
        <v>64</v>
      </c>
      <c r="H206" s="54">
        <v>5476.3846911957953</v>
      </c>
      <c r="I206" s="139">
        <v>0</v>
      </c>
      <c r="J206" s="62">
        <f t="shared" si="298"/>
        <v>0</v>
      </c>
      <c r="K206" s="129">
        <v>0</v>
      </c>
      <c r="L206" s="29">
        <f t="shared" si="299"/>
        <v>0</v>
      </c>
      <c r="M206" s="129">
        <v>0</v>
      </c>
      <c r="N206" s="29">
        <f t="shared" si="300"/>
        <v>0</v>
      </c>
      <c r="O206" s="129">
        <v>1</v>
      </c>
      <c r="P206" s="29">
        <f t="shared" si="301"/>
        <v>5476.3846911957953</v>
      </c>
      <c r="Q206" s="129">
        <v>0</v>
      </c>
      <c r="R206" s="29">
        <f t="shared" si="302"/>
        <v>0</v>
      </c>
      <c r="S206" s="129">
        <v>0</v>
      </c>
      <c r="T206" s="29">
        <f t="shared" si="303"/>
        <v>0</v>
      </c>
      <c r="U206" s="136">
        <v>0</v>
      </c>
      <c r="V206" s="29">
        <f t="shared" si="304"/>
        <v>0</v>
      </c>
      <c r="W206" s="129">
        <v>0</v>
      </c>
      <c r="X206" s="29">
        <f t="shared" si="305"/>
        <v>0</v>
      </c>
      <c r="Y206" s="129">
        <v>0</v>
      </c>
      <c r="Z206" s="29">
        <f t="shared" si="306"/>
        <v>0</v>
      </c>
      <c r="AA206" s="129">
        <v>0</v>
      </c>
      <c r="AB206" s="29">
        <f t="shared" si="307"/>
        <v>0</v>
      </c>
      <c r="AC206" s="129">
        <v>0</v>
      </c>
      <c r="AD206" s="29">
        <f t="shared" si="308"/>
        <v>0</v>
      </c>
      <c r="AE206" s="139">
        <v>0</v>
      </c>
      <c r="AF206" s="66">
        <f t="shared" si="309"/>
        <v>0</v>
      </c>
      <c r="AG206" s="129">
        <v>0</v>
      </c>
      <c r="AH206" s="29">
        <f t="shared" si="310"/>
        <v>0</v>
      </c>
      <c r="AI206" s="129">
        <v>0</v>
      </c>
      <c r="AJ206" s="29">
        <f t="shared" si="311"/>
        <v>0</v>
      </c>
      <c r="AK206" s="129">
        <v>0</v>
      </c>
      <c r="AL206" s="29">
        <f t="shared" si="312"/>
        <v>0</v>
      </c>
      <c r="AM206" s="129">
        <v>0</v>
      </c>
      <c r="AN206" s="29">
        <f t="shared" si="313"/>
        <v>0</v>
      </c>
      <c r="AO206" s="136">
        <v>0</v>
      </c>
      <c r="AP206" s="29">
        <f t="shared" si="314"/>
        <v>0</v>
      </c>
      <c r="AQ206" s="129">
        <v>0</v>
      </c>
      <c r="AR206" s="29">
        <f t="shared" si="315"/>
        <v>0</v>
      </c>
      <c r="AS206" s="129">
        <v>0</v>
      </c>
      <c r="AT206" s="26">
        <f t="shared" si="316"/>
        <v>0</v>
      </c>
      <c r="AU206" s="129">
        <v>0</v>
      </c>
      <c r="AV206" s="29">
        <f t="shared" si="317"/>
        <v>0</v>
      </c>
      <c r="AW206" s="129">
        <v>0</v>
      </c>
      <c r="AX206" s="29">
        <f t="shared" si="318"/>
        <v>0</v>
      </c>
      <c r="AY206" s="28">
        <v>0</v>
      </c>
      <c r="AZ206" s="29">
        <f t="shared" si="319"/>
        <v>0</v>
      </c>
      <c r="BA206" s="68">
        <f t="shared" si="322"/>
        <v>1</v>
      </c>
      <c r="BB206" s="172">
        <f t="shared" si="323"/>
        <v>5476.3846911957953</v>
      </c>
      <c r="BD206" s="180">
        <f t="shared" si="320"/>
        <v>5476.3846911957953</v>
      </c>
      <c r="BE206" s="180">
        <f t="shared" si="321"/>
        <v>0</v>
      </c>
    </row>
    <row r="207" spans="1:57" ht="101.25">
      <c r="A207" s="34">
        <v>181</v>
      </c>
      <c r="B207" s="34">
        <v>22</v>
      </c>
      <c r="C207" s="35">
        <v>42271903</v>
      </c>
      <c r="D207" s="35">
        <v>2500979</v>
      </c>
      <c r="E207" s="37" t="s">
        <v>410</v>
      </c>
      <c r="F207" s="37" t="s">
        <v>411</v>
      </c>
      <c r="G207" s="38" t="s">
        <v>64</v>
      </c>
      <c r="H207" s="54">
        <v>5456.6337522441654</v>
      </c>
      <c r="I207" s="139">
        <v>0</v>
      </c>
      <c r="J207" s="62">
        <f t="shared" si="298"/>
        <v>0</v>
      </c>
      <c r="K207" s="129">
        <v>1</v>
      </c>
      <c r="L207" s="29">
        <f t="shared" si="299"/>
        <v>5456.6337522441654</v>
      </c>
      <c r="M207" s="129">
        <v>0</v>
      </c>
      <c r="N207" s="29">
        <f t="shared" si="300"/>
        <v>0</v>
      </c>
      <c r="O207" s="129">
        <v>1</v>
      </c>
      <c r="P207" s="29">
        <f t="shared" si="301"/>
        <v>5456.6337522441654</v>
      </c>
      <c r="Q207" s="129">
        <v>0</v>
      </c>
      <c r="R207" s="29">
        <f t="shared" si="302"/>
        <v>0</v>
      </c>
      <c r="S207" s="129">
        <v>2</v>
      </c>
      <c r="T207" s="29">
        <f t="shared" si="303"/>
        <v>10913.267504488331</v>
      </c>
      <c r="U207" s="136">
        <v>0</v>
      </c>
      <c r="V207" s="29">
        <f t="shared" si="304"/>
        <v>0</v>
      </c>
      <c r="W207" s="129">
        <v>0</v>
      </c>
      <c r="X207" s="29">
        <f t="shared" si="305"/>
        <v>0</v>
      </c>
      <c r="Y207" s="129">
        <v>0</v>
      </c>
      <c r="Z207" s="29">
        <f t="shared" si="306"/>
        <v>0</v>
      </c>
      <c r="AA207" s="129">
        <v>0</v>
      </c>
      <c r="AB207" s="29">
        <f t="shared" si="307"/>
        <v>0</v>
      </c>
      <c r="AC207" s="129">
        <v>0</v>
      </c>
      <c r="AD207" s="29">
        <f t="shared" si="308"/>
        <v>0</v>
      </c>
      <c r="AE207" s="139">
        <v>0</v>
      </c>
      <c r="AF207" s="66">
        <f t="shared" si="309"/>
        <v>0</v>
      </c>
      <c r="AG207" s="129">
        <v>0</v>
      </c>
      <c r="AH207" s="29">
        <f t="shared" si="310"/>
        <v>0</v>
      </c>
      <c r="AI207" s="129">
        <v>0</v>
      </c>
      <c r="AJ207" s="29">
        <f t="shared" si="311"/>
        <v>0</v>
      </c>
      <c r="AK207" s="129">
        <v>0</v>
      </c>
      <c r="AL207" s="29">
        <f t="shared" si="312"/>
        <v>0</v>
      </c>
      <c r="AM207" s="129">
        <v>0</v>
      </c>
      <c r="AN207" s="29">
        <f t="shared" si="313"/>
        <v>0</v>
      </c>
      <c r="AO207" s="136">
        <v>0</v>
      </c>
      <c r="AP207" s="29">
        <f t="shared" si="314"/>
        <v>0</v>
      </c>
      <c r="AQ207" s="129">
        <v>0</v>
      </c>
      <c r="AR207" s="29">
        <f t="shared" si="315"/>
        <v>0</v>
      </c>
      <c r="AS207" s="129">
        <v>0</v>
      </c>
      <c r="AT207" s="26">
        <f t="shared" si="316"/>
        <v>0</v>
      </c>
      <c r="AU207" s="129">
        <v>0</v>
      </c>
      <c r="AV207" s="29">
        <f t="shared" si="317"/>
        <v>0</v>
      </c>
      <c r="AW207" s="129">
        <v>0</v>
      </c>
      <c r="AX207" s="29">
        <f t="shared" si="318"/>
        <v>0</v>
      </c>
      <c r="AY207" s="28">
        <v>0</v>
      </c>
      <c r="AZ207" s="29">
        <f t="shared" si="319"/>
        <v>0</v>
      </c>
      <c r="BA207" s="68">
        <f t="shared" si="322"/>
        <v>4</v>
      </c>
      <c r="BB207" s="172">
        <f t="shared" si="323"/>
        <v>21826.535008976662</v>
      </c>
      <c r="BD207" s="180">
        <f t="shared" si="320"/>
        <v>21826.535008976662</v>
      </c>
      <c r="BE207" s="180">
        <f t="shared" si="321"/>
        <v>0</v>
      </c>
    </row>
    <row r="208" spans="1:57" ht="101.25">
      <c r="A208" s="20">
        <v>182</v>
      </c>
      <c r="B208" s="20">
        <v>23</v>
      </c>
      <c r="C208" s="35">
        <v>42271903</v>
      </c>
      <c r="D208" s="35">
        <v>2500980</v>
      </c>
      <c r="E208" s="37" t="s">
        <v>412</v>
      </c>
      <c r="F208" s="37" t="s">
        <v>413</v>
      </c>
      <c r="G208" s="38" t="s">
        <v>64</v>
      </c>
      <c r="H208" s="54">
        <v>5394.172954751718</v>
      </c>
      <c r="I208" s="139">
        <v>0</v>
      </c>
      <c r="J208" s="62">
        <f t="shared" si="298"/>
        <v>0</v>
      </c>
      <c r="K208" s="129">
        <v>1</v>
      </c>
      <c r="L208" s="29">
        <f t="shared" si="299"/>
        <v>5394.172954751718</v>
      </c>
      <c r="M208" s="129">
        <v>0</v>
      </c>
      <c r="N208" s="29">
        <f t="shared" si="300"/>
        <v>0</v>
      </c>
      <c r="O208" s="129">
        <v>2</v>
      </c>
      <c r="P208" s="29">
        <f t="shared" si="301"/>
        <v>10788.345909503436</v>
      </c>
      <c r="Q208" s="129">
        <v>0</v>
      </c>
      <c r="R208" s="29">
        <f t="shared" si="302"/>
        <v>0</v>
      </c>
      <c r="S208" s="129">
        <v>0</v>
      </c>
      <c r="T208" s="29">
        <f t="shared" si="303"/>
        <v>0</v>
      </c>
      <c r="U208" s="136">
        <v>0</v>
      </c>
      <c r="V208" s="29">
        <f t="shared" si="304"/>
        <v>0</v>
      </c>
      <c r="W208" s="129">
        <v>0</v>
      </c>
      <c r="X208" s="29">
        <f t="shared" si="305"/>
        <v>0</v>
      </c>
      <c r="Y208" s="129">
        <v>0</v>
      </c>
      <c r="Z208" s="29">
        <f t="shared" si="306"/>
        <v>0</v>
      </c>
      <c r="AA208" s="129">
        <v>0</v>
      </c>
      <c r="AB208" s="29">
        <f t="shared" si="307"/>
        <v>0</v>
      </c>
      <c r="AC208" s="129">
        <v>0</v>
      </c>
      <c r="AD208" s="29">
        <f t="shared" si="308"/>
        <v>0</v>
      </c>
      <c r="AE208" s="139">
        <v>0</v>
      </c>
      <c r="AF208" s="66">
        <f t="shared" si="309"/>
        <v>0</v>
      </c>
      <c r="AG208" s="129">
        <v>0</v>
      </c>
      <c r="AH208" s="29">
        <f t="shared" si="310"/>
        <v>0</v>
      </c>
      <c r="AI208" s="129">
        <v>0</v>
      </c>
      <c r="AJ208" s="29">
        <f t="shared" si="311"/>
        <v>0</v>
      </c>
      <c r="AK208" s="129">
        <v>0</v>
      </c>
      <c r="AL208" s="29">
        <f t="shared" si="312"/>
        <v>0</v>
      </c>
      <c r="AM208" s="129">
        <v>0</v>
      </c>
      <c r="AN208" s="29">
        <f t="shared" si="313"/>
        <v>0</v>
      </c>
      <c r="AO208" s="136">
        <v>0</v>
      </c>
      <c r="AP208" s="29">
        <f t="shared" si="314"/>
        <v>0</v>
      </c>
      <c r="AQ208" s="129">
        <v>0</v>
      </c>
      <c r="AR208" s="29">
        <f t="shared" si="315"/>
        <v>0</v>
      </c>
      <c r="AS208" s="129">
        <v>0</v>
      </c>
      <c r="AT208" s="26">
        <f t="shared" si="316"/>
        <v>0</v>
      </c>
      <c r="AU208" s="129">
        <v>0</v>
      </c>
      <c r="AV208" s="29">
        <f t="shared" si="317"/>
        <v>0</v>
      </c>
      <c r="AW208" s="129">
        <v>0</v>
      </c>
      <c r="AX208" s="29">
        <f t="shared" si="318"/>
        <v>0</v>
      </c>
      <c r="AY208" s="28">
        <v>0</v>
      </c>
      <c r="AZ208" s="29">
        <f t="shared" si="319"/>
        <v>0</v>
      </c>
      <c r="BA208" s="68">
        <f t="shared" si="322"/>
        <v>3</v>
      </c>
      <c r="BB208" s="172">
        <f t="shared" si="323"/>
        <v>16182.518864255155</v>
      </c>
      <c r="BD208" s="180">
        <f t="shared" si="320"/>
        <v>16182.518864255155</v>
      </c>
      <c r="BE208" s="180">
        <f t="shared" si="321"/>
        <v>0</v>
      </c>
    </row>
    <row r="209" spans="1:218" ht="101.25">
      <c r="A209" s="34">
        <v>183</v>
      </c>
      <c r="B209" s="34">
        <v>24</v>
      </c>
      <c r="C209" s="35">
        <v>42271903</v>
      </c>
      <c r="D209" s="35">
        <v>2500981</v>
      </c>
      <c r="E209" s="37" t="s">
        <v>414</v>
      </c>
      <c r="F209" s="37" t="s">
        <v>415</v>
      </c>
      <c r="G209" s="38" t="s">
        <v>64</v>
      </c>
      <c r="H209" s="54">
        <v>5394.172954751718</v>
      </c>
      <c r="I209" s="139">
        <v>0</v>
      </c>
      <c r="J209" s="62">
        <f t="shared" si="298"/>
        <v>0</v>
      </c>
      <c r="K209" s="129">
        <v>0</v>
      </c>
      <c r="L209" s="29">
        <f t="shared" si="299"/>
        <v>0</v>
      </c>
      <c r="M209" s="129">
        <v>0</v>
      </c>
      <c r="N209" s="29">
        <f t="shared" si="300"/>
        <v>0</v>
      </c>
      <c r="O209" s="129">
        <v>2</v>
      </c>
      <c r="P209" s="29">
        <f t="shared" si="301"/>
        <v>10788.345909503436</v>
      </c>
      <c r="Q209" s="129">
        <v>0</v>
      </c>
      <c r="R209" s="29">
        <f t="shared" si="302"/>
        <v>0</v>
      </c>
      <c r="S209" s="129">
        <v>0</v>
      </c>
      <c r="T209" s="29">
        <f t="shared" si="303"/>
        <v>0</v>
      </c>
      <c r="U209" s="136">
        <v>0</v>
      </c>
      <c r="V209" s="29">
        <f t="shared" si="304"/>
        <v>0</v>
      </c>
      <c r="W209" s="129">
        <v>0</v>
      </c>
      <c r="X209" s="29">
        <f t="shared" si="305"/>
        <v>0</v>
      </c>
      <c r="Y209" s="129">
        <v>0</v>
      </c>
      <c r="Z209" s="29">
        <f t="shared" si="306"/>
        <v>0</v>
      </c>
      <c r="AA209" s="129">
        <v>0</v>
      </c>
      <c r="AB209" s="29">
        <f t="shared" si="307"/>
        <v>0</v>
      </c>
      <c r="AC209" s="129">
        <v>0</v>
      </c>
      <c r="AD209" s="29">
        <f t="shared" si="308"/>
        <v>0</v>
      </c>
      <c r="AE209" s="139">
        <v>0</v>
      </c>
      <c r="AF209" s="66">
        <f t="shared" si="309"/>
        <v>0</v>
      </c>
      <c r="AG209" s="129">
        <v>0</v>
      </c>
      <c r="AH209" s="29">
        <f t="shared" si="310"/>
        <v>0</v>
      </c>
      <c r="AI209" s="129">
        <v>0</v>
      </c>
      <c r="AJ209" s="29">
        <f t="shared" si="311"/>
        <v>0</v>
      </c>
      <c r="AK209" s="129">
        <v>0</v>
      </c>
      <c r="AL209" s="29">
        <f t="shared" si="312"/>
        <v>0</v>
      </c>
      <c r="AM209" s="129">
        <v>0</v>
      </c>
      <c r="AN209" s="29">
        <f t="shared" si="313"/>
        <v>0</v>
      </c>
      <c r="AO209" s="136">
        <v>0</v>
      </c>
      <c r="AP209" s="29">
        <f t="shared" si="314"/>
        <v>0</v>
      </c>
      <c r="AQ209" s="129">
        <v>0</v>
      </c>
      <c r="AR209" s="29">
        <f t="shared" si="315"/>
        <v>0</v>
      </c>
      <c r="AS209" s="129">
        <v>0</v>
      </c>
      <c r="AT209" s="26">
        <f t="shared" si="316"/>
        <v>0</v>
      </c>
      <c r="AU209" s="129">
        <v>0</v>
      </c>
      <c r="AV209" s="29">
        <f t="shared" si="317"/>
        <v>0</v>
      </c>
      <c r="AW209" s="129">
        <v>0</v>
      </c>
      <c r="AX209" s="29">
        <f t="shared" si="318"/>
        <v>0</v>
      </c>
      <c r="AY209" s="28">
        <v>0</v>
      </c>
      <c r="AZ209" s="29">
        <f t="shared" si="319"/>
        <v>0</v>
      </c>
      <c r="BA209" s="68">
        <f t="shared" si="322"/>
        <v>2</v>
      </c>
      <c r="BB209" s="172">
        <f t="shared" si="323"/>
        <v>10788.345909503436</v>
      </c>
      <c r="BD209" s="180">
        <f t="shared" si="320"/>
        <v>10788.345909503436</v>
      </c>
      <c r="BE209" s="180">
        <f t="shared" si="321"/>
        <v>0</v>
      </c>
    </row>
    <row r="210" spans="1:218" ht="101.25">
      <c r="A210" s="20">
        <v>184</v>
      </c>
      <c r="B210" s="20">
        <v>25</v>
      </c>
      <c r="C210" s="35">
        <v>42271903</v>
      </c>
      <c r="D210" s="35">
        <v>2500982</v>
      </c>
      <c r="E210" s="37" t="s">
        <v>416</v>
      </c>
      <c r="F210" s="37" t="s">
        <v>417</v>
      </c>
      <c r="G210" s="38" t="s">
        <v>64</v>
      </c>
      <c r="H210" s="54">
        <v>5400.6540880503144</v>
      </c>
      <c r="I210" s="139">
        <v>0</v>
      </c>
      <c r="J210" s="62">
        <f t="shared" si="298"/>
        <v>0</v>
      </c>
      <c r="K210" s="129">
        <v>1</v>
      </c>
      <c r="L210" s="29">
        <f t="shared" si="299"/>
        <v>5400.6540880503144</v>
      </c>
      <c r="M210" s="129">
        <v>0</v>
      </c>
      <c r="N210" s="29">
        <f t="shared" si="300"/>
        <v>0</v>
      </c>
      <c r="O210" s="129">
        <v>2</v>
      </c>
      <c r="P210" s="29">
        <f t="shared" si="301"/>
        <v>10801.308176100629</v>
      </c>
      <c r="Q210" s="129">
        <v>0</v>
      </c>
      <c r="R210" s="29">
        <f t="shared" si="302"/>
        <v>0</v>
      </c>
      <c r="S210" s="129">
        <v>0</v>
      </c>
      <c r="T210" s="29">
        <f t="shared" si="303"/>
        <v>0</v>
      </c>
      <c r="U210" s="136">
        <v>0</v>
      </c>
      <c r="V210" s="29">
        <f t="shared" si="304"/>
        <v>0</v>
      </c>
      <c r="W210" s="129">
        <v>0</v>
      </c>
      <c r="X210" s="29">
        <f t="shared" si="305"/>
        <v>0</v>
      </c>
      <c r="Y210" s="129">
        <v>0</v>
      </c>
      <c r="Z210" s="29">
        <f t="shared" si="306"/>
        <v>0</v>
      </c>
      <c r="AA210" s="129">
        <v>0</v>
      </c>
      <c r="AB210" s="29">
        <f t="shared" si="307"/>
        <v>0</v>
      </c>
      <c r="AC210" s="129">
        <v>0</v>
      </c>
      <c r="AD210" s="29">
        <f t="shared" si="308"/>
        <v>0</v>
      </c>
      <c r="AE210" s="139">
        <v>0</v>
      </c>
      <c r="AF210" s="66">
        <f t="shared" si="309"/>
        <v>0</v>
      </c>
      <c r="AG210" s="129">
        <v>0</v>
      </c>
      <c r="AH210" s="29">
        <f t="shared" si="310"/>
        <v>0</v>
      </c>
      <c r="AI210" s="129">
        <v>0</v>
      </c>
      <c r="AJ210" s="29">
        <f t="shared" si="311"/>
        <v>0</v>
      </c>
      <c r="AK210" s="129">
        <v>0</v>
      </c>
      <c r="AL210" s="29">
        <f t="shared" si="312"/>
        <v>0</v>
      </c>
      <c r="AM210" s="129">
        <v>0</v>
      </c>
      <c r="AN210" s="29">
        <f t="shared" si="313"/>
        <v>0</v>
      </c>
      <c r="AO210" s="136">
        <v>0</v>
      </c>
      <c r="AP210" s="29">
        <f t="shared" si="314"/>
        <v>0</v>
      </c>
      <c r="AQ210" s="129">
        <v>0</v>
      </c>
      <c r="AR210" s="29">
        <f t="shared" si="315"/>
        <v>0</v>
      </c>
      <c r="AS210" s="129">
        <v>0</v>
      </c>
      <c r="AT210" s="26">
        <f t="shared" si="316"/>
        <v>0</v>
      </c>
      <c r="AU210" s="129">
        <v>0</v>
      </c>
      <c r="AV210" s="29">
        <f t="shared" si="317"/>
        <v>0</v>
      </c>
      <c r="AW210" s="129">
        <v>0</v>
      </c>
      <c r="AX210" s="29">
        <f t="shared" si="318"/>
        <v>0</v>
      </c>
      <c r="AY210" s="28">
        <v>0</v>
      </c>
      <c r="AZ210" s="29">
        <f t="shared" si="319"/>
        <v>0</v>
      </c>
      <c r="BA210" s="68">
        <f t="shared" si="322"/>
        <v>3</v>
      </c>
      <c r="BB210" s="172">
        <f t="shared" si="323"/>
        <v>16201.962264150943</v>
      </c>
      <c r="BD210" s="180">
        <f t="shared" si="320"/>
        <v>16201.962264150943</v>
      </c>
      <c r="BE210" s="180">
        <f t="shared" si="321"/>
        <v>0</v>
      </c>
    </row>
    <row r="211" spans="1:218" ht="22.5">
      <c r="A211" s="34">
        <v>185</v>
      </c>
      <c r="B211" s="34">
        <v>26</v>
      </c>
      <c r="C211" s="35">
        <v>42271903</v>
      </c>
      <c r="D211" s="35">
        <v>2503201</v>
      </c>
      <c r="E211" s="37" t="s">
        <v>418</v>
      </c>
      <c r="F211" s="37" t="s">
        <v>418</v>
      </c>
      <c r="G211" s="38" t="s">
        <v>64</v>
      </c>
      <c r="H211" s="54">
        <v>11890.066715306673</v>
      </c>
      <c r="I211" s="139">
        <v>0</v>
      </c>
      <c r="J211" s="62">
        <f t="shared" si="298"/>
        <v>0</v>
      </c>
      <c r="K211" s="129">
        <v>0</v>
      </c>
      <c r="L211" s="29">
        <f t="shared" si="299"/>
        <v>0</v>
      </c>
      <c r="M211" s="129">
        <v>0</v>
      </c>
      <c r="N211" s="29">
        <f t="shared" si="300"/>
        <v>0</v>
      </c>
      <c r="O211" s="129">
        <v>1</v>
      </c>
      <c r="P211" s="29">
        <f t="shared" si="301"/>
        <v>11890.066715306673</v>
      </c>
      <c r="Q211" s="129">
        <v>0</v>
      </c>
      <c r="R211" s="29">
        <f t="shared" si="302"/>
        <v>0</v>
      </c>
      <c r="S211" s="129">
        <v>0</v>
      </c>
      <c r="T211" s="29">
        <f t="shared" si="303"/>
        <v>0</v>
      </c>
      <c r="U211" s="136">
        <v>0</v>
      </c>
      <c r="V211" s="29">
        <f t="shared" si="304"/>
        <v>0</v>
      </c>
      <c r="W211" s="129">
        <v>0</v>
      </c>
      <c r="X211" s="29">
        <f t="shared" si="305"/>
        <v>0</v>
      </c>
      <c r="Y211" s="129">
        <v>0</v>
      </c>
      <c r="Z211" s="29">
        <f t="shared" si="306"/>
        <v>0</v>
      </c>
      <c r="AA211" s="129">
        <v>0</v>
      </c>
      <c r="AB211" s="29">
        <f t="shared" si="307"/>
        <v>0</v>
      </c>
      <c r="AC211" s="129">
        <v>0</v>
      </c>
      <c r="AD211" s="29">
        <f t="shared" si="308"/>
        <v>0</v>
      </c>
      <c r="AE211" s="139">
        <v>0</v>
      </c>
      <c r="AF211" s="66">
        <f t="shared" si="309"/>
        <v>0</v>
      </c>
      <c r="AG211" s="129">
        <v>0</v>
      </c>
      <c r="AH211" s="29">
        <f t="shared" si="310"/>
        <v>0</v>
      </c>
      <c r="AI211" s="129">
        <v>0</v>
      </c>
      <c r="AJ211" s="29">
        <f t="shared" si="311"/>
        <v>0</v>
      </c>
      <c r="AK211" s="129">
        <v>0</v>
      </c>
      <c r="AL211" s="29">
        <f t="shared" si="312"/>
        <v>0</v>
      </c>
      <c r="AM211" s="129">
        <v>0</v>
      </c>
      <c r="AN211" s="29">
        <f t="shared" si="313"/>
        <v>0</v>
      </c>
      <c r="AO211" s="136">
        <v>0</v>
      </c>
      <c r="AP211" s="29">
        <f t="shared" si="314"/>
        <v>0</v>
      </c>
      <c r="AQ211" s="129">
        <v>0</v>
      </c>
      <c r="AR211" s="29">
        <f t="shared" si="315"/>
        <v>0</v>
      </c>
      <c r="AS211" s="129">
        <v>0</v>
      </c>
      <c r="AT211" s="26">
        <f t="shared" si="316"/>
        <v>0</v>
      </c>
      <c r="AU211" s="129">
        <v>0</v>
      </c>
      <c r="AV211" s="29">
        <f t="shared" si="317"/>
        <v>0</v>
      </c>
      <c r="AW211" s="129">
        <v>0</v>
      </c>
      <c r="AX211" s="29">
        <f t="shared" si="318"/>
        <v>0</v>
      </c>
      <c r="AY211" s="28">
        <v>0</v>
      </c>
      <c r="AZ211" s="29">
        <f t="shared" si="319"/>
        <v>0</v>
      </c>
      <c r="BA211" s="68">
        <f t="shared" si="322"/>
        <v>1</v>
      </c>
      <c r="BB211" s="172">
        <f t="shared" si="323"/>
        <v>11890.066715306673</v>
      </c>
      <c r="BD211" s="180">
        <f t="shared" si="320"/>
        <v>11890.066715306673</v>
      </c>
      <c r="BE211" s="180">
        <f t="shared" si="321"/>
        <v>0</v>
      </c>
    </row>
    <row r="212" spans="1:218" ht="22.5">
      <c r="A212" s="20">
        <v>186</v>
      </c>
      <c r="B212" s="20">
        <v>27</v>
      </c>
      <c r="C212" s="35">
        <v>42271903</v>
      </c>
      <c r="D212" s="35">
        <v>2503202</v>
      </c>
      <c r="E212" s="37" t="s">
        <v>419</v>
      </c>
      <c r="F212" s="37" t="s">
        <v>419</v>
      </c>
      <c r="G212" s="38" t="s">
        <v>64</v>
      </c>
      <c r="H212" s="54">
        <v>11113.598582735185</v>
      </c>
      <c r="I212" s="139">
        <v>0</v>
      </c>
      <c r="J212" s="62">
        <f t="shared" si="298"/>
        <v>0</v>
      </c>
      <c r="K212" s="129">
        <v>0</v>
      </c>
      <c r="L212" s="29">
        <f t="shared" si="299"/>
        <v>0</v>
      </c>
      <c r="M212" s="129">
        <v>0</v>
      </c>
      <c r="N212" s="29">
        <f t="shared" si="300"/>
        <v>0</v>
      </c>
      <c r="O212" s="129">
        <v>1</v>
      </c>
      <c r="P212" s="29">
        <f t="shared" si="301"/>
        <v>11113.598582735185</v>
      </c>
      <c r="Q212" s="129">
        <v>0</v>
      </c>
      <c r="R212" s="29">
        <f t="shared" si="302"/>
        <v>0</v>
      </c>
      <c r="S212" s="129">
        <v>0</v>
      </c>
      <c r="T212" s="29">
        <f t="shared" si="303"/>
        <v>0</v>
      </c>
      <c r="U212" s="136">
        <v>0</v>
      </c>
      <c r="V212" s="29">
        <f t="shared" si="304"/>
        <v>0</v>
      </c>
      <c r="W212" s="129">
        <v>0</v>
      </c>
      <c r="X212" s="29">
        <f t="shared" si="305"/>
        <v>0</v>
      </c>
      <c r="Y212" s="129">
        <v>0</v>
      </c>
      <c r="Z212" s="29">
        <f t="shared" si="306"/>
        <v>0</v>
      </c>
      <c r="AA212" s="129">
        <v>0</v>
      </c>
      <c r="AB212" s="29">
        <f t="shared" si="307"/>
        <v>0</v>
      </c>
      <c r="AC212" s="129">
        <v>0</v>
      </c>
      <c r="AD212" s="29">
        <f t="shared" si="308"/>
        <v>0</v>
      </c>
      <c r="AE212" s="139">
        <v>0</v>
      </c>
      <c r="AF212" s="66">
        <f t="shared" si="309"/>
        <v>0</v>
      </c>
      <c r="AG212" s="129">
        <v>0</v>
      </c>
      <c r="AH212" s="29">
        <f t="shared" si="310"/>
        <v>0</v>
      </c>
      <c r="AI212" s="129">
        <v>0</v>
      </c>
      <c r="AJ212" s="29">
        <f t="shared" si="311"/>
        <v>0</v>
      </c>
      <c r="AK212" s="129">
        <v>0</v>
      </c>
      <c r="AL212" s="29">
        <f t="shared" si="312"/>
        <v>0</v>
      </c>
      <c r="AM212" s="129">
        <v>0</v>
      </c>
      <c r="AN212" s="29">
        <f t="shared" si="313"/>
        <v>0</v>
      </c>
      <c r="AO212" s="136">
        <v>0</v>
      </c>
      <c r="AP212" s="29">
        <f t="shared" si="314"/>
        <v>0</v>
      </c>
      <c r="AQ212" s="129">
        <v>0</v>
      </c>
      <c r="AR212" s="29">
        <f t="shared" si="315"/>
        <v>0</v>
      </c>
      <c r="AS212" s="129">
        <v>0</v>
      </c>
      <c r="AT212" s="26">
        <f t="shared" si="316"/>
        <v>0</v>
      </c>
      <c r="AU212" s="129">
        <v>0</v>
      </c>
      <c r="AV212" s="29">
        <f t="shared" si="317"/>
        <v>0</v>
      </c>
      <c r="AW212" s="129">
        <v>0</v>
      </c>
      <c r="AX212" s="29">
        <f t="shared" si="318"/>
        <v>0</v>
      </c>
      <c r="AY212" s="28">
        <v>0</v>
      </c>
      <c r="AZ212" s="29">
        <f t="shared" si="319"/>
        <v>0</v>
      </c>
      <c r="BA212" s="68">
        <f t="shared" si="322"/>
        <v>1</v>
      </c>
      <c r="BB212" s="172">
        <f t="shared" si="323"/>
        <v>11113.598582735185</v>
      </c>
      <c r="BD212" s="180">
        <f t="shared" si="320"/>
        <v>11113.598582735185</v>
      </c>
      <c r="BE212" s="180">
        <f t="shared" si="321"/>
        <v>0</v>
      </c>
    </row>
    <row r="213" spans="1:218" ht="33.75">
      <c r="A213" s="34">
        <v>187</v>
      </c>
      <c r="B213" s="34">
        <v>28</v>
      </c>
      <c r="C213" s="35">
        <v>42272503</v>
      </c>
      <c r="D213" s="35">
        <v>2500446</v>
      </c>
      <c r="E213" s="37" t="s">
        <v>420</v>
      </c>
      <c r="F213" s="37" t="s">
        <v>421</v>
      </c>
      <c r="G213" s="38" t="s">
        <v>64</v>
      </c>
      <c r="H213" s="54">
        <v>1806.4993740133907</v>
      </c>
      <c r="I213" s="139">
        <v>0</v>
      </c>
      <c r="J213" s="62">
        <f t="shared" si="298"/>
        <v>0</v>
      </c>
      <c r="K213" s="129">
        <v>1</v>
      </c>
      <c r="L213" s="29">
        <f t="shared" si="299"/>
        <v>1806.4993740133907</v>
      </c>
      <c r="M213" s="129">
        <v>0</v>
      </c>
      <c r="N213" s="29">
        <f t="shared" si="300"/>
        <v>0</v>
      </c>
      <c r="O213" s="129">
        <v>1</v>
      </c>
      <c r="P213" s="29">
        <f t="shared" si="301"/>
        <v>1806.4993740133907</v>
      </c>
      <c r="Q213" s="129">
        <v>0</v>
      </c>
      <c r="R213" s="29">
        <f t="shared" si="302"/>
        <v>0</v>
      </c>
      <c r="S213" s="129">
        <v>0</v>
      </c>
      <c r="T213" s="29">
        <f t="shared" si="303"/>
        <v>0</v>
      </c>
      <c r="U213" s="136">
        <v>0</v>
      </c>
      <c r="V213" s="29">
        <f t="shared" si="304"/>
        <v>0</v>
      </c>
      <c r="W213" s="129">
        <v>0</v>
      </c>
      <c r="X213" s="29">
        <f t="shared" si="305"/>
        <v>0</v>
      </c>
      <c r="Y213" s="129">
        <v>0</v>
      </c>
      <c r="Z213" s="29">
        <f t="shared" si="306"/>
        <v>0</v>
      </c>
      <c r="AA213" s="129">
        <v>0</v>
      </c>
      <c r="AB213" s="29">
        <f t="shared" si="307"/>
        <v>0</v>
      </c>
      <c r="AC213" s="129">
        <v>0</v>
      </c>
      <c r="AD213" s="29">
        <f t="shared" si="308"/>
        <v>0</v>
      </c>
      <c r="AE213" s="139">
        <v>0</v>
      </c>
      <c r="AF213" s="66">
        <f t="shared" si="309"/>
        <v>0</v>
      </c>
      <c r="AG213" s="129">
        <v>0</v>
      </c>
      <c r="AH213" s="29">
        <f t="shared" si="310"/>
        <v>0</v>
      </c>
      <c r="AI213" s="129">
        <v>0</v>
      </c>
      <c r="AJ213" s="29">
        <f t="shared" si="311"/>
        <v>0</v>
      </c>
      <c r="AK213" s="129">
        <v>0</v>
      </c>
      <c r="AL213" s="29">
        <f t="shared" si="312"/>
        <v>0</v>
      </c>
      <c r="AM213" s="129">
        <v>0</v>
      </c>
      <c r="AN213" s="29">
        <f t="shared" si="313"/>
        <v>0</v>
      </c>
      <c r="AO213" s="136">
        <v>0</v>
      </c>
      <c r="AP213" s="29">
        <f t="shared" si="314"/>
        <v>0</v>
      </c>
      <c r="AQ213" s="129">
        <v>0</v>
      </c>
      <c r="AR213" s="29">
        <f t="shared" si="315"/>
        <v>0</v>
      </c>
      <c r="AS213" s="129">
        <v>0</v>
      </c>
      <c r="AT213" s="26">
        <f t="shared" si="316"/>
        <v>0</v>
      </c>
      <c r="AU213" s="129">
        <v>0</v>
      </c>
      <c r="AV213" s="29">
        <f t="shared" si="317"/>
        <v>0</v>
      </c>
      <c r="AW213" s="129">
        <v>0</v>
      </c>
      <c r="AX213" s="29">
        <f t="shared" si="318"/>
        <v>0</v>
      </c>
      <c r="AY213" s="28">
        <v>0</v>
      </c>
      <c r="AZ213" s="29">
        <f t="shared" si="319"/>
        <v>0</v>
      </c>
      <c r="BA213" s="68">
        <f t="shared" si="322"/>
        <v>2</v>
      </c>
      <c r="BB213" s="172">
        <f t="shared" si="323"/>
        <v>3612.9987480267814</v>
      </c>
      <c r="BD213" s="180">
        <f t="shared" si="320"/>
        <v>3612.9987480267814</v>
      </c>
      <c r="BE213" s="180">
        <f t="shared" si="321"/>
        <v>0</v>
      </c>
    </row>
    <row r="214" spans="1:218" ht="67.5">
      <c r="A214" s="20">
        <v>188</v>
      </c>
      <c r="B214" s="20">
        <v>29</v>
      </c>
      <c r="C214" s="35">
        <v>42271708</v>
      </c>
      <c r="D214" s="35">
        <v>2500421</v>
      </c>
      <c r="E214" s="37" t="s">
        <v>422</v>
      </c>
      <c r="F214" s="37" t="s">
        <v>423</v>
      </c>
      <c r="G214" s="38" t="s">
        <v>64</v>
      </c>
      <c r="H214" s="54">
        <v>12292.17119703973</v>
      </c>
      <c r="I214" s="139">
        <v>0</v>
      </c>
      <c r="J214" s="62">
        <f t="shared" si="298"/>
        <v>0</v>
      </c>
      <c r="K214" s="129">
        <v>0</v>
      </c>
      <c r="L214" s="29">
        <f t="shared" si="299"/>
        <v>0</v>
      </c>
      <c r="M214" s="129">
        <v>0</v>
      </c>
      <c r="N214" s="29">
        <f t="shared" si="300"/>
        <v>0</v>
      </c>
      <c r="O214" s="129">
        <v>0</v>
      </c>
      <c r="P214" s="29">
        <f t="shared" si="301"/>
        <v>0</v>
      </c>
      <c r="Q214" s="129">
        <v>0</v>
      </c>
      <c r="R214" s="29">
        <f t="shared" si="302"/>
        <v>0</v>
      </c>
      <c r="S214" s="129">
        <v>0</v>
      </c>
      <c r="T214" s="29">
        <f t="shared" si="303"/>
        <v>0</v>
      </c>
      <c r="U214" s="136">
        <v>0</v>
      </c>
      <c r="V214" s="29">
        <f t="shared" si="304"/>
        <v>0</v>
      </c>
      <c r="W214" s="129">
        <v>0</v>
      </c>
      <c r="X214" s="29">
        <f t="shared" si="305"/>
        <v>0</v>
      </c>
      <c r="Y214" s="129">
        <v>0</v>
      </c>
      <c r="Z214" s="29">
        <f t="shared" si="306"/>
        <v>0</v>
      </c>
      <c r="AA214" s="129">
        <v>0</v>
      </c>
      <c r="AB214" s="29">
        <f t="shared" si="307"/>
        <v>0</v>
      </c>
      <c r="AC214" s="129">
        <v>0</v>
      </c>
      <c r="AD214" s="29">
        <f t="shared" si="308"/>
        <v>0</v>
      </c>
      <c r="AE214" s="139">
        <v>4</v>
      </c>
      <c r="AF214" s="66">
        <f t="shared" si="309"/>
        <v>49168.68478815892</v>
      </c>
      <c r="AG214" s="129">
        <v>0</v>
      </c>
      <c r="AH214" s="29">
        <f t="shared" si="310"/>
        <v>0</v>
      </c>
      <c r="AI214" s="129">
        <v>0</v>
      </c>
      <c r="AJ214" s="29">
        <f t="shared" si="311"/>
        <v>0</v>
      </c>
      <c r="AK214" s="129">
        <v>0</v>
      </c>
      <c r="AL214" s="29">
        <f t="shared" si="312"/>
        <v>0</v>
      </c>
      <c r="AM214" s="129">
        <v>0</v>
      </c>
      <c r="AN214" s="29">
        <f t="shared" si="313"/>
        <v>0</v>
      </c>
      <c r="AO214" s="136">
        <v>0</v>
      </c>
      <c r="AP214" s="29">
        <f t="shared" si="314"/>
        <v>0</v>
      </c>
      <c r="AQ214" s="129">
        <v>0</v>
      </c>
      <c r="AR214" s="29">
        <f t="shared" si="315"/>
        <v>0</v>
      </c>
      <c r="AS214" s="129">
        <v>0</v>
      </c>
      <c r="AT214" s="26">
        <f t="shared" si="316"/>
        <v>0</v>
      </c>
      <c r="AU214" s="129">
        <v>0</v>
      </c>
      <c r="AV214" s="29">
        <f t="shared" si="317"/>
        <v>0</v>
      </c>
      <c r="AW214" s="129">
        <v>0</v>
      </c>
      <c r="AX214" s="29">
        <f t="shared" si="318"/>
        <v>0</v>
      </c>
      <c r="AY214" s="28">
        <v>0</v>
      </c>
      <c r="AZ214" s="29">
        <f t="shared" si="319"/>
        <v>0</v>
      </c>
      <c r="BA214" s="68">
        <f t="shared" si="322"/>
        <v>4</v>
      </c>
      <c r="BB214" s="172">
        <f t="shared" si="323"/>
        <v>49168.68478815892</v>
      </c>
      <c r="BD214" s="180">
        <f t="shared" si="320"/>
        <v>49168.68478815892</v>
      </c>
      <c r="BE214" s="180">
        <f t="shared" si="321"/>
        <v>0</v>
      </c>
    </row>
    <row r="215" spans="1:218" ht="67.5">
      <c r="A215" s="34">
        <v>189</v>
      </c>
      <c r="B215" s="34">
        <v>30</v>
      </c>
      <c r="C215" s="35">
        <v>42271708</v>
      </c>
      <c r="D215" s="35">
        <v>2502675</v>
      </c>
      <c r="E215" s="37" t="s">
        <v>424</v>
      </c>
      <c r="F215" s="37" t="s">
        <v>423</v>
      </c>
      <c r="G215" s="38" t="s">
        <v>64</v>
      </c>
      <c r="H215" s="54">
        <v>12270.997022226949</v>
      </c>
      <c r="I215" s="139">
        <v>0</v>
      </c>
      <c r="J215" s="62">
        <f t="shared" si="298"/>
        <v>0</v>
      </c>
      <c r="K215" s="129">
        <v>0</v>
      </c>
      <c r="L215" s="29">
        <f t="shared" si="299"/>
        <v>0</v>
      </c>
      <c r="M215" s="129">
        <v>0</v>
      </c>
      <c r="N215" s="29">
        <f t="shared" si="300"/>
        <v>0</v>
      </c>
      <c r="O215" s="129">
        <v>0</v>
      </c>
      <c r="P215" s="29">
        <f t="shared" si="301"/>
        <v>0</v>
      </c>
      <c r="Q215" s="129">
        <v>0</v>
      </c>
      <c r="R215" s="29">
        <f t="shared" si="302"/>
        <v>0</v>
      </c>
      <c r="S215" s="129">
        <v>0</v>
      </c>
      <c r="T215" s="29">
        <f t="shared" si="303"/>
        <v>0</v>
      </c>
      <c r="U215" s="136">
        <v>2</v>
      </c>
      <c r="V215" s="29">
        <f t="shared" si="304"/>
        <v>24541.994044453899</v>
      </c>
      <c r="W215" s="129">
        <v>5</v>
      </c>
      <c r="X215" s="29">
        <f t="shared" si="305"/>
        <v>61354.985111134745</v>
      </c>
      <c r="Y215" s="129">
        <v>0</v>
      </c>
      <c r="Z215" s="29">
        <f t="shared" si="306"/>
        <v>0</v>
      </c>
      <c r="AA215" s="129">
        <v>0</v>
      </c>
      <c r="AB215" s="29">
        <f t="shared" si="307"/>
        <v>0</v>
      </c>
      <c r="AC215" s="129">
        <v>0</v>
      </c>
      <c r="AD215" s="29">
        <f t="shared" si="308"/>
        <v>0</v>
      </c>
      <c r="AE215" s="139">
        <v>5</v>
      </c>
      <c r="AF215" s="66">
        <f t="shared" si="309"/>
        <v>61354.985111134745</v>
      </c>
      <c r="AG215" s="129">
        <v>0</v>
      </c>
      <c r="AH215" s="29">
        <f t="shared" si="310"/>
        <v>0</v>
      </c>
      <c r="AI215" s="129">
        <v>0</v>
      </c>
      <c r="AJ215" s="29">
        <f t="shared" si="311"/>
        <v>0</v>
      </c>
      <c r="AK215" s="129">
        <v>0</v>
      </c>
      <c r="AL215" s="29">
        <f t="shared" si="312"/>
        <v>0</v>
      </c>
      <c r="AM215" s="129">
        <v>0</v>
      </c>
      <c r="AN215" s="29">
        <f t="shared" si="313"/>
        <v>0</v>
      </c>
      <c r="AO215" s="136">
        <v>0</v>
      </c>
      <c r="AP215" s="29">
        <f t="shared" si="314"/>
        <v>0</v>
      </c>
      <c r="AQ215" s="129">
        <v>0</v>
      </c>
      <c r="AR215" s="29">
        <f t="shared" si="315"/>
        <v>0</v>
      </c>
      <c r="AS215" s="129">
        <v>0</v>
      </c>
      <c r="AT215" s="26">
        <f t="shared" si="316"/>
        <v>0</v>
      </c>
      <c r="AU215" s="129">
        <v>0</v>
      </c>
      <c r="AV215" s="29">
        <f t="shared" si="317"/>
        <v>0</v>
      </c>
      <c r="AW215" s="129">
        <v>0</v>
      </c>
      <c r="AX215" s="29">
        <f t="shared" si="318"/>
        <v>0</v>
      </c>
      <c r="AY215" s="28">
        <v>0</v>
      </c>
      <c r="AZ215" s="29">
        <f t="shared" si="319"/>
        <v>0</v>
      </c>
      <c r="BA215" s="68">
        <f t="shared" si="322"/>
        <v>12</v>
      </c>
      <c r="BB215" s="172">
        <f t="shared" si="323"/>
        <v>147251.9642667234</v>
      </c>
      <c r="BD215" s="180">
        <f t="shared" si="320"/>
        <v>147251.9642667234</v>
      </c>
      <c r="BE215" s="180">
        <f t="shared" si="321"/>
        <v>0</v>
      </c>
    </row>
    <row r="216" spans="1:218" ht="135">
      <c r="A216" s="20">
        <v>190</v>
      </c>
      <c r="B216" s="20">
        <v>31</v>
      </c>
      <c r="C216" s="35">
        <v>41112506</v>
      </c>
      <c r="D216" s="35" t="s">
        <v>425</v>
      </c>
      <c r="E216" s="37" t="s">
        <v>426</v>
      </c>
      <c r="F216" s="55" t="s">
        <v>427</v>
      </c>
      <c r="G216" s="38" t="s">
        <v>64</v>
      </c>
      <c r="H216" s="54">
        <v>8462.4744680997701</v>
      </c>
      <c r="I216" s="139">
        <v>0</v>
      </c>
      <c r="J216" s="62">
        <f t="shared" si="298"/>
        <v>0</v>
      </c>
      <c r="K216" s="129">
        <v>0</v>
      </c>
      <c r="L216" s="29">
        <f t="shared" si="299"/>
        <v>0</v>
      </c>
      <c r="M216" s="129">
        <v>0</v>
      </c>
      <c r="N216" s="29">
        <f t="shared" si="300"/>
        <v>0</v>
      </c>
      <c r="O216" s="129">
        <v>0</v>
      </c>
      <c r="P216" s="29">
        <f t="shared" si="301"/>
        <v>0</v>
      </c>
      <c r="Q216" s="129">
        <v>0</v>
      </c>
      <c r="R216" s="29">
        <f t="shared" si="302"/>
        <v>0</v>
      </c>
      <c r="S216" s="129">
        <v>0</v>
      </c>
      <c r="T216" s="29">
        <f t="shared" si="303"/>
        <v>0</v>
      </c>
      <c r="U216" s="136">
        <v>0</v>
      </c>
      <c r="V216" s="29">
        <f t="shared" si="304"/>
        <v>0</v>
      </c>
      <c r="W216" s="129">
        <v>0</v>
      </c>
      <c r="X216" s="29">
        <f t="shared" si="305"/>
        <v>0</v>
      </c>
      <c r="Y216" s="129">
        <v>0</v>
      </c>
      <c r="Z216" s="29">
        <f t="shared" si="306"/>
        <v>0</v>
      </c>
      <c r="AA216" s="129">
        <v>0</v>
      </c>
      <c r="AB216" s="29">
        <f t="shared" si="307"/>
        <v>0</v>
      </c>
      <c r="AC216" s="129">
        <v>0</v>
      </c>
      <c r="AD216" s="29">
        <f t="shared" si="308"/>
        <v>0</v>
      </c>
      <c r="AE216" s="139">
        <v>0</v>
      </c>
      <c r="AF216" s="66">
        <f t="shared" si="309"/>
        <v>0</v>
      </c>
      <c r="AG216" s="129">
        <v>0</v>
      </c>
      <c r="AH216" s="29">
        <f t="shared" si="310"/>
        <v>0</v>
      </c>
      <c r="AI216" s="129">
        <v>0</v>
      </c>
      <c r="AJ216" s="29">
        <f t="shared" si="311"/>
        <v>0</v>
      </c>
      <c r="AK216" s="129">
        <v>0</v>
      </c>
      <c r="AL216" s="29">
        <f t="shared" si="312"/>
        <v>0</v>
      </c>
      <c r="AM216" s="129">
        <v>2</v>
      </c>
      <c r="AN216" s="29">
        <f t="shared" si="313"/>
        <v>16924.94893619954</v>
      </c>
      <c r="AO216" s="136">
        <v>0</v>
      </c>
      <c r="AP216" s="29">
        <f t="shared" si="314"/>
        <v>0</v>
      </c>
      <c r="AQ216" s="129">
        <v>0</v>
      </c>
      <c r="AR216" s="29">
        <f t="shared" si="315"/>
        <v>0</v>
      </c>
      <c r="AS216" s="129">
        <v>0</v>
      </c>
      <c r="AT216" s="26">
        <f t="shared" si="316"/>
        <v>0</v>
      </c>
      <c r="AU216" s="129">
        <v>0</v>
      </c>
      <c r="AV216" s="29">
        <f t="shared" si="317"/>
        <v>0</v>
      </c>
      <c r="AW216" s="129">
        <v>5</v>
      </c>
      <c r="AX216" s="29">
        <f t="shared" si="318"/>
        <v>42312.372340498849</v>
      </c>
      <c r="AY216" s="28">
        <v>0</v>
      </c>
      <c r="AZ216" s="29">
        <f t="shared" si="319"/>
        <v>0</v>
      </c>
      <c r="BA216" s="68">
        <f t="shared" si="322"/>
        <v>7</v>
      </c>
      <c r="BB216" s="172">
        <f t="shared" si="323"/>
        <v>59237.321276698392</v>
      </c>
      <c r="BD216" s="180">
        <f t="shared" si="320"/>
        <v>59237.321276698392</v>
      </c>
      <c r="BE216" s="180">
        <f t="shared" si="321"/>
        <v>0</v>
      </c>
    </row>
    <row r="217" spans="1:218" customFormat="1" ht="15.75" thickBot="1">
      <c r="A217" s="352" t="s">
        <v>428</v>
      </c>
      <c r="B217" s="352"/>
      <c r="C217" s="352"/>
      <c r="D217" s="352"/>
      <c r="E217" s="352"/>
      <c r="F217" s="352"/>
      <c r="G217" s="352"/>
      <c r="H217" s="353"/>
      <c r="I217" s="158">
        <f t="shared" ref="I217:AZ217" si="324">SUM(I186:I216)</f>
        <v>57</v>
      </c>
      <c r="J217" s="159">
        <f t="shared" si="324"/>
        <v>1448043.3299756509</v>
      </c>
      <c r="K217" s="158">
        <f t="shared" si="324"/>
        <v>5</v>
      </c>
      <c r="L217" s="159">
        <f t="shared" si="324"/>
        <v>20643.297461312704</v>
      </c>
      <c r="M217" s="158">
        <f t="shared" si="324"/>
        <v>0</v>
      </c>
      <c r="N217" s="159">
        <f t="shared" si="324"/>
        <v>0</v>
      </c>
      <c r="O217" s="158">
        <f t="shared" si="324"/>
        <v>31</v>
      </c>
      <c r="P217" s="159">
        <f t="shared" si="324"/>
        <v>146266.09429877886</v>
      </c>
      <c r="Q217" s="158">
        <f t="shared" si="324"/>
        <v>0</v>
      </c>
      <c r="R217" s="159">
        <f t="shared" si="324"/>
        <v>0</v>
      </c>
      <c r="S217" s="158">
        <f t="shared" si="324"/>
        <v>4</v>
      </c>
      <c r="T217" s="159">
        <f t="shared" si="324"/>
        <v>22324.349290170103</v>
      </c>
      <c r="U217" s="158">
        <f t="shared" si="324"/>
        <v>17</v>
      </c>
      <c r="V217" s="159">
        <f t="shared" si="324"/>
        <v>62055.175810715053</v>
      </c>
      <c r="W217" s="158">
        <f t="shared" si="324"/>
        <v>5</v>
      </c>
      <c r="X217" s="159">
        <f t="shared" si="324"/>
        <v>61354.985111134745</v>
      </c>
      <c r="Y217" s="158">
        <f t="shared" si="324"/>
        <v>0</v>
      </c>
      <c r="Z217" s="159">
        <f t="shared" si="324"/>
        <v>0</v>
      </c>
      <c r="AA217" s="158">
        <f t="shared" si="324"/>
        <v>0</v>
      </c>
      <c r="AB217" s="159">
        <f t="shared" si="324"/>
        <v>0</v>
      </c>
      <c r="AC217" s="158">
        <f t="shared" si="324"/>
        <v>0</v>
      </c>
      <c r="AD217" s="159">
        <f t="shared" si="324"/>
        <v>0</v>
      </c>
      <c r="AE217" s="158">
        <f t="shared" si="324"/>
        <v>9</v>
      </c>
      <c r="AF217" s="159">
        <f t="shared" si="324"/>
        <v>110523.66989929366</v>
      </c>
      <c r="AG217" s="158">
        <f t="shared" si="324"/>
        <v>30</v>
      </c>
      <c r="AH217" s="159">
        <f t="shared" si="324"/>
        <v>157420.48474181356</v>
      </c>
      <c r="AI217" s="158">
        <f t="shared" si="324"/>
        <v>0</v>
      </c>
      <c r="AJ217" s="159">
        <f t="shared" si="324"/>
        <v>0</v>
      </c>
      <c r="AK217" s="158">
        <f t="shared" si="324"/>
        <v>0</v>
      </c>
      <c r="AL217" s="159">
        <f t="shared" si="324"/>
        <v>0</v>
      </c>
      <c r="AM217" s="158">
        <f t="shared" si="324"/>
        <v>2</v>
      </c>
      <c r="AN217" s="159">
        <f t="shared" si="324"/>
        <v>16924.94893619954</v>
      </c>
      <c r="AO217" s="158">
        <f t="shared" si="324"/>
        <v>30</v>
      </c>
      <c r="AP217" s="159">
        <f t="shared" si="324"/>
        <v>213805.93763009604</v>
      </c>
      <c r="AQ217" s="158">
        <f t="shared" si="324"/>
        <v>0</v>
      </c>
      <c r="AR217" s="159">
        <f t="shared" si="324"/>
        <v>0</v>
      </c>
      <c r="AS217" s="158">
        <f t="shared" si="324"/>
        <v>0</v>
      </c>
      <c r="AT217" s="159">
        <f t="shared" si="324"/>
        <v>0</v>
      </c>
      <c r="AU217" s="158">
        <f t="shared" si="324"/>
        <v>0</v>
      </c>
      <c r="AV217" s="159">
        <f t="shared" si="324"/>
        <v>0</v>
      </c>
      <c r="AW217" s="158">
        <f t="shared" si="324"/>
        <v>41</v>
      </c>
      <c r="AX217" s="159">
        <f t="shared" si="324"/>
        <v>327190.65467853111</v>
      </c>
      <c r="AY217" s="158">
        <f t="shared" si="324"/>
        <v>0</v>
      </c>
      <c r="AZ217" s="159">
        <f t="shared" si="324"/>
        <v>0</v>
      </c>
      <c r="BA217" s="161">
        <f t="shared" si="322"/>
        <v>231</v>
      </c>
      <c r="BB217" s="173">
        <f t="shared" si="323"/>
        <v>2586552.9278336959</v>
      </c>
      <c r="BC217" s="147">
        <f>SUM(BB186:BB216)</f>
        <v>2586552.9278336959</v>
      </c>
      <c r="BD217" s="181">
        <f>SUM(BD186:BD216)</f>
        <v>2586552.9278336959</v>
      </c>
      <c r="BE217" s="167">
        <f t="shared" si="321"/>
        <v>0</v>
      </c>
      <c r="BF217" s="102"/>
      <c r="BG217" s="102"/>
      <c r="BH217" s="102"/>
      <c r="BI217" s="102"/>
      <c r="BJ217" s="102"/>
      <c r="BK217" s="102"/>
      <c r="BL217" s="102"/>
      <c r="BM217" s="102"/>
      <c r="BN217" s="102"/>
      <c r="BO217" s="102"/>
      <c r="BP217" s="102"/>
      <c r="BQ217" s="102"/>
      <c r="BR217" s="102"/>
      <c r="BS217" s="102"/>
      <c r="BT217" s="102"/>
      <c r="BU217" s="102"/>
      <c r="BV217" s="102"/>
      <c r="BW217" s="102"/>
      <c r="BX217" s="102"/>
      <c r="BY217" s="102"/>
      <c r="BZ217" s="102"/>
      <c r="CA217" s="102"/>
      <c r="CB217" s="102"/>
      <c r="CC217" s="102"/>
      <c r="CD217" s="102"/>
      <c r="CE217" s="102"/>
      <c r="CF217" s="102"/>
      <c r="CG217" s="102"/>
      <c r="CH217" s="102"/>
      <c r="CI217" s="102"/>
      <c r="CJ217" s="102"/>
      <c r="CK217" s="102"/>
      <c r="CL217" s="102"/>
      <c r="CM217" s="102"/>
      <c r="CN217" s="102"/>
      <c r="CO217" s="102"/>
      <c r="CP217" s="102"/>
      <c r="CQ217" s="102"/>
      <c r="CR217" s="102"/>
      <c r="CS217" s="102"/>
      <c r="CT217" s="102"/>
      <c r="CU217" s="102"/>
      <c r="CV217" s="102"/>
      <c r="CW217" s="102"/>
      <c r="CX217" s="102"/>
      <c r="CY217" s="102"/>
      <c r="CZ217" s="102"/>
      <c r="DA217" s="102"/>
      <c r="DB217" s="102"/>
      <c r="DC217" s="102"/>
      <c r="DD217" s="102"/>
      <c r="DE217" s="102"/>
      <c r="DF217" s="102"/>
      <c r="DG217" s="102"/>
      <c r="DH217" s="102"/>
      <c r="DI217" s="102"/>
      <c r="DJ217" s="102"/>
      <c r="DK217" s="102"/>
      <c r="DL217" s="102"/>
      <c r="DM217" s="102"/>
      <c r="DN217" s="102"/>
      <c r="DO217" s="102"/>
      <c r="DP217" s="102"/>
      <c r="DQ217" s="102"/>
      <c r="DR217" s="102"/>
      <c r="DS217" s="102"/>
      <c r="DT217" s="102"/>
      <c r="DU217" s="102"/>
      <c r="DV217" s="102"/>
      <c r="DW217" s="102"/>
      <c r="DX217" s="102"/>
      <c r="DY217" s="102"/>
      <c r="DZ217" s="102"/>
      <c r="EA217" s="102"/>
      <c r="EB217" s="102"/>
      <c r="EC217" s="102"/>
      <c r="ED217" s="102"/>
      <c r="EE217" s="102"/>
      <c r="EF217" s="102"/>
      <c r="EG217" s="102"/>
      <c r="EH217" s="102"/>
      <c r="EI217" s="102"/>
      <c r="EJ217" s="102"/>
      <c r="EK217" s="102"/>
      <c r="EL217" s="102"/>
      <c r="EM217" s="102"/>
      <c r="EN217" s="102"/>
      <c r="EO217" s="102"/>
      <c r="EP217" s="102"/>
      <c r="EQ217" s="102"/>
      <c r="ER217" s="102"/>
      <c r="ES217" s="102"/>
      <c r="ET217" s="102"/>
      <c r="EU217" s="102"/>
      <c r="EV217" s="102"/>
      <c r="EW217" s="102"/>
      <c r="EX217" s="102"/>
      <c r="EY217" s="102"/>
      <c r="EZ217" s="102"/>
      <c r="FA217" s="102"/>
      <c r="FB217" s="102"/>
      <c r="FC217" s="102"/>
      <c r="FD217" s="102"/>
      <c r="FE217" s="102"/>
      <c r="FF217" s="102"/>
      <c r="FG217" s="102"/>
      <c r="FH217" s="102"/>
      <c r="FI217" s="102"/>
      <c r="FJ217" s="102"/>
      <c r="FK217" s="102"/>
      <c r="FL217" s="102"/>
      <c r="FM217" s="102"/>
      <c r="FN217" s="102"/>
      <c r="FO217" s="102"/>
      <c r="FP217" s="102"/>
      <c r="FQ217" s="102"/>
      <c r="FR217" s="102"/>
      <c r="FS217" s="102"/>
      <c r="FT217" s="102"/>
      <c r="FU217" s="102"/>
      <c r="FV217" s="102"/>
      <c r="FW217" s="102"/>
      <c r="FX217" s="102"/>
      <c r="FY217" s="102"/>
      <c r="FZ217" s="102"/>
      <c r="GA217" s="102"/>
      <c r="GB217" s="102"/>
      <c r="GC217" s="102"/>
      <c r="GD217" s="102"/>
      <c r="GE217" s="102"/>
      <c r="GF217" s="102"/>
      <c r="GG217" s="102"/>
      <c r="GH217" s="102"/>
      <c r="GI217" s="102"/>
      <c r="GJ217" s="102"/>
      <c r="GK217" s="102"/>
      <c r="GL217" s="102"/>
      <c r="GM217" s="102"/>
      <c r="GN217" s="102"/>
      <c r="GO217" s="102"/>
      <c r="GP217" s="102"/>
      <c r="GQ217" s="102"/>
      <c r="GR217" s="102"/>
      <c r="GS217" s="102"/>
      <c r="GT217" s="102"/>
      <c r="GU217" s="102"/>
      <c r="GV217" s="102"/>
      <c r="GW217" s="102"/>
      <c r="GX217" s="102"/>
      <c r="GY217" s="102"/>
      <c r="GZ217" s="102"/>
      <c r="HA217" s="102"/>
      <c r="HB217" s="102"/>
      <c r="HC217" s="102"/>
      <c r="HD217" s="102"/>
      <c r="HE217" s="102"/>
      <c r="HF217" s="102"/>
      <c r="HG217" s="102"/>
      <c r="HH217" s="102"/>
      <c r="HI217" s="102"/>
      <c r="HJ217" s="102"/>
    </row>
    <row r="218" spans="1:218" customFormat="1" ht="15.75" thickBot="1">
      <c r="A218" s="357" t="s">
        <v>429</v>
      </c>
      <c r="B218" s="358"/>
      <c r="C218" s="358"/>
      <c r="D218" s="358"/>
      <c r="E218" s="358"/>
      <c r="F218" s="358"/>
      <c r="G218" s="359"/>
      <c r="H218" s="41" t="s">
        <v>32</v>
      </c>
      <c r="I218" s="360" t="s">
        <v>1</v>
      </c>
      <c r="J218" s="361"/>
      <c r="K218" s="355" t="s">
        <v>60</v>
      </c>
      <c r="L218" s="356"/>
      <c r="M218" s="355" t="s">
        <v>61</v>
      </c>
      <c r="N218" s="356"/>
      <c r="O218" s="355" t="s">
        <v>4</v>
      </c>
      <c r="P218" s="356"/>
      <c r="Q218" s="355" t="s">
        <v>5</v>
      </c>
      <c r="R218" s="356"/>
      <c r="S218" s="355" t="s">
        <v>6</v>
      </c>
      <c r="T218" s="356"/>
      <c r="U218" s="355" t="s">
        <v>7</v>
      </c>
      <c r="V218" s="356"/>
      <c r="W218" s="355" t="s">
        <v>8</v>
      </c>
      <c r="X218" s="356"/>
      <c r="Y218" s="355" t="s">
        <v>9</v>
      </c>
      <c r="Z218" s="356"/>
      <c r="AA218" s="355" t="s">
        <v>10</v>
      </c>
      <c r="AB218" s="356"/>
      <c r="AC218" s="355" t="s">
        <v>11</v>
      </c>
      <c r="AD218" s="356"/>
      <c r="AE218" s="355" t="s">
        <v>12</v>
      </c>
      <c r="AF218" s="356"/>
      <c r="AG218" s="355" t="s">
        <v>13</v>
      </c>
      <c r="AH218" s="356"/>
      <c r="AI218" s="355" t="s">
        <v>14</v>
      </c>
      <c r="AJ218" s="356"/>
      <c r="AK218" s="355" t="s">
        <v>15</v>
      </c>
      <c r="AL218" s="356"/>
      <c r="AM218" s="355" t="s">
        <v>16</v>
      </c>
      <c r="AN218" s="356"/>
      <c r="AO218" s="355" t="s">
        <v>17</v>
      </c>
      <c r="AP218" s="356"/>
      <c r="AQ218" s="355" t="s">
        <v>18</v>
      </c>
      <c r="AR218" s="356"/>
      <c r="AS218" s="355" t="s">
        <v>19</v>
      </c>
      <c r="AT218" s="356"/>
      <c r="AU218" s="355" t="s">
        <v>20</v>
      </c>
      <c r="AV218" s="356"/>
      <c r="AW218" s="355" t="s">
        <v>21</v>
      </c>
      <c r="AX218" s="356"/>
      <c r="AY218" s="355" t="s">
        <v>22</v>
      </c>
      <c r="AZ218" s="356"/>
      <c r="BA218" s="5" t="s">
        <v>23</v>
      </c>
      <c r="BB218" s="172"/>
      <c r="BC218" s="147"/>
      <c r="BD218" s="181"/>
      <c r="BE218" s="167"/>
      <c r="BF218" s="102"/>
      <c r="BG218" s="102"/>
      <c r="BH218" s="102"/>
      <c r="BI218" s="102"/>
      <c r="BJ218" s="102"/>
      <c r="BK218" s="102"/>
      <c r="BL218" s="102"/>
      <c r="BM218" s="102"/>
      <c r="BN218" s="102"/>
      <c r="BO218" s="102"/>
      <c r="BP218" s="102"/>
      <c r="BQ218" s="102"/>
      <c r="BR218" s="102"/>
      <c r="BS218" s="102"/>
      <c r="BT218" s="102"/>
      <c r="BU218" s="102"/>
      <c r="BV218" s="102"/>
      <c r="BW218" s="102"/>
      <c r="BX218" s="102"/>
      <c r="BY218" s="102"/>
      <c r="BZ218" s="102"/>
      <c r="CA218" s="102"/>
      <c r="CB218" s="102"/>
      <c r="CC218" s="102"/>
      <c r="CD218" s="102"/>
      <c r="CE218" s="102"/>
      <c r="CF218" s="102"/>
      <c r="CG218" s="102"/>
      <c r="CH218" s="102"/>
      <c r="CI218" s="102"/>
      <c r="CJ218" s="102"/>
      <c r="CK218" s="102"/>
      <c r="CL218" s="102"/>
      <c r="CM218" s="102"/>
      <c r="CN218" s="102"/>
      <c r="CO218" s="102"/>
      <c r="CP218" s="102"/>
      <c r="CQ218" s="102"/>
      <c r="CR218" s="102"/>
      <c r="CS218" s="102"/>
      <c r="CT218" s="102"/>
      <c r="CU218" s="102"/>
      <c r="CV218" s="102"/>
      <c r="CW218" s="102"/>
      <c r="CX218" s="102"/>
      <c r="CY218" s="102"/>
      <c r="CZ218" s="102"/>
      <c r="DA218" s="102"/>
      <c r="DB218" s="102"/>
      <c r="DC218" s="102"/>
      <c r="DD218" s="102"/>
      <c r="DE218" s="102"/>
      <c r="DF218" s="102"/>
      <c r="DG218" s="102"/>
      <c r="DH218" s="102"/>
      <c r="DI218" s="102"/>
      <c r="DJ218" s="102"/>
      <c r="DK218" s="102"/>
      <c r="DL218" s="102"/>
      <c r="DM218" s="102"/>
      <c r="DN218" s="102"/>
      <c r="DO218" s="102"/>
      <c r="DP218" s="102"/>
      <c r="DQ218" s="102"/>
      <c r="DR218" s="102"/>
      <c r="DS218" s="102"/>
      <c r="DT218" s="102"/>
      <c r="DU218" s="102"/>
      <c r="DV218" s="102"/>
      <c r="DW218" s="102"/>
      <c r="DX218" s="102"/>
      <c r="DY218" s="102"/>
      <c r="DZ218" s="102"/>
      <c r="EA218" s="102"/>
      <c r="EB218" s="102"/>
      <c r="EC218" s="102"/>
      <c r="ED218" s="102"/>
      <c r="EE218" s="102"/>
      <c r="EF218" s="102"/>
      <c r="EG218" s="102"/>
      <c r="EH218" s="102"/>
      <c r="EI218" s="102"/>
      <c r="EJ218" s="102"/>
      <c r="EK218" s="102"/>
      <c r="EL218" s="102"/>
      <c r="EM218" s="102"/>
      <c r="EN218" s="102"/>
      <c r="EO218" s="102"/>
      <c r="EP218" s="102"/>
      <c r="EQ218" s="102"/>
      <c r="ER218" s="102"/>
      <c r="ES218" s="102"/>
      <c r="ET218" s="102"/>
      <c r="EU218" s="102"/>
      <c r="EV218" s="102"/>
      <c r="EW218" s="102"/>
      <c r="EX218" s="102"/>
      <c r="EY218" s="102"/>
      <c r="EZ218" s="102"/>
      <c r="FA218" s="102"/>
      <c r="FB218" s="102"/>
      <c r="FC218" s="102"/>
      <c r="FD218" s="102"/>
      <c r="FE218" s="102"/>
      <c r="FF218" s="102"/>
      <c r="FG218" s="102"/>
      <c r="FH218" s="102"/>
      <c r="FI218" s="102"/>
      <c r="FJ218" s="102"/>
      <c r="FK218" s="102"/>
      <c r="FL218" s="102"/>
      <c r="FM218" s="102"/>
      <c r="FN218" s="102"/>
      <c r="FO218" s="102"/>
      <c r="FP218" s="102"/>
      <c r="FQ218" s="102"/>
      <c r="FR218" s="102"/>
      <c r="FS218" s="102"/>
      <c r="FT218" s="102"/>
      <c r="FU218" s="102"/>
      <c r="FV218" s="102"/>
      <c r="FW218" s="102"/>
      <c r="FX218" s="102"/>
      <c r="FY218" s="102"/>
      <c r="FZ218" s="102"/>
      <c r="GA218" s="102"/>
      <c r="GB218" s="102"/>
      <c r="GC218" s="102"/>
      <c r="GD218" s="102"/>
      <c r="GE218" s="102"/>
      <c r="GF218" s="102"/>
      <c r="GG218" s="102"/>
      <c r="GH218" s="102"/>
      <c r="GI218" s="102"/>
      <c r="GJ218" s="102"/>
      <c r="GK218" s="102"/>
      <c r="GL218" s="102"/>
      <c r="GM218" s="102"/>
      <c r="GN218" s="102"/>
      <c r="GO218" s="102"/>
      <c r="GP218" s="102"/>
      <c r="GQ218" s="102"/>
      <c r="GR218" s="102"/>
      <c r="GS218" s="102"/>
      <c r="GT218" s="102"/>
      <c r="GU218" s="102"/>
      <c r="GV218" s="102"/>
      <c r="GW218" s="102"/>
      <c r="GX218" s="102"/>
      <c r="GY218" s="102"/>
      <c r="GZ218" s="102"/>
      <c r="HA218" s="102"/>
      <c r="HB218" s="102"/>
      <c r="HC218" s="102"/>
      <c r="HD218" s="102"/>
      <c r="HE218" s="102"/>
      <c r="HF218" s="102"/>
      <c r="HG218" s="102"/>
      <c r="HH218" s="102"/>
      <c r="HI218" s="102"/>
      <c r="HJ218" s="102"/>
    </row>
    <row r="219" spans="1:218" ht="22.5">
      <c r="A219" s="20">
        <v>191</v>
      </c>
      <c r="B219" s="20">
        <v>1</v>
      </c>
      <c r="C219" s="21">
        <v>42181705</v>
      </c>
      <c r="D219" s="21">
        <v>2503082</v>
      </c>
      <c r="E219" s="23" t="s">
        <v>430</v>
      </c>
      <c r="F219" s="23" t="s">
        <v>431</v>
      </c>
      <c r="G219" s="60" t="s">
        <v>432</v>
      </c>
      <c r="H219" s="54">
        <v>7878.0907767297604</v>
      </c>
      <c r="I219" s="138">
        <v>0</v>
      </c>
      <c r="J219" s="62">
        <f t="shared" ref="J219:J224" si="325">H219*I219</f>
        <v>0</v>
      </c>
      <c r="K219" s="28">
        <v>3</v>
      </c>
      <c r="L219" s="29">
        <f t="shared" ref="L219:L224" si="326">H219*K219</f>
        <v>23634.27233018928</v>
      </c>
      <c r="M219" s="28">
        <v>20</v>
      </c>
      <c r="N219" s="29">
        <f t="shared" ref="N219:N224" si="327">H219*M219</f>
        <v>157561.8155345952</v>
      </c>
      <c r="O219" s="28">
        <v>0</v>
      </c>
      <c r="P219" s="29">
        <f t="shared" ref="P219:P224" si="328">H219*O219</f>
        <v>0</v>
      </c>
      <c r="Q219" s="28">
        <v>0</v>
      </c>
      <c r="R219" s="29">
        <f t="shared" ref="R219:R224" si="329">H219*Q219</f>
        <v>0</v>
      </c>
      <c r="S219" s="28">
        <v>0</v>
      </c>
      <c r="T219" s="29">
        <f t="shared" ref="T219:T224" si="330">H219*S219</f>
        <v>0</v>
      </c>
      <c r="U219" s="28">
        <v>0</v>
      </c>
      <c r="V219" s="29">
        <f t="shared" ref="V219:V224" si="331">H219*U219</f>
        <v>0</v>
      </c>
      <c r="W219" s="28">
        <v>0</v>
      </c>
      <c r="X219" s="29">
        <f t="shared" ref="X219:X224" si="332">H219*W219</f>
        <v>0</v>
      </c>
      <c r="Y219" s="28">
        <v>0</v>
      </c>
      <c r="Z219" s="29">
        <f t="shared" ref="Z219:Z224" si="333">H219*Y219</f>
        <v>0</v>
      </c>
      <c r="AA219" s="28">
        <v>0</v>
      </c>
      <c r="AB219" s="29">
        <f t="shared" ref="AB219:AB224" si="334">H219*AA219</f>
        <v>0</v>
      </c>
      <c r="AC219" s="28">
        <v>0</v>
      </c>
      <c r="AD219" s="29">
        <f t="shared" ref="AD219:AD224" si="335">H219*AC219</f>
        <v>0</v>
      </c>
      <c r="AE219" s="28">
        <v>0</v>
      </c>
      <c r="AF219" s="66">
        <f t="shared" ref="AF219:AF224" si="336">H219*AE219</f>
        <v>0</v>
      </c>
      <c r="AG219" s="28">
        <v>0</v>
      </c>
      <c r="AH219" s="29">
        <f t="shared" ref="AH219:AH224" si="337">H219*AG219</f>
        <v>0</v>
      </c>
      <c r="AI219" s="28">
        <v>0</v>
      </c>
      <c r="AJ219" s="29">
        <f t="shared" ref="AJ219:AJ224" si="338">H219*AI219</f>
        <v>0</v>
      </c>
      <c r="AK219" s="28">
        <v>0</v>
      </c>
      <c r="AL219" s="29">
        <f t="shared" ref="AL219:AL224" si="339">H219*AK219</f>
        <v>0</v>
      </c>
      <c r="AM219" s="28">
        <v>0</v>
      </c>
      <c r="AN219" s="29">
        <f t="shared" ref="AN219:AN224" si="340">H219*AM219</f>
        <v>0</v>
      </c>
      <c r="AO219" s="28">
        <v>0</v>
      </c>
      <c r="AP219" s="29">
        <f t="shared" ref="AP219:AP224" si="341">H219*AO219</f>
        <v>0</v>
      </c>
      <c r="AQ219" s="135">
        <v>0</v>
      </c>
      <c r="AR219" s="29">
        <f t="shared" ref="AR219:AR224" si="342">H219*AQ219</f>
        <v>0</v>
      </c>
      <c r="AS219" s="28">
        <v>3</v>
      </c>
      <c r="AT219" s="26">
        <f t="shared" ref="AT219:AT224" si="343">H219*AS219</f>
        <v>23634.27233018928</v>
      </c>
      <c r="AU219" s="28">
        <v>0</v>
      </c>
      <c r="AV219" s="29">
        <f t="shared" ref="AV219:AV224" si="344">H219*AU219</f>
        <v>0</v>
      </c>
      <c r="AW219" s="28">
        <v>0</v>
      </c>
      <c r="AX219" s="29">
        <f t="shared" ref="AX219:AX224" si="345">H219*AW219</f>
        <v>0</v>
      </c>
      <c r="AY219" s="28">
        <v>0</v>
      </c>
      <c r="AZ219" s="29">
        <f t="shared" ref="AZ219:AZ224" si="346">H219*AY219</f>
        <v>0</v>
      </c>
      <c r="BA219" s="68">
        <f>I219+K219+M219+O219+Q219+S219+U219+W219+Y219+AA219+AC219+AE219+AG219+AI219+AK219+AM219+AO219+AQ219+AS219+AU219+AW219+AY219</f>
        <v>26</v>
      </c>
      <c r="BB219" s="172">
        <f>J219+L219+N219+P219+R219+T219+V219+X219+Z219+AB219+AD219+AF219+AH219+AJ219+AL219+AN219+AP219+AR219+AT219+AV219+AX219+AZ219</f>
        <v>204830.36019497373</v>
      </c>
      <c r="BD219" s="180">
        <f t="shared" ref="BD219:BD224" si="347">+H219*BA219</f>
        <v>204830.36019497376</v>
      </c>
      <c r="BE219" s="180">
        <f t="shared" ref="BE219:BE225" si="348">+BB219-BD219</f>
        <v>0</v>
      </c>
    </row>
    <row r="220" spans="1:218">
      <c r="A220" s="34">
        <v>192</v>
      </c>
      <c r="B220" s="34">
        <v>2</v>
      </c>
      <c r="C220" s="35">
        <v>42181705</v>
      </c>
      <c r="D220" s="35">
        <v>2503980</v>
      </c>
      <c r="E220" s="37" t="s">
        <v>433</v>
      </c>
      <c r="F220" s="37" t="s">
        <v>434</v>
      </c>
      <c r="G220" s="38" t="s">
        <v>64</v>
      </c>
      <c r="H220" s="54">
        <v>13530.010760031642</v>
      </c>
      <c r="I220" s="138">
        <v>0</v>
      </c>
      <c r="J220" s="62">
        <f t="shared" si="325"/>
        <v>0</v>
      </c>
      <c r="K220" s="28">
        <v>0</v>
      </c>
      <c r="L220" s="29">
        <f t="shared" si="326"/>
        <v>0</v>
      </c>
      <c r="M220" s="28">
        <v>0</v>
      </c>
      <c r="N220" s="29">
        <f t="shared" si="327"/>
        <v>0</v>
      </c>
      <c r="O220" s="28">
        <v>0</v>
      </c>
      <c r="P220" s="29">
        <f t="shared" si="328"/>
        <v>0</v>
      </c>
      <c r="Q220" s="28">
        <v>0</v>
      </c>
      <c r="R220" s="29">
        <f t="shared" si="329"/>
        <v>0</v>
      </c>
      <c r="S220" s="28">
        <v>0</v>
      </c>
      <c r="T220" s="29">
        <f t="shared" si="330"/>
        <v>0</v>
      </c>
      <c r="U220" s="28">
        <v>0</v>
      </c>
      <c r="V220" s="29">
        <f t="shared" si="331"/>
        <v>0</v>
      </c>
      <c r="W220" s="28">
        <v>0</v>
      </c>
      <c r="X220" s="29">
        <f t="shared" si="332"/>
        <v>0</v>
      </c>
      <c r="Y220" s="28">
        <v>0</v>
      </c>
      <c r="Z220" s="29">
        <f t="shared" si="333"/>
        <v>0</v>
      </c>
      <c r="AA220" s="28">
        <v>0</v>
      </c>
      <c r="AB220" s="29">
        <f t="shared" si="334"/>
        <v>0</v>
      </c>
      <c r="AC220" s="28">
        <v>0</v>
      </c>
      <c r="AD220" s="29">
        <f t="shared" si="335"/>
        <v>0</v>
      </c>
      <c r="AE220" s="28">
        <v>0</v>
      </c>
      <c r="AF220" s="66">
        <f t="shared" si="336"/>
        <v>0</v>
      </c>
      <c r="AG220" s="28">
        <v>0</v>
      </c>
      <c r="AH220" s="29">
        <f t="shared" si="337"/>
        <v>0</v>
      </c>
      <c r="AI220" s="28">
        <v>0</v>
      </c>
      <c r="AJ220" s="29">
        <f t="shared" si="338"/>
        <v>0</v>
      </c>
      <c r="AK220" s="28">
        <v>2</v>
      </c>
      <c r="AL220" s="29">
        <f t="shared" si="339"/>
        <v>27060.021520063285</v>
      </c>
      <c r="AM220" s="28">
        <v>15</v>
      </c>
      <c r="AN220" s="29">
        <f t="shared" si="340"/>
        <v>202950.16140047464</v>
      </c>
      <c r="AO220" s="28">
        <v>0</v>
      </c>
      <c r="AP220" s="29">
        <f t="shared" si="341"/>
        <v>0</v>
      </c>
      <c r="AQ220" s="135">
        <v>0</v>
      </c>
      <c r="AR220" s="29">
        <f t="shared" si="342"/>
        <v>0</v>
      </c>
      <c r="AS220" s="28">
        <v>0</v>
      </c>
      <c r="AT220" s="26">
        <f t="shared" si="343"/>
        <v>0</v>
      </c>
      <c r="AU220" s="28">
        <v>0</v>
      </c>
      <c r="AV220" s="29">
        <f t="shared" si="344"/>
        <v>0</v>
      </c>
      <c r="AW220" s="28">
        <v>0</v>
      </c>
      <c r="AX220" s="29">
        <f t="shared" si="345"/>
        <v>0</v>
      </c>
      <c r="AY220" s="28">
        <v>0</v>
      </c>
      <c r="AZ220" s="29">
        <f t="shared" si="346"/>
        <v>0</v>
      </c>
      <c r="BA220" s="68">
        <f t="shared" ref="BA220:BA225" si="349">I220+K220+M220+O220+Q220+S220+U220+W220+Y220+AA220+AC220+AE220+AG220+AI220+AK220+AM220+AO220+AQ220+AS220+AU220+AW220+AY220</f>
        <v>17</v>
      </c>
      <c r="BB220" s="172">
        <f t="shared" ref="BB220:BB225" si="350">J220+L220+N220+P220+R220+T220+V220+X220+Z220+AB220+AD220+AF220+AH220+AJ220+AL220+AN220+AP220+AR220+AT220+AV220+AX220+AZ220</f>
        <v>230010.18292053792</v>
      </c>
      <c r="BD220" s="180">
        <f t="shared" si="347"/>
        <v>230010.18292053792</v>
      </c>
      <c r="BE220" s="180">
        <f t="shared" si="348"/>
        <v>0</v>
      </c>
    </row>
    <row r="221" spans="1:218" ht="22.5">
      <c r="A221" s="20">
        <v>193</v>
      </c>
      <c r="B221" s="20">
        <v>3</v>
      </c>
      <c r="C221" s="35">
        <v>42181705</v>
      </c>
      <c r="D221" s="35">
        <v>2503081</v>
      </c>
      <c r="E221" s="37" t="s">
        <v>435</v>
      </c>
      <c r="F221" s="37" t="s">
        <v>436</v>
      </c>
      <c r="G221" s="38" t="s">
        <v>38</v>
      </c>
      <c r="H221" s="54">
        <v>20745.526143906733</v>
      </c>
      <c r="I221" s="138">
        <v>0</v>
      </c>
      <c r="J221" s="62">
        <f t="shared" si="325"/>
        <v>0</v>
      </c>
      <c r="K221" s="28">
        <v>0</v>
      </c>
      <c r="L221" s="29">
        <f t="shared" si="326"/>
        <v>0</v>
      </c>
      <c r="M221" s="28">
        <v>0</v>
      </c>
      <c r="N221" s="29">
        <f t="shared" si="327"/>
        <v>0</v>
      </c>
      <c r="O221" s="28">
        <v>0</v>
      </c>
      <c r="P221" s="29">
        <f t="shared" si="328"/>
        <v>0</v>
      </c>
      <c r="Q221" s="28">
        <v>0</v>
      </c>
      <c r="R221" s="29">
        <f t="shared" si="329"/>
        <v>0</v>
      </c>
      <c r="S221" s="28">
        <v>0</v>
      </c>
      <c r="T221" s="29">
        <f t="shared" si="330"/>
        <v>0</v>
      </c>
      <c r="U221" s="28">
        <v>0</v>
      </c>
      <c r="V221" s="29">
        <f t="shared" si="331"/>
        <v>0</v>
      </c>
      <c r="W221" s="28">
        <v>0</v>
      </c>
      <c r="X221" s="29">
        <f t="shared" si="332"/>
        <v>0</v>
      </c>
      <c r="Y221" s="28">
        <v>0</v>
      </c>
      <c r="Z221" s="29">
        <f t="shared" si="333"/>
        <v>0</v>
      </c>
      <c r="AA221" s="28">
        <v>0</v>
      </c>
      <c r="AB221" s="29">
        <f t="shared" si="334"/>
        <v>0</v>
      </c>
      <c r="AC221" s="28">
        <v>0</v>
      </c>
      <c r="AD221" s="29">
        <f t="shared" si="335"/>
        <v>0</v>
      </c>
      <c r="AE221" s="28">
        <v>0</v>
      </c>
      <c r="AF221" s="66">
        <f t="shared" si="336"/>
        <v>0</v>
      </c>
      <c r="AG221" s="28">
        <v>0</v>
      </c>
      <c r="AH221" s="29">
        <f t="shared" si="337"/>
        <v>0</v>
      </c>
      <c r="AI221" s="28">
        <v>0</v>
      </c>
      <c r="AJ221" s="29">
        <f t="shared" si="338"/>
        <v>0</v>
      </c>
      <c r="AK221" s="28">
        <v>0</v>
      </c>
      <c r="AL221" s="29">
        <f t="shared" si="339"/>
        <v>0</v>
      </c>
      <c r="AM221" s="28">
        <v>0</v>
      </c>
      <c r="AN221" s="29">
        <f t="shared" si="340"/>
        <v>0</v>
      </c>
      <c r="AO221" s="28">
        <v>0</v>
      </c>
      <c r="AP221" s="29">
        <f t="shared" si="341"/>
        <v>0</v>
      </c>
      <c r="AQ221" s="135">
        <v>1</v>
      </c>
      <c r="AR221" s="29">
        <f t="shared" si="342"/>
        <v>20745.526143906733</v>
      </c>
      <c r="AS221" s="28">
        <v>0</v>
      </c>
      <c r="AT221" s="26">
        <f t="shared" si="343"/>
        <v>0</v>
      </c>
      <c r="AU221" s="28">
        <v>0</v>
      </c>
      <c r="AV221" s="29">
        <f t="shared" si="344"/>
        <v>0</v>
      </c>
      <c r="AW221" s="28">
        <v>3</v>
      </c>
      <c r="AX221" s="29">
        <f t="shared" si="345"/>
        <v>62236.578431720198</v>
      </c>
      <c r="AY221" s="28">
        <v>0</v>
      </c>
      <c r="AZ221" s="29">
        <f t="shared" si="346"/>
        <v>0</v>
      </c>
      <c r="BA221" s="68">
        <f t="shared" si="349"/>
        <v>4</v>
      </c>
      <c r="BB221" s="172">
        <f t="shared" si="350"/>
        <v>82982.10457562693</v>
      </c>
      <c r="BD221" s="180">
        <f t="shared" si="347"/>
        <v>82982.10457562693</v>
      </c>
      <c r="BE221" s="180">
        <f t="shared" si="348"/>
        <v>0</v>
      </c>
    </row>
    <row r="222" spans="1:218" ht="45">
      <c r="A222" s="34">
        <v>194</v>
      </c>
      <c r="B222" s="34">
        <v>4</v>
      </c>
      <c r="C222" s="35">
        <v>42181705</v>
      </c>
      <c r="D222" s="35">
        <v>2502497</v>
      </c>
      <c r="E222" s="37" t="s">
        <v>437</v>
      </c>
      <c r="F222" s="37" t="s">
        <v>438</v>
      </c>
      <c r="G222" s="38" t="s">
        <v>64</v>
      </c>
      <c r="H222" s="54">
        <v>13388.867008008401</v>
      </c>
      <c r="I222" s="138">
        <v>2</v>
      </c>
      <c r="J222" s="62">
        <f t="shared" si="325"/>
        <v>26777.734016016802</v>
      </c>
      <c r="K222" s="28">
        <v>0</v>
      </c>
      <c r="L222" s="29">
        <f t="shared" si="326"/>
        <v>0</v>
      </c>
      <c r="M222" s="28">
        <v>0</v>
      </c>
      <c r="N222" s="29">
        <f t="shared" si="327"/>
        <v>0</v>
      </c>
      <c r="O222" s="28">
        <v>0</v>
      </c>
      <c r="P222" s="29">
        <f t="shared" si="328"/>
        <v>0</v>
      </c>
      <c r="Q222" s="28">
        <v>0</v>
      </c>
      <c r="R222" s="29">
        <f t="shared" si="329"/>
        <v>0</v>
      </c>
      <c r="S222" s="28">
        <v>0</v>
      </c>
      <c r="T222" s="29">
        <f t="shared" si="330"/>
        <v>0</v>
      </c>
      <c r="U222" s="28">
        <v>0</v>
      </c>
      <c r="V222" s="29">
        <f t="shared" si="331"/>
        <v>0</v>
      </c>
      <c r="W222" s="28">
        <v>0</v>
      </c>
      <c r="X222" s="29">
        <f t="shared" si="332"/>
        <v>0</v>
      </c>
      <c r="Y222" s="28">
        <v>0</v>
      </c>
      <c r="Z222" s="29">
        <f t="shared" si="333"/>
        <v>0</v>
      </c>
      <c r="AA222" s="28">
        <v>0</v>
      </c>
      <c r="AB222" s="29">
        <f t="shared" si="334"/>
        <v>0</v>
      </c>
      <c r="AC222" s="28">
        <v>0</v>
      </c>
      <c r="AD222" s="29">
        <f t="shared" si="335"/>
        <v>0</v>
      </c>
      <c r="AE222" s="28">
        <v>0</v>
      </c>
      <c r="AF222" s="66">
        <f t="shared" si="336"/>
        <v>0</v>
      </c>
      <c r="AG222" s="28">
        <v>0</v>
      </c>
      <c r="AH222" s="29">
        <f t="shared" si="337"/>
        <v>0</v>
      </c>
      <c r="AI222" s="28">
        <v>0</v>
      </c>
      <c r="AJ222" s="29">
        <f t="shared" si="338"/>
        <v>0</v>
      </c>
      <c r="AK222" s="28">
        <v>0</v>
      </c>
      <c r="AL222" s="29">
        <f t="shared" si="339"/>
        <v>0</v>
      </c>
      <c r="AM222" s="28">
        <v>0</v>
      </c>
      <c r="AN222" s="29">
        <f t="shared" si="340"/>
        <v>0</v>
      </c>
      <c r="AO222" s="28">
        <v>0</v>
      </c>
      <c r="AP222" s="29">
        <f t="shared" si="341"/>
        <v>0</v>
      </c>
      <c r="AQ222" s="135">
        <v>0</v>
      </c>
      <c r="AR222" s="29">
        <f t="shared" si="342"/>
        <v>0</v>
      </c>
      <c r="AS222" s="28">
        <v>0</v>
      </c>
      <c r="AT222" s="26">
        <f t="shared" si="343"/>
        <v>0</v>
      </c>
      <c r="AU222" s="28">
        <v>0</v>
      </c>
      <c r="AV222" s="29">
        <f t="shared" si="344"/>
        <v>0</v>
      </c>
      <c r="AW222" s="28">
        <v>0</v>
      </c>
      <c r="AX222" s="29">
        <f t="shared" si="345"/>
        <v>0</v>
      </c>
      <c r="AY222" s="28">
        <v>0</v>
      </c>
      <c r="AZ222" s="29">
        <f t="shared" si="346"/>
        <v>0</v>
      </c>
      <c r="BA222" s="68">
        <f t="shared" si="349"/>
        <v>2</v>
      </c>
      <c r="BB222" s="172">
        <f t="shared" si="350"/>
        <v>26777.734016016802</v>
      </c>
      <c r="BD222" s="180">
        <f t="shared" si="347"/>
        <v>26777.734016016802</v>
      </c>
      <c r="BE222" s="180">
        <f t="shared" si="348"/>
        <v>0</v>
      </c>
    </row>
    <row r="223" spans="1:218" ht="22.5">
      <c r="A223" s="20">
        <v>195</v>
      </c>
      <c r="B223" s="20">
        <v>5</v>
      </c>
      <c r="C223" s="35">
        <v>42181705</v>
      </c>
      <c r="D223" s="35">
        <v>2584124</v>
      </c>
      <c r="E223" s="37" t="s">
        <v>439</v>
      </c>
      <c r="F223" s="37" t="s">
        <v>440</v>
      </c>
      <c r="G223" s="38" t="s">
        <v>64</v>
      </c>
      <c r="H223" s="54">
        <v>17847.741935483871</v>
      </c>
      <c r="I223" s="138">
        <v>2</v>
      </c>
      <c r="J223" s="62">
        <f t="shared" si="325"/>
        <v>35695.483870967742</v>
      </c>
      <c r="K223" s="28">
        <v>0</v>
      </c>
      <c r="L223" s="29">
        <f t="shared" si="326"/>
        <v>0</v>
      </c>
      <c r="M223" s="28">
        <v>0</v>
      </c>
      <c r="N223" s="29">
        <f t="shared" si="327"/>
        <v>0</v>
      </c>
      <c r="O223" s="28">
        <v>0</v>
      </c>
      <c r="P223" s="29">
        <f t="shared" si="328"/>
        <v>0</v>
      </c>
      <c r="Q223" s="28">
        <v>0</v>
      </c>
      <c r="R223" s="29">
        <f t="shared" si="329"/>
        <v>0</v>
      </c>
      <c r="S223" s="28">
        <v>0</v>
      </c>
      <c r="T223" s="29">
        <f t="shared" si="330"/>
        <v>0</v>
      </c>
      <c r="U223" s="28">
        <v>0</v>
      </c>
      <c r="V223" s="29">
        <f t="shared" si="331"/>
        <v>0</v>
      </c>
      <c r="W223" s="28">
        <v>0</v>
      </c>
      <c r="X223" s="29">
        <f t="shared" si="332"/>
        <v>0</v>
      </c>
      <c r="Y223" s="28">
        <v>0</v>
      </c>
      <c r="Z223" s="29">
        <f t="shared" si="333"/>
        <v>0</v>
      </c>
      <c r="AA223" s="28">
        <v>0</v>
      </c>
      <c r="AB223" s="29">
        <f t="shared" si="334"/>
        <v>0</v>
      </c>
      <c r="AC223" s="28">
        <v>0</v>
      </c>
      <c r="AD223" s="29">
        <f t="shared" si="335"/>
        <v>0</v>
      </c>
      <c r="AE223" s="28">
        <v>0</v>
      </c>
      <c r="AF223" s="66">
        <f t="shared" si="336"/>
        <v>0</v>
      </c>
      <c r="AG223" s="28">
        <v>0</v>
      </c>
      <c r="AH223" s="29">
        <f t="shared" si="337"/>
        <v>0</v>
      </c>
      <c r="AI223" s="28">
        <v>0</v>
      </c>
      <c r="AJ223" s="29">
        <f t="shared" si="338"/>
        <v>0</v>
      </c>
      <c r="AK223" s="28">
        <v>0</v>
      </c>
      <c r="AL223" s="29">
        <f t="shared" si="339"/>
        <v>0</v>
      </c>
      <c r="AM223" s="28">
        <v>0</v>
      </c>
      <c r="AN223" s="29">
        <f t="shared" si="340"/>
        <v>0</v>
      </c>
      <c r="AO223" s="28">
        <v>0</v>
      </c>
      <c r="AP223" s="29">
        <f t="shared" si="341"/>
        <v>0</v>
      </c>
      <c r="AQ223" s="135">
        <v>0</v>
      </c>
      <c r="AR223" s="29">
        <f t="shared" si="342"/>
        <v>0</v>
      </c>
      <c r="AS223" s="28">
        <v>0</v>
      </c>
      <c r="AT223" s="26">
        <f t="shared" si="343"/>
        <v>0</v>
      </c>
      <c r="AU223" s="28">
        <v>0</v>
      </c>
      <c r="AV223" s="29">
        <f t="shared" si="344"/>
        <v>0</v>
      </c>
      <c r="AW223" s="28">
        <v>0</v>
      </c>
      <c r="AX223" s="29">
        <f t="shared" si="345"/>
        <v>0</v>
      </c>
      <c r="AY223" s="28">
        <v>0</v>
      </c>
      <c r="AZ223" s="29">
        <f t="shared" si="346"/>
        <v>0</v>
      </c>
      <c r="BA223" s="68">
        <f t="shared" si="349"/>
        <v>2</v>
      </c>
      <c r="BB223" s="172">
        <f t="shared" si="350"/>
        <v>35695.483870967742</v>
      </c>
      <c r="BD223" s="180">
        <f t="shared" si="347"/>
        <v>35695.483870967742</v>
      </c>
      <c r="BE223" s="180">
        <f t="shared" si="348"/>
        <v>0</v>
      </c>
    </row>
    <row r="224" spans="1:218" ht="22.5">
      <c r="A224" s="34">
        <v>196</v>
      </c>
      <c r="B224" s="34">
        <v>6</v>
      </c>
      <c r="C224" s="35">
        <v>42181705</v>
      </c>
      <c r="D224" s="35" t="s">
        <v>441</v>
      </c>
      <c r="E224" s="37" t="s">
        <v>442</v>
      </c>
      <c r="F224" s="37" t="s">
        <v>443</v>
      </c>
      <c r="G224" s="38" t="s">
        <v>64</v>
      </c>
      <c r="H224" s="54">
        <v>7790.7382925666507</v>
      </c>
      <c r="I224" s="138">
        <v>2</v>
      </c>
      <c r="J224" s="62">
        <f t="shared" si="325"/>
        <v>15581.476585133301</v>
      </c>
      <c r="K224" s="28">
        <v>2</v>
      </c>
      <c r="L224" s="29">
        <f t="shared" si="326"/>
        <v>15581.476585133301</v>
      </c>
      <c r="M224" s="28">
        <v>0</v>
      </c>
      <c r="N224" s="29">
        <f t="shared" si="327"/>
        <v>0</v>
      </c>
      <c r="O224" s="28">
        <v>0</v>
      </c>
      <c r="P224" s="29">
        <f t="shared" si="328"/>
        <v>0</v>
      </c>
      <c r="Q224" s="28">
        <v>0</v>
      </c>
      <c r="R224" s="29">
        <f t="shared" si="329"/>
        <v>0</v>
      </c>
      <c r="S224" s="28">
        <v>0</v>
      </c>
      <c r="T224" s="29">
        <f t="shared" si="330"/>
        <v>0</v>
      </c>
      <c r="U224" s="28">
        <v>0</v>
      </c>
      <c r="V224" s="29">
        <f t="shared" si="331"/>
        <v>0</v>
      </c>
      <c r="W224" s="28">
        <v>0</v>
      </c>
      <c r="X224" s="29">
        <f t="shared" si="332"/>
        <v>0</v>
      </c>
      <c r="Y224" s="28">
        <v>0</v>
      </c>
      <c r="Z224" s="29">
        <f t="shared" si="333"/>
        <v>0</v>
      </c>
      <c r="AA224" s="28">
        <v>0</v>
      </c>
      <c r="AB224" s="29">
        <f t="shared" si="334"/>
        <v>0</v>
      </c>
      <c r="AC224" s="28">
        <v>0</v>
      </c>
      <c r="AD224" s="29">
        <f t="shared" si="335"/>
        <v>0</v>
      </c>
      <c r="AE224" s="28">
        <v>0</v>
      </c>
      <c r="AF224" s="66">
        <f t="shared" si="336"/>
        <v>0</v>
      </c>
      <c r="AG224" s="28">
        <v>0</v>
      </c>
      <c r="AH224" s="29">
        <f t="shared" si="337"/>
        <v>0</v>
      </c>
      <c r="AI224" s="28">
        <v>0</v>
      </c>
      <c r="AJ224" s="29">
        <f t="shared" si="338"/>
        <v>0</v>
      </c>
      <c r="AK224" s="28">
        <v>0</v>
      </c>
      <c r="AL224" s="29">
        <f t="shared" si="339"/>
        <v>0</v>
      </c>
      <c r="AM224" s="28">
        <v>0</v>
      </c>
      <c r="AN224" s="29">
        <f t="shared" si="340"/>
        <v>0</v>
      </c>
      <c r="AO224" s="28">
        <v>0</v>
      </c>
      <c r="AP224" s="29">
        <f t="shared" si="341"/>
        <v>0</v>
      </c>
      <c r="AQ224" s="135">
        <v>2</v>
      </c>
      <c r="AR224" s="29">
        <f t="shared" si="342"/>
        <v>15581.476585133301</v>
      </c>
      <c r="AS224" s="28">
        <v>0</v>
      </c>
      <c r="AT224" s="26">
        <f t="shared" si="343"/>
        <v>0</v>
      </c>
      <c r="AU224" s="28">
        <v>0</v>
      </c>
      <c r="AV224" s="29">
        <f t="shared" si="344"/>
        <v>0</v>
      </c>
      <c r="AW224" s="28">
        <v>0</v>
      </c>
      <c r="AX224" s="29">
        <f t="shared" si="345"/>
        <v>0</v>
      </c>
      <c r="AY224" s="28">
        <v>0</v>
      </c>
      <c r="AZ224" s="29">
        <f t="shared" si="346"/>
        <v>0</v>
      </c>
      <c r="BA224" s="68">
        <f t="shared" si="349"/>
        <v>6</v>
      </c>
      <c r="BB224" s="172">
        <f t="shared" si="350"/>
        <v>46744.429755399906</v>
      </c>
      <c r="BD224" s="180">
        <f t="shared" si="347"/>
        <v>46744.429755399906</v>
      </c>
      <c r="BE224" s="180">
        <f t="shared" si="348"/>
        <v>0</v>
      </c>
    </row>
    <row r="225" spans="1:218" customFormat="1" ht="15.75" thickBot="1">
      <c r="A225" s="352" t="s">
        <v>444</v>
      </c>
      <c r="B225" s="352"/>
      <c r="C225" s="352"/>
      <c r="D225" s="352"/>
      <c r="E225" s="352"/>
      <c r="F225" s="352"/>
      <c r="G225" s="352"/>
      <c r="H225" s="353"/>
      <c r="I225" s="158">
        <f t="shared" ref="I225:AZ225" si="351">SUM(I219:I224)</f>
        <v>6</v>
      </c>
      <c r="J225" s="159">
        <f t="shared" si="351"/>
        <v>78054.694472117844</v>
      </c>
      <c r="K225" s="158">
        <f t="shared" si="351"/>
        <v>5</v>
      </c>
      <c r="L225" s="159">
        <f t="shared" si="351"/>
        <v>39215.748915322583</v>
      </c>
      <c r="M225" s="158">
        <f t="shared" si="351"/>
        <v>20</v>
      </c>
      <c r="N225" s="159">
        <f t="shared" si="351"/>
        <v>157561.8155345952</v>
      </c>
      <c r="O225" s="158">
        <f t="shared" si="351"/>
        <v>0</v>
      </c>
      <c r="P225" s="159">
        <f t="shared" si="351"/>
        <v>0</v>
      </c>
      <c r="Q225" s="158">
        <f t="shared" si="351"/>
        <v>0</v>
      </c>
      <c r="R225" s="159">
        <f t="shared" si="351"/>
        <v>0</v>
      </c>
      <c r="S225" s="158">
        <f t="shared" si="351"/>
        <v>0</v>
      </c>
      <c r="T225" s="159">
        <f t="shared" si="351"/>
        <v>0</v>
      </c>
      <c r="U225" s="158">
        <f t="shared" si="351"/>
        <v>0</v>
      </c>
      <c r="V225" s="159">
        <f t="shared" si="351"/>
        <v>0</v>
      </c>
      <c r="W225" s="158">
        <f t="shared" si="351"/>
        <v>0</v>
      </c>
      <c r="X225" s="159">
        <f t="shared" si="351"/>
        <v>0</v>
      </c>
      <c r="Y225" s="158">
        <f t="shared" si="351"/>
        <v>0</v>
      </c>
      <c r="Z225" s="159">
        <f t="shared" si="351"/>
        <v>0</v>
      </c>
      <c r="AA225" s="158">
        <f t="shared" si="351"/>
        <v>0</v>
      </c>
      <c r="AB225" s="159">
        <f t="shared" si="351"/>
        <v>0</v>
      </c>
      <c r="AC225" s="158">
        <f t="shared" si="351"/>
        <v>0</v>
      </c>
      <c r="AD225" s="159">
        <f t="shared" si="351"/>
        <v>0</v>
      </c>
      <c r="AE225" s="158">
        <f t="shared" si="351"/>
        <v>0</v>
      </c>
      <c r="AF225" s="159">
        <f t="shared" si="351"/>
        <v>0</v>
      </c>
      <c r="AG225" s="158">
        <f t="shared" si="351"/>
        <v>0</v>
      </c>
      <c r="AH225" s="159">
        <f t="shared" si="351"/>
        <v>0</v>
      </c>
      <c r="AI225" s="158">
        <f t="shared" si="351"/>
        <v>0</v>
      </c>
      <c r="AJ225" s="159">
        <f t="shared" si="351"/>
        <v>0</v>
      </c>
      <c r="AK225" s="158">
        <f t="shared" si="351"/>
        <v>2</v>
      </c>
      <c r="AL225" s="159">
        <f t="shared" si="351"/>
        <v>27060.021520063285</v>
      </c>
      <c r="AM225" s="158">
        <f t="shared" si="351"/>
        <v>15</v>
      </c>
      <c r="AN225" s="159">
        <f t="shared" si="351"/>
        <v>202950.16140047464</v>
      </c>
      <c r="AO225" s="158">
        <f t="shared" si="351"/>
        <v>0</v>
      </c>
      <c r="AP225" s="159">
        <f t="shared" si="351"/>
        <v>0</v>
      </c>
      <c r="AQ225" s="158">
        <f t="shared" si="351"/>
        <v>3</v>
      </c>
      <c r="AR225" s="159">
        <f t="shared" si="351"/>
        <v>36327.002729040032</v>
      </c>
      <c r="AS225" s="158">
        <f t="shared" si="351"/>
        <v>3</v>
      </c>
      <c r="AT225" s="159">
        <f t="shared" si="351"/>
        <v>23634.27233018928</v>
      </c>
      <c r="AU225" s="158">
        <f t="shared" si="351"/>
        <v>0</v>
      </c>
      <c r="AV225" s="159">
        <f t="shared" si="351"/>
        <v>0</v>
      </c>
      <c r="AW225" s="158">
        <f t="shared" si="351"/>
        <v>3</v>
      </c>
      <c r="AX225" s="159">
        <f t="shared" si="351"/>
        <v>62236.578431720198</v>
      </c>
      <c r="AY225" s="158">
        <f t="shared" si="351"/>
        <v>0</v>
      </c>
      <c r="AZ225" s="159">
        <f t="shared" si="351"/>
        <v>0</v>
      </c>
      <c r="BA225" s="161">
        <f t="shared" si="349"/>
        <v>57</v>
      </c>
      <c r="BB225" s="173">
        <f t="shared" si="350"/>
        <v>627040.29533352295</v>
      </c>
      <c r="BC225" s="147">
        <f>SUM(BB219:BB224)</f>
        <v>627040.29533352307</v>
      </c>
      <c r="BD225" s="181">
        <f>SUM(BD219:BD224)</f>
        <v>627040.29533352307</v>
      </c>
      <c r="BE225" s="167">
        <f t="shared" si="348"/>
        <v>0</v>
      </c>
      <c r="BF225" s="102"/>
      <c r="BG225" s="102"/>
      <c r="BH225" s="102"/>
      <c r="BI225" s="102"/>
      <c r="BJ225" s="102"/>
      <c r="BK225" s="102"/>
      <c r="BL225" s="102"/>
      <c r="BM225" s="102"/>
      <c r="BN225" s="102"/>
      <c r="BO225" s="102"/>
      <c r="BP225" s="102"/>
      <c r="BQ225" s="102"/>
      <c r="BR225" s="102"/>
      <c r="BS225" s="102"/>
      <c r="BT225" s="102"/>
      <c r="BU225" s="102"/>
      <c r="BV225" s="102"/>
      <c r="BW225" s="102"/>
      <c r="BX225" s="102"/>
      <c r="BY225" s="102"/>
      <c r="BZ225" s="102"/>
      <c r="CA225" s="102"/>
      <c r="CB225" s="102"/>
      <c r="CC225" s="102"/>
      <c r="CD225" s="102"/>
      <c r="CE225" s="102"/>
      <c r="CF225" s="102"/>
      <c r="CG225" s="102"/>
      <c r="CH225" s="102"/>
      <c r="CI225" s="102"/>
      <c r="CJ225" s="102"/>
      <c r="CK225" s="102"/>
      <c r="CL225" s="102"/>
      <c r="CM225" s="102"/>
      <c r="CN225" s="102"/>
      <c r="CO225" s="102"/>
      <c r="CP225" s="102"/>
      <c r="CQ225" s="102"/>
      <c r="CR225" s="102"/>
      <c r="CS225" s="102"/>
      <c r="CT225" s="102"/>
      <c r="CU225" s="102"/>
      <c r="CV225" s="102"/>
      <c r="CW225" s="102"/>
      <c r="CX225" s="102"/>
      <c r="CY225" s="102"/>
      <c r="CZ225" s="102"/>
      <c r="DA225" s="102"/>
      <c r="DB225" s="102"/>
      <c r="DC225" s="102"/>
      <c r="DD225" s="102"/>
      <c r="DE225" s="102"/>
      <c r="DF225" s="102"/>
      <c r="DG225" s="102"/>
      <c r="DH225" s="102"/>
      <c r="DI225" s="102"/>
      <c r="DJ225" s="102"/>
      <c r="DK225" s="102"/>
      <c r="DL225" s="102"/>
      <c r="DM225" s="102"/>
      <c r="DN225" s="102"/>
      <c r="DO225" s="102"/>
      <c r="DP225" s="102"/>
      <c r="DQ225" s="102"/>
      <c r="DR225" s="102"/>
      <c r="DS225" s="102"/>
      <c r="DT225" s="102"/>
      <c r="DU225" s="102"/>
      <c r="DV225" s="102"/>
      <c r="DW225" s="102"/>
      <c r="DX225" s="102"/>
      <c r="DY225" s="102"/>
      <c r="DZ225" s="102"/>
      <c r="EA225" s="102"/>
      <c r="EB225" s="102"/>
      <c r="EC225" s="102"/>
      <c r="ED225" s="102"/>
      <c r="EE225" s="102"/>
      <c r="EF225" s="102"/>
      <c r="EG225" s="102"/>
      <c r="EH225" s="102"/>
      <c r="EI225" s="102"/>
      <c r="EJ225" s="102"/>
      <c r="EK225" s="102"/>
      <c r="EL225" s="102"/>
      <c r="EM225" s="102"/>
      <c r="EN225" s="102"/>
      <c r="EO225" s="102"/>
      <c r="EP225" s="102"/>
      <c r="EQ225" s="102"/>
      <c r="ER225" s="102"/>
      <c r="ES225" s="102"/>
      <c r="ET225" s="102"/>
      <c r="EU225" s="102"/>
      <c r="EV225" s="102"/>
      <c r="EW225" s="102"/>
      <c r="EX225" s="102"/>
      <c r="EY225" s="102"/>
      <c r="EZ225" s="102"/>
      <c r="FA225" s="102"/>
      <c r="FB225" s="102"/>
      <c r="FC225" s="102"/>
      <c r="FD225" s="102"/>
      <c r="FE225" s="102"/>
      <c r="FF225" s="102"/>
      <c r="FG225" s="102"/>
      <c r="FH225" s="102"/>
      <c r="FI225" s="102"/>
      <c r="FJ225" s="102"/>
      <c r="FK225" s="102"/>
      <c r="FL225" s="102"/>
      <c r="FM225" s="102"/>
      <c r="FN225" s="102"/>
      <c r="FO225" s="102"/>
      <c r="FP225" s="102"/>
      <c r="FQ225" s="102"/>
      <c r="FR225" s="102"/>
      <c r="FS225" s="102"/>
      <c r="FT225" s="102"/>
      <c r="FU225" s="102"/>
      <c r="FV225" s="102"/>
      <c r="FW225" s="102"/>
      <c r="FX225" s="102"/>
      <c r="FY225" s="102"/>
      <c r="FZ225" s="102"/>
      <c r="GA225" s="102"/>
      <c r="GB225" s="102"/>
      <c r="GC225" s="102"/>
      <c r="GD225" s="102"/>
      <c r="GE225" s="102"/>
      <c r="GF225" s="102"/>
      <c r="GG225" s="102"/>
      <c r="GH225" s="102"/>
      <c r="GI225" s="102"/>
      <c r="GJ225" s="102"/>
      <c r="GK225" s="102"/>
      <c r="GL225" s="102"/>
      <c r="GM225" s="102"/>
      <c r="GN225" s="102"/>
      <c r="GO225" s="102"/>
      <c r="GP225" s="102"/>
      <c r="GQ225" s="102"/>
      <c r="GR225" s="102"/>
      <c r="GS225" s="102"/>
      <c r="GT225" s="102"/>
      <c r="GU225" s="102"/>
      <c r="GV225" s="102"/>
      <c r="GW225" s="102"/>
      <c r="GX225" s="102"/>
      <c r="GY225" s="102"/>
      <c r="GZ225" s="102"/>
      <c r="HA225" s="102"/>
      <c r="HB225" s="102"/>
      <c r="HC225" s="102"/>
      <c r="HD225" s="102"/>
      <c r="HE225" s="102"/>
      <c r="HF225" s="102"/>
      <c r="HG225" s="102"/>
      <c r="HH225" s="102"/>
      <c r="HI225" s="102"/>
      <c r="HJ225" s="102"/>
    </row>
    <row r="226" spans="1:218" customFormat="1" ht="15.75" thickBot="1">
      <c r="A226" s="357" t="s">
        <v>445</v>
      </c>
      <c r="B226" s="358"/>
      <c r="C226" s="358"/>
      <c r="D226" s="358"/>
      <c r="E226" s="358"/>
      <c r="F226" s="358"/>
      <c r="G226" s="359"/>
      <c r="H226" s="41" t="s">
        <v>32</v>
      </c>
      <c r="I226" s="360" t="s">
        <v>1</v>
      </c>
      <c r="J226" s="361"/>
      <c r="K226" s="355" t="s">
        <v>60</v>
      </c>
      <c r="L226" s="356"/>
      <c r="M226" s="355" t="s">
        <v>61</v>
      </c>
      <c r="N226" s="356"/>
      <c r="O226" s="355" t="s">
        <v>4</v>
      </c>
      <c r="P226" s="356"/>
      <c r="Q226" s="355" t="s">
        <v>5</v>
      </c>
      <c r="R226" s="356"/>
      <c r="S226" s="355" t="s">
        <v>6</v>
      </c>
      <c r="T226" s="356"/>
      <c r="U226" s="355" t="s">
        <v>7</v>
      </c>
      <c r="V226" s="356"/>
      <c r="W226" s="355" t="s">
        <v>8</v>
      </c>
      <c r="X226" s="356"/>
      <c r="Y226" s="355" t="s">
        <v>9</v>
      </c>
      <c r="Z226" s="356"/>
      <c r="AA226" s="355" t="s">
        <v>10</v>
      </c>
      <c r="AB226" s="356"/>
      <c r="AC226" s="355" t="s">
        <v>11</v>
      </c>
      <c r="AD226" s="356"/>
      <c r="AE226" s="355" t="s">
        <v>12</v>
      </c>
      <c r="AF226" s="356"/>
      <c r="AG226" s="355" t="s">
        <v>13</v>
      </c>
      <c r="AH226" s="356"/>
      <c r="AI226" s="355" t="s">
        <v>14</v>
      </c>
      <c r="AJ226" s="356"/>
      <c r="AK226" s="355" t="s">
        <v>15</v>
      </c>
      <c r="AL226" s="356"/>
      <c r="AM226" s="355" t="s">
        <v>16</v>
      </c>
      <c r="AN226" s="356"/>
      <c r="AO226" s="355" t="s">
        <v>17</v>
      </c>
      <c r="AP226" s="356"/>
      <c r="AQ226" s="355" t="s">
        <v>18</v>
      </c>
      <c r="AR226" s="356"/>
      <c r="AS226" s="355" t="s">
        <v>19</v>
      </c>
      <c r="AT226" s="356"/>
      <c r="AU226" s="355" t="s">
        <v>20</v>
      </c>
      <c r="AV226" s="356"/>
      <c r="AW226" s="355" t="s">
        <v>21</v>
      </c>
      <c r="AX226" s="356"/>
      <c r="AY226" s="355" t="s">
        <v>22</v>
      </c>
      <c r="AZ226" s="356"/>
      <c r="BA226" s="5" t="s">
        <v>23</v>
      </c>
      <c r="BB226" s="172"/>
      <c r="BC226" s="147"/>
      <c r="BD226" s="181"/>
      <c r="BE226" s="167"/>
      <c r="BF226" s="102"/>
      <c r="BG226" s="102"/>
      <c r="BH226" s="102"/>
      <c r="BI226" s="102"/>
      <c r="BJ226" s="102"/>
      <c r="BK226" s="102"/>
      <c r="BL226" s="102"/>
      <c r="BM226" s="102"/>
      <c r="BN226" s="102"/>
      <c r="BO226" s="102"/>
      <c r="BP226" s="102"/>
      <c r="BQ226" s="102"/>
      <c r="BR226" s="102"/>
      <c r="BS226" s="102"/>
      <c r="BT226" s="102"/>
      <c r="BU226" s="102"/>
      <c r="BV226" s="102"/>
      <c r="BW226" s="102"/>
      <c r="BX226" s="102"/>
      <c r="BY226" s="102"/>
      <c r="BZ226" s="102"/>
      <c r="CA226" s="102"/>
      <c r="CB226" s="102"/>
      <c r="CC226" s="102"/>
      <c r="CD226" s="102"/>
      <c r="CE226" s="102"/>
      <c r="CF226" s="102"/>
      <c r="CG226" s="102"/>
      <c r="CH226" s="102"/>
      <c r="CI226" s="102"/>
      <c r="CJ226" s="102"/>
      <c r="CK226" s="102"/>
      <c r="CL226" s="102"/>
      <c r="CM226" s="102"/>
      <c r="CN226" s="102"/>
      <c r="CO226" s="102"/>
      <c r="CP226" s="102"/>
      <c r="CQ226" s="102"/>
      <c r="CR226" s="102"/>
      <c r="CS226" s="102"/>
      <c r="CT226" s="102"/>
      <c r="CU226" s="102"/>
      <c r="CV226" s="102"/>
      <c r="CW226" s="102"/>
      <c r="CX226" s="102"/>
      <c r="CY226" s="102"/>
      <c r="CZ226" s="102"/>
      <c r="DA226" s="102"/>
      <c r="DB226" s="102"/>
      <c r="DC226" s="102"/>
      <c r="DD226" s="102"/>
      <c r="DE226" s="102"/>
      <c r="DF226" s="102"/>
      <c r="DG226" s="102"/>
      <c r="DH226" s="102"/>
      <c r="DI226" s="102"/>
      <c r="DJ226" s="102"/>
      <c r="DK226" s="102"/>
      <c r="DL226" s="102"/>
      <c r="DM226" s="102"/>
      <c r="DN226" s="102"/>
      <c r="DO226" s="102"/>
      <c r="DP226" s="102"/>
      <c r="DQ226" s="102"/>
      <c r="DR226" s="102"/>
      <c r="DS226" s="102"/>
      <c r="DT226" s="102"/>
      <c r="DU226" s="102"/>
      <c r="DV226" s="102"/>
      <c r="DW226" s="102"/>
      <c r="DX226" s="102"/>
      <c r="DY226" s="102"/>
      <c r="DZ226" s="102"/>
      <c r="EA226" s="102"/>
      <c r="EB226" s="102"/>
      <c r="EC226" s="102"/>
      <c r="ED226" s="102"/>
      <c r="EE226" s="102"/>
      <c r="EF226" s="102"/>
      <c r="EG226" s="102"/>
      <c r="EH226" s="102"/>
      <c r="EI226" s="102"/>
      <c r="EJ226" s="102"/>
      <c r="EK226" s="102"/>
      <c r="EL226" s="102"/>
      <c r="EM226" s="102"/>
      <c r="EN226" s="102"/>
      <c r="EO226" s="102"/>
      <c r="EP226" s="102"/>
      <c r="EQ226" s="102"/>
      <c r="ER226" s="102"/>
      <c r="ES226" s="102"/>
      <c r="ET226" s="102"/>
      <c r="EU226" s="102"/>
      <c r="EV226" s="102"/>
      <c r="EW226" s="102"/>
      <c r="EX226" s="102"/>
      <c r="EY226" s="102"/>
      <c r="EZ226" s="102"/>
      <c r="FA226" s="102"/>
      <c r="FB226" s="102"/>
      <c r="FC226" s="102"/>
      <c r="FD226" s="102"/>
      <c r="FE226" s="102"/>
      <c r="FF226" s="102"/>
      <c r="FG226" s="102"/>
      <c r="FH226" s="102"/>
      <c r="FI226" s="102"/>
      <c r="FJ226" s="102"/>
      <c r="FK226" s="102"/>
      <c r="FL226" s="102"/>
      <c r="FM226" s="102"/>
      <c r="FN226" s="102"/>
      <c r="FO226" s="102"/>
      <c r="FP226" s="102"/>
      <c r="FQ226" s="102"/>
      <c r="FR226" s="102"/>
      <c r="FS226" s="102"/>
      <c r="FT226" s="102"/>
      <c r="FU226" s="102"/>
      <c r="FV226" s="102"/>
      <c r="FW226" s="102"/>
      <c r="FX226" s="102"/>
      <c r="FY226" s="102"/>
      <c r="FZ226" s="102"/>
      <c r="GA226" s="102"/>
      <c r="GB226" s="102"/>
      <c r="GC226" s="102"/>
      <c r="GD226" s="102"/>
      <c r="GE226" s="102"/>
      <c r="GF226" s="102"/>
      <c r="GG226" s="102"/>
      <c r="GH226" s="102"/>
      <c r="GI226" s="102"/>
      <c r="GJ226" s="102"/>
      <c r="GK226" s="102"/>
      <c r="GL226" s="102"/>
      <c r="GM226" s="102"/>
      <c r="GN226" s="102"/>
      <c r="GO226" s="102"/>
      <c r="GP226" s="102"/>
      <c r="GQ226" s="102"/>
      <c r="GR226" s="102"/>
      <c r="GS226" s="102"/>
      <c r="GT226" s="102"/>
      <c r="GU226" s="102"/>
      <c r="GV226" s="102"/>
      <c r="GW226" s="102"/>
      <c r="GX226" s="102"/>
      <c r="GY226" s="102"/>
      <c r="GZ226" s="102"/>
      <c r="HA226" s="102"/>
      <c r="HB226" s="102"/>
      <c r="HC226" s="102"/>
      <c r="HD226" s="102"/>
      <c r="HE226" s="102"/>
      <c r="HF226" s="102"/>
      <c r="HG226" s="102"/>
      <c r="HH226" s="102"/>
      <c r="HI226" s="102"/>
      <c r="HJ226" s="102"/>
    </row>
    <row r="227" spans="1:218" ht="180">
      <c r="A227" s="20">
        <v>197</v>
      </c>
      <c r="B227" s="20">
        <v>1</v>
      </c>
      <c r="C227" s="35">
        <v>42294944</v>
      </c>
      <c r="D227" s="35" t="s">
        <v>446</v>
      </c>
      <c r="E227" s="37" t="s">
        <v>447</v>
      </c>
      <c r="F227" s="37" t="s">
        <v>448</v>
      </c>
      <c r="G227" s="38" t="s">
        <v>64</v>
      </c>
      <c r="H227" s="54">
        <v>39102.020335402085</v>
      </c>
      <c r="I227" s="139">
        <v>10</v>
      </c>
      <c r="J227" s="62">
        <f>H227*I227</f>
        <v>391020.20335402084</v>
      </c>
      <c r="K227" s="27">
        <v>0</v>
      </c>
      <c r="L227" s="26">
        <f>H227*K227</f>
        <v>0</v>
      </c>
      <c r="M227" s="28">
        <v>0</v>
      </c>
      <c r="N227" s="29">
        <f>H227*M227</f>
        <v>0</v>
      </c>
      <c r="O227" s="28">
        <v>0</v>
      </c>
      <c r="P227" s="29">
        <f>H227*O227</f>
        <v>0</v>
      </c>
      <c r="Q227" s="28">
        <v>0</v>
      </c>
      <c r="R227" s="29">
        <f>H227*Q227</f>
        <v>0</v>
      </c>
      <c r="S227" s="27">
        <v>0</v>
      </c>
      <c r="T227" s="26">
        <f>H227*S227</f>
        <v>0</v>
      </c>
      <c r="U227" s="27">
        <v>0</v>
      </c>
      <c r="V227" s="26">
        <f>H227*U227</f>
        <v>0</v>
      </c>
      <c r="W227" s="28">
        <v>0</v>
      </c>
      <c r="X227" s="29">
        <f>H227*W227</f>
        <v>0</v>
      </c>
      <c r="Y227" s="27">
        <v>0</v>
      </c>
      <c r="Z227" s="26">
        <f>H227*Y227</f>
        <v>0</v>
      </c>
      <c r="AA227" s="28">
        <v>0</v>
      </c>
      <c r="AB227" s="29">
        <f>H227*AA227</f>
        <v>0</v>
      </c>
      <c r="AC227" s="28">
        <v>0</v>
      </c>
      <c r="AD227" s="29">
        <f>H227*AC227</f>
        <v>0</v>
      </c>
      <c r="AE227" s="27">
        <v>0</v>
      </c>
      <c r="AF227" s="63">
        <f>H227*AE227</f>
        <v>0</v>
      </c>
      <c r="AG227" s="27">
        <v>0</v>
      </c>
      <c r="AH227" s="26">
        <f>H227*AG227</f>
        <v>0</v>
      </c>
      <c r="AI227" s="72">
        <v>0</v>
      </c>
      <c r="AJ227" s="26">
        <f>H227*AI227</f>
        <v>0</v>
      </c>
      <c r="AK227" s="67">
        <v>0</v>
      </c>
      <c r="AL227" s="29">
        <f>H227*AK227</f>
        <v>0</v>
      </c>
      <c r="AM227" s="39">
        <v>0</v>
      </c>
      <c r="AN227" s="29">
        <f>H227*AM227</f>
        <v>0</v>
      </c>
      <c r="AO227" s="28">
        <v>0</v>
      </c>
      <c r="AP227" s="29">
        <f>H227*AO227</f>
        <v>0</v>
      </c>
      <c r="AQ227" s="27">
        <v>0</v>
      </c>
      <c r="AR227" s="26">
        <f>H227*AQ227</f>
        <v>0</v>
      </c>
      <c r="AS227" s="27">
        <v>0</v>
      </c>
      <c r="AT227" s="26">
        <f>H227*AS227</f>
        <v>0</v>
      </c>
      <c r="AU227" s="27">
        <v>0</v>
      </c>
      <c r="AV227" s="29">
        <f>H227*AU227</f>
        <v>0</v>
      </c>
      <c r="AW227" s="27">
        <v>0</v>
      </c>
      <c r="AX227" s="29">
        <f>H227*AW227</f>
        <v>0</v>
      </c>
      <c r="AY227" s="28">
        <v>0</v>
      </c>
      <c r="AZ227" s="29">
        <f>H227*AY227</f>
        <v>0</v>
      </c>
      <c r="BA227" s="33">
        <f t="shared" ref="BA227:BA229" si="352">I227+K227+M227+O227+Q227+S227+U227+W227+Y227+AA227+AC227+AE227+AG227+AI227+AK227+AM227+AO227+AQ227+AS227+AU227+AW227+AY227</f>
        <v>10</v>
      </c>
      <c r="BB227" s="172">
        <f t="shared" ref="BB227:BB229" si="353">J227+L227+N227+P227+R227+T227+V227+X227+Z227+AB227+AD227+AF227+AH227+AJ227+AL227+AN227+AP227+AR227+AT227+AV227+AX227+AZ227</f>
        <v>391020.20335402084</v>
      </c>
      <c r="BD227" s="180">
        <f t="shared" ref="BD227:BD228" si="354">+H227*BA227</f>
        <v>391020.20335402084</v>
      </c>
      <c r="BE227" s="180">
        <f t="shared" ref="BE227:BE228" si="355">+BB227-BD227</f>
        <v>0</v>
      </c>
    </row>
    <row r="228" spans="1:218" ht="67.5">
      <c r="A228" s="20">
        <v>198</v>
      </c>
      <c r="B228" s="20">
        <v>2</v>
      </c>
      <c r="C228" s="35"/>
      <c r="D228" s="35"/>
      <c r="E228" s="57" t="s">
        <v>449</v>
      </c>
      <c r="F228" s="57" t="s">
        <v>450</v>
      </c>
      <c r="G228" s="59" t="s">
        <v>64</v>
      </c>
      <c r="H228" s="54">
        <v>20130.935640028572</v>
      </c>
      <c r="I228" s="139">
        <v>2</v>
      </c>
      <c r="J228" s="62">
        <f>H228*I228</f>
        <v>40261.871280057145</v>
      </c>
      <c r="K228" s="27">
        <v>0</v>
      </c>
      <c r="L228" s="26">
        <f>H228*K228</f>
        <v>0</v>
      </c>
      <c r="M228" s="28">
        <v>0</v>
      </c>
      <c r="N228" s="29">
        <f>H228*M228</f>
        <v>0</v>
      </c>
      <c r="O228" s="28">
        <v>0</v>
      </c>
      <c r="P228" s="29">
        <f>H228*O228</f>
        <v>0</v>
      </c>
      <c r="Q228" s="28">
        <v>0</v>
      </c>
      <c r="R228" s="29">
        <f>H228*Q228</f>
        <v>0</v>
      </c>
      <c r="S228" s="27">
        <v>0</v>
      </c>
      <c r="T228" s="26">
        <f>H228*S228</f>
        <v>0</v>
      </c>
      <c r="U228" s="27">
        <v>0</v>
      </c>
      <c r="V228" s="26">
        <f>H228*U228</f>
        <v>0</v>
      </c>
      <c r="W228" s="28">
        <v>0</v>
      </c>
      <c r="X228" s="29">
        <f>H228*W228</f>
        <v>0</v>
      </c>
      <c r="Y228" s="27">
        <v>0</v>
      </c>
      <c r="Z228" s="26">
        <f>H228*Y228</f>
        <v>0</v>
      </c>
      <c r="AA228" s="28">
        <v>0</v>
      </c>
      <c r="AB228" s="29">
        <f>H228*AA228</f>
        <v>0</v>
      </c>
      <c r="AC228" s="28">
        <v>0</v>
      </c>
      <c r="AD228" s="29">
        <f>H228*AC228</f>
        <v>0</v>
      </c>
      <c r="AE228" s="27">
        <v>0</v>
      </c>
      <c r="AF228" s="63">
        <f>H228*AE228</f>
        <v>0</v>
      </c>
      <c r="AG228" s="27">
        <v>0</v>
      </c>
      <c r="AH228" s="26">
        <f>H228*AG228</f>
        <v>0</v>
      </c>
      <c r="AI228" s="72">
        <v>0</v>
      </c>
      <c r="AJ228" s="26">
        <f>H228*AI228</f>
        <v>0</v>
      </c>
      <c r="AK228" s="67">
        <v>0</v>
      </c>
      <c r="AL228" s="29">
        <f>H228*AK228</f>
        <v>0</v>
      </c>
      <c r="AM228" s="39">
        <v>0</v>
      </c>
      <c r="AN228" s="29">
        <f>H228*AM228</f>
        <v>0</v>
      </c>
      <c r="AO228" s="28">
        <v>0</v>
      </c>
      <c r="AP228" s="29">
        <f>H228*AO228</f>
        <v>0</v>
      </c>
      <c r="AQ228" s="27">
        <v>0</v>
      </c>
      <c r="AR228" s="26">
        <f>H228*AQ228</f>
        <v>0</v>
      </c>
      <c r="AS228" s="27">
        <v>0</v>
      </c>
      <c r="AT228" s="26">
        <f>H228*AS228</f>
        <v>0</v>
      </c>
      <c r="AU228" s="27">
        <v>0</v>
      </c>
      <c r="AV228" s="29">
        <f>H228*AU228</f>
        <v>0</v>
      </c>
      <c r="AW228" s="27">
        <v>0</v>
      </c>
      <c r="AX228" s="29">
        <f>H228*AW228</f>
        <v>0</v>
      </c>
      <c r="AY228" s="28">
        <v>0</v>
      </c>
      <c r="AZ228" s="29">
        <f>H228*AY228</f>
        <v>0</v>
      </c>
      <c r="BA228" s="33">
        <f t="shared" si="352"/>
        <v>2</v>
      </c>
      <c r="BB228" s="172">
        <f t="shared" si="353"/>
        <v>40261.871280057145</v>
      </c>
      <c r="BD228" s="180">
        <f t="shared" si="354"/>
        <v>40261.871280057145</v>
      </c>
      <c r="BE228" s="180">
        <f t="shared" si="355"/>
        <v>0</v>
      </c>
    </row>
    <row r="229" spans="1:218" customFormat="1" ht="15.75" thickBot="1">
      <c r="A229" s="352" t="s">
        <v>451</v>
      </c>
      <c r="B229" s="352"/>
      <c r="C229" s="352"/>
      <c r="D229" s="352"/>
      <c r="E229" s="352"/>
      <c r="F229" s="352"/>
      <c r="G229" s="352"/>
      <c r="H229" s="353"/>
      <c r="I229" s="158">
        <f t="shared" ref="I229:AZ229" si="356">SUM(I227:I228)</f>
        <v>12</v>
      </c>
      <c r="J229" s="159">
        <f t="shared" si="356"/>
        <v>431282.07463407796</v>
      </c>
      <c r="K229" s="158">
        <f t="shared" si="356"/>
        <v>0</v>
      </c>
      <c r="L229" s="159">
        <f t="shared" si="356"/>
        <v>0</v>
      </c>
      <c r="M229" s="158">
        <f t="shared" si="356"/>
        <v>0</v>
      </c>
      <c r="N229" s="159">
        <f t="shared" si="356"/>
        <v>0</v>
      </c>
      <c r="O229" s="158">
        <f t="shared" si="356"/>
        <v>0</v>
      </c>
      <c r="P229" s="159">
        <f t="shared" si="356"/>
        <v>0</v>
      </c>
      <c r="Q229" s="158">
        <f t="shared" si="356"/>
        <v>0</v>
      </c>
      <c r="R229" s="159">
        <f t="shared" si="356"/>
        <v>0</v>
      </c>
      <c r="S229" s="158">
        <f t="shared" si="356"/>
        <v>0</v>
      </c>
      <c r="T229" s="159">
        <f t="shared" si="356"/>
        <v>0</v>
      </c>
      <c r="U229" s="158">
        <f t="shared" si="356"/>
        <v>0</v>
      </c>
      <c r="V229" s="159">
        <f t="shared" si="356"/>
        <v>0</v>
      </c>
      <c r="W229" s="158">
        <f t="shared" si="356"/>
        <v>0</v>
      </c>
      <c r="X229" s="159">
        <f t="shared" si="356"/>
        <v>0</v>
      </c>
      <c r="Y229" s="158">
        <f t="shared" si="356"/>
        <v>0</v>
      </c>
      <c r="Z229" s="159">
        <f t="shared" si="356"/>
        <v>0</v>
      </c>
      <c r="AA229" s="158">
        <f t="shared" si="356"/>
        <v>0</v>
      </c>
      <c r="AB229" s="159">
        <f t="shared" si="356"/>
        <v>0</v>
      </c>
      <c r="AC229" s="158">
        <f t="shared" si="356"/>
        <v>0</v>
      </c>
      <c r="AD229" s="159">
        <f t="shared" si="356"/>
        <v>0</v>
      </c>
      <c r="AE229" s="158">
        <f t="shared" si="356"/>
        <v>0</v>
      </c>
      <c r="AF229" s="159">
        <f t="shared" si="356"/>
        <v>0</v>
      </c>
      <c r="AG229" s="158">
        <f t="shared" si="356"/>
        <v>0</v>
      </c>
      <c r="AH229" s="159">
        <f t="shared" si="356"/>
        <v>0</v>
      </c>
      <c r="AI229" s="158">
        <f t="shared" si="356"/>
        <v>0</v>
      </c>
      <c r="AJ229" s="159">
        <f t="shared" si="356"/>
        <v>0</v>
      </c>
      <c r="AK229" s="158">
        <f t="shared" si="356"/>
        <v>0</v>
      </c>
      <c r="AL229" s="159">
        <f t="shared" si="356"/>
        <v>0</v>
      </c>
      <c r="AM229" s="158">
        <f t="shared" si="356"/>
        <v>0</v>
      </c>
      <c r="AN229" s="159">
        <f t="shared" si="356"/>
        <v>0</v>
      </c>
      <c r="AO229" s="158">
        <f t="shared" si="356"/>
        <v>0</v>
      </c>
      <c r="AP229" s="159">
        <f t="shared" si="356"/>
        <v>0</v>
      </c>
      <c r="AQ229" s="158">
        <f t="shared" si="356"/>
        <v>0</v>
      </c>
      <c r="AR229" s="159">
        <f t="shared" si="356"/>
        <v>0</v>
      </c>
      <c r="AS229" s="158">
        <f t="shared" si="356"/>
        <v>0</v>
      </c>
      <c r="AT229" s="159">
        <f t="shared" si="356"/>
        <v>0</v>
      </c>
      <c r="AU229" s="158">
        <f t="shared" si="356"/>
        <v>0</v>
      </c>
      <c r="AV229" s="159">
        <f t="shared" si="356"/>
        <v>0</v>
      </c>
      <c r="AW229" s="158">
        <f t="shared" si="356"/>
        <v>0</v>
      </c>
      <c r="AX229" s="159">
        <f t="shared" si="356"/>
        <v>0</v>
      </c>
      <c r="AY229" s="158">
        <f t="shared" si="356"/>
        <v>0</v>
      </c>
      <c r="AZ229" s="159">
        <f t="shared" si="356"/>
        <v>0</v>
      </c>
      <c r="BA229" s="161">
        <f t="shared" si="352"/>
        <v>12</v>
      </c>
      <c r="BB229" s="173">
        <f t="shared" si="353"/>
        <v>431282.07463407796</v>
      </c>
      <c r="BC229" s="147">
        <f>SUM(BB227:BB228)</f>
        <v>431282.07463407796</v>
      </c>
      <c r="BD229" s="181">
        <f>SUM(BD227:BD228)</f>
        <v>431282.07463407796</v>
      </c>
      <c r="BE229" s="167"/>
      <c r="BF229" s="102"/>
      <c r="BG229" s="102"/>
      <c r="BH229" s="102"/>
      <c r="BI229" s="102"/>
      <c r="BJ229" s="102"/>
      <c r="BK229" s="102"/>
      <c r="BL229" s="102"/>
      <c r="BM229" s="102"/>
      <c r="BN229" s="102"/>
      <c r="BO229" s="102"/>
      <c r="BP229" s="102"/>
      <c r="BQ229" s="102"/>
      <c r="BR229" s="102"/>
      <c r="BS229" s="102"/>
      <c r="BT229" s="102"/>
      <c r="BU229" s="102"/>
      <c r="BV229" s="102"/>
      <c r="BW229" s="102"/>
      <c r="BX229" s="102"/>
      <c r="BY229" s="102"/>
      <c r="BZ229" s="102"/>
      <c r="CA229" s="102"/>
      <c r="CB229" s="102"/>
      <c r="CC229" s="102"/>
      <c r="CD229" s="102"/>
      <c r="CE229" s="102"/>
      <c r="CF229" s="102"/>
      <c r="CG229" s="102"/>
      <c r="CH229" s="102"/>
      <c r="CI229" s="102"/>
      <c r="CJ229" s="102"/>
      <c r="CK229" s="102"/>
      <c r="CL229" s="102"/>
      <c r="CM229" s="102"/>
      <c r="CN229" s="102"/>
      <c r="CO229" s="102"/>
      <c r="CP229" s="102"/>
      <c r="CQ229" s="102"/>
      <c r="CR229" s="102"/>
      <c r="CS229" s="102"/>
      <c r="CT229" s="102"/>
      <c r="CU229" s="102"/>
      <c r="CV229" s="102"/>
      <c r="CW229" s="102"/>
      <c r="CX229" s="102"/>
      <c r="CY229" s="102"/>
      <c r="CZ229" s="102"/>
      <c r="DA229" s="102"/>
      <c r="DB229" s="102"/>
      <c r="DC229" s="102"/>
      <c r="DD229" s="102"/>
      <c r="DE229" s="102"/>
      <c r="DF229" s="102"/>
      <c r="DG229" s="102"/>
      <c r="DH229" s="102"/>
      <c r="DI229" s="102"/>
      <c r="DJ229" s="102"/>
      <c r="DK229" s="102"/>
      <c r="DL229" s="102"/>
      <c r="DM229" s="102"/>
      <c r="DN229" s="102"/>
      <c r="DO229" s="102"/>
      <c r="DP229" s="102"/>
      <c r="DQ229" s="102"/>
      <c r="DR229" s="102"/>
      <c r="DS229" s="102"/>
      <c r="DT229" s="102"/>
      <c r="DU229" s="102"/>
      <c r="DV229" s="102"/>
      <c r="DW229" s="102"/>
      <c r="DX229" s="102"/>
      <c r="DY229" s="102"/>
      <c r="DZ229" s="102"/>
      <c r="EA229" s="102"/>
      <c r="EB229" s="102"/>
      <c r="EC229" s="102"/>
      <c r="ED229" s="102"/>
      <c r="EE229" s="102"/>
      <c r="EF229" s="102"/>
      <c r="EG229" s="102"/>
      <c r="EH229" s="102"/>
      <c r="EI229" s="102"/>
      <c r="EJ229" s="102"/>
      <c r="EK229" s="102"/>
      <c r="EL229" s="102"/>
      <c r="EM229" s="102"/>
      <c r="EN229" s="102"/>
      <c r="EO229" s="102"/>
      <c r="EP229" s="102"/>
      <c r="EQ229" s="102"/>
      <c r="ER229" s="102"/>
      <c r="ES229" s="102"/>
      <c r="ET229" s="102"/>
      <c r="EU229" s="102"/>
      <c r="EV229" s="102"/>
      <c r="EW229" s="102"/>
      <c r="EX229" s="102"/>
      <c r="EY229" s="102"/>
      <c r="EZ229" s="102"/>
      <c r="FA229" s="102"/>
      <c r="FB229" s="102"/>
      <c r="FC229" s="102"/>
      <c r="FD229" s="102"/>
      <c r="FE229" s="102"/>
      <c r="FF229" s="102"/>
      <c r="FG229" s="102"/>
      <c r="FH229" s="102"/>
      <c r="FI229" s="102"/>
      <c r="FJ229" s="102"/>
      <c r="FK229" s="102"/>
      <c r="FL229" s="102"/>
      <c r="FM229" s="102"/>
      <c r="FN229" s="102"/>
      <c r="FO229" s="102"/>
      <c r="FP229" s="102"/>
      <c r="FQ229" s="102"/>
      <c r="FR229" s="102"/>
      <c r="FS229" s="102"/>
      <c r="FT229" s="102"/>
      <c r="FU229" s="102"/>
      <c r="FV229" s="102"/>
      <c r="FW229" s="102"/>
      <c r="FX229" s="102"/>
      <c r="FY229" s="102"/>
      <c r="FZ229" s="102"/>
      <c r="GA229" s="102"/>
      <c r="GB229" s="102"/>
      <c r="GC229" s="102"/>
      <c r="GD229" s="102"/>
      <c r="GE229" s="102"/>
      <c r="GF229" s="102"/>
      <c r="GG229" s="102"/>
      <c r="GH229" s="102"/>
      <c r="GI229" s="102"/>
      <c r="GJ229" s="102"/>
      <c r="GK229" s="102"/>
      <c r="GL229" s="102"/>
      <c r="GM229" s="102"/>
      <c r="GN229" s="102"/>
      <c r="GO229" s="102"/>
      <c r="GP229" s="102"/>
      <c r="GQ229" s="102"/>
      <c r="GR229" s="102"/>
      <c r="GS229" s="102"/>
      <c r="GT229" s="102"/>
      <c r="GU229" s="102"/>
      <c r="GV229" s="102"/>
      <c r="GW229" s="102"/>
      <c r="GX229" s="102"/>
      <c r="GY229" s="102"/>
      <c r="GZ229" s="102"/>
      <c r="HA229" s="102"/>
      <c r="HB229" s="102"/>
      <c r="HC229" s="102"/>
      <c r="HD229" s="102"/>
      <c r="HE229" s="102"/>
      <c r="HF229" s="102"/>
      <c r="HG229" s="102"/>
      <c r="HH229" s="102"/>
      <c r="HI229" s="102"/>
      <c r="HJ229" s="102"/>
    </row>
    <row r="230" spans="1:218" ht="15.75" thickBot="1">
      <c r="A230" s="357" t="s">
        <v>452</v>
      </c>
      <c r="B230" s="358"/>
      <c r="C230" s="358"/>
      <c r="D230" s="358"/>
      <c r="E230" s="358"/>
      <c r="F230" s="358"/>
      <c r="G230" s="359"/>
      <c r="H230" s="41" t="s">
        <v>32</v>
      </c>
      <c r="I230" s="365" t="s">
        <v>1</v>
      </c>
      <c r="J230" s="366"/>
      <c r="K230" s="363" t="s">
        <v>60</v>
      </c>
      <c r="L230" s="364"/>
      <c r="M230" s="363" t="s">
        <v>61</v>
      </c>
      <c r="N230" s="364"/>
      <c r="O230" s="363" t="s">
        <v>4</v>
      </c>
      <c r="P230" s="364"/>
      <c r="Q230" s="363" t="s">
        <v>5</v>
      </c>
      <c r="R230" s="364"/>
      <c r="S230" s="363" t="s">
        <v>6</v>
      </c>
      <c r="T230" s="364"/>
      <c r="U230" s="363" t="s">
        <v>7</v>
      </c>
      <c r="V230" s="364"/>
      <c r="W230" s="363" t="s">
        <v>8</v>
      </c>
      <c r="X230" s="364"/>
      <c r="Y230" s="363" t="s">
        <v>9</v>
      </c>
      <c r="Z230" s="364"/>
      <c r="AA230" s="363" t="s">
        <v>10</v>
      </c>
      <c r="AB230" s="364"/>
      <c r="AC230" s="363" t="s">
        <v>11</v>
      </c>
      <c r="AD230" s="364"/>
      <c r="AE230" s="363" t="s">
        <v>12</v>
      </c>
      <c r="AF230" s="364"/>
      <c r="AG230" s="363" t="s">
        <v>13</v>
      </c>
      <c r="AH230" s="364"/>
      <c r="AI230" s="363" t="s">
        <v>14</v>
      </c>
      <c r="AJ230" s="364"/>
      <c r="AK230" s="363" t="s">
        <v>15</v>
      </c>
      <c r="AL230" s="364"/>
      <c r="AM230" s="363" t="s">
        <v>16</v>
      </c>
      <c r="AN230" s="364"/>
      <c r="AO230" s="363" t="s">
        <v>17</v>
      </c>
      <c r="AP230" s="364"/>
      <c r="AQ230" s="363" t="s">
        <v>18</v>
      </c>
      <c r="AR230" s="364"/>
      <c r="AS230" s="363" t="s">
        <v>19</v>
      </c>
      <c r="AT230" s="364"/>
      <c r="AU230" s="363" t="s">
        <v>20</v>
      </c>
      <c r="AV230" s="364"/>
      <c r="AW230" s="363" t="s">
        <v>21</v>
      </c>
      <c r="AX230" s="364"/>
      <c r="AY230" s="363" t="s">
        <v>22</v>
      </c>
      <c r="AZ230" s="364"/>
      <c r="BA230" s="128" t="s">
        <v>23</v>
      </c>
      <c r="BB230" s="174"/>
      <c r="BD230" s="180"/>
    </row>
    <row r="231" spans="1:218" ht="191.25">
      <c r="A231" s="34">
        <v>199</v>
      </c>
      <c r="B231" s="34">
        <v>1</v>
      </c>
      <c r="C231" s="35" t="s">
        <v>453</v>
      </c>
      <c r="D231" s="35">
        <v>2503902</v>
      </c>
      <c r="E231" s="37" t="s">
        <v>454</v>
      </c>
      <c r="F231" s="37" t="s">
        <v>455</v>
      </c>
      <c r="G231" s="38" t="s">
        <v>64</v>
      </c>
      <c r="H231" s="54">
        <v>72434.183122890696</v>
      </c>
      <c r="I231" s="61">
        <v>0</v>
      </c>
      <c r="J231" s="62">
        <f>H231*I231</f>
        <v>0</v>
      </c>
      <c r="K231" s="27">
        <v>0</v>
      </c>
      <c r="L231" s="26">
        <f>H231*K231</f>
        <v>0</v>
      </c>
      <c r="M231" s="28">
        <v>5</v>
      </c>
      <c r="N231" s="29">
        <f>H231*M231</f>
        <v>362170.91561445349</v>
      </c>
      <c r="O231" s="28">
        <v>0</v>
      </c>
      <c r="P231" s="29">
        <f>H231*O231</f>
        <v>0</v>
      </c>
      <c r="Q231" s="28">
        <v>0</v>
      </c>
      <c r="R231" s="29">
        <f>H231*Q231</f>
        <v>0</v>
      </c>
      <c r="S231" s="27">
        <v>0</v>
      </c>
      <c r="T231" s="26">
        <f>H231*S231</f>
        <v>0</v>
      </c>
      <c r="U231" s="28">
        <v>0</v>
      </c>
      <c r="V231" s="26">
        <f>H231*U231</f>
        <v>0</v>
      </c>
      <c r="W231" s="28">
        <v>0</v>
      </c>
      <c r="X231" s="29">
        <f>H231*W231</f>
        <v>0</v>
      </c>
      <c r="Y231" s="27">
        <v>0</v>
      </c>
      <c r="Z231" s="26">
        <f>H231*Y231</f>
        <v>0</v>
      </c>
      <c r="AA231" s="28">
        <v>0</v>
      </c>
      <c r="AB231" s="29">
        <f>H231*AA231</f>
        <v>0</v>
      </c>
      <c r="AC231" s="28">
        <v>0</v>
      </c>
      <c r="AD231" s="29">
        <f>H231*AC231</f>
        <v>0</v>
      </c>
      <c r="AE231" s="27">
        <v>0</v>
      </c>
      <c r="AF231" s="63">
        <f>H231*AE231</f>
        <v>0</v>
      </c>
      <c r="AG231" s="27">
        <v>0</v>
      </c>
      <c r="AH231" s="26">
        <f>H231*AG231</f>
        <v>0</v>
      </c>
      <c r="AI231" s="72">
        <v>0</v>
      </c>
      <c r="AJ231" s="26">
        <f>H231*AI231</f>
        <v>0</v>
      </c>
      <c r="AK231" s="67">
        <v>0</v>
      </c>
      <c r="AL231" s="29">
        <f>H231*AK231</f>
        <v>0</v>
      </c>
      <c r="AM231" s="39">
        <v>0</v>
      </c>
      <c r="AN231" s="29">
        <f>H231*AM231</f>
        <v>0</v>
      </c>
      <c r="AO231" s="28">
        <v>0</v>
      </c>
      <c r="AP231" s="29">
        <f>H231*AO231</f>
        <v>0</v>
      </c>
      <c r="AQ231" s="27">
        <v>0</v>
      </c>
      <c r="AR231" s="26">
        <f>H231*AQ231</f>
        <v>0</v>
      </c>
      <c r="AS231" s="27">
        <v>0</v>
      </c>
      <c r="AT231" s="26">
        <f>H231*AS231</f>
        <v>0</v>
      </c>
      <c r="AU231" s="28">
        <v>0</v>
      </c>
      <c r="AV231" s="29">
        <f>H231*AU231</f>
        <v>0</v>
      </c>
      <c r="AW231" s="28">
        <v>0</v>
      </c>
      <c r="AX231" s="29">
        <f>H231*AW231</f>
        <v>0</v>
      </c>
      <c r="AY231" s="28">
        <v>0</v>
      </c>
      <c r="AZ231" s="29">
        <f>H231*AY231</f>
        <v>0</v>
      </c>
      <c r="BA231" s="33">
        <f t="shared" ref="BA231:BA233" si="357">I231+K231+M231+O231+Q231+S231+U231+W231+Y231+AA231+AC231+AE231+AG231+AI231+AK231+AM231+AO231+AQ231+AS231+AU231+AW231+AY231</f>
        <v>5</v>
      </c>
      <c r="BB231" s="172">
        <f t="shared" ref="BB231:BB233" si="358">J231+L231+N231+P231+R231+T231+V231+X231+Z231+AB231+AD231+AF231+AH231+AJ231+AL231+AN231+AP231+AR231+AT231+AV231+AX231+AZ231</f>
        <v>362170.91561445349</v>
      </c>
      <c r="BD231" s="180">
        <f t="shared" ref="BD231:BD232" si="359">+H231*BA231</f>
        <v>362170.91561445349</v>
      </c>
      <c r="BE231" s="180">
        <f t="shared" ref="BE231:BE232" si="360">+BB231-BD231</f>
        <v>0</v>
      </c>
    </row>
    <row r="232" spans="1:218" ht="45">
      <c r="A232" s="34">
        <v>200</v>
      </c>
      <c r="B232" s="34">
        <v>2</v>
      </c>
      <c r="C232" s="35" t="s">
        <v>453</v>
      </c>
      <c r="D232" s="35">
        <v>2503901</v>
      </c>
      <c r="E232" s="37" t="s">
        <v>456</v>
      </c>
      <c r="F232" s="37" t="s">
        <v>457</v>
      </c>
      <c r="G232" s="38" t="s">
        <v>64</v>
      </c>
      <c r="H232" s="54">
        <v>26822.105390627185</v>
      </c>
      <c r="I232" s="61">
        <v>0</v>
      </c>
      <c r="J232" s="62">
        <f>H232*I232</f>
        <v>0</v>
      </c>
      <c r="K232" s="27">
        <v>0</v>
      </c>
      <c r="L232" s="26">
        <f>H232*K232</f>
        <v>0</v>
      </c>
      <c r="M232" s="28">
        <v>30</v>
      </c>
      <c r="N232" s="29">
        <f>H232*M232</f>
        <v>804663.16171881557</v>
      </c>
      <c r="O232" s="28">
        <v>0</v>
      </c>
      <c r="P232" s="29">
        <f>H232*O232</f>
        <v>0</v>
      </c>
      <c r="Q232" s="28">
        <v>0</v>
      </c>
      <c r="R232" s="29">
        <f>H232*Q232</f>
        <v>0</v>
      </c>
      <c r="S232" s="27">
        <v>0</v>
      </c>
      <c r="T232" s="26">
        <f>H232*S232</f>
        <v>0</v>
      </c>
      <c r="U232" s="28">
        <v>0</v>
      </c>
      <c r="V232" s="26">
        <f>H232*U232</f>
        <v>0</v>
      </c>
      <c r="W232" s="28">
        <v>0</v>
      </c>
      <c r="X232" s="29">
        <f>H232*W232</f>
        <v>0</v>
      </c>
      <c r="Y232" s="27">
        <v>0</v>
      </c>
      <c r="Z232" s="26">
        <f>H232*Y232</f>
        <v>0</v>
      </c>
      <c r="AA232" s="28">
        <v>0</v>
      </c>
      <c r="AB232" s="29">
        <f>H232*AA232</f>
        <v>0</v>
      </c>
      <c r="AC232" s="28">
        <v>0</v>
      </c>
      <c r="AD232" s="29">
        <f>H232*AC232</f>
        <v>0</v>
      </c>
      <c r="AE232" s="27">
        <v>0</v>
      </c>
      <c r="AF232" s="63">
        <f>H232*AE232</f>
        <v>0</v>
      </c>
      <c r="AG232" s="27">
        <v>0</v>
      </c>
      <c r="AH232" s="26">
        <f>H232*AG232</f>
        <v>0</v>
      </c>
      <c r="AI232" s="72">
        <v>0</v>
      </c>
      <c r="AJ232" s="26">
        <f>H232*AI232</f>
        <v>0</v>
      </c>
      <c r="AK232" s="67">
        <v>0</v>
      </c>
      <c r="AL232" s="29">
        <f>H232*AK232</f>
        <v>0</v>
      </c>
      <c r="AM232" s="39">
        <v>0</v>
      </c>
      <c r="AN232" s="29">
        <f>H232*AM232</f>
        <v>0</v>
      </c>
      <c r="AO232" s="28">
        <v>0</v>
      </c>
      <c r="AP232" s="29">
        <f>H232*AO232</f>
        <v>0</v>
      </c>
      <c r="AQ232" s="27">
        <v>0</v>
      </c>
      <c r="AR232" s="26">
        <f>H232*AQ232</f>
        <v>0</v>
      </c>
      <c r="AS232" s="27">
        <v>0</v>
      </c>
      <c r="AT232" s="26">
        <f>H232*AS232</f>
        <v>0</v>
      </c>
      <c r="AU232" s="28">
        <v>0</v>
      </c>
      <c r="AV232" s="29">
        <f>H232*AU232</f>
        <v>0</v>
      </c>
      <c r="AW232" s="28">
        <v>0</v>
      </c>
      <c r="AX232" s="29">
        <f>H232*AW232</f>
        <v>0</v>
      </c>
      <c r="AY232" s="28">
        <v>0</v>
      </c>
      <c r="AZ232" s="29">
        <f>H232*AY232</f>
        <v>0</v>
      </c>
      <c r="BA232" s="33">
        <f t="shared" si="357"/>
        <v>30</v>
      </c>
      <c r="BB232" s="172">
        <f t="shared" si="358"/>
        <v>804663.16171881557</v>
      </c>
      <c r="BD232" s="180">
        <f t="shared" si="359"/>
        <v>804663.16171881557</v>
      </c>
      <c r="BE232" s="180">
        <f t="shared" si="360"/>
        <v>0</v>
      </c>
    </row>
    <row r="233" spans="1:218" customFormat="1">
      <c r="A233" s="352" t="s">
        <v>458</v>
      </c>
      <c r="B233" s="352"/>
      <c r="C233" s="352"/>
      <c r="D233" s="352"/>
      <c r="E233" s="352"/>
      <c r="F233" s="352"/>
      <c r="G233" s="352"/>
      <c r="H233" s="353"/>
      <c r="I233" s="158">
        <f t="shared" ref="I233:AZ233" si="361">SUM(I231:I232)</f>
        <v>0</v>
      </c>
      <c r="J233" s="159">
        <f t="shared" si="361"/>
        <v>0</v>
      </c>
      <c r="K233" s="158">
        <f t="shared" si="361"/>
        <v>0</v>
      </c>
      <c r="L233" s="159">
        <f t="shared" si="361"/>
        <v>0</v>
      </c>
      <c r="M233" s="158">
        <f t="shared" si="361"/>
        <v>35</v>
      </c>
      <c r="N233" s="159">
        <f t="shared" si="361"/>
        <v>1166834.0773332692</v>
      </c>
      <c r="O233" s="158">
        <f t="shared" si="361"/>
        <v>0</v>
      </c>
      <c r="P233" s="159">
        <f t="shared" si="361"/>
        <v>0</v>
      </c>
      <c r="Q233" s="158">
        <f t="shared" si="361"/>
        <v>0</v>
      </c>
      <c r="R233" s="159">
        <f t="shared" si="361"/>
        <v>0</v>
      </c>
      <c r="S233" s="158">
        <f t="shared" si="361"/>
        <v>0</v>
      </c>
      <c r="T233" s="159">
        <f t="shared" si="361"/>
        <v>0</v>
      </c>
      <c r="U233" s="158">
        <f t="shared" si="361"/>
        <v>0</v>
      </c>
      <c r="V233" s="159">
        <f t="shared" si="361"/>
        <v>0</v>
      </c>
      <c r="W233" s="158">
        <f t="shared" si="361"/>
        <v>0</v>
      </c>
      <c r="X233" s="159">
        <f t="shared" si="361"/>
        <v>0</v>
      </c>
      <c r="Y233" s="158">
        <f t="shared" si="361"/>
        <v>0</v>
      </c>
      <c r="Z233" s="159">
        <f t="shared" si="361"/>
        <v>0</v>
      </c>
      <c r="AA233" s="158">
        <f t="shared" si="361"/>
        <v>0</v>
      </c>
      <c r="AB233" s="159">
        <f t="shared" si="361"/>
        <v>0</v>
      </c>
      <c r="AC233" s="158">
        <f t="shared" si="361"/>
        <v>0</v>
      </c>
      <c r="AD233" s="159">
        <f t="shared" si="361"/>
        <v>0</v>
      </c>
      <c r="AE233" s="158">
        <f t="shared" si="361"/>
        <v>0</v>
      </c>
      <c r="AF233" s="159">
        <f t="shared" si="361"/>
        <v>0</v>
      </c>
      <c r="AG233" s="158">
        <f t="shared" si="361"/>
        <v>0</v>
      </c>
      <c r="AH233" s="159">
        <f t="shared" si="361"/>
        <v>0</v>
      </c>
      <c r="AI233" s="158">
        <f t="shared" si="361"/>
        <v>0</v>
      </c>
      <c r="AJ233" s="159">
        <f t="shared" si="361"/>
        <v>0</v>
      </c>
      <c r="AK233" s="158">
        <f t="shared" si="361"/>
        <v>0</v>
      </c>
      <c r="AL233" s="159">
        <f t="shared" si="361"/>
        <v>0</v>
      </c>
      <c r="AM233" s="158">
        <f t="shared" si="361"/>
        <v>0</v>
      </c>
      <c r="AN233" s="159">
        <f t="shared" si="361"/>
        <v>0</v>
      </c>
      <c r="AO233" s="158">
        <f t="shared" si="361"/>
        <v>0</v>
      </c>
      <c r="AP233" s="159">
        <f t="shared" si="361"/>
        <v>0</v>
      </c>
      <c r="AQ233" s="158">
        <f t="shared" si="361"/>
        <v>0</v>
      </c>
      <c r="AR233" s="159">
        <f t="shared" si="361"/>
        <v>0</v>
      </c>
      <c r="AS233" s="158">
        <f t="shared" si="361"/>
        <v>0</v>
      </c>
      <c r="AT233" s="159">
        <f t="shared" si="361"/>
        <v>0</v>
      </c>
      <c r="AU233" s="158">
        <f t="shared" si="361"/>
        <v>0</v>
      </c>
      <c r="AV233" s="159">
        <f t="shared" si="361"/>
        <v>0</v>
      </c>
      <c r="AW233" s="158">
        <f t="shared" si="361"/>
        <v>0</v>
      </c>
      <c r="AX233" s="159">
        <f t="shared" si="361"/>
        <v>0</v>
      </c>
      <c r="AY233" s="158">
        <f t="shared" si="361"/>
        <v>0</v>
      </c>
      <c r="AZ233" s="159">
        <f t="shared" si="361"/>
        <v>0</v>
      </c>
      <c r="BA233" s="161">
        <f t="shared" si="357"/>
        <v>35</v>
      </c>
      <c r="BB233" s="173">
        <f t="shared" si="358"/>
        <v>1166834.0773332692</v>
      </c>
      <c r="BC233" s="147">
        <f>SUM(BB231:BB232)</f>
        <v>1166834.0773332692</v>
      </c>
      <c r="BD233" s="181">
        <f>SUM(BD231:BD232)</f>
        <v>1166834.0773332692</v>
      </c>
      <c r="BE233" s="167"/>
      <c r="BF233" s="102"/>
      <c r="BG233" s="102"/>
      <c r="BH233" s="102"/>
      <c r="BI233" s="102"/>
      <c r="BJ233" s="102"/>
      <c r="BK233" s="102"/>
      <c r="BL233" s="102"/>
      <c r="BM233" s="102"/>
      <c r="BN233" s="102"/>
      <c r="BO233" s="102"/>
      <c r="BP233" s="102"/>
      <c r="BQ233" s="102"/>
      <c r="BR233" s="102"/>
      <c r="BS233" s="102"/>
      <c r="BT233" s="102"/>
      <c r="BU233" s="102"/>
      <c r="BV233" s="102"/>
      <c r="BW233" s="102"/>
      <c r="BX233" s="102"/>
      <c r="BY233" s="102"/>
      <c r="BZ233" s="102"/>
      <c r="CA233" s="102"/>
      <c r="CB233" s="102"/>
      <c r="CC233" s="102"/>
      <c r="CD233" s="102"/>
      <c r="CE233" s="102"/>
      <c r="CF233" s="102"/>
      <c r="CG233" s="102"/>
      <c r="CH233" s="102"/>
      <c r="CI233" s="102"/>
      <c r="CJ233" s="102"/>
      <c r="CK233" s="102"/>
      <c r="CL233" s="102"/>
      <c r="CM233" s="102"/>
      <c r="CN233" s="102"/>
      <c r="CO233" s="102"/>
      <c r="CP233" s="102"/>
      <c r="CQ233" s="102"/>
      <c r="CR233" s="102"/>
      <c r="CS233" s="102"/>
      <c r="CT233" s="102"/>
      <c r="CU233" s="102"/>
      <c r="CV233" s="102"/>
      <c r="CW233" s="102"/>
      <c r="CX233" s="102"/>
      <c r="CY233" s="102"/>
      <c r="CZ233" s="102"/>
      <c r="DA233" s="102"/>
      <c r="DB233" s="102"/>
      <c r="DC233" s="102"/>
      <c r="DD233" s="102"/>
      <c r="DE233" s="102"/>
      <c r="DF233" s="102"/>
      <c r="DG233" s="102"/>
      <c r="DH233" s="102"/>
      <c r="DI233" s="102"/>
      <c r="DJ233" s="102"/>
      <c r="DK233" s="102"/>
      <c r="DL233" s="102"/>
      <c r="DM233" s="102"/>
      <c r="DN233" s="102"/>
      <c r="DO233" s="102"/>
      <c r="DP233" s="102"/>
      <c r="DQ233" s="102"/>
      <c r="DR233" s="102"/>
      <c r="DS233" s="102"/>
      <c r="DT233" s="102"/>
      <c r="DU233" s="102"/>
      <c r="DV233" s="102"/>
      <c r="DW233" s="102"/>
      <c r="DX233" s="102"/>
      <c r="DY233" s="102"/>
      <c r="DZ233" s="102"/>
      <c r="EA233" s="102"/>
      <c r="EB233" s="102"/>
      <c r="EC233" s="102"/>
      <c r="ED233" s="102"/>
      <c r="EE233" s="102"/>
      <c r="EF233" s="102"/>
      <c r="EG233" s="102"/>
      <c r="EH233" s="102"/>
      <c r="EI233" s="102"/>
      <c r="EJ233" s="102"/>
      <c r="EK233" s="102"/>
      <c r="EL233" s="102"/>
      <c r="EM233" s="102"/>
      <c r="EN233" s="102"/>
      <c r="EO233" s="102"/>
      <c r="EP233" s="102"/>
      <c r="EQ233" s="102"/>
      <c r="ER233" s="102"/>
      <c r="ES233" s="102"/>
      <c r="ET233" s="102"/>
      <c r="EU233" s="102"/>
      <c r="EV233" s="102"/>
      <c r="EW233" s="102"/>
      <c r="EX233" s="102"/>
      <c r="EY233" s="102"/>
      <c r="EZ233" s="102"/>
      <c r="FA233" s="102"/>
      <c r="FB233" s="102"/>
      <c r="FC233" s="102"/>
      <c r="FD233" s="102"/>
      <c r="FE233" s="102"/>
      <c r="FF233" s="102"/>
      <c r="FG233" s="102"/>
      <c r="FH233" s="102"/>
      <c r="FI233" s="102"/>
      <c r="FJ233" s="102"/>
      <c r="FK233" s="102"/>
      <c r="FL233" s="102"/>
      <c r="FM233" s="102"/>
      <c r="FN233" s="102"/>
      <c r="FO233" s="102"/>
      <c r="FP233" s="102"/>
      <c r="FQ233" s="102"/>
      <c r="FR233" s="102"/>
      <c r="FS233" s="102"/>
      <c r="FT233" s="102"/>
      <c r="FU233" s="102"/>
      <c r="FV233" s="102"/>
      <c r="FW233" s="102"/>
      <c r="FX233" s="102"/>
      <c r="FY233" s="102"/>
      <c r="FZ233" s="102"/>
      <c r="GA233" s="102"/>
      <c r="GB233" s="102"/>
      <c r="GC233" s="102"/>
      <c r="GD233" s="102"/>
      <c r="GE233" s="102"/>
      <c r="GF233" s="102"/>
      <c r="GG233" s="102"/>
      <c r="GH233" s="102"/>
      <c r="GI233" s="102"/>
      <c r="GJ233" s="102"/>
      <c r="GK233" s="102"/>
      <c r="GL233" s="102"/>
      <c r="GM233" s="102"/>
      <c r="GN233" s="102"/>
      <c r="GO233" s="102"/>
      <c r="GP233" s="102"/>
      <c r="GQ233" s="102"/>
      <c r="GR233" s="102"/>
      <c r="GS233" s="102"/>
      <c r="GT233" s="102"/>
      <c r="GU233" s="102"/>
      <c r="GV233" s="102"/>
      <c r="GW233" s="102"/>
      <c r="GX233" s="102"/>
      <c r="GY233" s="102"/>
      <c r="GZ233" s="102"/>
      <c r="HA233" s="102"/>
      <c r="HB233" s="102"/>
      <c r="HC233" s="102"/>
      <c r="HD233" s="102"/>
      <c r="HE233" s="102"/>
      <c r="HF233" s="102"/>
      <c r="HG233" s="102"/>
      <c r="HH233" s="102"/>
      <c r="HI233" s="102"/>
      <c r="HJ233" s="102"/>
    </row>
    <row r="234" spans="1:218" customFormat="1" ht="15.75" thickBot="1">
      <c r="A234" s="89"/>
      <c r="B234" s="89"/>
      <c r="C234" s="89"/>
      <c r="D234" s="89"/>
      <c r="E234" s="89"/>
      <c r="F234" s="89"/>
      <c r="G234" s="89"/>
      <c r="H234" s="90"/>
      <c r="I234" s="91"/>
      <c r="J234" s="2">
        <f>J15+J33+J38+J44+J54+J76+J90+J129+J144+J153+J184+J217+J225+J229+J233</f>
        <v>40125834.893071413</v>
      </c>
      <c r="K234" s="91"/>
      <c r="L234" s="2">
        <f>L15+L33+L38+L44+L54+L76+L90+L129+L144+L153+L184+L217+L225+L229+L233</f>
        <v>2482322.4305543303</v>
      </c>
      <c r="M234" s="91"/>
      <c r="N234" s="2">
        <f>N15+N33+N38+N44+N54+N76+N90+N129+N144+N153+N184+N217+N225+N229+N233</f>
        <v>6774604.3361736313</v>
      </c>
      <c r="O234" s="91"/>
      <c r="P234" s="2">
        <f>P15+P33+P38+P44+P54+P76+P90+P129+P144+P153+P184+P217+P225+P229+P233</f>
        <v>3734857.3630134659</v>
      </c>
      <c r="Q234" s="91"/>
      <c r="R234" s="2">
        <f>R15+R33+R38+R44+R54+R76+R90+R129+R144+R153+R184+R217+R225+R229+R233</f>
        <v>1774776.2951063472</v>
      </c>
      <c r="S234" s="91"/>
      <c r="T234" s="2">
        <f>T15+T33+T38+T44+T54+T76+T90+T129+T144+T153+T184+T217+T225+T229+T233</f>
        <v>2158642.4167991765</v>
      </c>
      <c r="U234" s="91"/>
      <c r="V234" s="2">
        <f>V15+V33+V38+V44+V54+V76+V90+V129+V144+V153+V184+V217+V225+V229+V233</f>
        <v>4221977.3683529599</v>
      </c>
      <c r="W234" s="91"/>
      <c r="X234" s="2">
        <f>X15+X33+X38+X44+X54+X76+X90+X129+X144+X153+X184+X217+X225+X229+X233</f>
        <v>2764180.7908854368</v>
      </c>
      <c r="Y234" s="91"/>
      <c r="Z234" s="2">
        <f>Z15+Z33+Z38+Z44+Z54+Z76+Z90+Z129+Z144+Z153+Z184+Z217+Z225+Z229+Z233</f>
        <v>2749896.1921461592</v>
      </c>
      <c r="AA234" s="91"/>
      <c r="AB234" s="2">
        <f>AB15+AB33+AB38+AB44+AB54+AB76+AB90+AB129+AB144+AB153+AB184+AB217+AB225+AB229+AB233</f>
        <v>2585258.6409358089</v>
      </c>
      <c r="AC234" s="91"/>
      <c r="AD234" s="2">
        <f>AD15+AD33+AD38+AD44+AD54+AD76+AD90+AD129+AD144+AD153+AD184+AD217+AD225+AD229+AD233</f>
        <v>3235521.5028863088</v>
      </c>
      <c r="AE234" s="91"/>
      <c r="AF234" s="2">
        <f>AF15+AF33+AF38+AF44+AF54+AF76+AF90+AF129+AF144+AF153+AF184+AF217+AF225+AF229+AF233</f>
        <v>2528654.1943594329</v>
      </c>
      <c r="AG234" s="91"/>
      <c r="AH234" s="2">
        <f>AH15+AH33+AH38+AH44+AH54+AH76+AH90+AH129+AH144+AH153+AH184+AH217+AH225+AH229+AH233</f>
        <v>7598438.332800095</v>
      </c>
      <c r="AI234" s="91"/>
      <c r="AJ234" s="2">
        <f>AJ15+AJ33+AJ38+AJ44+AJ54+AJ76+AJ90+AJ129+AJ144+AJ153+AJ184+AJ217+AJ225+AJ229+AJ233</f>
        <v>3084042.0119826379</v>
      </c>
      <c r="AK234" s="91"/>
      <c r="AL234" s="2">
        <f>AL15+AL33+AL38+AL44+AL54+AL76+AL90+AL129+AL144+AL153+AL184+AL217+AL225+AL229+AL233</f>
        <v>3260198.8325012857</v>
      </c>
      <c r="AM234" s="91"/>
      <c r="AN234" s="2">
        <f>AN15+AN33+AN38+AN44+AN54+AN76+AN90+AN129+AN144+AN153+AN184+AN217+AN225+AN229+AN233</f>
        <v>4604483.1897741342</v>
      </c>
      <c r="AO234" s="91"/>
      <c r="AP234" s="2">
        <f>AP15+AP33+AP38+AP44+AP54+AP76+AP90+AP129+AP144+AP153+AP184+AP217+AP225+AP229+AP233</f>
        <v>5713264.1933635641</v>
      </c>
      <c r="AQ234" s="91"/>
      <c r="AR234" s="2">
        <f>AR15+AR33+AR38+AR44+AR54+AR76+AR90+AR129+AR144+AR153+AR184+AR217+AR225+AR229+AR233</f>
        <v>3039148.9368342529</v>
      </c>
      <c r="AS234" s="91"/>
      <c r="AT234" s="2">
        <f>AT15+AT33+AT38+AT44+AT54+AT76+AT90+AT129+AT144+AT153+AT184+AT217+AT225+AT229+AT233</f>
        <v>3055980.2098337458</v>
      </c>
      <c r="AU234" s="91"/>
      <c r="AV234" s="2">
        <f>AV15+AV33+AV38+AV44+AV54+AV76+AV90+AV129+AV144+AV153+AV184+AV217+AV225+AV229+AV233</f>
        <v>0</v>
      </c>
      <c r="AW234" s="91"/>
      <c r="AX234" s="2">
        <f>AX15+AX33+AX38+AX44+AX54+AX76+AX90+AX129+AX144+AX153+AX184+AX217+AX225+AX229+AX233</f>
        <v>8722577.4306538943</v>
      </c>
      <c r="AY234" s="91"/>
      <c r="AZ234" s="2">
        <f>AZ15+AZ33+AZ38+AZ44+AZ54+AZ76+AZ90+AZ129+AZ144+AZ153+AZ184+AZ217+AZ225+AZ229+AZ233</f>
        <v>1785290.6101453854</v>
      </c>
      <c r="BA234" s="91"/>
      <c r="BB234" s="175">
        <f>BB15+BB33+BB38+BB44+BB54+BB76+BB90+BB129+BB144+BB153+BB184+BB217+BB225+BB229+BB233</f>
        <v>115999950.17217347</v>
      </c>
      <c r="BC234" s="164">
        <f>BC233+BC229+BC225+BC217+BC184+BC153+BC144+BC129+BC90+BC76+BC54+BC44+BC38+BC33+BC15</f>
        <v>115999950.17217344</v>
      </c>
      <c r="BD234" s="164">
        <f>BD233+BD229+BD225+BD217+BD184+BD153+BD144+BD129+BD90+BD76+BD54+BD44+BD38+BD33+BD15</f>
        <v>115999950.17217344</v>
      </c>
      <c r="BE234" s="167"/>
      <c r="BF234" s="102"/>
      <c r="BG234" s="102"/>
      <c r="BH234" s="102"/>
      <c r="BI234" s="102"/>
      <c r="BJ234" s="102"/>
      <c r="BK234" s="102"/>
      <c r="BL234" s="102"/>
      <c r="BM234" s="102"/>
      <c r="BN234" s="102"/>
      <c r="BO234" s="102"/>
      <c r="BP234" s="102"/>
      <c r="BQ234" s="102"/>
      <c r="BR234" s="102"/>
      <c r="BS234" s="102"/>
      <c r="BT234" s="102"/>
      <c r="BU234" s="102"/>
      <c r="BV234" s="102"/>
      <c r="BW234" s="102"/>
      <c r="BX234" s="102"/>
      <c r="BY234" s="102"/>
      <c r="BZ234" s="102"/>
      <c r="CA234" s="102"/>
      <c r="CB234" s="102"/>
      <c r="CC234" s="102"/>
      <c r="CD234" s="102"/>
      <c r="CE234" s="102"/>
      <c r="CF234" s="102"/>
      <c r="CG234" s="102"/>
      <c r="CH234" s="102"/>
      <c r="CI234" s="102"/>
      <c r="CJ234" s="102"/>
      <c r="CK234" s="102"/>
      <c r="CL234" s="102"/>
      <c r="CM234" s="102"/>
      <c r="CN234" s="102"/>
      <c r="CO234" s="102"/>
      <c r="CP234" s="102"/>
      <c r="CQ234" s="102"/>
      <c r="CR234" s="102"/>
      <c r="CS234" s="102"/>
      <c r="CT234" s="102"/>
      <c r="CU234" s="102"/>
      <c r="CV234" s="102"/>
      <c r="CW234" s="102"/>
      <c r="CX234" s="102"/>
      <c r="CY234" s="102"/>
      <c r="CZ234" s="102"/>
      <c r="DA234" s="102"/>
      <c r="DB234" s="102"/>
      <c r="DC234" s="102"/>
      <c r="DD234" s="102"/>
      <c r="DE234" s="102"/>
      <c r="DF234" s="102"/>
      <c r="DG234" s="102"/>
      <c r="DH234" s="102"/>
      <c r="DI234" s="102"/>
      <c r="DJ234" s="102"/>
      <c r="DK234" s="102"/>
      <c r="DL234" s="102"/>
      <c r="DM234" s="102"/>
      <c r="DN234" s="102"/>
      <c r="DO234" s="102"/>
      <c r="DP234" s="102"/>
      <c r="DQ234" s="102"/>
      <c r="DR234" s="102"/>
      <c r="DS234" s="102"/>
      <c r="DT234" s="102"/>
      <c r="DU234" s="102"/>
      <c r="DV234" s="102"/>
      <c r="DW234" s="102"/>
      <c r="DX234" s="102"/>
      <c r="DY234" s="102"/>
      <c r="DZ234" s="102"/>
      <c r="EA234" s="102"/>
      <c r="EB234" s="102"/>
      <c r="EC234" s="102"/>
      <c r="ED234" s="102"/>
      <c r="EE234" s="102"/>
      <c r="EF234" s="102"/>
      <c r="EG234" s="102"/>
      <c r="EH234" s="102"/>
      <c r="EI234" s="102"/>
      <c r="EJ234" s="102"/>
      <c r="EK234" s="102"/>
      <c r="EL234" s="102"/>
      <c r="EM234" s="102"/>
      <c r="EN234" s="102"/>
      <c r="EO234" s="102"/>
      <c r="EP234" s="102"/>
      <c r="EQ234" s="102"/>
      <c r="ER234" s="102"/>
      <c r="ES234" s="102"/>
      <c r="ET234" s="102"/>
      <c r="EU234" s="102"/>
      <c r="EV234" s="102"/>
      <c r="EW234" s="102"/>
      <c r="EX234" s="102"/>
      <c r="EY234" s="102"/>
      <c r="EZ234" s="102"/>
      <c r="FA234" s="102"/>
      <c r="FB234" s="102"/>
      <c r="FC234" s="102"/>
      <c r="FD234" s="102"/>
      <c r="FE234" s="102"/>
      <c r="FF234" s="102"/>
      <c r="FG234" s="102"/>
      <c r="FH234" s="102"/>
      <c r="FI234" s="102"/>
      <c r="FJ234" s="102"/>
      <c r="FK234" s="102"/>
      <c r="FL234" s="102"/>
      <c r="FM234" s="102"/>
      <c r="FN234" s="102"/>
      <c r="FO234" s="102"/>
      <c r="FP234" s="102"/>
      <c r="FQ234" s="102"/>
      <c r="FR234" s="102"/>
      <c r="FS234" s="102"/>
      <c r="FT234" s="102"/>
      <c r="FU234" s="102"/>
      <c r="FV234" s="102"/>
      <c r="FW234" s="102"/>
      <c r="FX234" s="102"/>
      <c r="FY234" s="102"/>
      <c r="FZ234" s="102"/>
      <c r="GA234" s="102"/>
      <c r="GB234" s="102"/>
      <c r="GC234" s="102"/>
      <c r="GD234" s="102"/>
      <c r="GE234" s="102"/>
      <c r="GF234" s="102"/>
      <c r="GG234" s="102"/>
      <c r="GH234" s="102"/>
      <c r="GI234" s="102"/>
      <c r="GJ234" s="102"/>
      <c r="GK234" s="102"/>
      <c r="GL234" s="102"/>
      <c r="GM234" s="102"/>
      <c r="GN234" s="102"/>
      <c r="GO234" s="102"/>
      <c r="GP234" s="102"/>
      <c r="GQ234" s="102"/>
      <c r="GR234" s="102"/>
      <c r="GS234" s="102"/>
      <c r="GT234" s="102"/>
      <c r="GU234" s="102"/>
      <c r="GV234" s="102"/>
      <c r="GW234" s="102"/>
      <c r="GX234" s="102"/>
      <c r="GY234" s="102"/>
      <c r="GZ234" s="102"/>
      <c r="HA234" s="102"/>
      <c r="HB234" s="102"/>
      <c r="HC234" s="102"/>
      <c r="HD234" s="102"/>
      <c r="HE234" s="102"/>
      <c r="HF234" s="102"/>
      <c r="HG234" s="102"/>
      <c r="HH234" s="102"/>
      <c r="HI234" s="102"/>
      <c r="HJ234" s="102"/>
    </row>
    <row r="235" spans="1:218" s="185" customFormat="1" ht="15.75" thickBot="1">
      <c r="A235" s="34"/>
      <c r="B235" s="34"/>
      <c r="C235" s="34"/>
      <c r="D235" s="34"/>
      <c r="E235" s="34"/>
      <c r="F235" s="34"/>
      <c r="G235" s="34"/>
      <c r="H235" s="186"/>
      <c r="I235" s="355" t="s">
        <v>1</v>
      </c>
      <c r="J235" s="356"/>
      <c r="K235" s="355" t="s">
        <v>2</v>
      </c>
      <c r="L235" s="356"/>
      <c r="M235" s="355" t="s">
        <v>61</v>
      </c>
      <c r="N235" s="356"/>
      <c r="O235" s="355" t="s">
        <v>4</v>
      </c>
      <c r="P235" s="356"/>
      <c r="Q235" s="355" t="s">
        <v>5</v>
      </c>
      <c r="R235" s="356"/>
      <c r="S235" s="355" t="s">
        <v>6</v>
      </c>
      <c r="T235" s="356"/>
      <c r="U235" s="355" t="s">
        <v>7</v>
      </c>
      <c r="V235" s="356"/>
      <c r="W235" s="355" t="s">
        <v>8</v>
      </c>
      <c r="X235" s="356"/>
      <c r="Y235" s="355" t="s">
        <v>9</v>
      </c>
      <c r="Z235" s="356"/>
      <c r="AA235" s="355" t="s">
        <v>10</v>
      </c>
      <c r="AB235" s="356"/>
      <c r="AC235" s="355" t="s">
        <v>11</v>
      </c>
      <c r="AD235" s="356"/>
      <c r="AE235" s="355" t="s">
        <v>12</v>
      </c>
      <c r="AF235" s="356"/>
      <c r="AG235" s="355" t="s">
        <v>13</v>
      </c>
      <c r="AH235" s="356"/>
      <c r="AI235" s="355" t="s">
        <v>14</v>
      </c>
      <c r="AJ235" s="356"/>
      <c r="AK235" s="355" t="s">
        <v>15</v>
      </c>
      <c r="AL235" s="356"/>
      <c r="AM235" s="355" t="s">
        <v>16</v>
      </c>
      <c r="AN235" s="356"/>
      <c r="AO235" s="355" t="s">
        <v>17</v>
      </c>
      <c r="AP235" s="356"/>
      <c r="AQ235" s="355" t="s">
        <v>18</v>
      </c>
      <c r="AR235" s="356"/>
      <c r="AS235" s="355" t="s">
        <v>19</v>
      </c>
      <c r="AT235" s="356"/>
      <c r="AU235" s="355" t="s">
        <v>20</v>
      </c>
      <c r="AV235" s="356"/>
      <c r="AW235" s="355" t="s">
        <v>21</v>
      </c>
      <c r="AX235" s="356"/>
      <c r="AY235" s="355" t="s">
        <v>22</v>
      </c>
      <c r="AZ235" s="356"/>
      <c r="BA235" s="92"/>
      <c r="BB235" s="169"/>
      <c r="BC235" s="183"/>
      <c r="BD235" s="184"/>
      <c r="BE235" s="184"/>
      <c r="BF235" s="163"/>
      <c r="BG235" s="163"/>
      <c r="BH235" s="163"/>
      <c r="BI235" s="163"/>
      <c r="BJ235" s="163"/>
      <c r="BK235" s="163"/>
      <c r="BL235" s="163"/>
      <c r="BM235" s="163"/>
      <c r="BN235" s="163"/>
      <c r="BO235" s="163"/>
      <c r="BP235" s="163"/>
      <c r="BQ235" s="163"/>
      <c r="BR235" s="163"/>
      <c r="BS235" s="163"/>
      <c r="BT235" s="163"/>
      <c r="BU235" s="163"/>
      <c r="BV235" s="163"/>
      <c r="BW235" s="163"/>
      <c r="BX235" s="163"/>
      <c r="BY235" s="163"/>
      <c r="BZ235" s="163"/>
      <c r="CA235" s="163"/>
      <c r="CB235" s="163"/>
      <c r="CC235" s="163"/>
      <c r="CD235" s="163"/>
      <c r="CE235" s="163"/>
      <c r="CF235" s="163"/>
      <c r="CG235" s="163"/>
      <c r="CH235" s="163"/>
      <c r="CI235" s="163"/>
      <c r="CJ235" s="163"/>
      <c r="CK235" s="163"/>
      <c r="CL235" s="163"/>
      <c r="CM235" s="163"/>
      <c r="CN235" s="163"/>
      <c r="CO235" s="163"/>
      <c r="CP235" s="163"/>
      <c r="CQ235" s="163"/>
      <c r="CR235" s="163"/>
      <c r="CS235" s="163"/>
      <c r="CT235" s="163"/>
      <c r="CU235" s="163"/>
      <c r="CV235" s="163"/>
      <c r="CW235" s="163"/>
      <c r="CX235" s="163"/>
      <c r="CY235" s="163"/>
      <c r="CZ235" s="163"/>
      <c r="DA235" s="163"/>
      <c r="DB235" s="163"/>
      <c r="DC235" s="163"/>
      <c r="DD235" s="163"/>
      <c r="DE235" s="163"/>
      <c r="DF235" s="163"/>
      <c r="DG235" s="163"/>
      <c r="DH235" s="163"/>
      <c r="DI235" s="163"/>
      <c r="DJ235" s="163"/>
      <c r="DK235" s="163"/>
      <c r="DL235" s="163"/>
      <c r="DM235" s="163"/>
      <c r="DN235" s="163"/>
      <c r="DO235" s="163"/>
      <c r="DP235" s="163"/>
      <c r="DQ235" s="163"/>
      <c r="DR235" s="163"/>
      <c r="DS235" s="163"/>
      <c r="DT235" s="163"/>
      <c r="DU235" s="163"/>
      <c r="DV235" s="163"/>
      <c r="DW235" s="163"/>
      <c r="DX235" s="163"/>
      <c r="DY235" s="163"/>
      <c r="DZ235" s="163"/>
      <c r="EA235" s="163"/>
      <c r="EB235" s="163"/>
      <c r="EC235" s="163"/>
      <c r="ED235" s="163"/>
      <c r="EE235" s="163"/>
      <c r="EF235" s="163"/>
      <c r="EG235" s="163"/>
      <c r="EH235" s="163"/>
      <c r="EI235" s="163"/>
      <c r="EJ235" s="163"/>
      <c r="EK235" s="163"/>
      <c r="EL235" s="163"/>
      <c r="EM235" s="163"/>
      <c r="EN235" s="163"/>
      <c r="EO235" s="163"/>
      <c r="EP235" s="163"/>
      <c r="EQ235" s="163"/>
      <c r="ER235" s="163"/>
      <c r="ES235" s="163"/>
      <c r="ET235" s="163"/>
      <c r="EU235" s="163"/>
      <c r="EV235" s="163"/>
      <c r="EW235" s="163"/>
      <c r="EX235" s="163"/>
      <c r="EY235" s="163"/>
      <c r="EZ235" s="163"/>
      <c r="FA235" s="163"/>
      <c r="FB235" s="163"/>
      <c r="FC235" s="163"/>
      <c r="FD235" s="163"/>
      <c r="FE235" s="163"/>
      <c r="FF235" s="163"/>
      <c r="FG235" s="163"/>
      <c r="FH235" s="163"/>
      <c r="FI235" s="163"/>
      <c r="FJ235" s="163"/>
      <c r="FK235" s="163"/>
      <c r="FL235" s="163"/>
      <c r="FM235" s="163"/>
      <c r="FN235" s="163"/>
      <c r="FO235" s="163"/>
      <c r="FP235" s="163"/>
      <c r="FQ235" s="163"/>
      <c r="FR235" s="163"/>
      <c r="FS235" s="163"/>
      <c r="FT235" s="163"/>
      <c r="FU235" s="163"/>
      <c r="FV235" s="163"/>
      <c r="FW235" s="163"/>
      <c r="FX235" s="163"/>
      <c r="FY235" s="163"/>
      <c r="FZ235" s="163"/>
      <c r="GA235" s="163"/>
      <c r="GB235" s="163"/>
      <c r="GC235" s="163"/>
      <c r="GD235" s="163"/>
      <c r="GE235" s="163"/>
      <c r="GF235" s="163"/>
      <c r="GG235" s="163"/>
      <c r="GH235" s="163"/>
      <c r="GI235" s="163"/>
      <c r="GJ235" s="163"/>
      <c r="GK235" s="163"/>
      <c r="GL235" s="163"/>
      <c r="GM235" s="163"/>
      <c r="GN235" s="163"/>
      <c r="GO235" s="163"/>
      <c r="GP235" s="163"/>
      <c r="GQ235" s="163"/>
      <c r="GR235" s="163"/>
      <c r="GS235" s="163"/>
      <c r="GT235" s="163"/>
      <c r="GU235" s="163"/>
      <c r="GV235" s="163"/>
      <c r="GW235" s="163"/>
      <c r="GX235" s="163"/>
      <c r="GY235" s="163"/>
      <c r="GZ235" s="163"/>
      <c r="HA235" s="163"/>
      <c r="HB235" s="163"/>
      <c r="HC235" s="163"/>
      <c r="HD235" s="163"/>
      <c r="HE235" s="163"/>
      <c r="HF235" s="163"/>
      <c r="HG235" s="163"/>
      <c r="HH235" s="163"/>
      <c r="HI235" s="163"/>
      <c r="HJ235" s="163"/>
    </row>
    <row r="236" spans="1:218" customFormat="1">
      <c r="A236" s="354"/>
      <c r="B236" s="354"/>
      <c r="C236" s="354"/>
      <c r="D236" s="354"/>
      <c r="E236" s="354"/>
      <c r="F236" s="354"/>
      <c r="G236" s="354"/>
      <c r="H236" s="108"/>
      <c r="I236" s="109" t="s">
        <v>32</v>
      </c>
      <c r="J236" s="110">
        <f>J4</f>
        <v>40125834.893071413</v>
      </c>
      <c r="K236" s="109" t="s">
        <v>32</v>
      </c>
      <c r="L236" s="110">
        <f>L4</f>
        <v>2482322.4305543303</v>
      </c>
      <c r="M236" s="109" t="s">
        <v>32</v>
      </c>
      <c r="N236" s="110">
        <f>N4</f>
        <v>6774604.3361736313</v>
      </c>
      <c r="O236" s="109" t="s">
        <v>32</v>
      </c>
      <c r="P236" s="110">
        <f>P4</f>
        <v>3734857.3630134659</v>
      </c>
      <c r="Q236" s="109" t="s">
        <v>32</v>
      </c>
      <c r="R236" s="110">
        <f>R4</f>
        <v>1774776.2951063472</v>
      </c>
      <c r="S236" s="109" t="s">
        <v>32</v>
      </c>
      <c r="T236" s="110">
        <f>T4</f>
        <v>2158642.4167991765</v>
      </c>
      <c r="U236" s="109" t="s">
        <v>32</v>
      </c>
      <c r="V236" s="110">
        <f>V4</f>
        <v>4221977.3683529599</v>
      </c>
      <c r="W236" s="109" t="s">
        <v>32</v>
      </c>
      <c r="X236" s="110">
        <f>X4</f>
        <v>2764180.7908854368</v>
      </c>
      <c r="Y236" s="109" t="s">
        <v>32</v>
      </c>
      <c r="Z236" s="110">
        <f>Z4</f>
        <v>2749896.1921461592</v>
      </c>
      <c r="AA236" s="109" t="s">
        <v>32</v>
      </c>
      <c r="AB236" s="110">
        <f>AB4</f>
        <v>2585258.6409358089</v>
      </c>
      <c r="AC236" s="109" t="s">
        <v>32</v>
      </c>
      <c r="AD236" s="110">
        <f>AD4</f>
        <v>3235521.5028863088</v>
      </c>
      <c r="AE236" s="109" t="s">
        <v>32</v>
      </c>
      <c r="AF236" s="110">
        <f>AF4</f>
        <v>2528654.1943594329</v>
      </c>
      <c r="AG236" s="109" t="s">
        <v>32</v>
      </c>
      <c r="AH236" s="110">
        <f>AH4</f>
        <v>7598438.332800095</v>
      </c>
      <c r="AI236" s="109" t="s">
        <v>32</v>
      </c>
      <c r="AJ236" s="110">
        <f>AJ4</f>
        <v>3084042.0119826379</v>
      </c>
      <c r="AK236" s="109" t="s">
        <v>32</v>
      </c>
      <c r="AL236" s="110">
        <f>AL4</f>
        <v>3260198.8325012857</v>
      </c>
      <c r="AM236" s="111" t="s">
        <v>32</v>
      </c>
      <c r="AN236" s="110">
        <f>AN4</f>
        <v>4604483.1897741342</v>
      </c>
      <c r="AO236" s="109" t="s">
        <v>32</v>
      </c>
      <c r="AP236" s="110">
        <f>AP4</f>
        <v>5713264.1933635641</v>
      </c>
      <c r="AQ236" s="109" t="s">
        <v>32</v>
      </c>
      <c r="AR236" s="110">
        <f>AR4</f>
        <v>3039148.9368342529</v>
      </c>
      <c r="AS236" s="109" t="s">
        <v>32</v>
      </c>
      <c r="AT236" s="110">
        <f>AT4</f>
        <v>3055980.2098337458</v>
      </c>
      <c r="AU236" s="109" t="s">
        <v>32</v>
      </c>
      <c r="AV236" s="110">
        <f>AV4</f>
        <v>0</v>
      </c>
      <c r="AW236" s="109" t="s">
        <v>32</v>
      </c>
      <c r="AX236" s="110">
        <f>AX4</f>
        <v>8722577.4306538943</v>
      </c>
      <c r="AY236" s="109" t="s">
        <v>32</v>
      </c>
      <c r="AZ236" s="110">
        <f>AZ4</f>
        <v>1785290.6101453854</v>
      </c>
      <c r="BA236" s="112"/>
      <c r="BB236" s="176" t="s">
        <v>32</v>
      </c>
      <c r="BC236" s="147">
        <f>AZ236+AX236+AV236+AT236+AR236+AP236+AN236+AL236+AJ236+AH236+AF236+AD236+AB236+Z236+X236+V236+T236+R236+P236+N236+L236+J236</f>
        <v>115999950.17217344</v>
      </c>
      <c r="BD236" s="167"/>
      <c r="BE236" s="167"/>
      <c r="BF236" s="102"/>
      <c r="BG236" s="102"/>
      <c r="BH236" s="102"/>
      <c r="BI236" s="102"/>
      <c r="BJ236" s="102"/>
      <c r="BK236" s="102"/>
      <c r="BL236" s="102"/>
      <c r="BM236" s="102"/>
      <c r="BN236" s="102"/>
      <c r="BO236" s="102"/>
      <c r="BP236" s="102"/>
      <c r="BQ236" s="102"/>
      <c r="BR236" s="102"/>
      <c r="BS236" s="102"/>
      <c r="BT236" s="102"/>
      <c r="BU236" s="102"/>
      <c r="BV236" s="102"/>
      <c r="BW236" s="102"/>
      <c r="BX236" s="102"/>
      <c r="BY236" s="102"/>
      <c r="BZ236" s="102"/>
      <c r="CA236" s="102"/>
      <c r="CB236" s="102"/>
      <c r="CC236" s="102"/>
      <c r="CD236" s="102"/>
      <c r="CE236" s="102"/>
      <c r="CF236" s="102"/>
      <c r="CG236" s="102"/>
      <c r="CH236" s="102"/>
      <c r="CI236" s="102"/>
      <c r="CJ236" s="102"/>
      <c r="CK236" s="102"/>
      <c r="CL236" s="102"/>
      <c r="CM236" s="102"/>
      <c r="CN236" s="102"/>
      <c r="CO236" s="102"/>
      <c r="CP236" s="102"/>
      <c r="CQ236" s="102"/>
      <c r="CR236" s="102"/>
      <c r="CS236" s="102"/>
      <c r="CT236" s="102"/>
      <c r="CU236" s="102"/>
      <c r="CV236" s="102"/>
      <c r="CW236" s="102"/>
      <c r="CX236" s="102"/>
      <c r="CY236" s="102"/>
      <c r="CZ236" s="102"/>
      <c r="DA236" s="102"/>
      <c r="DB236" s="102"/>
      <c r="DC236" s="102"/>
      <c r="DD236" s="102"/>
      <c r="DE236" s="102"/>
      <c r="DF236" s="102"/>
      <c r="DG236" s="102"/>
      <c r="DH236" s="102"/>
      <c r="DI236" s="102"/>
      <c r="DJ236" s="102"/>
      <c r="DK236" s="102"/>
      <c r="DL236" s="102"/>
      <c r="DM236" s="102"/>
      <c r="DN236" s="102"/>
      <c r="DO236" s="102"/>
      <c r="DP236" s="102"/>
      <c r="DQ236" s="102"/>
      <c r="DR236" s="102"/>
      <c r="DS236" s="102"/>
      <c r="DT236" s="102"/>
      <c r="DU236" s="102"/>
      <c r="DV236" s="102"/>
      <c r="DW236" s="102"/>
      <c r="DX236" s="102"/>
      <c r="DY236" s="102"/>
      <c r="DZ236" s="102"/>
      <c r="EA236" s="102"/>
      <c r="EB236" s="102"/>
      <c r="EC236" s="102"/>
      <c r="ED236" s="102"/>
      <c r="EE236" s="102"/>
      <c r="EF236" s="102"/>
      <c r="EG236" s="102"/>
      <c r="EH236" s="102"/>
      <c r="EI236" s="102"/>
      <c r="EJ236" s="102"/>
      <c r="EK236" s="102"/>
      <c r="EL236" s="102"/>
      <c r="EM236" s="102"/>
      <c r="EN236" s="102"/>
      <c r="EO236" s="102"/>
      <c r="EP236" s="102"/>
      <c r="EQ236" s="102"/>
      <c r="ER236" s="102"/>
      <c r="ES236" s="102"/>
      <c r="ET236" s="102"/>
      <c r="EU236" s="102"/>
      <c r="EV236" s="102"/>
      <c r="EW236" s="102"/>
      <c r="EX236" s="102"/>
      <c r="EY236" s="102"/>
      <c r="EZ236" s="102"/>
      <c r="FA236" s="102"/>
      <c r="FB236" s="102"/>
      <c r="FC236" s="102"/>
      <c r="FD236" s="102"/>
      <c r="FE236" s="102"/>
      <c r="FF236" s="102"/>
      <c r="FG236" s="102"/>
      <c r="FH236" s="102"/>
      <c r="FI236" s="102"/>
      <c r="FJ236" s="102"/>
      <c r="FK236" s="102"/>
      <c r="FL236" s="102"/>
      <c r="FM236" s="102"/>
      <c r="FN236" s="102"/>
      <c r="FO236" s="102"/>
      <c r="FP236" s="102"/>
      <c r="FQ236" s="102"/>
      <c r="FR236" s="102"/>
      <c r="FS236" s="102"/>
      <c r="FT236" s="102"/>
      <c r="FU236" s="102"/>
      <c r="FV236" s="102"/>
      <c r="FW236" s="102"/>
      <c r="FX236" s="102"/>
      <c r="FY236" s="102"/>
      <c r="FZ236" s="102"/>
      <c r="GA236" s="102"/>
      <c r="GB236" s="102"/>
      <c r="GC236" s="102"/>
      <c r="GD236" s="102"/>
      <c r="GE236" s="102"/>
      <c r="GF236" s="102"/>
      <c r="GG236" s="102"/>
      <c r="GH236" s="102"/>
      <c r="GI236" s="102"/>
      <c r="GJ236" s="102"/>
      <c r="GK236" s="102"/>
      <c r="GL236" s="102"/>
      <c r="GM236" s="102"/>
      <c r="GN236" s="102"/>
      <c r="GO236" s="102"/>
      <c r="GP236" s="102"/>
      <c r="GQ236" s="102"/>
      <c r="GR236" s="102"/>
      <c r="GS236" s="102"/>
      <c r="GT236" s="102"/>
      <c r="GU236" s="102"/>
      <c r="GV236" s="102"/>
      <c r="GW236" s="102"/>
      <c r="GX236" s="102"/>
      <c r="GY236" s="102"/>
      <c r="GZ236" s="102"/>
      <c r="HA236" s="102"/>
      <c r="HB236" s="102"/>
      <c r="HC236" s="102"/>
      <c r="HD236" s="102"/>
      <c r="HE236" s="102"/>
      <c r="HF236" s="102"/>
      <c r="HG236" s="102"/>
      <c r="HH236" s="102"/>
      <c r="HI236" s="102"/>
      <c r="HJ236" s="102"/>
    </row>
    <row r="237" spans="1:218" customFormat="1" ht="30">
      <c r="A237" s="113"/>
      <c r="B237" s="113"/>
      <c r="C237" s="113"/>
      <c r="D237" s="113"/>
      <c r="E237" s="113"/>
      <c r="F237" s="113"/>
      <c r="G237" s="113"/>
      <c r="H237" s="114"/>
      <c r="I237" s="119" t="s">
        <v>459</v>
      </c>
      <c r="J237" s="115">
        <f>J236-J234</f>
        <v>0</v>
      </c>
      <c r="K237" s="116" t="s">
        <v>459</v>
      </c>
      <c r="L237" s="115">
        <f t="shared" ref="L237" si="362">L236-L234</f>
        <v>0</v>
      </c>
      <c r="M237" s="116" t="s">
        <v>459</v>
      </c>
      <c r="N237" s="115">
        <f t="shared" ref="N237" si="363">N236-N234</f>
        <v>0</v>
      </c>
      <c r="O237" s="116" t="s">
        <v>459</v>
      </c>
      <c r="P237" s="115">
        <f t="shared" ref="P237:R237" si="364">P236-P234</f>
        <v>0</v>
      </c>
      <c r="Q237" s="116" t="s">
        <v>459</v>
      </c>
      <c r="R237" s="115">
        <f t="shared" si="364"/>
        <v>0</v>
      </c>
      <c r="S237" s="116" t="s">
        <v>459</v>
      </c>
      <c r="T237" s="115">
        <f t="shared" ref="T237" si="365">T236-T234</f>
        <v>0</v>
      </c>
      <c r="U237" s="116" t="s">
        <v>459</v>
      </c>
      <c r="V237" s="115">
        <f t="shared" ref="V237" si="366">V236-V234</f>
        <v>0</v>
      </c>
      <c r="W237" s="116" t="s">
        <v>459</v>
      </c>
      <c r="X237" s="115">
        <f t="shared" ref="X237" si="367">X236-X234</f>
        <v>0</v>
      </c>
      <c r="Y237" s="116" t="s">
        <v>459</v>
      </c>
      <c r="Z237" s="115">
        <f t="shared" ref="Z237" si="368">Z236-Z234</f>
        <v>0</v>
      </c>
      <c r="AA237" s="116" t="s">
        <v>459</v>
      </c>
      <c r="AB237" s="115">
        <f t="shared" ref="AB237" si="369">AB236-AB234</f>
        <v>0</v>
      </c>
      <c r="AC237" s="116" t="s">
        <v>459</v>
      </c>
      <c r="AD237" s="115">
        <f t="shared" ref="AD237" si="370">AD236-AD234</f>
        <v>0</v>
      </c>
      <c r="AE237" s="116" t="s">
        <v>459</v>
      </c>
      <c r="AF237" s="115">
        <f t="shared" ref="AF237" si="371">AF236-AF234</f>
        <v>0</v>
      </c>
      <c r="AG237" s="116" t="s">
        <v>459</v>
      </c>
      <c r="AH237" s="115">
        <f t="shared" ref="AH237" si="372">AH236-AH234</f>
        <v>0</v>
      </c>
      <c r="AI237" s="116" t="s">
        <v>459</v>
      </c>
      <c r="AJ237" s="115">
        <f t="shared" ref="AJ237" si="373">AJ236-AJ234</f>
        <v>0</v>
      </c>
      <c r="AK237" s="116" t="s">
        <v>459</v>
      </c>
      <c r="AL237" s="115">
        <f t="shared" ref="AL237" si="374">AL236-AL234</f>
        <v>0</v>
      </c>
      <c r="AM237" s="117" t="s">
        <v>459</v>
      </c>
      <c r="AN237" s="115">
        <f t="shared" ref="AN237" si="375">AN236-AN234</f>
        <v>0</v>
      </c>
      <c r="AO237" s="116" t="s">
        <v>459</v>
      </c>
      <c r="AP237" s="115">
        <f t="shared" ref="AP237" si="376">AP236-AP234</f>
        <v>0</v>
      </c>
      <c r="AQ237" s="116" t="s">
        <v>459</v>
      </c>
      <c r="AR237" s="115">
        <f t="shared" ref="AR237" si="377">AR236-AR234</f>
        <v>0</v>
      </c>
      <c r="AS237" s="116" t="s">
        <v>459</v>
      </c>
      <c r="AT237" s="115">
        <f t="shared" ref="AT237" si="378">AT236-AT234</f>
        <v>0</v>
      </c>
      <c r="AU237" s="116" t="s">
        <v>459</v>
      </c>
      <c r="AV237" s="115">
        <f t="shared" ref="AV237" si="379">AV236-AV234</f>
        <v>0</v>
      </c>
      <c r="AW237" s="116" t="s">
        <v>459</v>
      </c>
      <c r="AX237" s="115">
        <f>AX236-AX234</f>
        <v>0</v>
      </c>
      <c r="AY237" s="116" t="s">
        <v>459</v>
      </c>
      <c r="AZ237" s="115">
        <f t="shared" ref="AZ237" si="380">AZ236-AZ234</f>
        <v>0</v>
      </c>
      <c r="BA237" s="118"/>
      <c r="BB237" s="177" t="s">
        <v>459</v>
      </c>
      <c r="BC237" s="147">
        <f>AZ237+AX237+AV237+AT237+AR237+AP237+AN237+AL237+AJ237+AH237+AF237+AD237+AB237+Z237+X237+V237+T237+R237+P237+N237+L237+J237</f>
        <v>0</v>
      </c>
      <c r="BD237" s="166"/>
      <c r="BE237" s="167"/>
      <c r="BF237" s="102"/>
      <c r="BG237" s="102"/>
      <c r="BH237" s="102"/>
      <c r="BI237" s="102"/>
      <c r="BJ237" s="102"/>
      <c r="BK237" s="102"/>
      <c r="BL237" s="102"/>
      <c r="BM237" s="102"/>
      <c r="BN237" s="102"/>
      <c r="BO237" s="102"/>
      <c r="BP237" s="102"/>
      <c r="BQ237" s="102"/>
      <c r="BR237" s="102"/>
      <c r="BS237" s="102"/>
      <c r="BT237" s="102"/>
      <c r="BU237" s="102"/>
      <c r="BV237" s="102"/>
      <c r="BW237" s="102"/>
      <c r="BX237" s="102"/>
      <c r="BY237" s="102"/>
      <c r="BZ237" s="102"/>
      <c r="CA237" s="102"/>
      <c r="CB237" s="102"/>
      <c r="CC237" s="102"/>
      <c r="CD237" s="102"/>
      <c r="CE237" s="102"/>
      <c r="CF237" s="102"/>
      <c r="CG237" s="102"/>
      <c r="CH237" s="102"/>
      <c r="CI237" s="102"/>
      <c r="CJ237" s="102"/>
      <c r="CK237" s="102"/>
      <c r="CL237" s="102"/>
      <c r="CM237" s="102"/>
      <c r="CN237" s="102"/>
      <c r="CO237" s="102"/>
      <c r="CP237" s="102"/>
      <c r="CQ237" s="102"/>
      <c r="CR237" s="102"/>
      <c r="CS237" s="102"/>
      <c r="CT237" s="102"/>
      <c r="CU237" s="102"/>
      <c r="CV237" s="102"/>
      <c r="CW237" s="102"/>
      <c r="CX237" s="102"/>
      <c r="CY237" s="102"/>
      <c r="CZ237" s="102"/>
      <c r="DA237" s="102"/>
      <c r="DB237" s="102"/>
      <c r="DC237" s="102"/>
      <c r="DD237" s="102"/>
      <c r="DE237" s="102"/>
      <c r="DF237" s="102"/>
      <c r="DG237" s="102"/>
      <c r="DH237" s="102"/>
      <c r="DI237" s="102"/>
      <c r="DJ237" s="102"/>
      <c r="DK237" s="102"/>
      <c r="DL237" s="102"/>
      <c r="DM237" s="102"/>
      <c r="DN237" s="102"/>
      <c r="DO237" s="102"/>
      <c r="DP237" s="102"/>
      <c r="DQ237" s="102"/>
      <c r="DR237" s="102"/>
      <c r="DS237" s="102"/>
      <c r="DT237" s="102"/>
      <c r="DU237" s="102"/>
      <c r="DV237" s="102"/>
      <c r="DW237" s="102"/>
      <c r="DX237" s="102"/>
      <c r="DY237" s="102"/>
      <c r="DZ237" s="102"/>
      <c r="EA237" s="102"/>
      <c r="EB237" s="102"/>
      <c r="EC237" s="102"/>
      <c r="ED237" s="102"/>
      <c r="EE237" s="102"/>
      <c r="EF237" s="102"/>
      <c r="EG237" s="102"/>
      <c r="EH237" s="102"/>
      <c r="EI237" s="102"/>
      <c r="EJ237" s="102"/>
      <c r="EK237" s="102"/>
      <c r="EL237" s="102"/>
      <c r="EM237" s="102"/>
      <c r="EN237" s="102"/>
      <c r="EO237" s="102"/>
      <c r="EP237" s="102"/>
      <c r="EQ237" s="102"/>
      <c r="ER237" s="102"/>
      <c r="ES237" s="102"/>
      <c r="ET237" s="102"/>
      <c r="EU237" s="102"/>
      <c r="EV237" s="102"/>
      <c r="EW237" s="102"/>
      <c r="EX237" s="102"/>
      <c r="EY237" s="102"/>
      <c r="EZ237" s="102"/>
      <c r="FA237" s="102"/>
      <c r="FB237" s="102"/>
      <c r="FC237" s="102"/>
      <c r="FD237" s="102"/>
      <c r="FE237" s="102"/>
      <c r="FF237" s="102"/>
      <c r="FG237" s="102"/>
      <c r="FH237" s="102"/>
      <c r="FI237" s="102"/>
      <c r="FJ237" s="102"/>
      <c r="FK237" s="102"/>
      <c r="FL237" s="102"/>
      <c r="FM237" s="102"/>
      <c r="FN237" s="102"/>
      <c r="FO237" s="102"/>
      <c r="FP237" s="102"/>
      <c r="FQ237" s="102"/>
      <c r="FR237" s="102"/>
      <c r="FS237" s="102"/>
      <c r="FT237" s="102"/>
      <c r="FU237" s="102"/>
      <c r="FV237" s="102"/>
      <c r="FW237" s="102"/>
      <c r="FX237" s="102"/>
      <c r="FY237" s="102"/>
      <c r="FZ237" s="102"/>
      <c r="GA237" s="102"/>
      <c r="GB237" s="102"/>
      <c r="GC237" s="102"/>
      <c r="GD237" s="102"/>
      <c r="GE237" s="102"/>
      <c r="GF237" s="102"/>
      <c r="GG237" s="102"/>
      <c r="GH237" s="102"/>
      <c r="GI237" s="102"/>
      <c r="GJ237" s="102"/>
      <c r="GK237" s="102"/>
      <c r="GL237" s="102"/>
      <c r="GM237" s="102"/>
      <c r="GN237" s="102"/>
      <c r="GO237" s="102"/>
      <c r="GP237" s="102"/>
      <c r="GQ237" s="102"/>
      <c r="GR237" s="102"/>
      <c r="GS237" s="102"/>
      <c r="GT237" s="102"/>
      <c r="GU237" s="102"/>
      <c r="GV237" s="102"/>
      <c r="GW237" s="102"/>
      <c r="GX237" s="102"/>
      <c r="GY237" s="102"/>
      <c r="GZ237" s="102"/>
      <c r="HA237" s="102"/>
      <c r="HB237" s="102"/>
      <c r="HC237" s="102"/>
      <c r="HD237" s="102"/>
      <c r="HE237" s="102"/>
      <c r="HF237" s="102"/>
      <c r="HG237" s="102"/>
      <c r="HH237" s="102"/>
      <c r="HI237" s="102"/>
      <c r="HJ237" s="102"/>
    </row>
    <row r="238" spans="1:218">
      <c r="A238" s="93"/>
      <c r="B238" s="93"/>
      <c r="C238" s="93"/>
      <c r="D238" s="93"/>
      <c r="E238" s="93"/>
      <c r="F238" s="93"/>
      <c r="G238" s="93"/>
    </row>
    <row r="240" spans="1:218">
      <c r="AZ240" s="127"/>
    </row>
  </sheetData>
  <autoFilter ref="A3:HJ237"/>
  <mergeCells count="384">
    <mergeCell ref="AW235:AX235"/>
    <mergeCell ref="AU235:AV235"/>
    <mergeCell ref="AS235:AT235"/>
    <mergeCell ref="AQ235:AR235"/>
    <mergeCell ref="I235:J235"/>
    <mergeCell ref="K235:L235"/>
    <mergeCell ref="M235:N235"/>
    <mergeCell ref="O235:P235"/>
    <mergeCell ref="Q235:R235"/>
    <mergeCell ref="S235:T235"/>
    <mergeCell ref="U235:V235"/>
    <mergeCell ref="W235:X235"/>
    <mergeCell ref="Y235:Z235"/>
    <mergeCell ref="AA235:AB235"/>
    <mergeCell ref="AC235:AD235"/>
    <mergeCell ref="AE235:AF235"/>
    <mergeCell ref="AG235:AH235"/>
    <mergeCell ref="AI235:AJ235"/>
    <mergeCell ref="AK235:AL235"/>
    <mergeCell ref="AM235:AN235"/>
    <mergeCell ref="AO235:AP235"/>
    <mergeCell ref="AY185:AZ185"/>
    <mergeCell ref="I226:J226"/>
    <mergeCell ref="AY230:AZ230"/>
    <mergeCell ref="AW230:AX230"/>
    <mergeCell ref="AU230:AV230"/>
    <mergeCell ref="AS230:AT230"/>
    <mergeCell ref="AQ230:AR230"/>
    <mergeCell ref="AO230:AP230"/>
    <mergeCell ref="AM230:AN230"/>
    <mergeCell ref="AK230:AL230"/>
    <mergeCell ref="AI230:AJ230"/>
    <mergeCell ref="AG230:AH230"/>
    <mergeCell ref="AE230:AF230"/>
    <mergeCell ref="AC230:AD230"/>
    <mergeCell ref="AA230:AB230"/>
    <mergeCell ref="Y230:Z230"/>
    <mergeCell ref="W230:X230"/>
    <mergeCell ref="U230:V230"/>
    <mergeCell ref="S230:T230"/>
    <mergeCell ref="Q230:R230"/>
    <mergeCell ref="O230:P230"/>
    <mergeCell ref="M230:N230"/>
    <mergeCell ref="K230:L230"/>
    <mergeCell ref="I230:J230"/>
    <mergeCell ref="AY130:AZ130"/>
    <mergeCell ref="K154:L154"/>
    <mergeCell ref="AY154:AZ154"/>
    <mergeCell ref="I185:J185"/>
    <mergeCell ref="K185:L185"/>
    <mergeCell ref="M185:N185"/>
    <mergeCell ref="O185:P185"/>
    <mergeCell ref="Q185:R185"/>
    <mergeCell ref="S185:T185"/>
    <mergeCell ref="U185:V185"/>
    <mergeCell ref="W185:X185"/>
    <mergeCell ref="Y185:Z185"/>
    <mergeCell ref="AA185:AB185"/>
    <mergeCell ref="AC185:AD185"/>
    <mergeCell ref="AE185:AF185"/>
    <mergeCell ref="AG185:AH185"/>
    <mergeCell ref="AI185:AJ185"/>
    <mergeCell ref="AK185:AL185"/>
    <mergeCell ref="AM185:AN185"/>
    <mergeCell ref="AO185:AP185"/>
    <mergeCell ref="AQ185:AR185"/>
    <mergeCell ref="AS185:AT185"/>
    <mergeCell ref="AU185:AV185"/>
    <mergeCell ref="AW185:AX185"/>
    <mergeCell ref="AG77:AH77"/>
    <mergeCell ref="I130:J130"/>
    <mergeCell ref="AY145:AZ145"/>
    <mergeCell ref="AW145:AX145"/>
    <mergeCell ref="AU145:AV145"/>
    <mergeCell ref="AS145:AT145"/>
    <mergeCell ref="AQ145:AR145"/>
    <mergeCell ref="AO145:AP145"/>
    <mergeCell ref="AM145:AN145"/>
    <mergeCell ref="AK145:AL145"/>
    <mergeCell ref="AE145:AF145"/>
    <mergeCell ref="AG145:AH145"/>
    <mergeCell ref="AI145:AJ145"/>
    <mergeCell ref="AC145:AD145"/>
    <mergeCell ref="AA145:AB145"/>
    <mergeCell ref="Y145:Z145"/>
    <mergeCell ref="W145:X145"/>
    <mergeCell ref="U145:V145"/>
    <mergeCell ref="S145:T145"/>
    <mergeCell ref="Q145:R145"/>
    <mergeCell ref="O145:P145"/>
    <mergeCell ref="M145:N145"/>
    <mergeCell ref="K145:L145"/>
    <mergeCell ref="I145:J145"/>
    <mergeCell ref="AG91:AH91"/>
    <mergeCell ref="AE91:AF91"/>
    <mergeCell ref="AC91:AD91"/>
    <mergeCell ref="AA91:AB91"/>
    <mergeCell ref="Y91:Z91"/>
    <mergeCell ref="W91:X91"/>
    <mergeCell ref="U91:V91"/>
    <mergeCell ref="S91:T91"/>
    <mergeCell ref="Q91:R91"/>
    <mergeCell ref="AY91:AZ91"/>
    <mergeCell ref="AW91:AX91"/>
    <mergeCell ref="AU91:AV91"/>
    <mergeCell ref="AS91:AT91"/>
    <mergeCell ref="AQ91:AR91"/>
    <mergeCell ref="AO91:AP91"/>
    <mergeCell ref="AM91:AN91"/>
    <mergeCell ref="AK91:AL91"/>
    <mergeCell ref="AI91:AJ91"/>
    <mergeCell ref="W39:X39"/>
    <mergeCell ref="Y34:Z34"/>
    <mergeCell ref="Y39:Z39"/>
    <mergeCell ref="AA34:AB34"/>
    <mergeCell ref="AA39:AB39"/>
    <mergeCell ref="AC34:AD34"/>
    <mergeCell ref="AE34:AF34"/>
    <mergeCell ref="AC39:AD39"/>
    <mergeCell ref="AE39:AF39"/>
    <mergeCell ref="M39:N39"/>
    <mergeCell ref="O34:P34"/>
    <mergeCell ref="O39:P39"/>
    <mergeCell ref="Q34:R34"/>
    <mergeCell ref="Q39:R39"/>
    <mergeCell ref="S34:T34"/>
    <mergeCell ref="S39:T39"/>
    <mergeCell ref="U34:V34"/>
    <mergeCell ref="U39:V39"/>
    <mergeCell ref="AA2:AB2"/>
    <mergeCell ref="AC2:AD2"/>
    <mergeCell ref="AE2:AF2"/>
    <mergeCell ref="AG2:AH2"/>
    <mergeCell ref="A1:G1"/>
    <mergeCell ref="A4:G4"/>
    <mergeCell ref="AI2:AJ2"/>
    <mergeCell ref="AK2:AL2"/>
    <mergeCell ref="AM2:AN2"/>
    <mergeCell ref="I2:J2"/>
    <mergeCell ref="K2:L2"/>
    <mergeCell ref="M2:N2"/>
    <mergeCell ref="O2:P2"/>
    <mergeCell ref="Q2:R2"/>
    <mergeCell ref="S2:T2"/>
    <mergeCell ref="W2:X2"/>
    <mergeCell ref="U2:V2"/>
    <mergeCell ref="Y2:Z2"/>
    <mergeCell ref="A15:H15"/>
    <mergeCell ref="A16:G16"/>
    <mergeCell ref="I16:J16"/>
    <mergeCell ref="K16:L16"/>
    <mergeCell ref="M16:N16"/>
    <mergeCell ref="O16:P16"/>
    <mergeCell ref="Q16:R16"/>
    <mergeCell ref="S16:T16"/>
    <mergeCell ref="U16:V16"/>
    <mergeCell ref="AS34:AT34"/>
    <mergeCell ref="AU34:AV34"/>
    <mergeCell ref="AW34:AX34"/>
    <mergeCell ref="AA16:AB16"/>
    <mergeCell ref="A33:H33"/>
    <mergeCell ref="AC16:AD16"/>
    <mergeCell ref="AE16:AF16"/>
    <mergeCell ref="AG16:AH16"/>
    <mergeCell ref="AI16:AJ16"/>
    <mergeCell ref="AK16:AL16"/>
    <mergeCell ref="AM16:AN16"/>
    <mergeCell ref="W16:X16"/>
    <mergeCell ref="Y16:Z16"/>
    <mergeCell ref="M34:N34"/>
    <mergeCell ref="W34:X34"/>
    <mergeCell ref="AY34:AZ34"/>
    <mergeCell ref="A38:H38"/>
    <mergeCell ref="A39:G39"/>
    <mergeCell ref="A34:G34"/>
    <mergeCell ref="I34:J34"/>
    <mergeCell ref="I39:J39"/>
    <mergeCell ref="K34:L34"/>
    <mergeCell ref="K39:L39"/>
    <mergeCell ref="AG39:AH39"/>
    <mergeCell ref="AI39:AJ39"/>
    <mergeCell ref="AK39:AL39"/>
    <mergeCell ref="AM39:AN39"/>
    <mergeCell ref="AO39:AP39"/>
    <mergeCell ref="AQ39:AR39"/>
    <mergeCell ref="AS39:AT39"/>
    <mergeCell ref="AU39:AV39"/>
    <mergeCell ref="AW39:AX39"/>
    <mergeCell ref="AY39:AZ39"/>
    <mergeCell ref="AG34:AH34"/>
    <mergeCell ref="AI34:AJ34"/>
    <mergeCell ref="AK34:AL34"/>
    <mergeCell ref="AM34:AN34"/>
    <mergeCell ref="AO34:AP34"/>
    <mergeCell ref="AQ34:AR34"/>
    <mergeCell ref="A44:H44"/>
    <mergeCell ref="A45:F45"/>
    <mergeCell ref="I45:J45"/>
    <mergeCell ref="K45:L45"/>
    <mergeCell ref="AS45:AT45"/>
    <mergeCell ref="AQ45:AR45"/>
    <mergeCell ref="AO45:AP45"/>
    <mergeCell ref="AM45:AN45"/>
    <mergeCell ref="AK45:AL45"/>
    <mergeCell ref="AI45:AJ45"/>
    <mergeCell ref="AG45:AH45"/>
    <mergeCell ref="AY45:AZ45"/>
    <mergeCell ref="AW45:AX45"/>
    <mergeCell ref="AU45:AV45"/>
    <mergeCell ref="AE45:AF45"/>
    <mergeCell ref="AC45:AD45"/>
    <mergeCell ref="A54:H54"/>
    <mergeCell ref="A55:G55"/>
    <mergeCell ref="AA45:AB45"/>
    <mergeCell ref="Y45:Z45"/>
    <mergeCell ref="W45:X45"/>
    <mergeCell ref="U45:V45"/>
    <mergeCell ref="S45:T45"/>
    <mergeCell ref="Q45:R45"/>
    <mergeCell ref="O45:P45"/>
    <mergeCell ref="M45:N45"/>
    <mergeCell ref="I55:J55"/>
    <mergeCell ref="AC55:AD55"/>
    <mergeCell ref="AE55:AF55"/>
    <mergeCell ref="AG55:AH55"/>
    <mergeCell ref="AI55:AJ55"/>
    <mergeCell ref="AK55:AL55"/>
    <mergeCell ref="AM55:AN55"/>
    <mergeCell ref="AO55:AP55"/>
    <mergeCell ref="AQ55:AR55"/>
    <mergeCell ref="AS55:AT55"/>
    <mergeCell ref="AU55:AV55"/>
    <mergeCell ref="AW55:AX55"/>
    <mergeCell ref="AY55:AZ55"/>
    <mergeCell ref="A76:H76"/>
    <mergeCell ref="A77:G77"/>
    <mergeCell ref="K55:L55"/>
    <mergeCell ref="M55:N55"/>
    <mergeCell ref="O55:P55"/>
    <mergeCell ref="Q55:R55"/>
    <mergeCell ref="S55:T55"/>
    <mergeCell ref="U55:V55"/>
    <mergeCell ref="W55:X55"/>
    <mergeCell ref="Y55:Z55"/>
    <mergeCell ref="AA55:AB55"/>
    <mergeCell ref="AY77:AZ77"/>
    <mergeCell ref="AW77:AX77"/>
    <mergeCell ref="AU77:AV77"/>
    <mergeCell ref="AS77:AT77"/>
    <mergeCell ref="AQ77:AR77"/>
    <mergeCell ref="AO77:AP77"/>
    <mergeCell ref="AM77:AN77"/>
    <mergeCell ref="AK77:AL77"/>
    <mergeCell ref="AI77:AJ77"/>
    <mergeCell ref="AE77:AF77"/>
    <mergeCell ref="AC77:AD77"/>
    <mergeCell ref="A90:H90"/>
    <mergeCell ref="A91:G91"/>
    <mergeCell ref="AA77:AB77"/>
    <mergeCell ref="Y77:Z77"/>
    <mergeCell ref="W77:X77"/>
    <mergeCell ref="U77:V77"/>
    <mergeCell ref="S77:T77"/>
    <mergeCell ref="Q77:R77"/>
    <mergeCell ref="O77:P77"/>
    <mergeCell ref="M77:N77"/>
    <mergeCell ref="K77:L77"/>
    <mergeCell ref="I77:J77"/>
    <mergeCell ref="O91:P91"/>
    <mergeCell ref="M91:N91"/>
    <mergeCell ref="K91:L91"/>
    <mergeCell ref="I91:J91"/>
    <mergeCell ref="A129:H129"/>
    <mergeCell ref="A130:G130"/>
    <mergeCell ref="AS130:AT130"/>
    <mergeCell ref="AQ130:AR130"/>
    <mergeCell ref="AO130:AP130"/>
    <mergeCell ref="AM130:AN130"/>
    <mergeCell ref="AK130:AL130"/>
    <mergeCell ref="AI130:AJ130"/>
    <mergeCell ref="AG130:AH130"/>
    <mergeCell ref="AE130:AF130"/>
    <mergeCell ref="AC130:AD130"/>
    <mergeCell ref="AW130:AX130"/>
    <mergeCell ref="AU130:AV130"/>
    <mergeCell ref="A144:H144"/>
    <mergeCell ref="A145:G145"/>
    <mergeCell ref="AA130:AB130"/>
    <mergeCell ref="Y130:Z130"/>
    <mergeCell ref="W130:X130"/>
    <mergeCell ref="U130:V130"/>
    <mergeCell ref="S130:T130"/>
    <mergeCell ref="Q130:R130"/>
    <mergeCell ref="O130:P130"/>
    <mergeCell ref="M130:N130"/>
    <mergeCell ref="K130:L130"/>
    <mergeCell ref="A153:H153"/>
    <mergeCell ref="A154:G154"/>
    <mergeCell ref="AS154:AT154"/>
    <mergeCell ref="AQ154:AR154"/>
    <mergeCell ref="AO154:AP154"/>
    <mergeCell ref="AM154:AN154"/>
    <mergeCell ref="AK154:AL154"/>
    <mergeCell ref="AI154:AJ154"/>
    <mergeCell ref="AG154:AH154"/>
    <mergeCell ref="AE154:AF154"/>
    <mergeCell ref="AC154:AD154"/>
    <mergeCell ref="AG226:AH226"/>
    <mergeCell ref="Q226:R226"/>
    <mergeCell ref="O226:P226"/>
    <mergeCell ref="M226:N226"/>
    <mergeCell ref="K226:L226"/>
    <mergeCell ref="AW154:AX154"/>
    <mergeCell ref="AU154:AV154"/>
    <mergeCell ref="A184:H184"/>
    <mergeCell ref="A185:G185"/>
    <mergeCell ref="AA154:AB154"/>
    <mergeCell ref="Y154:Z154"/>
    <mergeCell ref="W154:X154"/>
    <mergeCell ref="U154:V154"/>
    <mergeCell ref="S154:T154"/>
    <mergeCell ref="Q154:R154"/>
    <mergeCell ref="O154:P154"/>
    <mergeCell ref="M154:N154"/>
    <mergeCell ref="I154:J154"/>
    <mergeCell ref="A217:H217"/>
    <mergeCell ref="A218:G218"/>
    <mergeCell ref="I218:J218"/>
    <mergeCell ref="AS218:AT218"/>
    <mergeCell ref="AQ218:AR218"/>
    <mergeCell ref="AO218:AP218"/>
    <mergeCell ref="AM218:AN218"/>
    <mergeCell ref="AK218:AL218"/>
    <mergeCell ref="AI218:AJ218"/>
    <mergeCell ref="AG218:AH218"/>
    <mergeCell ref="AE218:AF218"/>
    <mergeCell ref="AY218:AZ218"/>
    <mergeCell ref="AW218:AX218"/>
    <mergeCell ref="AU218:AV218"/>
    <mergeCell ref="AC218:AD218"/>
    <mergeCell ref="A225:H225"/>
    <mergeCell ref="A226:G226"/>
    <mergeCell ref="AA218:AB218"/>
    <mergeCell ref="Y218:Z218"/>
    <mergeCell ref="W218:X218"/>
    <mergeCell ref="U218:V218"/>
    <mergeCell ref="S218:T218"/>
    <mergeCell ref="Q218:R218"/>
    <mergeCell ref="O218:P218"/>
    <mergeCell ref="M218:N218"/>
    <mergeCell ref="K218:L218"/>
    <mergeCell ref="AY226:AZ226"/>
    <mergeCell ref="AW226:AX226"/>
    <mergeCell ref="AU226:AV226"/>
    <mergeCell ref="AS226:AT226"/>
    <mergeCell ref="AQ226:AR226"/>
    <mergeCell ref="AO226:AP226"/>
    <mergeCell ref="AM226:AN226"/>
    <mergeCell ref="AK226:AL226"/>
    <mergeCell ref="AI226:AJ226"/>
    <mergeCell ref="A233:H233"/>
    <mergeCell ref="A236:G236"/>
    <mergeCell ref="AY235:AZ235"/>
    <mergeCell ref="AO2:AP2"/>
    <mergeCell ref="AQ2:AR2"/>
    <mergeCell ref="AS2:AT2"/>
    <mergeCell ref="AU2:AV2"/>
    <mergeCell ref="AW2:AX2"/>
    <mergeCell ref="AY2:AZ2"/>
    <mergeCell ref="AY16:AZ16"/>
    <mergeCell ref="AW16:AX16"/>
    <mergeCell ref="AU16:AV16"/>
    <mergeCell ref="AS16:AT16"/>
    <mergeCell ref="AO16:AP16"/>
    <mergeCell ref="AQ16:AR16"/>
    <mergeCell ref="AE226:AF226"/>
    <mergeCell ref="AC226:AD226"/>
    <mergeCell ref="A229:H229"/>
    <mergeCell ref="A230:G230"/>
    <mergeCell ref="AA226:AB226"/>
    <mergeCell ref="Y226:Z226"/>
    <mergeCell ref="W226:X226"/>
    <mergeCell ref="U226:V226"/>
    <mergeCell ref="S226:T226"/>
  </mergeCells>
  <conditionalFormatting sqref="J237:AZ237">
    <cfRule type="cellIs" dxfId="0" priority="1" operator="lessThan">
      <formula>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P33"/>
  <sheetViews>
    <sheetView showGridLines="0" workbookViewId="0">
      <selection activeCell="E36" sqref="E36"/>
    </sheetView>
  </sheetViews>
  <sheetFormatPr baseColWidth="10" defaultRowHeight="15"/>
  <cols>
    <col min="1" max="2" width="11.42578125" style="168"/>
    <col min="3" max="3" width="14.5703125" style="168" customWidth="1"/>
    <col min="4" max="4" width="13.7109375" style="168" customWidth="1"/>
    <col min="5" max="5" width="19.85546875" style="168" customWidth="1"/>
    <col min="6" max="6" width="14.140625" style="193" bestFit="1" customWidth="1"/>
    <col min="7" max="7" width="11.42578125" style="168"/>
    <col min="8" max="8" width="18" style="168" customWidth="1"/>
    <col min="9" max="9" width="17.85546875" style="168" customWidth="1"/>
    <col min="10" max="10" width="13.7109375" style="168" customWidth="1"/>
    <col min="11" max="11" width="15.42578125" style="168" customWidth="1"/>
    <col min="12" max="12" width="16.140625" style="168" customWidth="1"/>
    <col min="13" max="15" width="11.42578125" style="168"/>
    <col min="16" max="16" width="16.7109375" style="194" bestFit="1" customWidth="1"/>
    <col min="17" max="16384" width="11.42578125" style="168"/>
  </cols>
  <sheetData>
    <row r="3" spans="3:16" ht="15.75" thickBot="1">
      <c r="C3" s="367" t="s">
        <v>460</v>
      </c>
      <c r="D3" s="367"/>
      <c r="E3" s="367"/>
    </row>
    <row r="4" spans="3:16" ht="23.25" thickBot="1">
      <c r="C4" s="228" t="s">
        <v>461</v>
      </c>
      <c r="D4" s="228" t="s">
        <v>462</v>
      </c>
      <c r="E4" s="228" t="s">
        <v>32</v>
      </c>
      <c r="G4" s="195"/>
      <c r="H4" s="221" t="s">
        <v>461</v>
      </c>
      <c r="I4" s="222" t="s">
        <v>462</v>
      </c>
      <c r="J4" s="222" t="s">
        <v>32</v>
      </c>
      <c r="K4" s="223" t="s">
        <v>498</v>
      </c>
    </row>
    <row r="5" spans="3:16">
      <c r="C5" s="187" t="s">
        <v>1</v>
      </c>
      <c r="D5" s="188">
        <f t="shared" ref="D5:D26" si="0">E5/$E$27</f>
        <v>0.34591251835465836</v>
      </c>
      <c r="E5" s="196">
        <f>+Consolidado!J4</f>
        <v>40125834.893071413</v>
      </c>
      <c r="F5" s="197"/>
      <c r="G5" s="372" t="s">
        <v>468</v>
      </c>
      <c r="H5" s="210" t="s">
        <v>1</v>
      </c>
      <c r="I5" s="375">
        <f>K5/J27</f>
        <v>0.56461696006820405</v>
      </c>
      <c r="J5" s="211">
        <f>+E5</f>
        <v>40125834.893071413</v>
      </c>
      <c r="K5" s="369">
        <f>SUM(J5:J13)</f>
        <v>65495539.234275728</v>
      </c>
    </row>
    <row r="6" spans="3:16">
      <c r="C6" s="200" t="s">
        <v>4</v>
      </c>
      <c r="D6" s="188">
        <f t="shared" si="0"/>
        <v>3.2197060063129217E-2</v>
      </c>
      <c r="E6" s="199">
        <f>+Consolidado!P4</f>
        <v>3734857.3630134659</v>
      </c>
      <c r="G6" s="373"/>
      <c r="H6" s="189" t="s">
        <v>4</v>
      </c>
      <c r="I6" s="376"/>
      <c r="J6" s="190">
        <f>+E6</f>
        <v>3734857.3630134659</v>
      </c>
      <c r="K6" s="370"/>
      <c r="O6" s="168" t="s">
        <v>1</v>
      </c>
      <c r="P6" s="194">
        <v>40125884.723071396</v>
      </c>
    </row>
    <row r="7" spans="3:16">
      <c r="C7" s="200" t="s">
        <v>464</v>
      </c>
      <c r="D7" s="188">
        <f t="shared" si="0"/>
        <v>1.8608994345214815E-2</v>
      </c>
      <c r="E7" s="199">
        <f>+Consolidado!T4</f>
        <v>2158642.4167991765</v>
      </c>
      <c r="G7" s="373"/>
      <c r="H7" s="189" t="s">
        <v>6</v>
      </c>
      <c r="I7" s="376"/>
      <c r="J7" s="190">
        <f>+E7</f>
        <v>2158642.4167991765</v>
      </c>
      <c r="K7" s="370"/>
      <c r="O7" s="168" t="s">
        <v>2</v>
      </c>
      <c r="P7" s="194">
        <v>2482322.4305543303</v>
      </c>
    </row>
    <row r="8" spans="3:16">
      <c r="C8" s="198" t="s">
        <v>2</v>
      </c>
      <c r="D8" s="188">
        <f t="shared" si="0"/>
        <v>2.1399340489973759E-2</v>
      </c>
      <c r="E8" s="199">
        <f>+Consolidado!L4</f>
        <v>2482322.4305543303</v>
      </c>
      <c r="G8" s="373"/>
      <c r="H8" s="189" t="s">
        <v>469</v>
      </c>
      <c r="I8" s="376"/>
      <c r="J8" s="190">
        <f>+E13</f>
        <v>2749896.1921461592</v>
      </c>
      <c r="K8" s="370"/>
      <c r="O8" s="168" t="s">
        <v>61</v>
      </c>
      <c r="P8" s="194">
        <v>6774604.3361736313</v>
      </c>
    </row>
    <row r="9" spans="3:16">
      <c r="C9" s="200" t="s">
        <v>61</v>
      </c>
      <c r="D9" s="188">
        <f t="shared" si="0"/>
        <v>5.8401786605238995E-2</v>
      </c>
      <c r="E9" s="199">
        <f>+Consolidado!N4</f>
        <v>6774604.3361736313</v>
      </c>
      <c r="G9" s="373"/>
      <c r="H9" s="189" t="s">
        <v>12</v>
      </c>
      <c r="I9" s="376"/>
      <c r="J9" s="190">
        <f>+E16</f>
        <v>2528654.1943594329</v>
      </c>
      <c r="K9" s="370"/>
      <c r="O9" s="168" t="s">
        <v>4</v>
      </c>
      <c r="P9" s="194">
        <v>3734857.3630134659</v>
      </c>
    </row>
    <row r="10" spans="3:16">
      <c r="C10" s="200" t="s">
        <v>463</v>
      </c>
      <c r="D10" s="188">
        <f t="shared" si="0"/>
        <v>1.5299802219502053E-2</v>
      </c>
      <c r="E10" s="199">
        <f>+Consolidado!R4</f>
        <v>1774776.2951063472</v>
      </c>
      <c r="G10" s="373"/>
      <c r="H10" s="189" t="s">
        <v>13</v>
      </c>
      <c r="I10" s="376"/>
      <c r="J10" s="190">
        <f>+E17</f>
        <v>7598438.332800095</v>
      </c>
      <c r="K10" s="370"/>
      <c r="O10" s="168" t="s">
        <v>5</v>
      </c>
      <c r="P10" s="194">
        <v>1774776.2951063472</v>
      </c>
    </row>
    <row r="11" spans="3:16">
      <c r="C11" s="201" t="s">
        <v>465</v>
      </c>
      <c r="D11" s="188">
        <f t="shared" si="0"/>
        <v>3.6396372257802442E-2</v>
      </c>
      <c r="E11" s="202">
        <f>+Consolidado!V4</f>
        <v>4221977.3683529599</v>
      </c>
      <c r="G11" s="373"/>
      <c r="H11" s="189" t="s">
        <v>470</v>
      </c>
      <c r="I11" s="376"/>
      <c r="J11" s="190">
        <f>+E22</f>
        <v>3039148.9368342529</v>
      </c>
      <c r="K11" s="370"/>
      <c r="O11" s="168" t="s">
        <v>6</v>
      </c>
      <c r="P11" s="194">
        <v>2158642.4167991765</v>
      </c>
    </row>
    <row r="12" spans="3:16">
      <c r="C12" s="200" t="s">
        <v>466</v>
      </c>
      <c r="D12" s="188">
        <f t="shared" si="0"/>
        <v>2.3829154984831361E-2</v>
      </c>
      <c r="E12" s="199">
        <f>+Consolidado!X4</f>
        <v>2764180.7908854368</v>
      </c>
      <c r="G12" s="373"/>
      <c r="H12" s="189" t="s">
        <v>5</v>
      </c>
      <c r="I12" s="376"/>
      <c r="J12" s="190">
        <f>+E10</f>
        <v>1774776.2951063472</v>
      </c>
      <c r="K12" s="370"/>
      <c r="O12" s="168" t="s">
        <v>7</v>
      </c>
      <c r="P12" s="194">
        <v>4221977.3683529599</v>
      </c>
    </row>
    <row r="13" spans="3:16" ht="15.75" thickBot="1">
      <c r="C13" s="200" t="s">
        <v>9</v>
      </c>
      <c r="D13" s="188">
        <f t="shared" si="0"/>
        <v>2.3706011839355213E-2</v>
      </c>
      <c r="E13" s="199">
        <f>+Consolidado!Z4</f>
        <v>2749896.1921461592</v>
      </c>
      <c r="G13" s="374"/>
      <c r="H13" s="212" t="s">
        <v>22</v>
      </c>
      <c r="I13" s="377"/>
      <c r="J13" s="213">
        <f>+E26</f>
        <v>1785290.6101453854</v>
      </c>
      <c r="K13" s="371"/>
      <c r="O13" s="168" t="s">
        <v>8</v>
      </c>
      <c r="P13" s="194">
        <v>2764180.7908854368</v>
      </c>
    </row>
    <row r="14" spans="3:16">
      <c r="C14" s="200" t="s">
        <v>10</v>
      </c>
      <c r="D14" s="188">
        <f t="shared" si="0"/>
        <v>2.2286721995126952E-2</v>
      </c>
      <c r="E14" s="199">
        <f>+Consolidado!AB4</f>
        <v>2585258.6409358089</v>
      </c>
      <c r="G14" s="372" t="s">
        <v>471</v>
      </c>
      <c r="H14" s="210" t="s">
        <v>3</v>
      </c>
      <c r="I14" s="375">
        <f>K14/J27</f>
        <v>0.19016633452833215</v>
      </c>
      <c r="J14" s="211">
        <f>+E9</f>
        <v>6774604.3361736313</v>
      </c>
      <c r="K14" s="369">
        <f>SUM(J14:J18)</f>
        <v>22059285.3297114</v>
      </c>
      <c r="O14" s="168" t="s">
        <v>9</v>
      </c>
      <c r="P14" s="194">
        <v>2749896.1921461592</v>
      </c>
    </row>
    <row r="15" spans="3:16">
      <c r="C15" s="200" t="s">
        <v>11</v>
      </c>
      <c r="D15" s="188">
        <f t="shared" si="0"/>
        <v>2.7892438730223339E-2</v>
      </c>
      <c r="E15" s="199">
        <f>+Consolidado!AD4</f>
        <v>3235521.5028863088</v>
      </c>
      <c r="G15" s="373"/>
      <c r="H15" s="191" t="s">
        <v>472</v>
      </c>
      <c r="I15" s="376"/>
      <c r="J15" s="192">
        <f>+E11</f>
        <v>4221977.3683529599</v>
      </c>
      <c r="K15" s="370"/>
      <c r="O15" s="168" t="s">
        <v>10</v>
      </c>
      <c r="P15" s="194">
        <v>2585258.6409358089</v>
      </c>
    </row>
    <row r="16" spans="3:16">
      <c r="C16" s="200" t="s">
        <v>12</v>
      </c>
      <c r="D16" s="188">
        <f t="shared" si="0"/>
        <v>2.1798752418481785E-2</v>
      </c>
      <c r="E16" s="199">
        <f>+Consolidado!AF4</f>
        <v>2528654.1943594329</v>
      </c>
      <c r="G16" s="373"/>
      <c r="H16" s="189" t="s">
        <v>466</v>
      </c>
      <c r="I16" s="376"/>
      <c r="J16" s="190">
        <f>+E12</f>
        <v>2764180.7908854368</v>
      </c>
      <c r="K16" s="370"/>
      <c r="O16" s="168" t="s">
        <v>11</v>
      </c>
      <c r="P16" s="194">
        <v>3235521.5028863088</v>
      </c>
    </row>
    <row r="17" spans="3:16">
      <c r="C17" s="200" t="s">
        <v>13</v>
      </c>
      <c r="D17" s="188">
        <f t="shared" si="0"/>
        <v>6.5503806868210529E-2</v>
      </c>
      <c r="E17" s="199">
        <f>+Consolidado!AH4</f>
        <v>7598438.332800095</v>
      </c>
      <c r="G17" s="373"/>
      <c r="H17" s="189" t="s">
        <v>10</v>
      </c>
      <c r="I17" s="376"/>
      <c r="J17" s="190">
        <f>+E14</f>
        <v>2585258.6409358089</v>
      </c>
      <c r="K17" s="370"/>
      <c r="O17" s="168" t="s">
        <v>12</v>
      </c>
      <c r="P17" s="194">
        <v>2528654.1943594329</v>
      </c>
    </row>
    <row r="18" spans="3:16" ht="15.75" thickBot="1">
      <c r="C18" s="200" t="s">
        <v>14</v>
      </c>
      <c r="D18" s="188">
        <f t="shared" si="0"/>
        <v>2.6586580489087575E-2</v>
      </c>
      <c r="E18" s="199">
        <f>+Consolidado!AJ4</f>
        <v>3084042.0119826379</v>
      </c>
      <c r="G18" s="374"/>
      <c r="H18" s="212" t="s">
        <v>17</v>
      </c>
      <c r="I18" s="377"/>
      <c r="J18" s="213">
        <f>+E21</f>
        <v>5713264.1933635641</v>
      </c>
      <c r="K18" s="371"/>
      <c r="O18" s="168" t="s">
        <v>13</v>
      </c>
      <c r="P18" s="194">
        <v>7598438.332800095</v>
      </c>
    </row>
    <row r="19" spans="3:16">
      <c r="C19" s="200" t="s">
        <v>15</v>
      </c>
      <c r="D19" s="188">
        <f t="shared" si="0"/>
        <v>2.8105174421733114E-2</v>
      </c>
      <c r="E19" s="199">
        <f>+Consolidado!AL4</f>
        <v>3260198.8325012857</v>
      </c>
      <c r="G19" s="372" t="s">
        <v>473</v>
      </c>
      <c r="H19" s="210" t="s">
        <v>2</v>
      </c>
      <c r="I19" s="378">
        <f>K19/J27</f>
        <v>0.24521670540346374</v>
      </c>
      <c r="J19" s="211">
        <f>+E8</f>
        <v>2482322.4305543303</v>
      </c>
      <c r="K19" s="369">
        <f>SUM(J19:J25)</f>
        <v>28445125.608186334</v>
      </c>
      <c r="O19" s="168" t="s">
        <v>14</v>
      </c>
      <c r="P19" s="194">
        <v>3084042.0119826379</v>
      </c>
    </row>
    <row r="20" spans="3:16">
      <c r="C20" s="200" t="s">
        <v>16</v>
      </c>
      <c r="D20" s="188">
        <f t="shared" si="0"/>
        <v>3.9693837651998201E-2</v>
      </c>
      <c r="E20" s="199">
        <f>+Consolidado!AN4</f>
        <v>4604483.1897741342</v>
      </c>
      <c r="G20" s="373"/>
      <c r="H20" s="189" t="s">
        <v>11</v>
      </c>
      <c r="I20" s="379"/>
      <c r="J20" s="190">
        <f>+E15</f>
        <v>3235521.5028863088</v>
      </c>
      <c r="K20" s="370"/>
      <c r="O20" s="168" t="s">
        <v>15</v>
      </c>
      <c r="P20" s="194">
        <v>3260198.8325012857</v>
      </c>
    </row>
    <row r="21" spans="3:16">
      <c r="C21" s="198" t="s">
        <v>17</v>
      </c>
      <c r="D21" s="188">
        <f t="shared" si="0"/>
        <v>4.9252298685332409E-2</v>
      </c>
      <c r="E21" s="199">
        <f>+Consolidado!AP4</f>
        <v>5713264.1933635641</v>
      </c>
      <c r="G21" s="373"/>
      <c r="H21" s="189" t="s">
        <v>14</v>
      </c>
      <c r="I21" s="379"/>
      <c r="J21" s="190">
        <f>+E18</f>
        <v>3084042.0119826379</v>
      </c>
      <c r="K21" s="370"/>
      <c r="O21" s="168" t="s">
        <v>16</v>
      </c>
      <c r="P21" s="194">
        <v>4604483.1897741342</v>
      </c>
    </row>
    <row r="22" spans="3:16">
      <c r="C22" s="198" t="s">
        <v>18</v>
      </c>
      <c r="D22" s="188">
        <f t="shared" si="0"/>
        <v>2.6199571054327023E-2</v>
      </c>
      <c r="E22" s="199">
        <f>+Consolidado!AR4</f>
        <v>3039148.9368342529</v>
      </c>
      <c r="G22" s="373"/>
      <c r="H22" s="189" t="s">
        <v>15</v>
      </c>
      <c r="I22" s="379"/>
      <c r="J22" s="190">
        <f>+E19</f>
        <v>3260198.8325012857</v>
      </c>
      <c r="K22" s="370"/>
      <c r="O22" s="168" t="s">
        <v>17</v>
      </c>
      <c r="P22" s="194">
        <v>5713264.1933635641</v>
      </c>
    </row>
    <row r="23" spans="3:16">
      <c r="C23" s="203" t="s">
        <v>19</v>
      </c>
      <c r="D23" s="188">
        <f t="shared" si="0"/>
        <v>2.6344668297683688E-2</v>
      </c>
      <c r="E23" s="202">
        <f>+Consolidado!AT4</f>
        <v>3055980.2098337458</v>
      </c>
      <c r="G23" s="373"/>
      <c r="H23" s="189" t="s">
        <v>16</v>
      </c>
      <c r="I23" s="379"/>
      <c r="J23" s="190">
        <f>+E20</f>
        <v>4604483.1897741342</v>
      </c>
      <c r="K23" s="370"/>
      <c r="O23" s="168" t="s">
        <v>18</v>
      </c>
      <c r="P23" s="194">
        <v>3039148.9368342529</v>
      </c>
    </row>
    <row r="24" spans="3:16">
      <c r="C24" s="203" t="s">
        <v>20</v>
      </c>
      <c r="D24" s="188">
        <f t="shared" si="0"/>
        <v>0</v>
      </c>
      <c r="E24" s="202">
        <f>+Consolidado!AV4</f>
        <v>0</v>
      </c>
      <c r="G24" s="373"/>
      <c r="H24" s="191" t="s">
        <v>19</v>
      </c>
      <c r="I24" s="379"/>
      <c r="J24" s="192">
        <f>+E23</f>
        <v>3055980.2098337458</v>
      </c>
      <c r="K24" s="370"/>
      <c r="O24" s="168" t="s">
        <v>19</v>
      </c>
      <c r="P24" s="194">
        <v>3055980.2098337458</v>
      </c>
    </row>
    <row r="25" spans="3:16" ht="15.75" thickBot="1">
      <c r="C25" s="203" t="s">
        <v>21</v>
      </c>
      <c r="D25" s="188">
        <f t="shared" si="0"/>
        <v>7.5194665322764087E-2</v>
      </c>
      <c r="E25" s="202">
        <f>+Consolidado!AX4</f>
        <v>8722577.4306538943</v>
      </c>
      <c r="G25" s="374"/>
      <c r="H25" s="214" t="s">
        <v>21</v>
      </c>
      <c r="I25" s="380"/>
      <c r="J25" s="215">
        <f>+E25</f>
        <v>8722577.4306538943</v>
      </c>
      <c r="K25" s="371"/>
      <c r="O25" s="168" t="s">
        <v>20</v>
      </c>
      <c r="P25" s="194">
        <v>0</v>
      </c>
    </row>
    <row r="26" spans="3:16" ht="15.75" thickBot="1">
      <c r="C26" s="198" t="s">
        <v>22</v>
      </c>
      <c r="D26" s="188">
        <f t="shared" si="0"/>
        <v>1.539044290532504E-2</v>
      </c>
      <c r="E26" s="199">
        <f>+Consolidado!AZ4</f>
        <v>1785290.6101453854</v>
      </c>
      <c r="G26" s="216" t="s">
        <v>20</v>
      </c>
      <c r="H26" s="217" t="s">
        <v>20</v>
      </c>
      <c r="I26" s="218">
        <f>D24</f>
        <v>0</v>
      </c>
      <c r="J26" s="219">
        <f>+E24</f>
        <v>0</v>
      </c>
      <c r="K26" s="220">
        <f>+F24</f>
        <v>0</v>
      </c>
      <c r="O26" s="168" t="s">
        <v>21</v>
      </c>
      <c r="P26" s="194">
        <v>8722577.4306538943</v>
      </c>
    </row>
    <row r="27" spans="3:16">
      <c r="C27" s="225" t="s">
        <v>33</v>
      </c>
      <c r="D27" s="226">
        <f>SUM(D5:D26)</f>
        <v>0.99999999999999989</v>
      </c>
      <c r="E27" s="227">
        <f>SUM(E5:E26)</f>
        <v>115999950.17217347</v>
      </c>
      <c r="G27" s="206" t="s">
        <v>499</v>
      </c>
      <c r="H27" s="207"/>
      <c r="I27" s="208"/>
      <c r="J27" s="209">
        <f>SUM(J5:J26)</f>
        <v>115999950.17217347</v>
      </c>
      <c r="K27" s="209">
        <f>SUM(K5:K26)</f>
        <v>115999950.17217347</v>
      </c>
      <c r="O27" s="168" t="s">
        <v>22</v>
      </c>
      <c r="P27" s="194">
        <v>1785290.6101453854</v>
      </c>
    </row>
    <row r="28" spans="3:16">
      <c r="C28" s="368" t="s">
        <v>467</v>
      </c>
      <c r="D28" s="368"/>
      <c r="E28" s="204">
        <v>116000000</v>
      </c>
      <c r="P28" s="194">
        <f>SUM(P6:P27)</f>
        <v>116000000.00217345</v>
      </c>
    </row>
    <row r="29" spans="3:16">
      <c r="E29" s="224">
        <f>+E28-E27</f>
        <v>49.827826529741287</v>
      </c>
    </row>
    <row r="33" spans="5:5">
      <c r="E33" s="205"/>
    </row>
  </sheetData>
  <mergeCells count="11">
    <mergeCell ref="C3:E3"/>
    <mergeCell ref="C28:D28"/>
    <mergeCell ref="K19:K25"/>
    <mergeCell ref="K14:K18"/>
    <mergeCell ref="K5:K13"/>
    <mergeCell ref="G5:G13"/>
    <mergeCell ref="G14:G18"/>
    <mergeCell ref="G19:G25"/>
    <mergeCell ref="I5:I13"/>
    <mergeCell ref="I19:I25"/>
    <mergeCell ref="I14:I1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M239"/>
  <sheetViews>
    <sheetView tabSelected="1" zoomScale="85" zoomScaleNormal="85" workbookViewId="0">
      <pane xSplit="7" ySplit="2" topLeftCell="H3" activePane="bottomRight" state="frozen"/>
      <selection pane="topRight" activeCell="I1" sqref="I1"/>
      <selection pane="bottomLeft" activeCell="A4" sqref="A4"/>
      <selection pane="bottomRight" activeCell="A145" sqref="A145:G145"/>
    </sheetView>
  </sheetViews>
  <sheetFormatPr baseColWidth="10" defaultColWidth="9.5703125" defaultRowHeight="15"/>
  <cols>
    <col min="1" max="1" width="5.7109375" style="104" customWidth="1"/>
    <col min="2" max="2" width="7.28515625" style="104" customWidth="1"/>
    <col min="3" max="3" width="9.5703125" style="104"/>
    <col min="4" max="4" width="18.7109375" style="104" customWidth="1"/>
    <col min="5" max="5" width="36.42578125" style="104" customWidth="1"/>
    <col min="6" max="6" width="46.140625" style="104" customWidth="1"/>
    <col min="7" max="7" width="20.7109375" customWidth="1"/>
    <col min="8" max="8" width="9.5703125" style="126" customWidth="1"/>
    <col min="9" max="169" width="9.5703125" style="126"/>
    <col min="170" max="16384" width="9.5703125" style="127"/>
  </cols>
  <sheetData>
    <row r="1" spans="1:169" ht="26.25" customHeight="1">
      <c r="A1" s="362" t="s">
        <v>495</v>
      </c>
      <c r="B1" s="362"/>
      <c r="C1" s="362"/>
      <c r="D1" s="362"/>
      <c r="E1" s="362"/>
      <c r="F1" s="362"/>
      <c r="G1" s="362"/>
    </row>
    <row r="2" spans="1:169" customFormat="1" ht="39" thickBot="1">
      <c r="A2" s="350" t="s">
        <v>24</v>
      </c>
      <c r="B2" s="351" t="s">
        <v>25</v>
      </c>
      <c r="C2" s="8" t="s">
        <v>26</v>
      </c>
      <c r="D2" s="8" t="s">
        <v>27</v>
      </c>
      <c r="E2" s="9" t="s">
        <v>28</v>
      </c>
      <c r="F2" s="9" t="s">
        <v>29</v>
      </c>
      <c r="G2" s="9" t="s">
        <v>30</v>
      </c>
      <c r="H2" s="382"/>
      <c r="I2" s="102"/>
      <c r="J2" s="102"/>
      <c r="K2" s="102"/>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102"/>
      <c r="CB2" s="102"/>
      <c r="CC2" s="102"/>
      <c r="CD2" s="102"/>
      <c r="CE2" s="102"/>
      <c r="CF2" s="102"/>
      <c r="CG2" s="102"/>
      <c r="CH2" s="102"/>
      <c r="CI2" s="102"/>
      <c r="CJ2" s="102"/>
      <c r="CK2" s="102"/>
      <c r="CL2" s="102"/>
      <c r="CM2" s="102"/>
      <c r="CN2" s="102"/>
      <c r="CO2" s="102"/>
      <c r="CP2" s="102"/>
      <c r="CQ2" s="102"/>
      <c r="CR2" s="102"/>
      <c r="CS2" s="102"/>
      <c r="CT2" s="102"/>
      <c r="CU2" s="102"/>
      <c r="CV2" s="102"/>
      <c r="CW2" s="102"/>
      <c r="CX2" s="102"/>
      <c r="CY2" s="102"/>
      <c r="CZ2" s="102"/>
      <c r="DA2" s="102"/>
      <c r="DB2" s="102"/>
      <c r="DC2" s="102"/>
      <c r="DD2" s="102"/>
      <c r="DE2" s="102"/>
      <c r="DF2" s="102"/>
      <c r="DG2" s="102"/>
      <c r="DH2" s="102"/>
      <c r="DI2" s="102"/>
      <c r="DJ2" s="102"/>
      <c r="DK2" s="102"/>
      <c r="DL2" s="102"/>
      <c r="DM2" s="102"/>
      <c r="DN2" s="102"/>
      <c r="DO2" s="102"/>
      <c r="DP2" s="102"/>
      <c r="DQ2" s="102"/>
      <c r="DR2" s="102"/>
      <c r="DS2" s="102"/>
      <c r="DT2" s="102"/>
      <c r="DU2" s="102"/>
      <c r="DV2" s="102"/>
      <c r="DW2" s="102"/>
      <c r="DX2" s="102"/>
      <c r="DY2" s="102"/>
      <c r="DZ2" s="102"/>
      <c r="EA2" s="102"/>
      <c r="EB2" s="102"/>
      <c r="EC2" s="102"/>
      <c r="ED2" s="102"/>
      <c r="EE2" s="102"/>
      <c r="EF2" s="102"/>
      <c r="EG2" s="102"/>
      <c r="EH2" s="102"/>
      <c r="EI2" s="102"/>
      <c r="EJ2" s="102"/>
      <c r="EK2" s="102"/>
      <c r="EL2" s="102"/>
      <c r="EM2" s="102"/>
      <c r="EN2" s="102"/>
      <c r="EO2" s="102"/>
      <c r="EP2" s="102"/>
      <c r="EQ2" s="102"/>
      <c r="ER2" s="102"/>
      <c r="ES2" s="102"/>
      <c r="ET2" s="102"/>
      <c r="EU2" s="102"/>
      <c r="EV2" s="102"/>
      <c r="EW2" s="102"/>
      <c r="EX2" s="102"/>
      <c r="EY2" s="102"/>
      <c r="EZ2" s="102"/>
      <c r="FA2" s="102"/>
      <c r="FB2" s="102"/>
      <c r="FC2" s="102"/>
      <c r="FD2" s="102"/>
      <c r="FE2" s="102"/>
      <c r="FF2" s="102"/>
      <c r="FG2" s="102"/>
      <c r="FH2" s="102"/>
      <c r="FI2" s="102"/>
      <c r="FJ2" s="102"/>
      <c r="FK2" s="102"/>
      <c r="FL2" s="102"/>
      <c r="FM2" s="102"/>
    </row>
    <row r="3" spans="1:169" customFormat="1" ht="29.25" customHeight="1" thickBot="1">
      <c r="A3" s="357" t="s">
        <v>34</v>
      </c>
      <c r="B3" s="358"/>
      <c r="C3" s="358"/>
      <c r="D3" s="358"/>
      <c r="E3" s="358"/>
      <c r="F3" s="358"/>
      <c r="G3" s="359"/>
      <c r="H3" s="38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102"/>
      <c r="BH3" s="102"/>
      <c r="BI3" s="102"/>
      <c r="BJ3" s="102"/>
      <c r="BK3" s="102"/>
      <c r="BL3" s="102"/>
      <c r="BM3" s="102"/>
      <c r="BN3" s="102"/>
      <c r="BO3" s="102"/>
      <c r="BP3" s="102"/>
      <c r="BQ3" s="102"/>
      <c r="BR3" s="102"/>
      <c r="BS3" s="102"/>
      <c r="BT3" s="102"/>
      <c r="BU3" s="102"/>
      <c r="BV3" s="102"/>
      <c r="BW3" s="102"/>
      <c r="BX3" s="102"/>
      <c r="BY3" s="102"/>
      <c r="BZ3" s="102"/>
      <c r="CA3" s="102"/>
      <c r="CB3" s="102"/>
      <c r="CC3" s="102"/>
      <c r="CD3" s="102"/>
      <c r="CE3" s="102"/>
      <c r="CF3" s="102"/>
      <c r="CG3" s="102"/>
      <c r="CH3" s="102"/>
      <c r="CI3" s="102"/>
      <c r="CJ3" s="102"/>
      <c r="CK3" s="102"/>
      <c r="CL3" s="102"/>
      <c r="CM3" s="102"/>
      <c r="CN3" s="102"/>
      <c r="CO3" s="102"/>
      <c r="CP3" s="102"/>
      <c r="CQ3" s="102"/>
      <c r="CR3" s="102"/>
      <c r="CS3" s="102"/>
      <c r="CT3" s="102"/>
      <c r="CU3" s="102"/>
      <c r="CV3" s="102"/>
      <c r="CW3" s="102"/>
      <c r="CX3" s="102"/>
      <c r="CY3" s="102"/>
      <c r="CZ3" s="102"/>
      <c r="DA3" s="102"/>
      <c r="DB3" s="102"/>
      <c r="DC3" s="102"/>
      <c r="DD3" s="102"/>
      <c r="DE3" s="102"/>
      <c r="DF3" s="102"/>
      <c r="DG3" s="102"/>
      <c r="DH3" s="102"/>
      <c r="DI3" s="102"/>
      <c r="DJ3" s="102"/>
      <c r="DK3" s="102"/>
      <c r="DL3" s="102"/>
      <c r="DM3" s="102"/>
      <c r="DN3" s="102"/>
      <c r="DO3" s="102"/>
      <c r="DP3" s="102"/>
      <c r="DQ3" s="102"/>
      <c r="DR3" s="102"/>
      <c r="DS3" s="102"/>
      <c r="DT3" s="102"/>
      <c r="DU3" s="102"/>
      <c r="DV3" s="102"/>
      <c r="DW3" s="102"/>
      <c r="DX3" s="102"/>
      <c r="DY3" s="102"/>
      <c r="DZ3" s="102"/>
      <c r="EA3" s="102"/>
      <c r="EB3" s="102"/>
      <c r="EC3" s="102"/>
      <c r="ED3" s="102"/>
      <c r="EE3" s="102"/>
      <c r="EF3" s="102"/>
      <c r="EG3" s="102"/>
      <c r="EH3" s="102"/>
      <c r="EI3" s="102"/>
      <c r="EJ3" s="102"/>
      <c r="EK3" s="102"/>
      <c r="EL3" s="102"/>
      <c r="EM3" s="102"/>
      <c r="EN3" s="102"/>
      <c r="EO3" s="102"/>
      <c r="EP3" s="102"/>
      <c r="EQ3" s="102"/>
      <c r="ER3" s="102"/>
      <c r="ES3" s="102"/>
      <c r="ET3" s="102"/>
      <c r="EU3" s="102"/>
      <c r="EV3" s="102"/>
      <c r="EW3" s="102"/>
      <c r="EX3" s="102"/>
      <c r="EY3" s="102"/>
      <c r="EZ3" s="102"/>
      <c r="FA3" s="102"/>
      <c r="FB3" s="102"/>
      <c r="FC3" s="102"/>
      <c r="FD3" s="102"/>
      <c r="FE3" s="102"/>
      <c r="FF3" s="102"/>
      <c r="FG3" s="102"/>
      <c r="FH3" s="102"/>
      <c r="FI3" s="102"/>
      <c r="FJ3" s="102"/>
      <c r="FK3" s="102"/>
      <c r="FL3" s="102"/>
      <c r="FM3" s="102"/>
    </row>
    <row r="4" spans="1:169" ht="90">
      <c r="A4" s="20">
        <v>1</v>
      </c>
      <c r="B4" s="20">
        <v>1</v>
      </c>
      <c r="C4" s="21">
        <v>42281807</v>
      </c>
      <c r="D4" s="22" t="s">
        <v>35</v>
      </c>
      <c r="E4" s="23" t="s">
        <v>36</v>
      </c>
      <c r="F4" s="23" t="s">
        <v>37</v>
      </c>
      <c r="G4" s="24" t="s">
        <v>38</v>
      </c>
    </row>
    <row r="5" spans="1:169" ht="78.75">
      <c r="A5" s="34">
        <v>2</v>
      </c>
      <c r="B5" s="34">
        <v>2</v>
      </c>
      <c r="C5" s="35">
        <v>42281803</v>
      </c>
      <c r="D5" s="36" t="s">
        <v>35</v>
      </c>
      <c r="E5" s="37" t="s">
        <v>39</v>
      </c>
      <c r="F5" s="37" t="s">
        <v>40</v>
      </c>
      <c r="G5" s="38" t="s">
        <v>38</v>
      </c>
    </row>
    <row r="6" spans="1:169" ht="45">
      <c r="A6" s="20">
        <v>3</v>
      </c>
      <c r="B6" s="20">
        <v>3</v>
      </c>
      <c r="C6" s="35">
        <v>42281904</v>
      </c>
      <c r="D6" s="36" t="s">
        <v>42</v>
      </c>
      <c r="E6" s="37" t="s">
        <v>43</v>
      </c>
      <c r="F6" s="37" t="s">
        <v>44</v>
      </c>
      <c r="G6" s="38" t="s">
        <v>45</v>
      </c>
    </row>
    <row r="7" spans="1:169" ht="33.75">
      <c r="A7" s="34">
        <v>4</v>
      </c>
      <c r="B7" s="34">
        <v>4</v>
      </c>
      <c r="C7" s="35">
        <v>42281810</v>
      </c>
      <c r="D7" s="36" t="s">
        <v>42</v>
      </c>
      <c r="E7" s="37" t="s">
        <v>46</v>
      </c>
      <c r="F7" s="37" t="s">
        <v>47</v>
      </c>
      <c r="G7" s="38" t="s">
        <v>45</v>
      </c>
    </row>
    <row r="8" spans="1:169" ht="56.25">
      <c r="A8" s="20">
        <v>5</v>
      </c>
      <c r="B8" s="20">
        <v>5</v>
      </c>
      <c r="C8" s="35">
        <v>42281706</v>
      </c>
      <c r="D8" s="36">
        <v>2584094</v>
      </c>
      <c r="E8" s="37" t="s">
        <v>48</v>
      </c>
      <c r="F8" s="40" t="s">
        <v>49</v>
      </c>
      <c r="G8" s="38" t="s">
        <v>41</v>
      </c>
    </row>
    <row r="9" spans="1:169" ht="33.75">
      <c r="A9" s="34">
        <v>6</v>
      </c>
      <c r="B9" s="34">
        <v>6</v>
      </c>
      <c r="C9" s="35">
        <v>42281915</v>
      </c>
      <c r="D9" s="36">
        <v>2501244</v>
      </c>
      <c r="E9" s="37" t="s">
        <v>51</v>
      </c>
      <c r="F9" s="40" t="s">
        <v>52</v>
      </c>
      <c r="G9" s="38" t="s">
        <v>38</v>
      </c>
    </row>
    <row r="10" spans="1:169" ht="45">
      <c r="A10" s="20">
        <v>7</v>
      </c>
      <c r="B10" s="20">
        <v>7</v>
      </c>
      <c r="C10" s="35">
        <v>42281915</v>
      </c>
      <c r="D10" s="36">
        <v>2501247</v>
      </c>
      <c r="E10" s="37" t="s">
        <v>51</v>
      </c>
      <c r="F10" s="40" t="s">
        <v>53</v>
      </c>
      <c r="G10" s="38" t="s">
        <v>38</v>
      </c>
    </row>
    <row r="11" spans="1:169" ht="33.75">
      <c r="A11" s="34">
        <v>8</v>
      </c>
      <c r="B11" s="34">
        <v>8</v>
      </c>
      <c r="C11" s="35">
        <v>13111201</v>
      </c>
      <c r="D11" s="36">
        <v>2501247</v>
      </c>
      <c r="E11" s="37" t="s">
        <v>51</v>
      </c>
      <c r="F11" s="40" t="s">
        <v>54</v>
      </c>
      <c r="G11" s="38" t="s">
        <v>38</v>
      </c>
    </row>
    <row r="12" spans="1:169" ht="204.6" customHeight="1">
      <c r="A12" s="20">
        <v>9</v>
      </c>
      <c r="B12" s="20">
        <v>9</v>
      </c>
      <c r="C12" s="84">
        <v>51102708</v>
      </c>
      <c r="D12" s="105">
        <v>1144198</v>
      </c>
      <c r="E12" s="88" t="s">
        <v>55</v>
      </c>
      <c r="F12" s="106" t="s">
        <v>480</v>
      </c>
      <c r="G12" s="38" t="s">
        <v>38</v>
      </c>
    </row>
    <row r="13" spans="1:169" ht="33.75">
      <c r="A13" s="34">
        <v>10</v>
      </c>
      <c r="B13" s="34">
        <v>10</v>
      </c>
      <c r="C13" s="35">
        <v>42281915</v>
      </c>
      <c r="D13" s="36">
        <v>2501238</v>
      </c>
      <c r="E13" s="37" t="s">
        <v>56</v>
      </c>
      <c r="F13" s="40" t="s">
        <v>57</v>
      </c>
      <c r="G13" s="38" t="s">
        <v>38</v>
      </c>
    </row>
    <row r="14" spans="1:169" customFormat="1" ht="15.75" customHeight="1" thickBot="1">
      <c r="A14" s="381" t="s">
        <v>58</v>
      </c>
      <c r="B14" s="381"/>
      <c r="C14" s="381"/>
      <c r="D14" s="381"/>
      <c r="E14" s="381"/>
      <c r="F14" s="381"/>
      <c r="G14" s="381"/>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c r="AE14" s="102"/>
      <c r="AF14" s="102"/>
      <c r="AG14" s="102"/>
      <c r="AH14" s="102"/>
      <c r="AI14" s="102"/>
      <c r="AJ14" s="102"/>
      <c r="AK14" s="102"/>
      <c r="AL14" s="102"/>
      <c r="AM14" s="102"/>
      <c r="AN14" s="102"/>
      <c r="AO14" s="102"/>
      <c r="AP14" s="102"/>
      <c r="AQ14" s="102"/>
      <c r="AR14" s="102"/>
      <c r="AS14" s="102"/>
      <c r="AT14" s="102"/>
      <c r="AU14" s="102"/>
      <c r="AV14" s="102"/>
      <c r="AW14" s="102"/>
      <c r="AX14" s="102"/>
      <c r="AY14" s="102"/>
      <c r="AZ14" s="102"/>
      <c r="BA14" s="102"/>
      <c r="BB14" s="102"/>
      <c r="BC14" s="102"/>
      <c r="BD14" s="102"/>
      <c r="BE14" s="102"/>
      <c r="BF14" s="102"/>
      <c r="BG14" s="102"/>
      <c r="BH14" s="102"/>
      <c r="BI14" s="102"/>
      <c r="BJ14" s="102"/>
      <c r="BK14" s="102"/>
      <c r="BL14" s="102"/>
      <c r="BM14" s="102"/>
      <c r="BN14" s="102"/>
      <c r="BO14" s="102"/>
      <c r="BP14" s="102"/>
      <c r="BQ14" s="102"/>
      <c r="BR14" s="102"/>
      <c r="BS14" s="102"/>
      <c r="BT14" s="102"/>
      <c r="BU14" s="102"/>
      <c r="BV14" s="102"/>
      <c r="BW14" s="102"/>
      <c r="BX14" s="102"/>
      <c r="BY14" s="102"/>
      <c r="BZ14" s="102"/>
      <c r="CA14" s="102"/>
      <c r="CB14" s="102"/>
      <c r="CC14" s="102"/>
      <c r="CD14" s="102"/>
      <c r="CE14" s="102"/>
      <c r="CF14" s="102"/>
      <c r="CG14" s="102"/>
      <c r="CH14" s="102"/>
      <c r="CI14" s="102"/>
      <c r="CJ14" s="102"/>
      <c r="CK14" s="102"/>
      <c r="CL14" s="102"/>
      <c r="CM14" s="102"/>
      <c r="CN14" s="102"/>
      <c r="CO14" s="102"/>
      <c r="CP14" s="102"/>
      <c r="CQ14" s="102"/>
      <c r="CR14" s="102"/>
      <c r="CS14" s="102"/>
      <c r="CT14" s="102"/>
      <c r="CU14" s="102"/>
      <c r="CV14" s="102"/>
      <c r="CW14" s="102"/>
      <c r="CX14" s="102"/>
      <c r="CY14" s="102"/>
      <c r="CZ14" s="102"/>
      <c r="DA14" s="102"/>
      <c r="DB14" s="102"/>
      <c r="DC14" s="102"/>
      <c r="DD14" s="102"/>
      <c r="DE14" s="102"/>
      <c r="DF14" s="102"/>
      <c r="DG14" s="102"/>
      <c r="DH14" s="102"/>
      <c r="DI14" s="102"/>
      <c r="DJ14" s="102"/>
      <c r="DK14" s="102"/>
      <c r="DL14" s="102"/>
      <c r="DM14" s="102"/>
      <c r="DN14" s="102"/>
      <c r="DO14" s="102"/>
      <c r="DP14" s="102"/>
      <c r="DQ14" s="102"/>
      <c r="DR14" s="102"/>
      <c r="DS14" s="102"/>
      <c r="DT14" s="102"/>
      <c r="DU14" s="102"/>
      <c r="DV14" s="102"/>
      <c r="DW14" s="102"/>
      <c r="DX14" s="102"/>
      <c r="DY14" s="102"/>
      <c r="DZ14" s="102"/>
      <c r="EA14" s="102"/>
      <c r="EB14" s="102"/>
      <c r="EC14" s="102"/>
      <c r="ED14" s="102"/>
      <c r="EE14" s="102"/>
      <c r="EF14" s="102"/>
      <c r="EG14" s="102"/>
      <c r="EH14" s="102"/>
      <c r="EI14" s="102"/>
      <c r="EJ14" s="102"/>
      <c r="EK14" s="102"/>
      <c r="EL14" s="102"/>
      <c r="EM14" s="102"/>
      <c r="EN14" s="102"/>
      <c r="EO14" s="102"/>
      <c r="EP14" s="102"/>
      <c r="EQ14" s="102"/>
      <c r="ER14" s="102"/>
      <c r="ES14" s="102"/>
      <c r="ET14" s="102"/>
      <c r="EU14" s="102"/>
      <c r="EV14" s="102"/>
      <c r="EW14" s="102"/>
      <c r="EX14" s="102"/>
      <c r="EY14" s="102"/>
      <c r="EZ14" s="102"/>
      <c r="FA14" s="102"/>
      <c r="FB14" s="102"/>
      <c r="FC14" s="102"/>
      <c r="FD14" s="102"/>
      <c r="FE14" s="102"/>
      <c r="FF14" s="102"/>
      <c r="FG14" s="102"/>
      <c r="FH14" s="102"/>
      <c r="FI14" s="102"/>
      <c r="FJ14" s="102"/>
      <c r="FK14" s="102"/>
      <c r="FL14" s="102"/>
      <c r="FM14" s="102"/>
    </row>
    <row r="15" spans="1:169" customFormat="1" ht="15.75" customHeight="1" thickBot="1">
      <c r="A15" s="357" t="s">
        <v>59</v>
      </c>
      <c r="B15" s="358"/>
      <c r="C15" s="358"/>
      <c r="D15" s="358"/>
      <c r="E15" s="358"/>
      <c r="F15" s="358"/>
      <c r="G15" s="359"/>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2"/>
      <c r="AM15" s="102"/>
      <c r="AN15" s="102"/>
      <c r="AO15" s="102"/>
      <c r="AP15" s="102"/>
      <c r="AQ15" s="102"/>
      <c r="AR15" s="102"/>
      <c r="AS15" s="102"/>
      <c r="AT15" s="102"/>
      <c r="AU15" s="102"/>
      <c r="AV15" s="102"/>
      <c r="AW15" s="102"/>
      <c r="AX15" s="102"/>
      <c r="AY15" s="102"/>
      <c r="AZ15" s="102"/>
      <c r="BA15" s="102"/>
      <c r="BB15" s="102"/>
      <c r="BC15" s="102"/>
      <c r="BD15" s="102"/>
      <c r="BE15" s="102"/>
      <c r="BF15" s="102"/>
      <c r="BG15" s="102"/>
      <c r="BH15" s="102"/>
      <c r="BI15" s="102"/>
      <c r="BJ15" s="102"/>
      <c r="BK15" s="102"/>
      <c r="BL15" s="102"/>
      <c r="BM15" s="102"/>
      <c r="BN15" s="102"/>
      <c r="BO15" s="102"/>
      <c r="BP15" s="102"/>
      <c r="BQ15" s="102"/>
      <c r="BR15" s="102"/>
      <c r="BS15" s="102"/>
      <c r="BT15" s="102"/>
      <c r="BU15" s="102"/>
      <c r="BV15" s="102"/>
      <c r="BW15" s="102"/>
      <c r="BX15" s="102"/>
      <c r="BY15" s="102"/>
      <c r="BZ15" s="102"/>
      <c r="CA15" s="102"/>
      <c r="CB15" s="102"/>
      <c r="CC15" s="102"/>
      <c r="CD15" s="102"/>
      <c r="CE15" s="102"/>
      <c r="CF15" s="102"/>
      <c r="CG15" s="102"/>
      <c r="CH15" s="102"/>
      <c r="CI15" s="102"/>
      <c r="CJ15" s="102"/>
      <c r="CK15" s="102"/>
      <c r="CL15" s="102"/>
      <c r="CM15" s="102"/>
      <c r="CN15" s="102"/>
      <c r="CO15" s="102"/>
      <c r="CP15" s="102"/>
      <c r="CQ15" s="102"/>
      <c r="CR15" s="102"/>
      <c r="CS15" s="102"/>
      <c r="CT15" s="102"/>
      <c r="CU15" s="102"/>
      <c r="CV15" s="102"/>
      <c r="CW15" s="102"/>
      <c r="CX15" s="102"/>
      <c r="CY15" s="102"/>
      <c r="CZ15" s="102"/>
      <c r="DA15" s="102"/>
      <c r="DB15" s="102"/>
      <c r="DC15" s="102"/>
      <c r="DD15" s="102"/>
      <c r="DE15" s="102"/>
      <c r="DF15" s="102"/>
      <c r="DG15" s="102"/>
      <c r="DH15" s="102"/>
      <c r="DI15" s="102"/>
      <c r="DJ15" s="102"/>
      <c r="DK15" s="102"/>
      <c r="DL15" s="102"/>
      <c r="DM15" s="102"/>
      <c r="DN15" s="102"/>
      <c r="DO15" s="102"/>
      <c r="DP15" s="102"/>
      <c r="DQ15" s="102"/>
      <c r="DR15" s="102"/>
      <c r="DS15" s="102"/>
      <c r="DT15" s="102"/>
      <c r="DU15" s="102"/>
      <c r="DV15" s="102"/>
      <c r="DW15" s="102"/>
      <c r="DX15" s="102"/>
      <c r="DY15" s="102"/>
      <c r="DZ15" s="102"/>
      <c r="EA15" s="102"/>
      <c r="EB15" s="102"/>
      <c r="EC15" s="102"/>
      <c r="ED15" s="102"/>
      <c r="EE15" s="102"/>
      <c r="EF15" s="102"/>
      <c r="EG15" s="102"/>
      <c r="EH15" s="102"/>
      <c r="EI15" s="102"/>
      <c r="EJ15" s="102"/>
      <c r="EK15" s="102"/>
      <c r="EL15" s="102"/>
      <c r="EM15" s="102"/>
      <c r="EN15" s="102"/>
      <c r="EO15" s="102"/>
      <c r="EP15" s="102"/>
      <c r="EQ15" s="102"/>
      <c r="ER15" s="102"/>
      <c r="ES15" s="102"/>
      <c r="ET15" s="102"/>
      <c r="EU15" s="102"/>
      <c r="EV15" s="102"/>
      <c r="EW15" s="102"/>
      <c r="EX15" s="102"/>
      <c r="EY15" s="102"/>
      <c r="EZ15" s="102"/>
      <c r="FA15" s="102"/>
      <c r="FB15" s="102"/>
      <c r="FC15" s="102"/>
      <c r="FD15" s="102"/>
      <c r="FE15" s="102"/>
      <c r="FF15" s="102"/>
      <c r="FG15" s="102"/>
      <c r="FH15" s="102"/>
      <c r="FI15" s="102"/>
      <c r="FJ15" s="102"/>
      <c r="FK15" s="102"/>
      <c r="FL15" s="102"/>
      <c r="FM15" s="102"/>
    </row>
    <row r="16" spans="1:169" s="126" customFormat="1" ht="22.5">
      <c r="A16" s="20">
        <v>11</v>
      </c>
      <c r="B16" s="20">
        <v>1</v>
      </c>
      <c r="C16" s="21">
        <v>42295143</v>
      </c>
      <c r="D16" s="21">
        <v>2505276</v>
      </c>
      <c r="E16" s="23" t="s">
        <v>62</v>
      </c>
      <c r="F16" s="23" t="s">
        <v>63</v>
      </c>
      <c r="G16" s="24" t="s">
        <v>64</v>
      </c>
    </row>
    <row r="17" spans="1:169" s="126" customFormat="1" ht="33.75">
      <c r="A17" s="34">
        <v>12</v>
      </c>
      <c r="B17" s="34">
        <v>2</v>
      </c>
      <c r="C17" s="35">
        <v>42295143</v>
      </c>
      <c r="D17" s="35">
        <v>2500291</v>
      </c>
      <c r="E17" s="37" t="s">
        <v>65</v>
      </c>
      <c r="F17" s="37" t="s">
        <v>66</v>
      </c>
      <c r="G17" s="38" t="s">
        <v>64</v>
      </c>
    </row>
    <row r="18" spans="1:169" s="126" customFormat="1" ht="219.6" customHeight="1">
      <c r="A18" s="20">
        <v>13</v>
      </c>
      <c r="B18" s="20">
        <v>3</v>
      </c>
      <c r="C18" s="35">
        <v>42181708</v>
      </c>
      <c r="D18" s="35">
        <v>2503282</v>
      </c>
      <c r="E18" s="37" t="s">
        <v>67</v>
      </c>
      <c r="F18" s="37" t="s">
        <v>481</v>
      </c>
      <c r="G18" s="38" t="s">
        <v>68</v>
      </c>
    </row>
    <row r="19" spans="1:169" s="126" customFormat="1" ht="208.15" customHeight="1">
      <c r="A19" s="20">
        <v>14</v>
      </c>
      <c r="B19" s="34">
        <v>4</v>
      </c>
      <c r="C19" s="35">
        <v>42181707</v>
      </c>
      <c r="D19" s="35">
        <v>2504511</v>
      </c>
      <c r="E19" s="37" t="s">
        <v>69</v>
      </c>
      <c r="F19" s="37" t="s">
        <v>482</v>
      </c>
      <c r="G19" s="38" t="s">
        <v>68</v>
      </c>
    </row>
    <row r="20" spans="1:169" s="126" customFormat="1" ht="132" customHeight="1">
      <c r="A20" s="34">
        <v>15</v>
      </c>
      <c r="B20" s="20">
        <v>5</v>
      </c>
      <c r="C20" s="35">
        <v>42181707</v>
      </c>
      <c r="D20" s="35">
        <v>2503282</v>
      </c>
      <c r="E20" s="37" t="s">
        <v>70</v>
      </c>
      <c r="F20" s="37" t="s">
        <v>71</v>
      </c>
      <c r="G20" s="38" t="s">
        <v>64</v>
      </c>
    </row>
    <row r="21" spans="1:169" s="126" customFormat="1" ht="112.5">
      <c r="A21" s="20">
        <v>16</v>
      </c>
      <c r="B21" s="34">
        <v>6</v>
      </c>
      <c r="C21" s="35">
        <v>42181715</v>
      </c>
      <c r="D21" s="35" t="s">
        <v>72</v>
      </c>
      <c r="E21" s="37" t="s">
        <v>73</v>
      </c>
      <c r="F21" s="37" t="s">
        <v>74</v>
      </c>
      <c r="G21" s="38" t="s">
        <v>75</v>
      </c>
    </row>
    <row r="22" spans="1:169" s="126" customFormat="1" ht="28.5" customHeight="1">
      <c r="A22" s="20">
        <v>17</v>
      </c>
      <c r="B22" s="20">
        <v>7</v>
      </c>
      <c r="C22" s="35">
        <v>42181715</v>
      </c>
      <c r="D22" s="35">
        <v>2504235</v>
      </c>
      <c r="E22" s="55" t="s">
        <v>76</v>
      </c>
      <c r="F22" s="55" t="s">
        <v>77</v>
      </c>
      <c r="G22" s="56" t="s">
        <v>78</v>
      </c>
    </row>
    <row r="23" spans="1:169" s="126" customFormat="1" ht="112.5">
      <c r="A23" s="34">
        <v>18</v>
      </c>
      <c r="B23" s="34">
        <v>8</v>
      </c>
      <c r="C23" s="35">
        <v>42181715</v>
      </c>
      <c r="D23" s="35" t="s">
        <v>79</v>
      </c>
      <c r="E23" s="37" t="s">
        <v>73</v>
      </c>
      <c r="F23" s="37" t="s">
        <v>80</v>
      </c>
      <c r="G23" s="38" t="s">
        <v>50</v>
      </c>
    </row>
    <row r="24" spans="1:169" s="126" customFormat="1" ht="56.25">
      <c r="A24" s="20">
        <v>19</v>
      </c>
      <c r="B24" s="20">
        <v>9</v>
      </c>
      <c r="C24" s="84">
        <v>42295406</v>
      </c>
      <c r="D24" s="84">
        <v>2503299</v>
      </c>
      <c r="E24" s="88" t="s">
        <v>81</v>
      </c>
      <c r="F24" s="88" t="s">
        <v>82</v>
      </c>
      <c r="G24" s="38" t="s">
        <v>83</v>
      </c>
    </row>
    <row r="25" spans="1:169" s="126" customFormat="1" ht="45">
      <c r="A25" s="20">
        <v>20</v>
      </c>
      <c r="B25" s="34">
        <v>10</v>
      </c>
      <c r="C25" s="35">
        <v>42291613</v>
      </c>
      <c r="D25" s="35">
        <v>2500546</v>
      </c>
      <c r="E25" s="37" t="s">
        <v>84</v>
      </c>
      <c r="F25" s="37" t="s">
        <v>85</v>
      </c>
      <c r="G25" s="38" t="s">
        <v>86</v>
      </c>
    </row>
    <row r="26" spans="1:169" s="126" customFormat="1" ht="103.5" customHeight="1">
      <c r="A26" s="34">
        <v>21</v>
      </c>
      <c r="B26" s="20">
        <v>11</v>
      </c>
      <c r="C26" s="35">
        <v>42291613</v>
      </c>
      <c r="D26" s="35">
        <v>2500547</v>
      </c>
      <c r="E26" s="37" t="s">
        <v>87</v>
      </c>
      <c r="F26" s="37" t="s">
        <v>88</v>
      </c>
      <c r="G26" s="56" t="s">
        <v>86</v>
      </c>
    </row>
    <row r="27" spans="1:169" s="126" customFormat="1" ht="45">
      <c r="A27" s="20">
        <v>22</v>
      </c>
      <c r="B27" s="34">
        <v>12</v>
      </c>
      <c r="C27" s="35">
        <v>42291613</v>
      </c>
      <c r="D27" s="35">
        <v>2500548</v>
      </c>
      <c r="E27" s="37" t="s">
        <v>89</v>
      </c>
      <c r="F27" s="37" t="s">
        <v>90</v>
      </c>
      <c r="G27" s="56" t="s">
        <v>86</v>
      </c>
    </row>
    <row r="28" spans="1:169" s="126" customFormat="1" ht="45">
      <c r="A28" s="20">
        <v>23</v>
      </c>
      <c r="B28" s="20">
        <v>13</v>
      </c>
      <c r="C28" s="35">
        <v>42291613</v>
      </c>
      <c r="D28" s="35">
        <v>2500549</v>
      </c>
      <c r="E28" s="37" t="s">
        <v>91</v>
      </c>
      <c r="F28" s="37" t="s">
        <v>92</v>
      </c>
      <c r="G28" s="56" t="s">
        <v>86</v>
      </c>
    </row>
    <row r="29" spans="1:169" s="126" customFormat="1" ht="67.5">
      <c r="A29" s="34">
        <v>24</v>
      </c>
      <c r="B29" s="34">
        <v>14</v>
      </c>
      <c r="C29" s="35">
        <v>12352319</v>
      </c>
      <c r="D29" s="35">
        <v>2504522</v>
      </c>
      <c r="E29" s="37" t="s">
        <v>93</v>
      </c>
      <c r="F29" s="37" t="s">
        <v>94</v>
      </c>
      <c r="G29" s="38" t="s">
        <v>64</v>
      </c>
    </row>
    <row r="30" spans="1:169" s="126" customFormat="1" ht="68.25">
      <c r="A30" s="20">
        <v>25</v>
      </c>
      <c r="B30" s="20">
        <v>15</v>
      </c>
      <c r="C30" s="57">
        <v>12352319</v>
      </c>
      <c r="D30" s="57">
        <v>2504523</v>
      </c>
      <c r="E30" s="57" t="s">
        <v>551</v>
      </c>
      <c r="F30" s="58" t="s">
        <v>552</v>
      </c>
      <c r="G30" s="59" t="s">
        <v>64</v>
      </c>
    </row>
    <row r="31" spans="1:169" s="126" customFormat="1" ht="67.5">
      <c r="A31" s="20">
        <v>26</v>
      </c>
      <c r="B31" s="34">
        <v>16</v>
      </c>
      <c r="C31" s="35">
        <v>42142531</v>
      </c>
      <c r="D31" s="35">
        <v>2502240</v>
      </c>
      <c r="E31" s="37" t="s">
        <v>95</v>
      </c>
      <c r="F31" s="37" t="s">
        <v>96</v>
      </c>
      <c r="G31" s="38" t="s">
        <v>64</v>
      </c>
    </row>
    <row r="32" spans="1:169" customFormat="1" ht="15.75" customHeight="1" thickBot="1">
      <c r="A32" s="381" t="s">
        <v>97</v>
      </c>
      <c r="B32" s="381"/>
      <c r="C32" s="381"/>
      <c r="D32" s="381"/>
      <c r="E32" s="381"/>
      <c r="F32" s="381"/>
      <c r="G32" s="381"/>
      <c r="H32" s="102"/>
      <c r="I32" s="102"/>
      <c r="J32" s="102"/>
      <c r="K32" s="102"/>
      <c r="L32" s="102"/>
      <c r="M32" s="102"/>
      <c r="N32" s="102"/>
      <c r="O32" s="102"/>
      <c r="P32" s="102"/>
      <c r="Q32" s="102"/>
      <c r="R32" s="102"/>
      <c r="S32" s="102"/>
      <c r="T32" s="102"/>
      <c r="U32" s="102"/>
      <c r="V32" s="102"/>
      <c r="W32" s="102"/>
      <c r="X32" s="102"/>
      <c r="Y32" s="102"/>
      <c r="Z32" s="102"/>
      <c r="AA32" s="102"/>
      <c r="AB32" s="102"/>
      <c r="AC32" s="102"/>
      <c r="AD32" s="102"/>
      <c r="AE32" s="102"/>
      <c r="AF32" s="102"/>
      <c r="AG32" s="102"/>
      <c r="AH32" s="102"/>
      <c r="AI32" s="102"/>
      <c r="AJ32" s="102"/>
      <c r="AK32" s="102"/>
      <c r="AL32" s="102"/>
      <c r="AM32" s="102"/>
      <c r="AN32" s="102"/>
      <c r="AO32" s="102"/>
      <c r="AP32" s="102"/>
      <c r="AQ32" s="102"/>
      <c r="AR32" s="102"/>
      <c r="AS32" s="102"/>
      <c r="AT32" s="102"/>
      <c r="AU32" s="102"/>
      <c r="AV32" s="102"/>
      <c r="AW32" s="102"/>
      <c r="AX32" s="102"/>
      <c r="AY32" s="102"/>
      <c r="AZ32" s="102"/>
      <c r="BA32" s="102"/>
      <c r="BB32" s="102"/>
      <c r="BC32" s="102"/>
      <c r="BD32" s="102"/>
      <c r="BE32" s="102"/>
      <c r="BF32" s="102"/>
      <c r="BG32" s="102"/>
      <c r="BH32" s="102"/>
      <c r="BI32" s="102"/>
      <c r="BJ32" s="102"/>
      <c r="BK32" s="102"/>
      <c r="BL32" s="102"/>
      <c r="BM32" s="102"/>
      <c r="BN32" s="102"/>
      <c r="BO32" s="102"/>
      <c r="BP32" s="102"/>
      <c r="BQ32" s="102"/>
      <c r="BR32" s="102"/>
      <c r="BS32" s="102"/>
      <c r="BT32" s="102"/>
      <c r="BU32" s="102"/>
      <c r="BV32" s="102"/>
      <c r="BW32" s="102"/>
      <c r="BX32" s="102"/>
      <c r="BY32" s="102"/>
      <c r="BZ32" s="102"/>
      <c r="CA32" s="102"/>
      <c r="CB32" s="102"/>
      <c r="CC32" s="102"/>
      <c r="CD32" s="102"/>
      <c r="CE32" s="102"/>
      <c r="CF32" s="102"/>
      <c r="CG32" s="102"/>
      <c r="CH32" s="102"/>
      <c r="CI32" s="102"/>
      <c r="CJ32" s="102"/>
      <c r="CK32" s="102"/>
      <c r="CL32" s="102"/>
      <c r="CM32" s="102"/>
      <c r="CN32" s="102"/>
      <c r="CO32" s="102"/>
      <c r="CP32" s="102"/>
      <c r="CQ32" s="102"/>
      <c r="CR32" s="102"/>
      <c r="CS32" s="102"/>
      <c r="CT32" s="102"/>
      <c r="CU32" s="102"/>
      <c r="CV32" s="102"/>
      <c r="CW32" s="102"/>
      <c r="CX32" s="102"/>
      <c r="CY32" s="102"/>
      <c r="CZ32" s="102"/>
      <c r="DA32" s="102"/>
      <c r="DB32" s="102"/>
      <c r="DC32" s="102"/>
      <c r="DD32" s="102"/>
      <c r="DE32" s="102"/>
      <c r="DF32" s="102"/>
      <c r="DG32" s="102"/>
      <c r="DH32" s="102"/>
      <c r="DI32" s="102"/>
      <c r="DJ32" s="102"/>
      <c r="DK32" s="102"/>
      <c r="DL32" s="102"/>
      <c r="DM32" s="102"/>
      <c r="DN32" s="102"/>
      <c r="DO32" s="102"/>
      <c r="DP32" s="102"/>
      <c r="DQ32" s="102"/>
      <c r="DR32" s="102"/>
      <c r="DS32" s="102"/>
      <c r="DT32" s="102"/>
      <c r="DU32" s="102"/>
      <c r="DV32" s="102"/>
      <c r="DW32" s="102"/>
      <c r="DX32" s="102"/>
      <c r="DY32" s="102"/>
      <c r="DZ32" s="102"/>
      <c r="EA32" s="102"/>
      <c r="EB32" s="102"/>
      <c r="EC32" s="102"/>
      <c r="ED32" s="102"/>
      <c r="EE32" s="102"/>
      <c r="EF32" s="102"/>
      <c r="EG32" s="102"/>
      <c r="EH32" s="102"/>
      <c r="EI32" s="102"/>
      <c r="EJ32" s="102"/>
      <c r="EK32" s="102"/>
      <c r="EL32" s="102"/>
      <c r="EM32" s="102"/>
      <c r="EN32" s="102"/>
      <c r="EO32" s="102"/>
      <c r="EP32" s="102"/>
      <c r="EQ32" s="102"/>
      <c r="ER32" s="102"/>
      <c r="ES32" s="102"/>
      <c r="ET32" s="102"/>
      <c r="EU32" s="102"/>
      <c r="EV32" s="102"/>
      <c r="EW32" s="102"/>
      <c r="EX32" s="102"/>
      <c r="EY32" s="102"/>
      <c r="EZ32" s="102"/>
      <c r="FA32" s="102"/>
      <c r="FB32" s="102"/>
      <c r="FC32" s="102"/>
      <c r="FD32" s="102"/>
      <c r="FE32" s="102"/>
      <c r="FF32" s="102"/>
      <c r="FG32" s="102"/>
      <c r="FH32" s="102"/>
      <c r="FI32" s="102"/>
      <c r="FJ32" s="102"/>
      <c r="FK32" s="102"/>
      <c r="FL32" s="102"/>
      <c r="FM32" s="102"/>
    </row>
    <row r="33" spans="1:169" customFormat="1" ht="15" customHeight="1" thickBot="1">
      <c r="A33" s="357" t="s">
        <v>98</v>
      </c>
      <c r="B33" s="358"/>
      <c r="C33" s="358"/>
      <c r="D33" s="358"/>
      <c r="E33" s="358"/>
      <c r="F33" s="358"/>
      <c r="G33" s="359"/>
      <c r="H33" s="102"/>
      <c r="I33" s="102"/>
      <c r="J33" s="102"/>
      <c r="K33" s="102"/>
      <c r="L33" s="102"/>
      <c r="M33" s="102"/>
      <c r="N33" s="102"/>
      <c r="O33" s="102"/>
      <c r="P33" s="102"/>
      <c r="Q33" s="102"/>
      <c r="R33" s="102"/>
      <c r="S33" s="102"/>
      <c r="T33" s="102"/>
      <c r="U33" s="102"/>
      <c r="V33" s="102"/>
      <c r="W33" s="102"/>
      <c r="X33" s="102"/>
      <c r="Y33" s="102"/>
      <c r="Z33" s="102"/>
      <c r="AA33" s="102"/>
      <c r="AB33" s="102"/>
      <c r="AC33" s="102"/>
      <c r="AD33" s="102"/>
      <c r="AE33" s="102"/>
      <c r="AF33" s="102"/>
      <c r="AG33" s="102"/>
      <c r="AH33" s="102"/>
      <c r="AI33" s="102"/>
      <c r="AJ33" s="102"/>
      <c r="AK33" s="102"/>
      <c r="AL33" s="102"/>
      <c r="AM33" s="102"/>
      <c r="AN33" s="102"/>
      <c r="AO33" s="102"/>
      <c r="AP33" s="102"/>
      <c r="AQ33" s="102"/>
      <c r="AR33" s="102"/>
      <c r="AS33" s="102"/>
      <c r="AT33" s="102"/>
      <c r="AU33" s="102"/>
      <c r="AV33" s="102"/>
      <c r="AW33" s="102"/>
      <c r="AX33" s="102"/>
      <c r="AY33" s="102"/>
      <c r="AZ33" s="102"/>
      <c r="BA33" s="102"/>
      <c r="BB33" s="102"/>
      <c r="BC33" s="102"/>
      <c r="BD33" s="102"/>
      <c r="BE33" s="102"/>
      <c r="BF33" s="102"/>
      <c r="BG33" s="102"/>
      <c r="BH33" s="102"/>
      <c r="BI33" s="102"/>
      <c r="BJ33" s="102"/>
      <c r="BK33" s="102"/>
      <c r="BL33" s="102"/>
      <c r="BM33" s="102"/>
      <c r="BN33" s="102"/>
      <c r="BO33" s="102"/>
      <c r="BP33" s="102"/>
      <c r="BQ33" s="102"/>
      <c r="BR33" s="102"/>
      <c r="BS33" s="102"/>
      <c r="BT33" s="102"/>
      <c r="BU33" s="102"/>
      <c r="BV33" s="102"/>
      <c r="BW33" s="102"/>
      <c r="BX33" s="102"/>
      <c r="BY33" s="102"/>
      <c r="BZ33" s="102"/>
      <c r="CA33" s="102"/>
      <c r="CB33" s="102"/>
      <c r="CC33" s="102"/>
      <c r="CD33" s="102"/>
      <c r="CE33" s="102"/>
      <c r="CF33" s="102"/>
      <c r="CG33" s="102"/>
      <c r="CH33" s="102"/>
      <c r="CI33" s="102"/>
      <c r="CJ33" s="102"/>
      <c r="CK33" s="102"/>
      <c r="CL33" s="102"/>
      <c r="CM33" s="102"/>
      <c r="CN33" s="102"/>
      <c r="CO33" s="102"/>
      <c r="CP33" s="102"/>
      <c r="CQ33" s="102"/>
      <c r="CR33" s="102"/>
      <c r="CS33" s="102"/>
      <c r="CT33" s="102"/>
      <c r="CU33" s="102"/>
      <c r="CV33" s="102"/>
      <c r="CW33" s="102"/>
      <c r="CX33" s="102"/>
      <c r="CY33" s="102"/>
      <c r="CZ33" s="102"/>
      <c r="DA33" s="102"/>
      <c r="DB33" s="102"/>
      <c r="DC33" s="102"/>
      <c r="DD33" s="102"/>
      <c r="DE33" s="102"/>
      <c r="DF33" s="102"/>
      <c r="DG33" s="102"/>
      <c r="DH33" s="102"/>
      <c r="DI33" s="102"/>
      <c r="DJ33" s="102"/>
      <c r="DK33" s="102"/>
      <c r="DL33" s="102"/>
      <c r="DM33" s="102"/>
      <c r="DN33" s="102"/>
      <c r="DO33" s="102"/>
      <c r="DP33" s="102"/>
      <c r="DQ33" s="102"/>
      <c r="DR33" s="102"/>
      <c r="DS33" s="102"/>
      <c r="DT33" s="102"/>
      <c r="DU33" s="102"/>
      <c r="DV33" s="102"/>
      <c r="DW33" s="102"/>
      <c r="DX33" s="102"/>
      <c r="DY33" s="102"/>
      <c r="DZ33" s="102"/>
      <c r="EA33" s="102"/>
      <c r="EB33" s="102"/>
      <c r="EC33" s="102"/>
      <c r="ED33" s="102"/>
      <c r="EE33" s="102"/>
      <c r="EF33" s="102"/>
      <c r="EG33" s="102"/>
      <c r="EH33" s="102"/>
      <c r="EI33" s="102"/>
      <c r="EJ33" s="102"/>
      <c r="EK33" s="102"/>
      <c r="EL33" s="102"/>
      <c r="EM33" s="102"/>
      <c r="EN33" s="102"/>
      <c r="EO33" s="102"/>
      <c r="EP33" s="102"/>
      <c r="EQ33" s="102"/>
      <c r="ER33" s="102"/>
      <c r="ES33" s="102"/>
      <c r="ET33" s="102"/>
      <c r="EU33" s="102"/>
      <c r="EV33" s="102"/>
      <c r="EW33" s="102"/>
      <c r="EX33" s="102"/>
      <c r="EY33" s="102"/>
      <c r="EZ33" s="102"/>
      <c r="FA33" s="102"/>
      <c r="FB33" s="102"/>
      <c r="FC33" s="102"/>
      <c r="FD33" s="102"/>
      <c r="FE33" s="102"/>
      <c r="FF33" s="102"/>
      <c r="FG33" s="102"/>
      <c r="FH33" s="102"/>
      <c r="FI33" s="102"/>
      <c r="FJ33" s="102"/>
      <c r="FK33" s="102"/>
      <c r="FL33" s="102"/>
      <c r="FM33" s="102"/>
    </row>
    <row r="34" spans="1:169" ht="22.5">
      <c r="A34" s="20">
        <v>27</v>
      </c>
      <c r="B34" s="20">
        <v>1</v>
      </c>
      <c r="C34" s="21">
        <v>42182206</v>
      </c>
      <c r="D34" s="21">
        <v>2501640</v>
      </c>
      <c r="E34" s="23" t="s">
        <v>555</v>
      </c>
      <c r="F34" s="420" t="s">
        <v>556</v>
      </c>
      <c r="G34" s="60" t="s">
        <v>557</v>
      </c>
    </row>
    <row r="35" spans="1:169" ht="33.75">
      <c r="A35" s="34">
        <v>28</v>
      </c>
      <c r="B35" s="34">
        <v>2</v>
      </c>
      <c r="C35" s="35">
        <v>42182201</v>
      </c>
      <c r="D35" s="35">
        <v>2502701</v>
      </c>
      <c r="E35" s="37" t="s">
        <v>99</v>
      </c>
      <c r="F35" s="55" t="s">
        <v>100</v>
      </c>
      <c r="G35" s="38" t="s">
        <v>64</v>
      </c>
    </row>
    <row r="36" spans="1:169" ht="33.75">
      <c r="A36" s="34">
        <v>29</v>
      </c>
      <c r="B36" s="34">
        <v>3</v>
      </c>
      <c r="C36" s="35">
        <v>41116111</v>
      </c>
      <c r="D36" s="35">
        <v>2503238</v>
      </c>
      <c r="E36" s="37" t="s">
        <v>101</v>
      </c>
      <c r="F36" s="37" t="s">
        <v>102</v>
      </c>
      <c r="G36" s="38" t="s">
        <v>64</v>
      </c>
    </row>
    <row r="37" spans="1:169" customFormat="1" ht="15.75" customHeight="1" thickBot="1">
      <c r="A37" s="383" t="s">
        <v>103</v>
      </c>
      <c r="B37" s="383"/>
      <c r="C37" s="383"/>
      <c r="D37" s="383"/>
      <c r="E37" s="383"/>
      <c r="F37" s="383"/>
      <c r="G37" s="383"/>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102"/>
      <c r="AI37" s="102"/>
      <c r="AJ37" s="102"/>
      <c r="AK37" s="102"/>
      <c r="AL37" s="102"/>
      <c r="AM37" s="102"/>
      <c r="AN37" s="102"/>
      <c r="AO37" s="102"/>
      <c r="AP37" s="102"/>
      <c r="AQ37" s="102"/>
      <c r="AR37" s="102"/>
      <c r="AS37" s="102"/>
      <c r="AT37" s="102"/>
      <c r="AU37" s="102"/>
      <c r="AV37" s="102"/>
      <c r="AW37" s="102"/>
      <c r="AX37" s="102"/>
      <c r="AY37" s="102"/>
      <c r="AZ37" s="102"/>
      <c r="BA37" s="102"/>
      <c r="BB37" s="102"/>
      <c r="BC37" s="102"/>
      <c r="BD37" s="102"/>
      <c r="BE37" s="102"/>
      <c r="BF37" s="102"/>
      <c r="BG37" s="102"/>
      <c r="BH37" s="102"/>
      <c r="BI37" s="102"/>
      <c r="BJ37" s="102"/>
      <c r="BK37" s="102"/>
      <c r="BL37" s="102"/>
      <c r="BM37" s="102"/>
      <c r="BN37" s="102"/>
      <c r="BO37" s="102"/>
      <c r="BP37" s="102"/>
      <c r="BQ37" s="102"/>
      <c r="BR37" s="102"/>
      <c r="BS37" s="102"/>
      <c r="BT37" s="102"/>
      <c r="BU37" s="102"/>
      <c r="BV37" s="102"/>
      <c r="BW37" s="102"/>
      <c r="BX37" s="102"/>
      <c r="BY37" s="102"/>
      <c r="BZ37" s="102"/>
      <c r="CA37" s="102"/>
      <c r="CB37" s="102"/>
      <c r="CC37" s="102"/>
      <c r="CD37" s="102"/>
      <c r="CE37" s="102"/>
      <c r="CF37" s="102"/>
      <c r="CG37" s="102"/>
      <c r="CH37" s="102"/>
      <c r="CI37" s="102"/>
      <c r="CJ37" s="102"/>
      <c r="CK37" s="102"/>
      <c r="CL37" s="102"/>
      <c r="CM37" s="102"/>
      <c r="CN37" s="102"/>
      <c r="CO37" s="102"/>
      <c r="CP37" s="102"/>
      <c r="CQ37" s="102"/>
      <c r="CR37" s="102"/>
      <c r="CS37" s="102"/>
      <c r="CT37" s="102"/>
      <c r="CU37" s="102"/>
      <c r="CV37" s="102"/>
      <c r="CW37" s="102"/>
      <c r="CX37" s="102"/>
      <c r="CY37" s="102"/>
      <c r="CZ37" s="102"/>
      <c r="DA37" s="102"/>
      <c r="DB37" s="102"/>
      <c r="DC37" s="102"/>
      <c r="DD37" s="102"/>
      <c r="DE37" s="102"/>
      <c r="DF37" s="102"/>
      <c r="DG37" s="102"/>
      <c r="DH37" s="102"/>
      <c r="DI37" s="102"/>
      <c r="DJ37" s="102"/>
      <c r="DK37" s="102"/>
      <c r="DL37" s="102"/>
      <c r="DM37" s="102"/>
      <c r="DN37" s="102"/>
      <c r="DO37" s="102"/>
      <c r="DP37" s="102"/>
      <c r="DQ37" s="102"/>
      <c r="DR37" s="102"/>
      <c r="DS37" s="102"/>
      <c r="DT37" s="102"/>
      <c r="DU37" s="102"/>
      <c r="DV37" s="102"/>
      <c r="DW37" s="102"/>
      <c r="DX37" s="102"/>
      <c r="DY37" s="102"/>
      <c r="DZ37" s="102"/>
      <c r="EA37" s="102"/>
      <c r="EB37" s="102"/>
      <c r="EC37" s="102"/>
      <c r="ED37" s="102"/>
      <c r="EE37" s="102"/>
      <c r="EF37" s="102"/>
      <c r="EG37" s="102"/>
      <c r="EH37" s="102"/>
      <c r="EI37" s="102"/>
      <c r="EJ37" s="102"/>
      <c r="EK37" s="102"/>
      <c r="EL37" s="102"/>
      <c r="EM37" s="102"/>
      <c r="EN37" s="102"/>
      <c r="EO37" s="102"/>
      <c r="EP37" s="102"/>
      <c r="EQ37" s="102"/>
      <c r="ER37" s="102"/>
      <c r="ES37" s="102"/>
      <c r="ET37" s="102"/>
      <c r="EU37" s="102"/>
      <c r="EV37" s="102"/>
      <c r="EW37" s="102"/>
      <c r="EX37" s="102"/>
      <c r="EY37" s="102"/>
      <c r="EZ37" s="102"/>
      <c r="FA37" s="102"/>
      <c r="FB37" s="102"/>
      <c r="FC37" s="102"/>
      <c r="FD37" s="102"/>
      <c r="FE37" s="102"/>
      <c r="FF37" s="102"/>
      <c r="FG37" s="102"/>
      <c r="FH37" s="102"/>
      <c r="FI37" s="102"/>
      <c r="FJ37" s="102"/>
      <c r="FK37" s="102"/>
      <c r="FL37" s="102"/>
      <c r="FM37" s="102"/>
    </row>
    <row r="38" spans="1:169" customFormat="1" ht="15" customHeight="1" thickBot="1">
      <c r="A38" s="357" t="s">
        <v>104</v>
      </c>
      <c r="B38" s="358"/>
      <c r="C38" s="358"/>
      <c r="D38" s="358"/>
      <c r="E38" s="358"/>
      <c r="F38" s="358"/>
      <c r="G38" s="359"/>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2"/>
      <c r="AR38" s="102"/>
      <c r="AS38" s="102"/>
      <c r="AT38" s="102"/>
      <c r="AU38" s="102"/>
      <c r="AV38" s="102"/>
      <c r="AW38" s="102"/>
      <c r="AX38" s="102"/>
      <c r="AY38" s="102"/>
      <c r="AZ38" s="102"/>
      <c r="BA38" s="102"/>
      <c r="BB38" s="102"/>
      <c r="BC38" s="102"/>
      <c r="BD38" s="102"/>
      <c r="BE38" s="102"/>
      <c r="BF38" s="102"/>
      <c r="BG38" s="102"/>
      <c r="BH38" s="102"/>
      <c r="BI38" s="102"/>
      <c r="BJ38" s="102"/>
      <c r="BK38" s="102"/>
      <c r="BL38" s="102"/>
      <c r="BM38" s="102"/>
      <c r="BN38" s="102"/>
      <c r="BO38" s="102"/>
      <c r="BP38" s="102"/>
      <c r="BQ38" s="102"/>
      <c r="BR38" s="102"/>
      <c r="BS38" s="102"/>
      <c r="BT38" s="102"/>
      <c r="BU38" s="102"/>
      <c r="BV38" s="102"/>
      <c r="BW38" s="102"/>
      <c r="BX38" s="102"/>
      <c r="BY38" s="102"/>
      <c r="BZ38" s="102"/>
      <c r="CA38" s="102"/>
      <c r="CB38" s="102"/>
      <c r="CC38" s="102"/>
      <c r="CD38" s="102"/>
      <c r="CE38" s="102"/>
      <c r="CF38" s="102"/>
      <c r="CG38" s="102"/>
      <c r="CH38" s="102"/>
      <c r="CI38" s="102"/>
      <c r="CJ38" s="102"/>
      <c r="CK38" s="102"/>
      <c r="CL38" s="102"/>
      <c r="CM38" s="102"/>
      <c r="CN38" s="102"/>
      <c r="CO38" s="102"/>
      <c r="CP38" s="102"/>
      <c r="CQ38" s="102"/>
      <c r="CR38" s="102"/>
      <c r="CS38" s="102"/>
      <c r="CT38" s="102"/>
      <c r="CU38" s="102"/>
      <c r="CV38" s="102"/>
      <c r="CW38" s="102"/>
      <c r="CX38" s="102"/>
      <c r="CY38" s="102"/>
      <c r="CZ38" s="102"/>
      <c r="DA38" s="102"/>
      <c r="DB38" s="102"/>
      <c r="DC38" s="102"/>
      <c r="DD38" s="102"/>
      <c r="DE38" s="102"/>
      <c r="DF38" s="102"/>
      <c r="DG38" s="102"/>
      <c r="DH38" s="102"/>
      <c r="DI38" s="102"/>
      <c r="DJ38" s="102"/>
      <c r="DK38" s="102"/>
      <c r="DL38" s="102"/>
      <c r="DM38" s="102"/>
      <c r="DN38" s="102"/>
      <c r="DO38" s="102"/>
      <c r="DP38" s="102"/>
      <c r="DQ38" s="102"/>
      <c r="DR38" s="102"/>
      <c r="DS38" s="102"/>
      <c r="DT38" s="102"/>
      <c r="DU38" s="102"/>
      <c r="DV38" s="102"/>
      <c r="DW38" s="102"/>
      <c r="DX38" s="102"/>
      <c r="DY38" s="102"/>
      <c r="DZ38" s="102"/>
      <c r="EA38" s="102"/>
      <c r="EB38" s="102"/>
      <c r="EC38" s="102"/>
      <c r="ED38" s="102"/>
      <c r="EE38" s="102"/>
      <c r="EF38" s="102"/>
      <c r="EG38" s="102"/>
      <c r="EH38" s="102"/>
      <c r="EI38" s="102"/>
      <c r="EJ38" s="102"/>
      <c r="EK38" s="102"/>
      <c r="EL38" s="102"/>
      <c r="EM38" s="102"/>
      <c r="EN38" s="102"/>
      <c r="EO38" s="102"/>
      <c r="EP38" s="102"/>
      <c r="EQ38" s="102"/>
      <c r="ER38" s="102"/>
      <c r="ES38" s="102"/>
      <c r="ET38" s="102"/>
      <c r="EU38" s="102"/>
      <c r="EV38" s="102"/>
      <c r="EW38" s="102"/>
      <c r="EX38" s="102"/>
      <c r="EY38" s="102"/>
      <c r="EZ38" s="102"/>
      <c r="FA38" s="102"/>
      <c r="FB38" s="102"/>
      <c r="FC38" s="102"/>
      <c r="FD38" s="102"/>
      <c r="FE38" s="102"/>
      <c r="FF38" s="102"/>
      <c r="FG38" s="102"/>
      <c r="FH38" s="102"/>
      <c r="FI38" s="102"/>
      <c r="FJ38" s="102"/>
      <c r="FK38" s="102"/>
      <c r="FL38" s="102"/>
      <c r="FM38" s="102"/>
    </row>
    <row r="39" spans="1:169" ht="135">
      <c r="A39" s="34">
        <v>30</v>
      </c>
      <c r="B39" s="34">
        <v>1</v>
      </c>
      <c r="C39" s="34">
        <v>42281902</v>
      </c>
      <c r="D39" s="34">
        <v>2502337</v>
      </c>
      <c r="E39" s="37" t="s">
        <v>105</v>
      </c>
      <c r="F39" s="37" t="s">
        <v>106</v>
      </c>
      <c r="G39" s="65" t="s">
        <v>64</v>
      </c>
    </row>
    <row r="40" spans="1:169" ht="22.5">
      <c r="A40" s="34">
        <v>31</v>
      </c>
      <c r="B40" s="34">
        <v>2</v>
      </c>
      <c r="C40" s="34">
        <v>42295414</v>
      </c>
      <c r="D40" s="34">
        <v>2501209</v>
      </c>
      <c r="E40" s="37" t="s">
        <v>107</v>
      </c>
      <c r="F40" s="37" t="s">
        <v>108</v>
      </c>
      <c r="G40" s="69" t="s">
        <v>38</v>
      </c>
    </row>
    <row r="41" spans="1:169" ht="56.25">
      <c r="A41" s="34">
        <v>32</v>
      </c>
      <c r="B41" s="34">
        <v>3</v>
      </c>
      <c r="C41" s="34">
        <v>42131705</v>
      </c>
      <c r="D41" s="34">
        <v>2503495</v>
      </c>
      <c r="E41" s="37" t="s">
        <v>109</v>
      </c>
      <c r="F41" s="37" t="s">
        <v>110</v>
      </c>
      <c r="G41" s="65" t="s">
        <v>64</v>
      </c>
    </row>
    <row r="42" spans="1:169" ht="45">
      <c r="A42" s="34">
        <v>33</v>
      </c>
      <c r="B42" s="34">
        <v>4</v>
      </c>
      <c r="C42" s="34">
        <v>42131705</v>
      </c>
      <c r="D42" s="34" t="s">
        <v>111</v>
      </c>
      <c r="E42" s="37" t="s">
        <v>112</v>
      </c>
      <c r="F42" s="37" t="s">
        <v>113</v>
      </c>
      <c r="G42" s="65" t="s">
        <v>114</v>
      </c>
    </row>
    <row r="43" spans="1:169" customFormat="1" ht="15.75" customHeight="1" thickBot="1">
      <c r="A43" s="383" t="s">
        <v>115</v>
      </c>
      <c r="B43" s="383"/>
      <c r="C43" s="383"/>
      <c r="D43" s="383"/>
      <c r="E43" s="383"/>
      <c r="F43" s="383"/>
      <c r="G43" s="381"/>
      <c r="H43" s="102"/>
      <c r="I43" s="102"/>
      <c r="J43" s="102"/>
      <c r="K43" s="102"/>
      <c r="L43" s="102"/>
      <c r="M43" s="102"/>
      <c r="N43" s="102"/>
      <c r="O43" s="102"/>
      <c r="P43" s="102"/>
      <c r="Q43" s="102"/>
      <c r="R43" s="102"/>
      <c r="S43" s="102"/>
      <c r="T43" s="102"/>
      <c r="U43" s="102"/>
      <c r="V43" s="102"/>
      <c r="W43" s="102"/>
      <c r="X43" s="102"/>
      <c r="Y43" s="102"/>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02"/>
      <c r="BD43" s="102"/>
      <c r="BE43" s="102"/>
      <c r="BF43" s="102"/>
      <c r="BG43" s="102"/>
      <c r="BH43" s="102"/>
      <c r="BI43" s="102"/>
      <c r="BJ43" s="102"/>
      <c r="BK43" s="102"/>
      <c r="BL43" s="102"/>
      <c r="BM43" s="102"/>
      <c r="BN43" s="102"/>
      <c r="BO43" s="102"/>
      <c r="BP43" s="102"/>
      <c r="BQ43" s="102"/>
      <c r="BR43" s="102"/>
      <c r="BS43" s="102"/>
      <c r="BT43" s="102"/>
      <c r="BU43" s="102"/>
      <c r="BV43" s="102"/>
      <c r="BW43" s="102"/>
      <c r="BX43" s="102"/>
      <c r="BY43" s="102"/>
      <c r="BZ43" s="102"/>
      <c r="CA43" s="102"/>
      <c r="CB43" s="102"/>
      <c r="CC43" s="102"/>
      <c r="CD43" s="102"/>
      <c r="CE43" s="102"/>
      <c r="CF43" s="102"/>
      <c r="CG43" s="102"/>
      <c r="CH43" s="102"/>
      <c r="CI43" s="102"/>
      <c r="CJ43" s="102"/>
      <c r="CK43" s="102"/>
      <c r="CL43" s="102"/>
      <c r="CM43" s="102"/>
      <c r="CN43" s="102"/>
      <c r="CO43" s="102"/>
      <c r="CP43" s="102"/>
      <c r="CQ43" s="102"/>
      <c r="CR43" s="102"/>
      <c r="CS43" s="102"/>
      <c r="CT43" s="102"/>
      <c r="CU43" s="102"/>
      <c r="CV43" s="102"/>
      <c r="CW43" s="102"/>
      <c r="CX43" s="102"/>
      <c r="CY43" s="102"/>
      <c r="CZ43" s="102"/>
      <c r="DA43" s="102"/>
      <c r="DB43" s="102"/>
      <c r="DC43" s="102"/>
      <c r="DD43" s="102"/>
      <c r="DE43" s="102"/>
      <c r="DF43" s="102"/>
      <c r="DG43" s="102"/>
      <c r="DH43" s="102"/>
      <c r="DI43" s="102"/>
      <c r="DJ43" s="102"/>
      <c r="DK43" s="102"/>
      <c r="DL43" s="102"/>
      <c r="DM43" s="102"/>
      <c r="DN43" s="102"/>
      <c r="DO43" s="102"/>
      <c r="DP43" s="102"/>
      <c r="DQ43" s="102"/>
      <c r="DR43" s="102"/>
      <c r="DS43" s="102"/>
      <c r="DT43" s="102"/>
      <c r="DU43" s="102"/>
      <c r="DV43" s="102"/>
      <c r="DW43" s="102"/>
      <c r="DX43" s="102"/>
      <c r="DY43" s="102"/>
      <c r="DZ43" s="102"/>
      <c r="EA43" s="102"/>
      <c r="EB43" s="102"/>
      <c r="EC43" s="102"/>
      <c r="ED43" s="102"/>
      <c r="EE43" s="102"/>
      <c r="EF43" s="102"/>
      <c r="EG43" s="102"/>
      <c r="EH43" s="102"/>
      <c r="EI43" s="102"/>
      <c r="EJ43" s="102"/>
      <c r="EK43" s="102"/>
      <c r="EL43" s="102"/>
      <c r="EM43" s="102"/>
      <c r="EN43" s="102"/>
      <c r="EO43" s="102"/>
      <c r="EP43" s="102"/>
      <c r="EQ43" s="102"/>
      <c r="ER43" s="102"/>
      <c r="ES43" s="102"/>
      <c r="ET43" s="102"/>
      <c r="EU43" s="102"/>
      <c r="EV43" s="102"/>
      <c r="EW43" s="102"/>
      <c r="EX43" s="102"/>
      <c r="EY43" s="102"/>
      <c r="EZ43" s="102"/>
      <c r="FA43" s="102"/>
      <c r="FB43" s="102"/>
      <c r="FC43" s="102"/>
      <c r="FD43" s="102"/>
      <c r="FE43" s="102"/>
      <c r="FF43" s="102"/>
      <c r="FG43" s="102"/>
      <c r="FH43" s="102"/>
      <c r="FI43" s="102"/>
      <c r="FJ43" s="102"/>
      <c r="FK43" s="102"/>
      <c r="FL43" s="102"/>
      <c r="FM43" s="102"/>
    </row>
    <row r="44" spans="1:169" customFormat="1" ht="15" customHeight="1" thickBot="1">
      <c r="A44" s="357" t="s">
        <v>116</v>
      </c>
      <c r="B44" s="358"/>
      <c r="C44" s="358"/>
      <c r="D44" s="358"/>
      <c r="E44" s="358"/>
      <c r="F44" s="359"/>
      <c r="G44" s="70"/>
      <c r="H44" s="102"/>
      <c r="I44" s="102"/>
      <c r="J44" s="102"/>
      <c r="K44" s="102"/>
      <c r="L44" s="102"/>
      <c r="M44" s="102"/>
      <c r="N44" s="102"/>
      <c r="O44" s="102"/>
      <c r="P44" s="102"/>
      <c r="Q44" s="102"/>
      <c r="R44" s="102"/>
      <c r="S44" s="102"/>
      <c r="T44" s="102"/>
      <c r="U44" s="102"/>
      <c r="V44" s="102"/>
      <c r="W44" s="102"/>
      <c r="X44" s="102"/>
      <c r="Y44" s="102"/>
      <c r="Z44" s="102"/>
      <c r="AA44" s="102"/>
      <c r="AB44" s="102"/>
      <c r="AC44" s="102"/>
      <c r="AD44" s="102"/>
      <c r="AE44" s="102"/>
      <c r="AF44" s="102"/>
      <c r="AG44" s="102"/>
      <c r="AH44" s="102"/>
      <c r="AI44" s="102"/>
      <c r="AJ44" s="102"/>
      <c r="AK44" s="102"/>
      <c r="AL44" s="102"/>
      <c r="AM44" s="102"/>
      <c r="AN44" s="102"/>
      <c r="AO44" s="102"/>
      <c r="AP44" s="102"/>
      <c r="AQ44" s="102"/>
      <c r="AR44" s="102"/>
      <c r="AS44" s="102"/>
      <c r="AT44" s="102"/>
      <c r="AU44" s="102"/>
      <c r="AV44" s="102"/>
      <c r="AW44" s="102"/>
      <c r="AX44" s="102"/>
      <c r="AY44" s="102"/>
      <c r="AZ44" s="102"/>
      <c r="BA44" s="102"/>
      <c r="BB44" s="102"/>
      <c r="BC44" s="102"/>
      <c r="BD44" s="102"/>
      <c r="BE44" s="102"/>
      <c r="BF44" s="102"/>
      <c r="BG44" s="102"/>
      <c r="BH44" s="102"/>
      <c r="BI44" s="102"/>
      <c r="BJ44" s="102"/>
      <c r="BK44" s="102"/>
      <c r="BL44" s="102"/>
      <c r="BM44" s="102"/>
      <c r="BN44" s="102"/>
      <c r="BO44" s="102"/>
      <c r="BP44" s="102"/>
      <c r="BQ44" s="102"/>
      <c r="BR44" s="102"/>
      <c r="BS44" s="102"/>
      <c r="BT44" s="102"/>
      <c r="BU44" s="102"/>
      <c r="BV44" s="102"/>
      <c r="BW44" s="102"/>
      <c r="BX44" s="102"/>
      <c r="BY44" s="102"/>
      <c r="BZ44" s="102"/>
      <c r="CA44" s="102"/>
      <c r="CB44" s="102"/>
      <c r="CC44" s="102"/>
      <c r="CD44" s="102"/>
      <c r="CE44" s="102"/>
      <c r="CF44" s="102"/>
      <c r="CG44" s="102"/>
      <c r="CH44" s="102"/>
      <c r="CI44" s="102"/>
      <c r="CJ44" s="102"/>
      <c r="CK44" s="102"/>
      <c r="CL44" s="102"/>
      <c r="CM44" s="102"/>
      <c r="CN44" s="102"/>
      <c r="CO44" s="102"/>
      <c r="CP44" s="102"/>
      <c r="CQ44" s="102"/>
      <c r="CR44" s="102"/>
      <c r="CS44" s="102"/>
      <c r="CT44" s="102"/>
      <c r="CU44" s="102"/>
      <c r="CV44" s="102"/>
      <c r="CW44" s="102"/>
      <c r="CX44" s="102"/>
      <c r="CY44" s="102"/>
      <c r="CZ44" s="102"/>
      <c r="DA44" s="102"/>
      <c r="DB44" s="102"/>
      <c r="DC44" s="102"/>
      <c r="DD44" s="102"/>
      <c r="DE44" s="102"/>
      <c r="DF44" s="102"/>
      <c r="DG44" s="102"/>
      <c r="DH44" s="102"/>
      <c r="DI44" s="102"/>
      <c r="DJ44" s="102"/>
      <c r="DK44" s="102"/>
      <c r="DL44" s="102"/>
      <c r="DM44" s="102"/>
      <c r="DN44" s="102"/>
      <c r="DO44" s="102"/>
      <c r="DP44" s="102"/>
      <c r="DQ44" s="102"/>
      <c r="DR44" s="102"/>
      <c r="DS44" s="102"/>
      <c r="DT44" s="102"/>
      <c r="DU44" s="102"/>
      <c r="DV44" s="102"/>
      <c r="DW44" s="102"/>
      <c r="DX44" s="102"/>
      <c r="DY44" s="102"/>
      <c r="DZ44" s="102"/>
      <c r="EA44" s="102"/>
      <c r="EB44" s="102"/>
      <c r="EC44" s="102"/>
      <c r="ED44" s="102"/>
      <c r="EE44" s="102"/>
      <c r="EF44" s="102"/>
      <c r="EG44" s="102"/>
      <c r="EH44" s="102"/>
      <c r="EI44" s="102"/>
      <c r="EJ44" s="102"/>
      <c r="EK44" s="102"/>
      <c r="EL44" s="102"/>
      <c r="EM44" s="102"/>
      <c r="EN44" s="102"/>
      <c r="EO44" s="102"/>
      <c r="EP44" s="102"/>
      <c r="EQ44" s="102"/>
      <c r="ER44" s="102"/>
      <c r="ES44" s="102"/>
      <c r="ET44" s="102"/>
      <c r="EU44" s="102"/>
      <c r="EV44" s="102"/>
      <c r="EW44" s="102"/>
      <c r="EX44" s="102"/>
      <c r="EY44" s="102"/>
      <c r="EZ44" s="102"/>
      <c r="FA44" s="102"/>
      <c r="FB44" s="102"/>
      <c r="FC44" s="102"/>
      <c r="FD44" s="102"/>
      <c r="FE44" s="102"/>
      <c r="FF44" s="102"/>
      <c r="FG44" s="102"/>
      <c r="FH44" s="102"/>
      <c r="FI44" s="102"/>
      <c r="FJ44" s="102"/>
      <c r="FK44" s="102"/>
      <c r="FL44" s="102"/>
      <c r="FM44" s="102"/>
    </row>
    <row r="45" spans="1:169">
      <c r="A45" s="20">
        <v>34</v>
      </c>
      <c r="B45" s="20">
        <v>1</v>
      </c>
      <c r="C45" s="20">
        <v>42142105</v>
      </c>
      <c r="D45" s="20">
        <v>2502386</v>
      </c>
      <c r="E45" s="23" t="s">
        <v>117</v>
      </c>
      <c r="F45" s="23" t="s">
        <v>117</v>
      </c>
      <c r="G45" s="71" t="s">
        <v>64</v>
      </c>
    </row>
    <row r="46" spans="1:169">
      <c r="A46" s="34">
        <v>35</v>
      </c>
      <c r="B46" s="34">
        <v>2</v>
      </c>
      <c r="C46" s="34">
        <v>42142710</v>
      </c>
      <c r="D46" s="34">
        <v>2502389</v>
      </c>
      <c r="E46" s="37" t="s">
        <v>118</v>
      </c>
      <c r="F46" s="37" t="s">
        <v>118</v>
      </c>
      <c r="G46" s="71" t="s">
        <v>64</v>
      </c>
    </row>
    <row r="47" spans="1:169" ht="45">
      <c r="A47" s="20">
        <v>36</v>
      </c>
      <c r="B47" s="34">
        <v>3</v>
      </c>
      <c r="C47" s="34">
        <v>42131708</v>
      </c>
      <c r="D47" s="34">
        <v>2504817</v>
      </c>
      <c r="E47" s="37" t="s">
        <v>119</v>
      </c>
      <c r="F47" s="37" t="s">
        <v>120</v>
      </c>
      <c r="G47" s="71" t="s">
        <v>64</v>
      </c>
    </row>
    <row r="48" spans="1:169" ht="45">
      <c r="A48" s="34">
        <v>37</v>
      </c>
      <c r="B48" s="20">
        <v>4</v>
      </c>
      <c r="C48" s="34">
        <v>42241802</v>
      </c>
      <c r="D48" s="34">
        <v>2502389</v>
      </c>
      <c r="E48" s="37" t="s">
        <v>121</v>
      </c>
      <c r="F48" s="37" t="s">
        <v>122</v>
      </c>
      <c r="G48" s="71" t="s">
        <v>64</v>
      </c>
    </row>
    <row r="49" spans="1:169" ht="56.25">
      <c r="A49" s="20">
        <v>38</v>
      </c>
      <c r="B49" s="34">
        <v>5</v>
      </c>
      <c r="C49" s="34">
        <v>42241802</v>
      </c>
      <c r="D49" s="34">
        <v>2502387</v>
      </c>
      <c r="E49" s="37" t="s">
        <v>123</v>
      </c>
      <c r="F49" s="37" t="s">
        <v>124</v>
      </c>
      <c r="G49" s="71" t="s">
        <v>64</v>
      </c>
    </row>
    <row r="50" spans="1:169" ht="56.25">
      <c r="A50" s="34">
        <v>39</v>
      </c>
      <c r="B50" s="34">
        <v>6</v>
      </c>
      <c r="C50" s="34">
        <v>42241802</v>
      </c>
      <c r="D50" s="34">
        <v>2502390</v>
      </c>
      <c r="E50" s="37" t="s">
        <v>125</v>
      </c>
      <c r="F50" s="37" t="s">
        <v>126</v>
      </c>
      <c r="G50" s="71" t="s">
        <v>64</v>
      </c>
    </row>
    <row r="51" spans="1:169" ht="22.5">
      <c r="A51" s="20">
        <v>40</v>
      </c>
      <c r="B51" s="20">
        <v>7</v>
      </c>
      <c r="C51" s="34">
        <v>42181707</v>
      </c>
      <c r="D51" s="34"/>
      <c r="E51" s="37" t="s">
        <v>127</v>
      </c>
      <c r="F51" s="37" t="s">
        <v>128</v>
      </c>
      <c r="G51" s="71" t="s">
        <v>129</v>
      </c>
    </row>
    <row r="52" spans="1:169" ht="22.5">
      <c r="A52" s="34">
        <v>41</v>
      </c>
      <c r="B52" s="34">
        <v>8</v>
      </c>
      <c r="C52" s="34">
        <v>60104617</v>
      </c>
      <c r="D52" s="34">
        <v>2505752</v>
      </c>
      <c r="E52" s="37" t="s">
        <v>130</v>
      </c>
      <c r="F52" s="37" t="s">
        <v>130</v>
      </c>
      <c r="G52" s="73" t="s">
        <v>64</v>
      </c>
    </row>
    <row r="53" spans="1:169" customFormat="1" ht="15.75" customHeight="1" thickBot="1">
      <c r="A53" s="383" t="s">
        <v>131</v>
      </c>
      <c r="B53" s="383"/>
      <c r="C53" s="383"/>
      <c r="D53" s="383"/>
      <c r="E53" s="383"/>
      <c r="F53" s="383"/>
      <c r="G53" s="383"/>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c r="AE53" s="102"/>
      <c r="AF53" s="102"/>
      <c r="AG53" s="102"/>
      <c r="AH53" s="102"/>
      <c r="AI53" s="102"/>
      <c r="AJ53" s="102"/>
      <c r="AK53" s="102"/>
      <c r="AL53" s="102"/>
      <c r="AM53" s="102"/>
      <c r="AN53" s="102"/>
      <c r="AO53" s="102"/>
      <c r="AP53" s="102"/>
      <c r="AQ53" s="102"/>
      <c r="AR53" s="102"/>
      <c r="AS53" s="102"/>
      <c r="AT53" s="102"/>
      <c r="AU53" s="102"/>
      <c r="AV53" s="102"/>
      <c r="AW53" s="102"/>
      <c r="AX53" s="102"/>
      <c r="AY53" s="102"/>
      <c r="AZ53" s="102"/>
      <c r="BA53" s="102"/>
      <c r="BB53" s="102"/>
      <c r="BC53" s="102"/>
      <c r="BD53" s="102"/>
      <c r="BE53" s="102"/>
      <c r="BF53" s="102"/>
      <c r="BG53" s="102"/>
      <c r="BH53" s="102"/>
      <c r="BI53" s="102"/>
      <c r="BJ53" s="102"/>
      <c r="BK53" s="102"/>
      <c r="BL53" s="102"/>
      <c r="BM53" s="102"/>
      <c r="BN53" s="102"/>
      <c r="BO53" s="102"/>
      <c r="BP53" s="102"/>
      <c r="BQ53" s="102"/>
      <c r="BR53" s="102"/>
      <c r="BS53" s="102"/>
      <c r="BT53" s="102"/>
      <c r="BU53" s="102"/>
      <c r="BV53" s="102"/>
      <c r="BW53" s="102"/>
      <c r="BX53" s="102"/>
      <c r="BY53" s="102"/>
      <c r="BZ53" s="102"/>
      <c r="CA53" s="102"/>
      <c r="CB53" s="102"/>
      <c r="CC53" s="102"/>
      <c r="CD53" s="102"/>
      <c r="CE53" s="102"/>
      <c r="CF53" s="102"/>
      <c r="CG53" s="102"/>
      <c r="CH53" s="102"/>
      <c r="CI53" s="102"/>
      <c r="CJ53" s="102"/>
      <c r="CK53" s="102"/>
      <c r="CL53" s="102"/>
      <c r="CM53" s="102"/>
      <c r="CN53" s="102"/>
      <c r="CO53" s="102"/>
      <c r="CP53" s="102"/>
      <c r="CQ53" s="102"/>
      <c r="CR53" s="102"/>
      <c r="CS53" s="102"/>
      <c r="CT53" s="102"/>
      <c r="CU53" s="102"/>
      <c r="CV53" s="102"/>
      <c r="CW53" s="102"/>
      <c r="CX53" s="102"/>
      <c r="CY53" s="102"/>
      <c r="CZ53" s="102"/>
      <c r="DA53" s="102"/>
      <c r="DB53" s="102"/>
      <c r="DC53" s="102"/>
      <c r="DD53" s="102"/>
      <c r="DE53" s="102"/>
      <c r="DF53" s="102"/>
      <c r="DG53" s="102"/>
      <c r="DH53" s="102"/>
      <c r="DI53" s="102"/>
      <c r="DJ53" s="102"/>
      <c r="DK53" s="102"/>
      <c r="DL53" s="102"/>
      <c r="DM53" s="102"/>
      <c r="DN53" s="102"/>
      <c r="DO53" s="102"/>
      <c r="DP53" s="102"/>
      <c r="DQ53" s="102"/>
      <c r="DR53" s="102"/>
      <c r="DS53" s="102"/>
      <c r="DT53" s="102"/>
      <c r="DU53" s="102"/>
      <c r="DV53" s="102"/>
      <c r="DW53" s="102"/>
      <c r="DX53" s="102"/>
      <c r="DY53" s="102"/>
      <c r="DZ53" s="102"/>
      <c r="EA53" s="102"/>
      <c r="EB53" s="102"/>
      <c r="EC53" s="102"/>
      <c r="ED53" s="102"/>
      <c r="EE53" s="102"/>
      <c r="EF53" s="102"/>
      <c r="EG53" s="102"/>
      <c r="EH53" s="102"/>
      <c r="EI53" s="102"/>
      <c r="EJ53" s="102"/>
      <c r="EK53" s="102"/>
      <c r="EL53" s="102"/>
      <c r="EM53" s="102"/>
      <c r="EN53" s="102"/>
      <c r="EO53" s="102"/>
      <c r="EP53" s="102"/>
      <c r="EQ53" s="102"/>
      <c r="ER53" s="102"/>
      <c r="ES53" s="102"/>
      <c r="ET53" s="102"/>
      <c r="EU53" s="102"/>
      <c r="EV53" s="102"/>
      <c r="EW53" s="102"/>
      <c r="EX53" s="102"/>
      <c r="EY53" s="102"/>
      <c r="EZ53" s="102"/>
      <c r="FA53" s="102"/>
      <c r="FB53" s="102"/>
      <c r="FC53" s="102"/>
      <c r="FD53" s="102"/>
      <c r="FE53" s="102"/>
      <c r="FF53" s="102"/>
      <c r="FG53" s="102"/>
      <c r="FH53" s="102"/>
      <c r="FI53" s="102"/>
      <c r="FJ53" s="102"/>
      <c r="FK53" s="102"/>
      <c r="FL53" s="102"/>
      <c r="FM53" s="102"/>
    </row>
    <row r="54" spans="1:169" customFormat="1" ht="15" customHeight="1" thickBot="1">
      <c r="A54" s="357" t="s">
        <v>132</v>
      </c>
      <c r="B54" s="358"/>
      <c r="C54" s="358"/>
      <c r="D54" s="358"/>
      <c r="E54" s="358"/>
      <c r="F54" s="358"/>
      <c r="G54" s="359"/>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2"/>
      <c r="AH54" s="102"/>
      <c r="AI54" s="102"/>
      <c r="AJ54" s="102"/>
      <c r="AK54" s="102"/>
      <c r="AL54" s="102"/>
      <c r="AM54" s="102"/>
      <c r="AN54" s="102"/>
      <c r="AO54" s="102"/>
      <c r="AP54" s="102"/>
      <c r="AQ54" s="102"/>
      <c r="AR54" s="102"/>
      <c r="AS54" s="102"/>
      <c r="AT54" s="102"/>
      <c r="AU54" s="102"/>
      <c r="AV54" s="102"/>
      <c r="AW54" s="102"/>
      <c r="AX54" s="102"/>
      <c r="AY54" s="102"/>
      <c r="AZ54" s="102"/>
      <c r="BA54" s="102"/>
      <c r="BB54" s="102"/>
      <c r="BC54" s="102"/>
      <c r="BD54" s="102"/>
      <c r="BE54" s="102"/>
      <c r="BF54" s="102"/>
      <c r="BG54" s="102"/>
      <c r="BH54" s="102"/>
      <c r="BI54" s="102"/>
      <c r="BJ54" s="102"/>
      <c r="BK54" s="102"/>
      <c r="BL54" s="102"/>
      <c r="BM54" s="102"/>
      <c r="BN54" s="102"/>
      <c r="BO54" s="102"/>
      <c r="BP54" s="102"/>
      <c r="BQ54" s="102"/>
      <c r="BR54" s="102"/>
      <c r="BS54" s="102"/>
      <c r="BT54" s="102"/>
      <c r="BU54" s="102"/>
      <c r="BV54" s="102"/>
      <c r="BW54" s="102"/>
      <c r="BX54" s="102"/>
      <c r="BY54" s="102"/>
      <c r="BZ54" s="102"/>
      <c r="CA54" s="102"/>
      <c r="CB54" s="102"/>
      <c r="CC54" s="102"/>
      <c r="CD54" s="102"/>
      <c r="CE54" s="102"/>
      <c r="CF54" s="102"/>
      <c r="CG54" s="102"/>
      <c r="CH54" s="102"/>
      <c r="CI54" s="102"/>
      <c r="CJ54" s="102"/>
      <c r="CK54" s="102"/>
      <c r="CL54" s="102"/>
      <c r="CM54" s="102"/>
      <c r="CN54" s="102"/>
      <c r="CO54" s="102"/>
      <c r="CP54" s="102"/>
      <c r="CQ54" s="102"/>
      <c r="CR54" s="102"/>
      <c r="CS54" s="102"/>
      <c r="CT54" s="102"/>
      <c r="CU54" s="102"/>
      <c r="CV54" s="102"/>
      <c r="CW54" s="102"/>
      <c r="CX54" s="102"/>
      <c r="CY54" s="102"/>
      <c r="CZ54" s="102"/>
      <c r="DA54" s="102"/>
      <c r="DB54" s="102"/>
      <c r="DC54" s="102"/>
      <c r="DD54" s="102"/>
      <c r="DE54" s="102"/>
      <c r="DF54" s="102"/>
      <c r="DG54" s="102"/>
      <c r="DH54" s="102"/>
      <c r="DI54" s="102"/>
      <c r="DJ54" s="102"/>
      <c r="DK54" s="102"/>
      <c r="DL54" s="102"/>
      <c r="DM54" s="102"/>
      <c r="DN54" s="102"/>
      <c r="DO54" s="102"/>
      <c r="DP54" s="102"/>
      <c r="DQ54" s="102"/>
      <c r="DR54" s="102"/>
      <c r="DS54" s="102"/>
      <c r="DT54" s="102"/>
      <c r="DU54" s="102"/>
      <c r="DV54" s="102"/>
      <c r="DW54" s="102"/>
      <c r="DX54" s="102"/>
      <c r="DY54" s="102"/>
      <c r="DZ54" s="102"/>
      <c r="EA54" s="102"/>
      <c r="EB54" s="102"/>
      <c r="EC54" s="102"/>
      <c r="ED54" s="102"/>
      <c r="EE54" s="102"/>
      <c r="EF54" s="102"/>
      <c r="EG54" s="102"/>
      <c r="EH54" s="102"/>
      <c r="EI54" s="102"/>
      <c r="EJ54" s="102"/>
      <c r="EK54" s="102"/>
      <c r="EL54" s="102"/>
      <c r="EM54" s="102"/>
      <c r="EN54" s="102"/>
      <c r="EO54" s="102"/>
      <c r="EP54" s="102"/>
      <c r="EQ54" s="102"/>
      <c r="ER54" s="102"/>
      <c r="ES54" s="102"/>
      <c r="ET54" s="102"/>
      <c r="EU54" s="102"/>
      <c r="EV54" s="102"/>
      <c r="EW54" s="102"/>
      <c r="EX54" s="102"/>
      <c r="EY54" s="102"/>
      <c r="EZ54" s="102"/>
      <c r="FA54" s="102"/>
      <c r="FB54" s="102"/>
      <c r="FC54" s="102"/>
      <c r="FD54" s="102"/>
      <c r="FE54" s="102"/>
      <c r="FF54" s="102"/>
      <c r="FG54" s="102"/>
      <c r="FH54" s="102"/>
      <c r="FI54" s="102"/>
      <c r="FJ54" s="102"/>
      <c r="FK54" s="102"/>
      <c r="FL54" s="102"/>
      <c r="FM54" s="102"/>
    </row>
    <row r="55" spans="1:169" ht="33.75">
      <c r="A55" s="20">
        <v>42</v>
      </c>
      <c r="B55" s="20">
        <v>1</v>
      </c>
      <c r="C55" s="21">
        <v>42142523</v>
      </c>
      <c r="D55" s="21">
        <v>2500063</v>
      </c>
      <c r="E55" s="23" t="s">
        <v>133</v>
      </c>
      <c r="F55" s="23" t="s">
        <v>134</v>
      </c>
      <c r="G55" s="24" t="s">
        <v>64</v>
      </c>
    </row>
    <row r="56" spans="1:169" ht="33.75">
      <c r="A56" s="34">
        <v>43</v>
      </c>
      <c r="B56" s="34">
        <v>2</v>
      </c>
      <c r="C56" s="35">
        <v>42142523</v>
      </c>
      <c r="D56" s="35">
        <v>2500623</v>
      </c>
      <c r="E56" s="37" t="s">
        <v>135</v>
      </c>
      <c r="F56" s="37" t="s">
        <v>136</v>
      </c>
      <c r="G56" s="38" t="s">
        <v>64</v>
      </c>
    </row>
    <row r="57" spans="1:169" ht="33.75">
      <c r="A57" s="20">
        <v>44</v>
      </c>
      <c r="B57" s="34">
        <v>3</v>
      </c>
      <c r="C57" s="35">
        <v>42142523</v>
      </c>
      <c r="D57" s="35">
        <v>2500622</v>
      </c>
      <c r="E57" s="37" t="s">
        <v>137</v>
      </c>
      <c r="F57" s="37" t="s">
        <v>138</v>
      </c>
      <c r="G57" s="38" t="s">
        <v>64</v>
      </c>
    </row>
    <row r="58" spans="1:169" ht="33.75">
      <c r="A58" s="34">
        <v>45</v>
      </c>
      <c r="B58" s="20">
        <v>4</v>
      </c>
      <c r="C58" s="35">
        <v>42142523</v>
      </c>
      <c r="D58" s="35">
        <v>2500064</v>
      </c>
      <c r="E58" s="37" t="s">
        <v>139</v>
      </c>
      <c r="F58" s="37" t="s">
        <v>140</v>
      </c>
      <c r="G58" s="38" t="s">
        <v>64</v>
      </c>
    </row>
    <row r="59" spans="1:169" ht="67.5">
      <c r="A59" s="20">
        <v>46</v>
      </c>
      <c r="B59" s="34">
        <v>5</v>
      </c>
      <c r="C59" s="35">
        <v>42221504</v>
      </c>
      <c r="D59" s="35">
        <v>2500220</v>
      </c>
      <c r="E59" s="55" t="s">
        <v>141</v>
      </c>
      <c r="F59" s="55" t="s">
        <v>142</v>
      </c>
      <c r="G59" s="38" t="s">
        <v>64</v>
      </c>
    </row>
    <row r="60" spans="1:169" ht="67.5">
      <c r="A60" s="34">
        <v>47</v>
      </c>
      <c r="B60" s="34">
        <v>6</v>
      </c>
      <c r="C60" s="35">
        <v>42221504</v>
      </c>
      <c r="D60" s="35">
        <v>2500219</v>
      </c>
      <c r="E60" s="37" t="s">
        <v>143</v>
      </c>
      <c r="F60" s="37" t="s">
        <v>144</v>
      </c>
      <c r="G60" s="38" t="s">
        <v>64</v>
      </c>
    </row>
    <row r="61" spans="1:169">
      <c r="A61" s="20">
        <v>48</v>
      </c>
      <c r="B61" s="20">
        <v>7</v>
      </c>
      <c r="C61" s="35"/>
      <c r="D61" s="35"/>
      <c r="E61" s="76" t="s">
        <v>145</v>
      </c>
      <c r="F61" s="76" t="s">
        <v>146</v>
      </c>
      <c r="G61" s="71" t="s">
        <v>64</v>
      </c>
    </row>
    <row r="62" spans="1:169" ht="67.5">
      <c r="A62" s="34">
        <v>49</v>
      </c>
      <c r="B62" s="34">
        <v>8</v>
      </c>
      <c r="C62" s="35">
        <v>42221504</v>
      </c>
      <c r="D62" s="35">
        <v>2500218</v>
      </c>
      <c r="E62" s="37" t="s">
        <v>147</v>
      </c>
      <c r="F62" s="37" t="s">
        <v>148</v>
      </c>
      <c r="G62" s="38" t="s">
        <v>64</v>
      </c>
    </row>
    <row r="63" spans="1:169" ht="67.5">
      <c r="A63" s="20">
        <v>50</v>
      </c>
      <c r="B63" s="34">
        <v>9</v>
      </c>
      <c r="C63" s="35">
        <v>42221504</v>
      </c>
      <c r="D63" s="35">
        <v>2500215</v>
      </c>
      <c r="E63" s="37" t="s">
        <v>149</v>
      </c>
      <c r="F63" s="37" t="s">
        <v>150</v>
      </c>
      <c r="G63" s="38" t="s">
        <v>64</v>
      </c>
    </row>
    <row r="64" spans="1:169" ht="67.5">
      <c r="A64" s="34">
        <v>51</v>
      </c>
      <c r="B64" s="20">
        <v>10</v>
      </c>
      <c r="C64" s="35">
        <v>42221504</v>
      </c>
      <c r="D64" s="35">
        <v>2500216</v>
      </c>
      <c r="E64" s="37" t="s">
        <v>151</v>
      </c>
      <c r="F64" s="37" t="s">
        <v>152</v>
      </c>
      <c r="G64" s="38" t="s">
        <v>64</v>
      </c>
    </row>
    <row r="65" spans="1:169" ht="67.5">
      <c r="A65" s="20">
        <v>52</v>
      </c>
      <c r="B65" s="34">
        <v>11</v>
      </c>
      <c r="C65" s="35">
        <v>42142609</v>
      </c>
      <c r="D65" s="35">
        <v>2584762</v>
      </c>
      <c r="E65" s="37" t="s">
        <v>154</v>
      </c>
      <c r="F65" s="37" t="s">
        <v>155</v>
      </c>
      <c r="G65" s="38" t="s">
        <v>64</v>
      </c>
    </row>
    <row r="66" spans="1:169" ht="67.5">
      <c r="A66" s="34">
        <v>53</v>
      </c>
      <c r="B66" s="34">
        <v>12</v>
      </c>
      <c r="C66" s="35">
        <v>42142609</v>
      </c>
      <c r="D66" s="35">
        <v>2584760</v>
      </c>
      <c r="E66" s="37" t="s">
        <v>156</v>
      </c>
      <c r="F66" s="37" t="s">
        <v>157</v>
      </c>
      <c r="G66" s="38" t="s">
        <v>64</v>
      </c>
    </row>
    <row r="67" spans="1:169" ht="67.5">
      <c r="A67" s="20">
        <v>54</v>
      </c>
      <c r="B67" s="20">
        <v>13</v>
      </c>
      <c r="C67" s="35" t="s">
        <v>153</v>
      </c>
      <c r="D67" s="35">
        <v>2503411</v>
      </c>
      <c r="E67" s="37" t="s">
        <v>158</v>
      </c>
      <c r="F67" s="37" t="s">
        <v>159</v>
      </c>
      <c r="G67" s="38" t="s">
        <v>64</v>
      </c>
    </row>
    <row r="68" spans="1:169" ht="67.5">
      <c r="A68" s="34">
        <v>55</v>
      </c>
      <c r="B68" s="34">
        <v>14</v>
      </c>
      <c r="C68" s="35">
        <v>42142609</v>
      </c>
      <c r="D68" s="35">
        <v>2501227</v>
      </c>
      <c r="E68" s="37" t="s">
        <v>160</v>
      </c>
      <c r="F68" s="37" t="s">
        <v>161</v>
      </c>
      <c r="G68" s="38" t="s">
        <v>64</v>
      </c>
    </row>
    <row r="69" spans="1:169" ht="67.5">
      <c r="A69" s="20">
        <v>56</v>
      </c>
      <c r="B69" s="34">
        <v>15</v>
      </c>
      <c r="C69" s="35">
        <v>42142609</v>
      </c>
      <c r="D69" s="35">
        <v>2501228</v>
      </c>
      <c r="E69" s="37" t="s">
        <v>162</v>
      </c>
      <c r="F69" s="37" t="s">
        <v>163</v>
      </c>
      <c r="G69" s="38" t="s">
        <v>64</v>
      </c>
    </row>
    <row r="70" spans="1:169" ht="67.5">
      <c r="A70" s="34">
        <v>57</v>
      </c>
      <c r="B70" s="20">
        <v>16</v>
      </c>
      <c r="C70" s="35">
        <v>42142609</v>
      </c>
      <c r="D70" s="35">
        <v>2500001</v>
      </c>
      <c r="E70" s="37" t="s">
        <v>164</v>
      </c>
      <c r="F70" s="37" t="s">
        <v>165</v>
      </c>
      <c r="G70" s="38" t="s">
        <v>64</v>
      </c>
    </row>
    <row r="71" spans="1:169" ht="67.5">
      <c r="A71" s="20">
        <v>58</v>
      </c>
      <c r="B71" s="34">
        <v>17</v>
      </c>
      <c r="C71" s="35">
        <v>42142609</v>
      </c>
      <c r="D71" s="35">
        <v>2502243</v>
      </c>
      <c r="E71" s="37" t="s">
        <v>166</v>
      </c>
      <c r="F71" s="37" t="s">
        <v>167</v>
      </c>
      <c r="G71" s="38" t="s">
        <v>64</v>
      </c>
    </row>
    <row r="72" spans="1:169" ht="67.5">
      <c r="A72" s="34">
        <v>59</v>
      </c>
      <c r="B72" s="34">
        <v>18</v>
      </c>
      <c r="C72" s="35">
        <v>42142609</v>
      </c>
      <c r="D72" s="35">
        <v>2584110</v>
      </c>
      <c r="E72" s="37" t="s">
        <v>168</v>
      </c>
      <c r="F72" s="37" t="s">
        <v>169</v>
      </c>
      <c r="G72" s="38" t="s">
        <v>64</v>
      </c>
    </row>
    <row r="73" spans="1:169" ht="33.75">
      <c r="A73" s="20">
        <v>60</v>
      </c>
      <c r="B73" s="20">
        <v>19</v>
      </c>
      <c r="C73" s="35">
        <v>42142502</v>
      </c>
      <c r="D73" s="35">
        <v>2505439</v>
      </c>
      <c r="E73" s="37" t="s">
        <v>170</v>
      </c>
      <c r="F73" s="37" t="s">
        <v>171</v>
      </c>
      <c r="G73" s="38" t="s">
        <v>172</v>
      </c>
    </row>
    <row r="74" spans="1:169" ht="33.75">
      <c r="A74" s="34">
        <v>61</v>
      </c>
      <c r="B74" s="34">
        <v>20</v>
      </c>
      <c r="C74" s="35">
        <v>42142502</v>
      </c>
      <c r="D74" s="35">
        <v>2505439</v>
      </c>
      <c r="E74" s="37" t="s">
        <v>173</v>
      </c>
      <c r="F74" s="37" t="s">
        <v>174</v>
      </c>
      <c r="G74" s="38" t="s">
        <v>172</v>
      </c>
    </row>
    <row r="75" spans="1:169" customFormat="1" ht="15.75" customHeight="1" thickBot="1">
      <c r="A75" s="383" t="s">
        <v>175</v>
      </c>
      <c r="B75" s="383"/>
      <c r="C75" s="383"/>
      <c r="D75" s="383"/>
      <c r="E75" s="383"/>
      <c r="F75" s="383"/>
      <c r="G75" s="383"/>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c r="AE75" s="102"/>
      <c r="AF75" s="102"/>
      <c r="AG75" s="102"/>
      <c r="AH75" s="102"/>
      <c r="AI75" s="102"/>
      <c r="AJ75" s="102"/>
      <c r="AK75" s="102"/>
      <c r="AL75" s="102"/>
      <c r="AM75" s="102"/>
      <c r="AN75" s="102"/>
      <c r="AO75" s="102"/>
      <c r="AP75" s="102"/>
      <c r="AQ75" s="102"/>
      <c r="AR75" s="102"/>
      <c r="AS75" s="102"/>
      <c r="AT75" s="102"/>
      <c r="AU75" s="102"/>
      <c r="AV75" s="102"/>
      <c r="AW75" s="102"/>
      <c r="AX75" s="102"/>
      <c r="AY75" s="102"/>
      <c r="AZ75" s="102"/>
      <c r="BA75" s="102"/>
      <c r="BB75" s="102"/>
      <c r="BC75" s="102"/>
      <c r="BD75" s="102"/>
      <c r="BE75" s="102"/>
      <c r="BF75" s="102"/>
      <c r="BG75" s="102"/>
      <c r="BH75" s="102"/>
      <c r="BI75" s="102"/>
      <c r="BJ75" s="102"/>
      <c r="BK75" s="102"/>
      <c r="BL75" s="102"/>
      <c r="BM75" s="102"/>
      <c r="BN75" s="102"/>
      <c r="BO75" s="102"/>
      <c r="BP75" s="102"/>
      <c r="BQ75" s="102"/>
      <c r="BR75" s="102"/>
      <c r="BS75" s="102"/>
      <c r="BT75" s="102"/>
      <c r="BU75" s="102"/>
      <c r="BV75" s="102"/>
      <c r="BW75" s="102"/>
      <c r="BX75" s="102"/>
      <c r="BY75" s="102"/>
      <c r="BZ75" s="102"/>
      <c r="CA75" s="102"/>
      <c r="CB75" s="102"/>
      <c r="CC75" s="102"/>
      <c r="CD75" s="102"/>
      <c r="CE75" s="102"/>
      <c r="CF75" s="102"/>
      <c r="CG75" s="102"/>
      <c r="CH75" s="102"/>
      <c r="CI75" s="102"/>
      <c r="CJ75" s="102"/>
      <c r="CK75" s="102"/>
      <c r="CL75" s="102"/>
      <c r="CM75" s="102"/>
      <c r="CN75" s="102"/>
      <c r="CO75" s="102"/>
      <c r="CP75" s="102"/>
      <c r="CQ75" s="102"/>
      <c r="CR75" s="102"/>
      <c r="CS75" s="102"/>
      <c r="CT75" s="102"/>
      <c r="CU75" s="102"/>
      <c r="CV75" s="102"/>
      <c r="CW75" s="102"/>
      <c r="CX75" s="102"/>
      <c r="CY75" s="102"/>
      <c r="CZ75" s="102"/>
      <c r="DA75" s="102"/>
      <c r="DB75" s="102"/>
      <c r="DC75" s="102"/>
      <c r="DD75" s="102"/>
      <c r="DE75" s="102"/>
      <c r="DF75" s="102"/>
      <c r="DG75" s="102"/>
      <c r="DH75" s="102"/>
      <c r="DI75" s="102"/>
      <c r="DJ75" s="102"/>
      <c r="DK75" s="102"/>
      <c r="DL75" s="102"/>
      <c r="DM75" s="102"/>
      <c r="DN75" s="102"/>
      <c r="DO75" s="102"/>
      <c r="DP75" s="102"/>
      <c r="DQ75" s="102"/>
      <c r="DR75" s="102"/>
      <c r="DS75" s="102"/>
      <c r="DT75" s="102"/>
      <c r="DU75" s="102"/>
      <c r="DV75" s="102"/>
      <c r="DW75" s="102"/>
      <c r="DX75" s="102"/>
      <c r="DY75" s="102"/>
      <c r="DZ75" s="102"/>
      <c r="EA75" s="102"/>
      <c r="EB75" s="102"/>
      <c r="EC75" s="102"/>
      <c r="ED75" s="102"/>
      <c r="EE75" s="102"/>
      <c r="EF75" s="102"/>
      <c r="EG75" s="102"/>
      <c r="EH75" s="102"/>
      <c r="EI75" s="102"/>
      <c r="EJ75" s="102"/>
      <c r="EK75" s="102"/>
      <c r="EL75" s="102"/>
      <c r="EM75" s="102"/>
      <c r="EN75" s="102"/>
      <c r="EO75" s="102"/>
      <c r="EP75" s="102"/>
      <c r="EQ75" s="102"/>
      <c r="ER75" s="102"/>
      <c r="ES75" s="102"/>
      <c r="ET75" s="102"/>
      <c r="EU75" s="102"/>
      <c r="EV75" s="102"/>
      <c r="EW75" s="102"/>
      <c r="EX75" s="102"/>
      <c r="EY75" s="102"/>
      <c r="EZ75" s="102"/>
      <c r="FA75" s="102"/>
      <c r="FB75" s="102"/>
      <c r="FC75" s="102"/>
      <c r="FD75" s="102"/>
      <c r="FE75" s="102"/>
      <c r="FF75" s="102"/>
      <c r="FG75" s="102"/>
      <c r="FH75" s="102"/>
      <c r="FI75" s="102"/>
      <c r="FJ75" s="102"/>
      <c r="FK75" s="102"/>
      <c r="FL75" s="102"/>
      <c r="FM75" s="102"/>
    </row>
    <row r="76" spans="1:169" customFormat="1" ht="15" customHeight="1" thickBot="1">
      <c r="A76" s="357" t="s">
        <v>176</v>
      </c>
      <c r="B76" s="358"/>
      <c r="C76" s="358"/>
      <c r="D76" s="358"/>
      <c r="E76" s="358"/>
      <c r="F76" s="358"/>
      <c r="G76" s="359"/>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102"/>
      <c r="AI76" s="102"/>
      <c r="AJ76" s="102"/>
      <c r="AK76" s="102"/>
      <c r="AL76" s="102"/>
      <c r="AM76" s="102"/>
      <c r="AN76" s="102"/>
      <c r="AO76" s="102"/>
      <c r="AP76" s="102"/>
      <c r="AQ76" s="102"/>
      <c r="AR76" s="102"/>
      <c r="AS76" s="102"/>
      <c r="AT76" s="102"/>
      <c r="AU76" s="102"/>
      <c r="AV76" s="102"/>
      <c r="AW76" s="102"/>
      <c r="AX76" s="102"/>
      <c r="AY76" s="102"/>
      <c r="AZ76" s="102"/>
      <c r="BA76" s="102"/>
      <c r="BB76" s="102"/>
      <c r="BC76" s="102"/>
      <c r="BD76" s="102"/>
      <c r="BE76" s="102"/>
      <c r="BF76" s="102"/>
      <c r="BG76" s="102"/>
      <c r="BH76" s="102"/>
      <c r="BI76" s="102"/>
      <c r="BJ76" s="102"/>
      <c r="BK76" s="102"/>
      <c r="BL76" s="102"/>
      <c r="BM76" s="102"/>
      <c r="BN76" s="102"/>
      <c r="BO76" s="102"/>
      <c r="BP76" s="102"/>
      <c r="BQ76" s="102"/>
      <c r="BR76" s="102"/>
      <c r="BS76" s="102"/>
      <c r="BT76" s="102"/>
      <c r="BU76" s="102"/>
      <c r="BV76" s="102"/>
      <c r="BW76" s="102"/>
      <c r="BX76" s="102"/>
      <c r="BY76" s="102"/>
      <c r="BZ76" s="102"/>
      <c r="CA76" s="102"/>
      <c r="CB76" s="102"/>
      <c r="CC76" s="102"/>
      <c r="CD76" s="102"/>
      <c r="CE76" s="102"/>
      <c r="CF76" s="102"/>
      <c r="CG76" s="102"/>
      <c r="CH76" s="102"/>
      <c r="CI76" s="102"/>
      <c r="CJ76" s="102"/>
      <c r="CK76" s="102"/>
      <c r="CL76" s="102"/>
      <c r="CM76" s="102"/>
      <c r="CN76" s="102"/>
      <c r="CO76" s="102"/>
      <c r="CP76" s="102"/>
      <c r="CQ76" s="102"/>
      <c r="CR76" s="102"/>
      <c r="CS76" s="102"/>
      <c r="CT76" s="102"/>
      <c r="CU76" s="102"/>
      <c r="CV76" s="102"/>
      <c r="CW76" s="102"/>
      <c r="CX76" s="102"/>
      <c r="CY76" s="102"/>
      <c r="CZ76" s="102"/>
      <c r="DA76" s="102"/>
      <c r="DB76" s="102"/>
      <c r="DC76" s="102"/>
      <c r="DD76" s="102"/>
      <c r="DE76" s="102"/>
      <c r="DF76" s="102"/>
      <c r="DG76" s="102"/>
      <c r="DH76" s="102"/>
      <c r="DI76" s="102"/>
      <c r="DJ76" s="102"/>
      <c r="DK76" s="102"/>
      <c r="DL76" s="102"/>
      <c r="DM76" s="102"/>
      <c r="DN76" s="102"/>
      <c r="DO76" s="102"/>
      <c r="DP76" s="102"/>
      <c r="DQ76" s="102"/>
      <c r="DR76" s="102"/>
      <c r="DS76" s="102"/>
      <c r="DT76" s="102"/>
      <c r="DU76" s="102"/>
      <c r="DV76" s="102"/>
      <c r="DW76" s="102"/>
      <c r="DX76" s="102"/>
      <c r="DY76" s="102"/>
      <c r="DZ76" s="102"/>
      <c r="EA76" s="102"/>
      <c r="EB76" s="102"/>
      <c r="EC76" s="102"/>
      <c r="ED76" s="102"/>
      <c r="EE76" s="102"/>
      <c r="EF76" s="102"/>
      <c r="EG76" s="102"/>
      <c r="EH76" s="102"/>
      <c r="EI76" s="102"/>
      <c r="EJ76" s="102"/>
      <c r="EK76" s="102"/>
      <c r="EL76" s="102"/>
      <c r="EM76" s="102"/>
      <c r="EN76" s="102"/>
      <c r="EO76" s="102"/>
      <c r="EP76" s="102"/>
      <c r="EQ76" s="102"/>
      <c r="ER76" s="102"/>
      <c r="ES76" s="102"/>
      <c r="ET76" s="102"/>
      <c r="EU76" s="102"/>
      <c r="EV76" s="102"/>
      <c r="EW76" s="102"/>
      <c r="EX76" s="102"/>
      <c r="EY76" s="102"/>
      <c r="EZ76" s="102"/>
      <c r="FA76" s="102"/>
      <c r="FB76" s="102"/>
      <c r="FC76" s="102"/>
      <c r="FD76" s="102"/>
      <c r="FE76" s="102"/>
      <c r="FF76" s="102"/>
      <c r="FG76" s="102"/>
      <c r="FH76" s="102"/>
      <c r="FI76" s="102"/>
      <c r="FJ76" s="102"/>
      <c r="FK76" s="102"/>
      <c r="FL76" s="102"/>
      <c r="FM76" s="102"/>
    </row>
    <row r="77" spans="1:169" ht="90">
      <c r="A77" s="34">
        <v>62</v>
      </c>
      <c r="B77" s="34">
        <v>1</v>
      </c>
      <c r="C77" s="35">
        <v>42292904</v>
      </c>
      <c r="D77" s="35">
        <v>2500766</v>
      </c>
      <c r="E77" s="55" t="s">
        <v>178</v>
      </c>
      <c r="F77" s="55" t="s">
        <v>179</v>
      </c>
      <c r="G77" s="38" t="s">
        <v>177</v>
      </c>
    </row>
    <row r="78" spans="1:169" ht="135">
      <c r="A78" s="20">
        <v>63</v>
      </c>
      <c r="B78" s="34">
        <v>2</v>
      </c>
      <c r="C78" s="35">
        <v>42292904</v>
      </c>
      <c r="D78" s="35">
        <v>2500771</v>
      </c>
      <c r="E78" s="37" t="s">
        <v>180</v>
      </c>
      <c r="F78" s="37" t="s">
        <v>181</v>
      </c>
      <c r="G78" s="38" t="s">
        <v>177</v>
      </c>
    </row>
    <row r="79" spans="1:169" ht="67.5">
      <c r="A79" s="34">
        <v>64</v>
      </c>
      <c r="B79" s="34">
        <v>3</v>
      </c>
      <c r="C79" s="35">
        <v>42292904</v>
      </c>
      <c r="D79" s="35">
        <v>2500772</v>
      </c>
      <c r="E79" s="37" t="s">
        <v>491</v>
      </c>
      <c r="F79" s="55" t="s">
        <v>492</v>
      </c>
      <c r="G79" s="38" t="s">
        <v>177</v>
      </c>
    </row>
    <row r="80" spans="1:169" ht="67.5">
      <c r="A80" s="20">
        <v>65</v>
      </c>
      <c r="B80" s="34">
        <v>4</v>
      </c>
      <c r="C80" s="35">
        <v>42292904</v>
      </c>
      <c r="D80" s="35">
        <v>2500776</v>
      </c>
      <c r="E80" s="55" t="s">
        <v>182</v>
      </c>
      <c r="F80" s="55" t="s">
        <v>183</v>
      </c>
      <c r="G80" s="38" t="s">
        <v>177</v>
      </c>
    </row>
    <row r="81" spans="1:169" ht="67.5">
      <c r="A81" s="34">
        <v>66</v>
      </c>
      <c r="B81" s="34">
        <v>5</v>
      </c>
      <c r="C81" s="35">
        <v>42292904</v>
      </c>
      <c r="D81" s="35">
        <v>2500782</v>
      </c>
      <c r="E81" s="55" t="s">
        <v>184</v>
      </c>
      <c r="F81" s="55" t="s">
        <v>185</v>
      </c>
      <c r="G81" s="38" t="s">
        <v>177</v>
      </c>
    </row>
    <row r="82" spans="1:169" ht="67.5">
      <c r="A82" s="20">
        <v>67</v>
      </c>
      <c r="B82" s="34">
        <v>6</v>
      </c>
      <c r="C82" s="35">
        <v>42292904</v>
      </c>
      <c r="D82" s="35">
        <v>2582856</v>
      </c>
      <c r="E82" s="55" t="s">
        <v>186</v>
      </c>
      <c r="F82" s="55" t="s">
        <v>187</v>
      </c>
      <c r="G82" s="38" t="s">
        <v>177</v>
      </c>
    </row>
    <row r="83" spans="1:169" ht="56.25">
      <c r="A83" s="34">
        <v>68</v>
      </c>
      <c r="B83" s="34">
        <v>7</v>
      </c>
      <c r="C83" s="35">
        <v>42292904</v>
      </c>
      <c r="D83" s="35">
        <v>2500747</v>
      </c>
      <c r="E83" s="55" t="s">
        <v>188</v>
      </c>
      <c r="F83" s="55" t="s">
        <v>189</v>
      </c>
      <c r="G83" s="38" t="s">
        <v>177</v>
      </c>
    </row>
    <row r="84" spans="1:169" ht="56.25">
      <c r="A84" s="20">
        <v>69</v>
      </c>
      <c r="B84" s="34">
        <v>8</v>
      </c>
      <c r="C84" s="35">
        <v>42292904</v>
      </c>
      <c r="D84" s="35">
        <v>2500749</v>
      </c>
      <c r="E84" s="55" t="s">
        <v>190</v>
      </c>
      <c r="F84" s="55" t="s">
        <v>191</v>
      </c>
      <c r="G84" s="38" t="s">
        <v>177</v>
      </c>
    </row>
    <row r="85" spans="1:169" ht="56.25">
      <c r="A85" s="34">
        <v>70</v>
      </c>
      <c r="B85" s="34">
        <v>9</v>
      </c>
      <c r="C85" s="35">
        <v>42292904</v>
      </c>
      <c r="D85" s="35">
        <v>2502286</v>
      </c>
      <c r="E85" s="55" t="s">
        <v>192</v>
      </c>
      <c r="F85" s="78" t="s">
        <v>193</v>
      </c>
      <c r="G85" s="38" t="s">
        <v>177</v>
      </c>
    </row>
    <row r="86" spans="1:169" ht="45">
      <c r="A86" s="20">
        <v>71</v>
      </c>
      <c r="B86" s="34">
        <v>10</v>
      </c>
      <c r="C86" s="35">
        <v>42292904</v>
      </c>
      <c r="D86" s="35">
        <v>2502281</v>
      </c>
      <c r="E86" s="37" t="s">
        <v>194</v>
      </c>
      <c r="F86" s="55" t="s">
        <v>195</v>
      </c>
      <c r="G86" s="38" t="s">
        <v>177</v>
      </c>
    </row>
    <row r="87" spans="1:169" ht="45">
      <c r="A87" s="34">
        <v>72</v>
      </c>
      <c r="B87" s="34">
        <v>11</v>
      </c>
      <c r="C87" s="35">
        <v>42292904</v>
      </c>
      <c r="D87" s="35">
        <v>2500790</v>
      </c>
      <c r="E87" s="37" t="s">
        <v>196</v>
      </c>
      <c r="F87" s="37" t="s">
        <v>197</v>
      </c>
      <c r="G87" s="38" t="s">
        <v>177</v>
      </c>
    </row>
    <row r="88" spans="1:169" ht="33.75">
      <c r="A88" s="20">
        <v>73</v>
      </c>
      <c r="B88" s="34">
        <v>12</v>
      </c>
      <c r="C88" s="35">
        <v>42292904</v>
      </c>
      <c r="D88" s="35">
        <v>2565517</v>
      </c>
      <c r="E88" s="37" t="s">
        <v>198</v>
      </c>
      <c r="F88" s="37" t="s">
        <v>199</v>
      </c>
      <c r="G88" s="38" t="s">
        <v>177</v>
      </c>
    </row>
    <row r="89" spans="1:169" customFormat="1" ht="15.75" customHeight="1" thickBot="1">
      <c r="A89" s="383" t="s">
        <v>200</v>
      </c>
      <c r="B89" s="383"/>
      <c r="C89" s="383"/>
      <c r="D89" s="383"/>
      <c r="E89" s="383"/>
      <c r="F89" s="383"/>
      <c r="G89" s="383"/>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c r="AE89" s="102"/>
      <c r="AF89" s="102"/>
      <c r="AG89" s="102"/>
      <c r="AH89" s="102"/>
      <c r="AI89" s="102"/>
      <c r="AJ89" s="102"/>
      <c r="AK89" s="102"/>
      <c r="AL89" s="102"/>
      <c r="AM89" s="102"/>
      <c r="AN89" s="102"/>
      <c r="AO89" s="102"/>
      <c r="AP89" s="102"/>
      <c r="AQ89" s="102"/>
      <c r="AR89" s="102"/>
      <c r="AS89" s="102"/>
      <c r="AT89" s="102"/>
      <c r="AU89" s="102"/>
      <c r="AV89" s="102"/>
      <c r="AW89" s="102"/>
      <c r="AX89" s="102"/>
      <c r="AY89" s="102"/>
      <c r="AZ89" s="102"/>
      <c r="BA89" s="102"/>
      <c r="BB89" s="102"/>
      <c r="BC89" s="102"/>
      <c r="BD89" s="102"/>
      <c r="BE89" s="102"/>
      <c r="BF89" s="102"/>
      <c r="BG89" s="102"/>
      <c r="BH89" s="102"/>
      <c r="BI89" s="102"/>
      <c r="BJ89" s="102"/>
      <c r="BK89" s="102"/>
      <c r="BL89" s="102"/>
      <c r="BM89" s="102"/>
      <c r="BN89" s="102"/>
      <c r="BO89" s="102"/>
      <c r="BP89" s="102"/>
      <c r="BQ89" s="102"/>
      <c r="BR89" s="102"/>
      <c r="BS89" s="102"/>
      <c r="BT89" s="102"/>
      <c r="BU89" s="102"/>
      <c r="BV89" s="102"/>
      <c r="BW89" s="102"/>
      <c r="BX89" s="102"/>
      <c r="BY89" s="102"/>
      <c r="BZ89" s="102"/>
      <c r="CA89" s="102"/>
      <c r="CB89" s="102"/>
      <c r="CC89" s="102"/>
      <c r="CD89" s="102"/>
      <c r="CE89" s="102"/>
      <c r="CF89" s="102"/>
      <c r="CG89" s="102"/>
      <c r="CH89" s="102"/>
      <c r="CI89" s="102"/>
      <c r="CJ89" s="102"/>
      <c r="CK89" s="102"/>
      <c r="CL89" s="102"/>
      <c r="CM89" s="102"/>
      <c r="CN89" s="102"/>
      <c r="CO89" s="102"/>
      <c r="CP89" s="102"/>
      <c r="CQ89" s="102"/>
      <c r="CR89" s="102"/>
      <c r="CS89" s="102"/>
      <c r="CT89" s="102"/>
      <c r="CU89" s="102"/>
      <c r="CV89" s="102"/>
      <c r="CW89" s="102"/>
      <c r="CX89" s="102"/>
      <c r="CY89" s="102"/>
      <c r="CZ89" s="102"/>
      <c r="DA89" s="102"/>
      <c r="DB89" s="102"/>
      <c r="DC89" s="102"/>
      <c r="DD89" s="102"/>
      <c r="DE89" s="102"/>
      <c r="DF89" s="102"/>
      <c r="DG89" s="102"/>
      <c r="DH89" s="102"/>
      <c r="DI89" s="102"/>
      <c r="DJ89" s="102"/>
      <c r="DK89" s="102"/>
      <c r="DL89" s="102"/>
      <c r="DM89" s="102"/>
      <c r="DN89" s="102"/>
      <c r="DO89" s="102"/>
      <c r="DP89" s="102"/>
      <c r="DQ89" s="102"/>
      <c r="DR89" s="102"/>
      <c r="DS89" s="102"/>
      <c r="DT89" s="102"/>
      <c r="DU89" s="102"/>
      <c r="DV89" s="102"/>
      <c r="DW89" s="102"/>
      <c r="DX89" s="102"/>
      <c r="DY89" s="102"/>
      <c r="DZ89" s="102"/>
      <c r="EA89" s="102"/>
      <c r="EB89" s="102"/>
      <c r="EC89" s="102"/>
      <c r="ED89" s="102"/>
      <c r="EE89" s="102"/>
      <c r="EF89" s="102"/>
      <c r="EG89" s="102"/>
      <c r="EH89" s="102"/>
      <c r="EI89" s="102"/>
      <c r="EJ89" s="102"/>
      <c r="EK89" s="102"/>
      <c r="EL89" s="102"/>
      <c r="EM89" s="102"/>
      <c r="EN89" s="102"/>
      <c r="EO89" s="102"/>
      <c r="EP89" s="102"/>
      <c r="EQ89" s="102"/>
      <c r="ER89" s="102"/>
      <c r="ES89" s="102"/>
      <c r="ET89" s="102"/>
      <c r="EU89" s="102"/>
      <c r="EV89" s="102"/>
      <c r="EW89" s="102"/>
      <c r="EX89" s="102"/>
      <c r="EY89" s="102"/>
      <c r="EZ89" s="102"/>
      <c r="FA89" s="102"/>
      <c r="FB89" s="102"/>
      <c r="FC89" s="102"/>
      <c r="FD89" s="102"/>
      <c r="FE89" s="102"/>
      <c r="FF89" s="102"/>
      <c r="FG89" s="102"/>
      <c r="FH89" s="102"/>
      <c r="FI89" s="102"/>
      <c r="FJ89" s="102"/>
      <c r="FK89" s="102"/>
      <c r="FL89" s="102"/>
      <c r="FM89" s="102"/>
    </row>
    <row r="90" spans="1:169" customFormat="1" ht="15" customHeight="1" thickBot="1">
      <c r="A90" s="357" t="s">
        <v>201</v>
      </c>
      <c r="B90" s="358"/>
      <c r="C90" s="358"/>
      <c r="D90" s="358"/>
      <c r="E90" s="358"/>
      <c r="F90" s="358"/>
      <c r="G90" s="359"/>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c r="AE90" s="102"/>
      <c r="AF90" s="102"/>
      <c r="AG90" s="102"/>
      <c r="AH90" s="102"/>
      <c r="AI90" s="102"/>
      <c r="AJ90" s="102"/>
      <c r="AK90" s="102"/>
      <c r="AL90" s="102"/>
      <c r="AM90" s="102"/>
      <c r="AN90" s="102"/>
      <c r="AO90" s="102"/>
      <c r="AP90" s="102"/>
      <c r="AQ90" s="102"/>
      <c r="AR90" s="102"/>
      <c r="AS90" s="102"/>
      <c r="AT90" s="102"/>
      <c r="AU90" s="102"/>
      <c r="AV90" s="102"/>
      <c r="AW90" s="102"/>
      <c r="AX90" s="102"/>
      <c r="AY90" s="102"/>
      <c r="AZ90" s="102"/>
      <c r="BA90" s="102"/>
      <c r="BB90" s="102"/>
      <c r="BC90" s="102"/>
      <c r="BD90" s="102"/>
      <c r="BE90" s="102"/>
      <c r="BF90" s="102"/>
      <c r="BG90" s="102"/>
      <c r="BH90" s="102"/>
      <c r="BI90" s="102"/>
      <c r="BJ90" s="102"/>
      <c r="BK90" s="102"/>
      <c r="BL90" s="102"/>
      <c r="BM90" s="102"/>
      <c r="BN90" s="102"/>
      <c r="BO90" s="102"/>
      <c r="BP90" s="102"/>
      <c r="BQ90" s="102"/>
      <c r="BR90" s="102"/>
      <c r="BS90" s="102"/>
      <c r="BT90" s="102"/>
      <c r="BU90" s="102"/>
      <c r="BV90" s="102"/>
      <c r="BW90" s="102"/>
      <c r="BX90" s="102"/>
      <c r="BY90" s="102"/>
      <c r="BZ90" s="102"/>
      <c r="CA90" s="102"/>
      <c r="CB90" s="102"/>
      <c r="CC90" s="102"/>
      <c r="CD90" s="102"/>
      <c r="CE90" s="102"/>
      <c r="CF90" s="102"/>
      <c r="CG90" s="102"/>
      <c r="CH90" s="102"/>
      <c r="CI90" s="102"/>
      <c r="CJ90" s="102"/>
      <c r="CK90" s="102"/>
      <c r="CL90" s="102"/>
      <c r="CM90" s="102"/>
      <c r="CN90" s="102"/>
      <c r="CO90" s="102"/>
      <c r="CP90" s="102"/>
      <c r="CQ90" s="102"/>
      <c r="CR90" s="102"/>
      <c r="CS90" s="102"/>
      <c r="CT90" s="102"/>
      <c r="CU90" s="102"/>
      <c r="CV90" s="102"/>
      <c r="CW90" s="102"/>
      <c r="CX90" s="102"/>
      <c r="CY90" s="102"/>
      <c r="CZ90" s="102"/>
      <c r="DA90" s="102"/>
      <c r="DB90" s="102"/>
      <c r="DC90" s="102"/>
      <c r="DD90" s="102"/>
      <c r="DE90" s="102"/>
      <c r="DF90" s="102"/>
      <c r="DG90" s="102"/>
      <c r="DH90" s="102"/>
      <c r="DI90" s="102"/>
      <c r="DJ90" s="102"/>
      <c r="DK90" s="102"/>
      <c r="DL90" s="102"/>
      <c r="DM90" s="102"/>
      <c r="DN90" s="102"/>
      <c r="DO90" s="102"/>
      <c r="DP90" s="102"/>
      <c r="DQ90" s="102"/>
      <c r="DR90" s="102"/>
      <c r="DS90" s="102"/>
      <c r="DT90" s="102"/>
      <c r="DU90" s="102"/>
      <c r="DV90" s="102"/>
      <c r="DW90" s="102"/>
      <c r="DX90" s="102"/>
      <c r="DY90" s="102"/>
      <c r="DZ90" s="102"/>
      <c r="EA90" s="102"/>
      <c r="EB90" s="102"/>
      <c r="EC90" s="102"/>
      <c r="ED90" s="102"/>
      <c r="EE90" s="102"/>
      <c r="EF90" s="102"/>
      <c r="EG90" s="102"/>
      <c r="EH90" s="102"/>
      <c r="EI90" s="102"/>
      <c r="EJ90" s="102"/>
      <c r="EK90" s="102"/>
      <c r="EL90" s="102"/>
      <c r="EM90" s="102"/>
      <c r="EN90" s="102"/>
      <c r="EO90" s="102"/>
      <c r="EP90" s="102"/>
      <c r="EQ90" s="102"/>
      <c r="ER90" s="102"/>
      <c r="ES90" s="102"/>
      <c r="ET90" s="102"/>
      <c r="EU90" s="102"/>
      <c r="EV90" s="102"/>
      <c r="EW90" s="102"/>
      <c r="EX90" s="102"/>
      <c r="EY90" s="102"/>
      <c r="EZ90" s="102"/>
      <c r="FA90" s="102"/>
      <c r="FB90" s="102"/>
      <c r="FC90" s="102"/>
      <c r="FD90" s="102"/>
      <c r="FE90" s="102"/>
      <c r="FF90" s="102"/>
      <c r="FG90" s="102"/>
      <c r="FH90" s="102"/>
      <c r="FI90" s="102"/>
      <c r="FJ90" s="102"/>
      <c r="FK90" s="102"/>
      <c r="FL90" s="102"/>
      <c r="FM90" s="102"/>
    </row>
    <row r="91" spans="1:169" ht="45">
      <c r="A91" s="34">
        <v>74</v>
      </c>
      <c r="B91" s="34">
        <v>1</v>
      </c>
      <c r="C91" s="79"/>
      <c r="D91" s="57"/>
      <c r="E91" s="80" t="s">
        <v>203</v>
      </c>
      <c r="F91" s="40" t="s">
        <v>204</v>
      </c>
      <c r="G91" s="59" t="s">
        <v>64</v>
      </c>
    </row>
    <row r="92" spans="1:169" ht="45">
      <c r="A92" s="34">
        <v>75</v>
      </c>
      <c r="B92" s="34">
        <v>2</v>
      </c>
      <c r="C92" s="35">
        <v>51171630</v>
      </c>
      <c r="D92" s="35">
        <v>2502222</v>
      </c>
      <c r="E92" s="37" t="s">
        <v>205</v>
      </c>
      <c r="F92" s="37" t="s">
        <v>206</v>
      </c>
      <c r="G92" s="38" t="s">
        <v>207</v>
      </c>
    </row>
    <row r="93" spans="1:169" ht="22.5">
      <c r="A93" s="34">
        <v>76</v>
      </c>
      <c r="B93" s="34">
        <v>3</v>
      </c>
      <c r="C93" s="35">
        <v>41104213</v>
      </c>
      <c r="D93" s="35">
        <v>2502698</v>
      </c>
      <c r="E93" s="37" t="s">
        <v>208</v>
      </c>
      <c r="F93" s="37" t="s">
        <v>208</v>
      </c>
      <c r="G93" s="38" t="s">
        <v>209</v>
      </c>
    </row>
    <row r="94" spans="1:169">
      <c r="A94" s="34">
        <v>77</v>
      </c>
      <c r="B94" s="34">
        <v>4</v>
      </c>
      <c r="C94" s="35">
        <v>51102709</v>
      </c>
      <c r="D94" s="35">
        <v>2503875</v>
      </c>
      <c r="E94" s="37" t="s">
        <v>210</v>
      </c>
      <c r="F94" s="37" t="s">
        <v>210</v>
      </c>
      <c r="G94" s="38" t="s">
        <v>211</v>
      </c>
    </row>
    <row r="95" spans="1:169">
      <c r="A95" s="34">
        <v>78</v>
      </c>
      <c r="B95" s="34">
        <v>5</v>
      </c>
      <c r="C95" s="35"/>
      <c r="D95" s="35"/>
      <c r="E95" s="37" t="s">
        <v>212</v>
      </c>
      <c r="F95" s="37" t="s">
        <v>213</v>
      </c>
      <c r="G95" s="38" t="s">
        <v>214</v>
      </c>
    </row>
    <row r="96" spans="1:169" s="126" customFormat="1" ht="33.75">
      <c r="A96" s="34">
        <v>79</v>
      </c>
      <c r="B96" s="34">
        <v>6</v>
      </c>
      <c r="C96" s="57">
        <v>51102710</v>
      </c>
      <c r="D96" s="57">
        <v>2504027</v>
      </c>
      <c r="E96" s="37" t="s">
        <v>215</v>
      </c>
      <c r="F96" s="55" t="s">
        <v>216</v>
      </c>
      <c r="G96" s="38" t="s">
        <v>207</v>
      </c>
    </row>
    <row r="97" spans="1:7" s="126" customFormat="1" ht="45">
      <c r="A97" s="34">
        <v>80</v>
      </c>
      <c r="B97" s="34">
        <v>7</v>
      </c>
      <c r="C97" s="35">
        <v>42141502</v>
      </c>
      <c r="D97" s="35">
        <v>2503239</v>
      </c>
      <c r="E97" s="37" t="s">
        <v>217</v>
      </c>
      <c r="F97" s="37" t="s">
        <v>218</v>
      </c>
      <c r="G97" s="38" t="s">
        <v>219</v>
      </c>
    </row>
    <row r="98" spans="1:7" s="126" customFormat="1" ht="33.75">
      <c r="A98" s="34">
        <v>81</v>
      </c>
      <c r="B98" s="34">
        <v>8</v>
      </c>
      <c r="C98" s="35">
        <v>42311518</v>
      </c>
      <c r="D98" s="35">
        <v>2500126</v>
      </c>
      <c r="E98" s="37" t="s">
        <v>220</v>
      </c>
      <c r="F98" s="37" t="s">
        <v>220</v>
      </c>
      <c r="G98" s="38" t="s">
        <v>221</v>
      </c>
    </row>
    <row r="99" spans="1:7" s="126" customFormat="1" ht="22.5">
      <c r="A99" s="34">
        <v>82</v>
      </c>
      <c r="B99" s="34">
        <v>9</v>
      </c>
      <c r="C99" s="35">
        <v>51211615</v>
      </c>
      <c r="D99" s="35">
        <v>2500148</v>
      </c>
      <c r="E99" s="37" t="s">
        <v>222</v>
      </c>
      <c r="F99" s="37" t="s">
        <v>223</v>
      </c>
      <c r="G99" s="38" t="s">
        <v>224</v>
      </c>
    </row>
    <row r="100" spans="1:7" s="126" customFormat="1" ht="146.25">
      <c r="A100" s="34">
        <v>83</v>
      </c>
      <c r="B100" s="34">
        <v>10</v>
      </c>
      <c r="C100" s="35">
        <v>2500417</v>
      </c>
      <c r="D100" s="35">
        <v>2500253</v>
      </c>
      <c r="E100" s="37" t="s">
        <v>225</v>
      </c>
      <c r="F100" s="37" t="s">
        <v>226</v>
      </c>
      <c r="G100" s="38" t="s">
        <v>227</v>
      </c>
    </row>
    <row r="101" spans="1:7" s="126" customFormat="1" ht="78.75">
      <c r="A101" s="34">
        <v>84</v>
      </c>
      <c r="B101" s="34">
        <v>11</v>
      </c>
      <c r="C101" s="35">
        <v>2500417</v>
      </c>
      <c r="D101" s="35">
        <v>2504341</v>
      </c>
      <c r="E101" s="55" t="s">
        <v>228</v>
      </c>
      <c r="F101" s="55" t="s">
        <v>229</v>
      </c>
      <c r="G101" s="38" t="s">
        <v>64</v>
      </c>
    </row>
    <row r="102" spans="1:7" s="126" customFormat="1" ht="56.25">
      <c r="A102" s="34">
        <v>85</v>
      </c>
      <c r="B102" s="34">
        <v>12</v>
      </c>
      <c r="C102" s="35">
        <v>42311708</v>
      </c>
      <c r="D102" s="35">
        <v>2500619</v>
      </c>
      <c r="E102" s="37" t="s">
        <v>230</v>
      </c>
      <c r="F102" s="37" t="s">
        <v>231</v>
      </c>
      <c r="G102" s="38" t="s">
        <v>38</v>
      </c>
    </row>
    <row r="103" spans="1:7" s="126" customFormat="1" ht="33.75">
      <c r="A103" s="34">
        <v>86</v>
      </c>
      <c r="B103" s="34">
        <v>13</v>
      </c>
      <c r="C103" s="35">
        <v>42311708</v>
      </c>
      <c r="D103" s="35">
        <v>2583795</v>
      </c>
      <c r="E103" s="37" t="s">
        <v>232</v>
      </c>
      <c r="F103" s="37" t="s">
        <v>233</v>
      </c>
      <c r="G103" s="38" t="s">
        <v>38</v>
      </c>
    </row>
    <row r="104" spans="1:7" s="126" customFormat="1" ht="33.75">
      <c r="A104" s="34">
        <v>87</v>
      </c>
      <c r="B104" s="34">
        <v>14</v>
      </c>
      <c r="C104" s="35">
        <v>42311708</v>
      </c>
      <c r="D104" s="35">
        <v>2503420</v>
      </c>
      <c r="E104" s="37" t="s">
        <v>234</v>
      </c>
      <c r="F104" s="37" t="s">
        <v>235</v>
      </c>
      <c r="G104" s="38" t="s">
        <v>38</v>
      </c>
    </row>
    <row r="105" spans="1:7" s="126" customFormat="1" ht="36.950000000000003" customHeight="1">
      <c r="A105" s="34">
        <v>88</v>
      </c>
      <c r="B105" s="34">
        <v>15</v>
      </c>
      <c r="C105" s="35">
        <v>42311708</v>
      </c>
      <c r="D105" s="35">
        <v>2583796</v>
      </c>
      <c r="E105" s="37" t="s">
        <v>236</v>
      </c>
      <c r="F105" s="37" t="s">
        <v>237</v>
      </c>
      <c r="G105" s="38" t="s">
        <v>38</v>
      </c>
    </row>
    <row r="106" spans="1:7" s="126" customFormat="1" ht="45">
      <c r="A106" s="34">
        <v>89</v>
      </c>
      <c r="B106" s="34">
        <v>16</v>
      </c>
      <c r="C106" s="35">
        <v>42311511</v>
      </c>
      <c r="D106" s="35">
        <v>2503344</v>
      </c>
      <c r="E106" s="37" t="s">
        <v>238</v>
      </c>
      <c r="F106" s="37" t="s">
        <v>239</v>
      </c>
      <c r="G106" s="38" t="s">
        <v>83</v>
      </c>
    </row>
    <row r="107" spans="1:7" s="126" customFormat="1" ht="33.75">
      <c r="A107" s="34">
        <v>90</v>
      </c>
      <c r="B107" s="34">
        <v>17</v>
      </c>
      <c r="C107" s="35">
        <v>42311511</v>
      </c>
      <c r="D107" s="35">
        <v>2503819</v>
      </c>
      <c r="E107" s="37" t="s">
        <v>240</v>
      </c>
      <c r="F107" s="37" t="s">
        <v>241</v>
      </c>
      <c r="G107" s="56" t="s">
        <v>38</v>
      </c>
    </row>
    <row r="108" spans="1:7" s="126" customFormat="1" ht="33.75">
      <c r="A108" s="34">
        <v>91</v>
      </c>
      <c r="B108" s="34">
        <v>18</v>
      </c>
      <c r="C108" s="35">
        <v>42141500</v>
      </c>
      <c r="D108" s="35">
        <v>2501102</v>
      </c>
      <c r="E108" s="55" t="s">
        <v>242</v>
      </c>
      <c r="F108" s="55" t="s">
        <v>243</v>
      </c>
      <c r="G108" s="56" t="s">
        <v>244</v>
      </c>
    </row>
    <row r="109" spans="1:7" s="126" customFormat="1" ht="33.75">
      <c r="A109" s="34">
        <v>92</v>
      </c>
      <c r="B109" s="34">
        <v>19</v>
      </c>
      <c r="C109" s="35">
        <v>51101508</v>
      </c>
      <c r="D109" s="35">
        <v>2501714</v>
      </c>
      <c r="E109" s="37" t="s">
        <v>245</v>
      </c>
      <c r="F109" s="37" t="s">
        <v>246</v>
      </c>
      <c r="G109" s="38" t="s">
        <v>64</v>
      </c>
    </row>
    <row r="110" spans="1:7" s="126" customFormat="1" ht="33.75">
      <c r="A110" s="34">
        <v>93</v>
      </c>
      <c r="B110" s="34">
        <v>20</v>
      </c>
      <c r="C110" s="35">
        <v>42141504</v>
      </c>
      <c r="D110" s="35">
        <v>2501715</v>
      </c>
      <c r="E110" s="37" t="s">
        <v>247</v>
      </c>
      <c r="F110" s="37" t="s">
        <v>248</v>
      </c>
      <c r="G110" s="38" t="s">
        <v>64</v>
      </c>
    </row>
    <row r="111" spans="1:7" s="126" customFormat="1" ht="33.75">
      <c r="A111" s="34">
        <v>94</v>
      </c>
      <c r="B111" s="34">
        <v>21</v>
      </c>
      <c r="C111" s="35">
        <v>42311505</v>
      </c>
      <c r="D111" s="35">
        <v>2501716</v>
      </c>
      <c r="E111" s="37" t="s">
        <v>249</v>
      </c>
      <c r="F111" s="37" t="s">
        <v>250</v>
      </c>
      <c r="G111" s="38" t="s">
        <v>64</v>
      </c>
    </row>
    <row r="112" spans="1:7" s="126" customFormat="1" ht="33.75">
      <c r="A112" s="34">
        <v>95</v>
      </c>
      <c r="B112" s="34">
        <v>22</v>
      </c>
      <c r="C112" s="35">
        <v>42311505</v>
      </c>
      <c r="D112" s="35">
        <v>2501717</v>
      </c>
      <c r="E112" s="37" t="s">
        <v>251</v>
      </c>
      <c r="F112" s="37" t="s">
        <v>252</v>
      </c>
      <c r="G112" s="38" t="s">
        <v>64</v>
      </c>
    </row>
    <row r="113" spans="1:169" s="126" customFormat="1" ht="22.5">
      <c r="A113" s="34">
        <v>96</v>
      </c>
      <c r="B113" s="34">
        <v>23</v>
      </c>
      <c r="C113" s="35">
        <v>42311505</v>
      </c>
      <c r="D113" s="35">
        <v>2500104</v>
      </c>
      <c r="E113" s="37" t="s">
        <v>253</v>
      </c>
      <c r="F113" s="37" t="s">
        <v>254</v>
      </c>
      <c r="G113" s="38" t="s">
        <v>64</v>
      </c>
    </row>
    <row r="114" spans="1:169" s="126" customFormat="1" ht="22.5">
      <c r="A114" s="34">
        <v>97</v>
      </c>
      <c r="B114" s="34">
        <v>24</v>
      </c>
      <c r="C114" s="35">
        <v>42311505</v>
      </c>
      <c r="D114" s="35">
        <v>2584090</v>
      </c>
      <c r="E114" s="37" t="s">
        <v>255</v>
      </c>
      <c r="F114" s="37" t="s">
        <v>256</v>
      </c>
      <c r="G114" s="38" t="s">
        <v>64</v>
      </c>
    </row>
    <row r="115" spans="1:169" s="126" customFormat="1" ht="22.5">
      <c r="A115" s="34">
        <v>98</v>
      </c>
      <c r="B115" s="34">
        <v>25</v>
      </c>
      <c r="C115" s="35">
        <v>42311505</v>
      </c>
      <c r="D115" s="35">
        <v>2500106</v>
      </c>
      <c r="E115" s="37" t="s">
        <v>257</v>
      </c>
      <c r="F115" s="37" t="s">
        <v>258</v>
      </c>
      <c r="G115" s="38" t="s">
        <v>64</v>
      </c>
    </row>
    <row r="116" spans="1:169" s="126" customFormat="1" ht="22.5">
      <c r="A116" s="34">
        <v>99</v>
      </c>
      <c r="B116" s="34">
        <v>26</v>
      </c>
      <c r="C116" s="35">
        <v>42311505</v>
      </c>
      <c r="D116" s="35">
        <v>2584091</v>
      </c>
      <c r="E116" s="37" t="s">
        <v>259</v>
      </c>
      <c r="F116" s="37" t="s">
        <v>260</v>
      </c>
      <c r="G116" s="38" t="s">
        <v>64</v>
      </c>
    </row>
    <row r="117" spans="1:169" s="126" customFormat="1" ht="33.75">
      <c r="A117" s="34">
        <v>100</v>
      </c>
      <c r="B117" s="34">
        <v>27</v>
      </c>
      <c r="C117" s="35">
        <v>42311505</v>
      </c>
      <c r="D117" s="35">
        <v>2501715</v>
      </c>
      <c r="E117" s="37" t="s">
        <v>261</v>
      </c>
      <c r="F117" s="37" t="s">
        <v>262</v>
      </c>
      <c r="G117" s="38" t="s">
        <v>64</v>
      </c>
    </row>
    <row r="118" spans="1:169" s="126" customFormat="1" ht="129.6" customHeight="1">
      <c r="A118" s="34">
        <v>101</v>
      </c>
      <c r="B118" s="34">
        <v>28</v>
      </c>
      <c r="C118" s="35">
        <v>42311505</v>
      </c>
      <c r="D118" s="35">
        <v>2500101</v>
      </c>
      <c r="E118" s="37" t="s">
        <v>263</v>
      </c>
      <c r="F118" s="55" t="s">
        <v>483</v>
      </c>
      <c r="G118" s="38" t="s">
        <v>64</v>
      </c>
    </row>
    <row r="119" spans="1:169" s="126" customFormat="1" ht="56.25">
      <c r="A119" s="34">
        <v>102</v>
      </c>
      <c r="B119" s="34">
        <v>29</v>
      </c>
      <c r="C119" s="35">
        <v>42311505</v>
      </c>
      <c r="D119" s="35">
        <v>2500102</v>
      </c>
      <c r="E119" s="37" t="s">
        <v>264</v>
      </c>
      <c r="F119" s="55" t="s">
        <v>484</v>
      </c>
      <c r="G119" s="38" t="s">
        <v>64</v>
      </c>
    </row>
    <row r="120" spans="1:169" s="126" customFormat="1" ht="56.25">
      <c r="A120" s="34">
        <v>103</v>
      </c>
      <c r="B120" s="34">
        <v>30</v>
      </c>
      <c r="C120" s="35">
        <v>42311505</v>
      </c>
      <c r="D120" s="35">
        <v>2500103</v>
      </c>
      <c r="E120" s="37" t="s">
        <v>265</v>
      </c>
      <c r="F120" s="55" t="s">
        <v>485</v>
      </c>
      <c r="G120" s="38" t="s">
        <v>64</v>
      </c>
    </row>
    <row r="121" spans="1:169" s="126" customFormat="1" ht="33.75">
      <c r="A121" s="34">
        <v>104</v>
      </c>
      <c r="B121" s="34">
        <v>31</v>
      </c>
      <c r="C121" s="35">
        <v>42311505</v>
      </c>
      <c r="D121" s="35">
        <v>2002798</v>
      </c>
      <c r="E121" s="37" t="s">
        <v>266</v>
      </c>
      <c r="F121" s="37" t="s">
        <v>267</v>
      </c>
      <c r="G121" s="38" t="s">
        <v>268</v>
      </c>
    </row>
    <row r="122" spans="1:169" s="126" customFormat="1" ht="33.75">
      <c r="A122" s="34">
        <v>105</v>
      </c>
      <c r="B122" s="34">
        <v>32</v>
      </c>
      <c r="C122" s="35">
        <v>42311505</v>
      </c>
      <c r="D122" s="35">
        <v>2002798</v>
      </c>
      <c r="E122" s="37" t="s">
        <v>266</v>
      </c>
      <c r="F122" s="37" t="s">
        <v>267</v>
      </c>
      <c r="G122" s="38" t="s">
        <v>50</v>
      </c>
    </row>
    <row r="123" spans="1:169" s="126" customFormat="1" ht="33.75">
      <c r="A123" s="34">
        <v>106</v>
      </c>
      <c r="B123" s="34">
        <v>33</v>
      </c>
      <c r="C123" s="35">
        <v>42311505</v>
      </c>
      <c r="D123" s="35">
        <v>2002799</v>
      </c>
      <c r="E123" s="37" t="s">
        <v>269</v>
      </c>
      <c r="F123" s="37" t="s">
        <v>270</v>
      </c>
      <c r="G123" s="38" t="s">
        <v>268</v>
      </c>
    </row>
    <row r="124" spans="1:169" s="126" customFormat="1" ht="33.75">
      <c r="A124" s="34">
        <v>107</v>
      </c>
      <c r="B124" s="34">
        <v>34</v>
      </c>
      <c r="C124" s="35">
        <v>42311505</v>
      </c>
      <c r="D124" s="35">
        <v>2002799</v>
      </c>
      <c r="E124" s="37" t="s">
        <v>269</v>
      </c>
      <c r="F124" s="37" t="s">
        <v>270</v>
      </c>
      <c r="G124" s="38" t="s">
        <v>50</v>
      </c>
    </row>
    <row r="125" spans="1:169" s="126" customFormat="1">
      <c r="A125" s="34">
        <v>108</v>
      </c>
      <c r="B125" s="34">
        <v>35</v>
      </c>
      <c r="C125" s="35">
        <v>42312313</v>
      </c>
      <c r="D125" s="35">
        <v>2003240</v>
      </c>
      <c r="E125" s="37" t="s">
        <v>271</v>
      </c>
      <c r="F125" s="37" t="s">
        <v>271</v>
      </c>
      <c r="G125" s="38" t="s">
        <v>272</v>
      </c>
    </row>
    <row r="126" spans="1:169" s="126" customFormat="1" ht="67.5">
      <c r="A126" s="34">
        <v>109</v>
      </c>
      <c r="B126" s="34">
        <v>36</v>
      </c>
      <c r="C126" s="35">
        <v>12352301</v>
      </c>
      <c r="D126" s="35">
        <v>2501328</v>
      </c>
      <c r="E126" s="37" t="s">
        <v>273</v>
      </c>
      <c r="F126" s="37" t="s">
        <v>274</v>
      </c>
      <c r="G126" s="38" t="s">
        <v>64</v>
      </c>
    </row>
    <row r="127" spans="1:169" s="126" customFormat="1" ht="56.25">
      <c r="A127" s="34">
        <v>110</v>
      </c>
      <c r="B127" s="34">
        <v>37</v>
      </c>
      <c r="C127" s="35">
        <v>42311511</v>
      </c>
      <c r="D127" s="35">
        <v>2502575</v>
      </c>
      <c r="E127" s="37" t="s">
        <v>275</v>
      </c>
      <c r="F127" s="37" t="s">
        <v>276</v>
      </c>
      <c r="G127" s="38" t="s">
        <v>64</v>
      </c>
    </row>
    <row r="128" spans="1:169" customFormat="1" ht="15.75" customHeight="1" thickBot="1">
      <c r="A128" s="383" t="s">
        <v>277</v>
      </c>
      <c r="B128" s="383"/>
      <c r="C128" s="383"/>
      <c r="D128" s="383"/>
      <c r="E128" s="383"/>
      <c r="F128" s="383"/>
      <c r="G128" s="383"/>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I128" s="102"/>
      <c r="AJ128" s="102"/>
      <c r="AK128" s="102"/>
      <c r="AL128" s="102"/>
      <c r="AM128" s="102"/>
      <c r="AN128" s="102"/>
      <c r="AO128" s="102"/>
      <c r="AP128" s="102"/>
      <c r="AQ128" s="102"/>
      <c r="AR128" s="102"/>
      <c r="AS128" s="102"/>
      <c r="AT128" s="102"/>
      <c r="AU128" s="102"/>
      <c r="AV128" s="102"/>
      <c r="AW128" s="102"/>
      <c r="AX128" s="102"/>
      <c r="AY128" s="102"/>
      <c r="AZ128" s="102"/>
      <c r="BA128" s="102"/>
      <c r="BB128" s="102"/>
      <c r="BC128" s="102"/>
      <c r="BD128" s="102"/>
      <c r="BE128" s="102"/>
      <c r="BF128" s="102"/>
      <c r="BG128" s="102"/>
      <c r="BH128" s="102"/>
      <c r="BI128" s="102"/>
      <c r="BJ128" s="102"/>
      <c r="BK128" s="102"/>
      <c r="BL128" s="102"/>
      <c r="BM128" s="102"/>
      <c r="BN128" s="102"/>
      <c r="BO128" s="102"/>
      <c r="BP128" s="102"/>
      <c r="BQ128" s="102"/>
      <c r="BR128" s="102"/>
      <c r="BS128" s="102"/>
      <c r="BT128" s="102"/>
      <c r="BU128" s="102"/>
      <c r="BV128" s="102"/>
      <c r="BW128" s="102"/>
      <c r="BX128" s="102"/>
      <c r="BY128" s="102"/>
      <c r="BZ128" s="102"/>
      <c r="CA128" s="102"/>
      <c r="CB128" s="102"/>
      <c r="CC128" s="102"/>
      <c r="CD128" s="102"/>
      <c r="CE128" s="102"/>
      <c r="CF128" s="102"/>
      <c r="CG128" s="102"/>
      <c r="CH128" s="102"/>
      <c r="CI128" s="102"/>
      <c r="CJ128" s="102"/>
      <c r="CK128" s="102"/>
      <c r="CL128" s="102"/>
      <c r="CM128" s="102"/>
      <c r="CN128" s="102"/>
      <c r="CO128" s="102"/>
      <c r="CP128" s="102"/>
      <c r="CQ128" s="102"/>
      <c r="CR128" s="102"/>
      <c r="CS128" s="102"/>
      <c r="CT128" s="102"/>
      <c r="CU128" s="102"/>
      <c r="CV128" s="102"/>
      <c r="CW128" s="102"/>
      <c r="CX128" s="102"/>
      <c r="CY128" s="102"/>
      <c r="CZ128" s="102"/>
      <c r="DA128" s="102"/>
      <c r="DB128" s="102"/>
      <c r="DC128" s="102"/>
      <c r="DD128" s="102"/>
      <c r="DE128" s="102"/>
      <c r="DF128" s="102"/>
      <c r="DG128" s="102"/>
      <c r="DH128" s="102"/>
      <c r="DI128" s="102"/>
      <c r="DJ128" s="102"/>
      <c r="DK128" s="102"/>
      <c r="DL128" s="102"/>
      <c r="DM128" s="102"/>
      <c r="DN128" s="102"/>
      <c r="DO128" s="102"/>
      <c r="DP128" s="102"/>
      <c r="DQ128" s="102"/>
      <c r="DR128" s="102"/>
      <c r="DS128" s="102"/>
      <c r="DT128" s="102"/>
      <c r="DU128" s="102"/>
      <c r="DV128" s="102"/>
      <c r="DW128" s="102"/>
      <c r="DX128" s="102"/>
      <c r="DY128" s="102"/>
      <c r="DZ128" s="102"/>
      <c r="EA128" s="102"/>
      <c r="EB128" s="102"/>
      <c r="EC128" s="102"/>
      <c r="ED128" s="102"/>
      <c r="EE128" s="102"/>
      <c r="EF128" s="102"/>
      <c r="EG128" s="102"/>
      <c r="EH128" s="102"/>
      <c r="EI128" s="102"/>
      <c r="EJ128" s="102"/>
      <c r="EK128" s="102"/>
      <c r="EL128" s="102"/>
      <c r="EM128" s="102"/>
      <c r="EN128" s="102"/>
      <c r="EO128" s="102"/>
      <c r="EP128" s="102"/>
      <c r="EQ128" s="102"/>
      <c r="ER128" s="102"/>
      <c r="ES128" s="102"/>
      <c r="ET128" s="102"/>
      <c r="EU128" s="102"/>
      <c r="EV128" s="102"/>
      <c r="EW128" s="102"/>
      <c r="EX128" s="102"/>
      <c r="EY128" s="102"/>
      <c r="EZ128" s="102"/>
      <c r="FA128" s="102"/>
      <c r="FB128" s="102"/>
      <c r="FC128" s="102"/>
      <c r="FD128" s="102"/>
      <c r="FE128" s="102"/>
      <c r="FF128" s="102"/>
      <c r="FG128" s="102"/>
      <c r="FH128" s="102"/>
      <c r="FI128" s="102"/>
      <c r="FJ128" s="102"/>
      <c r="FK128" s="102"/>
      <c r="FL128" s="102"/>
      <c r="FM128" s="102"/>
    </row>
    <row r="129" spans="1:169" customFormat="1" ht="15" customHeight="1" thickBot="1">
      <c r="A129" s="357" t="s">
        <v>278</v>
      </c>
      <c r="B129" s="358"/>
      <c r="C129" s="358"/>
      <c r="D129" s="358"/>
      <c r="E129" s="358"/>
      <c r="F129" s="358"/>
      <c r="G129" s="359"/>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c r="AM129" s="102"/>
      <c r="AN129" s="102"/>
      <c r="AO129" s="102"/>
      <c r="AP129" s="102"/>
      <c r="AQ129" s="102"/>
      <c r="AR129" s="102"/>
      <c r="AS129" s="102"/>
      <c r="AT129" s="102"/>
      <c r="AU129" s="102"/>
      <c r="AV129" s="102"/>
      <c r="AW129" s="102"/>
      <c r="AX129" s="102"/>
      <c r="AY129" s="102"/>
      <c r="AZ129" s="102"/>
      <c r="BA129" s="102"/>
      <c r="BB129" s="102"/>
      <c r="BC129" s="102"/>
      <c r="BD129" s="102"/>
      <c r="BE129" s="102"/>
      <c r="BF129" s="102"/>
      <c r="BG129" s="102"/>
      <c r="BH129" s="102"/>
      <c r="BI129" s="102"/>
      <c r="BJ129" s="102"/>
      <c r="BK129" s="102"/>
      <c r="BL129" s="102"/>
      <c r="BM129" s="102"/>
      <c r="BN129" s="102"/>
      <c r="BO129" s="102"/>
      <c r="BP129" s="102"/>
      <c r="BQ129" s="102"/>
      <c r="BR129" s="102"/>
      <c r="BS129" s="102"/>
      <c r="BT129" s="102"/>
      <c r="BU129" s="102"/>
      <c r="BV129" s="102"/>
      <c r="BW129" s="102"/>
      <c r="BX129" s="102"/>
      <c r="BY129" s="102"/>
      <c r="BZ129" s="102"/>
      <c r="CA129" s="102"/>
      <c r="CB129" s="102"/>
      <c r="CC129" s="102"/>
      <c r="CD129" s="102"/>
      <c r="CE129" s="102"/>
      <c r="CF129" s="102"/>
      <c r="CG129" s="102"/>
      <c r="CH129" s="102"/>
      <c r="CI129" s="102"/>
      <c r="CJ129" s="102"/>
      <c r="CK129" s="102"/>
      <c r="CL129" s="102"/>
      <c r="CM129" s="102"/>
      <c r="CN129" s="102"/>
      <c r="CO129" s="102"/>
      <c r="CP129" s="102"/>
      <c r="CQ129" s="102"/>
      <c r="CR129" s="102"/>
      <c r="CS129" s="102"/>
      <c r="CT129" s="102"/>
      <c r="CU129" s="102"/>
      <c r="CV129" s="102"/>
      <c r="CW129" s="102"/>
      <c r="CX129" s="102"/>
      <c r="CY129" s="102"/>
      <c r="CZ129" s="102"/>
      <c r="DA129" s="102"/>
      <c r="DB129" s="102"/>
      <c r="DC129" s="102"/>
      <c r="DD129" s="102"/>
      <c r="DE129" s="102"/>
      <c r="DF129" s="102"/>
      <c r="DG129" s="102"/>
      <c r="DH129" s="102"/>
      <c r="DI129" s="102"/>
      <c r="DJ129" s="102"/>
      <c r="DK129" s="102"/>
      <c r="DL129" s="102"/>
      <c r="DM129" s="102"/>
      <c r="DN129" s="102"/>
      <c r="DO129" s="102"/>
      <c r="DP129" s="102"/>
      <c r="DQ129" s="102"/>
      <c r="DR129" s="102"/>
      <c r="DS129" s="102"/>
      <c r="DT129" s="102"/>
      <c r="DU129" s="102"/>
      <c r="DV129" s="102"/>
      <c r="DW129" s="102"/>
      <c r="DX129" s="102"/>
      <c r="DY129" s="102"/>
      <c r="DZ129" s="102"/>
      <c r="EA129" s="102"/>
      <c r="EB129" s="102"/>
      <c r="EC129" s="102"/>
      <c r="ED129" s="102"/>
      <c r="EE129" s="102"/>
      <c r="EF129" s="102"/>
      <c r="EG129" s="102"/>
      <c r="EH129" s="102"/>
      <c r="EI129" s="102"/>
      <c r="EJ129" s="102"/>
      <c r="EK129" s="102"/>
      <c r="EL129" s="102"/>
      <c r="EM129" s="102"/>
      <c r="EN129" s="102"/>
      <c r="EO129" s="102"/>
      <c r="EP129" s="102"/>
      <c r="EQ129" s="102"/>
      <c r="ER129" s="102"/>
      <c r="ES129" s="102"/>
      <c r="ET129" s="102"/>
      <c r="EU129" s="102"/>
      <c r="EV129" s="102"/>
      <c r="EW129" s="102"/>
      <c r="EX129" s="102"/>
      <c r="EY129" s="102"/>
      <c r="EZ129" s="102"/>
      <c r="FA129" s="102"/>
      <c r="FB129" s="102"/>
      <c r="FC129" s="102"/>
      <c r="FD129" s="102"/>
      <c r="FE129" s="102"/>
      <c r="FF129" s="102"/>
      <c r="FG129" s="102"/>
      <c r="FH129" s="102"/>
      <c r="FI129" s="102"/>
      <c r="FJ129" s="102"/>
      <c r="FK129" s="102"/>
      <c r="FL129" s="102"/>
      <c r="FM129" s="102"/>
    </row>
    <row r="130" spans="1:169" ht="33.75">
      <c r="A130" s="20">
        <v>111</v>
      </c>
      <c r="B130" s="20">
        <v>1</v>
      </c>
      <c r="C130" s="21">
        <v>42281604</v>
      </c>
      <c r="D130" s="21">
        <v>2502739</v>
      </c>
      <c r="E130" s="23" t="s">
        <v>279</v>
      </c>
      <c r="F130" s="23" t="s">
        <v>280</v>
      </c>
      <c r="G130" s="81" t="s">
        <v>281</v>
      </c>
    </row>
    <row r="131" spans="1:169" ht="33.75">
      <c r="A131" s="34">
        <v>112</v>
      </c>
      <c r="B131" s="34">
        <v>2</v>
      </c>
      <c r="C131" s="35">
        <v>42281604</v>
      </c>
      <c r="D131" s="35">
        <v>2502739</v>
      </c>
      <c r="E131" s="37" t="s">
        <v>279</v>
      </c>
      <c r="F131" s="37" t="s">
        <v>280</v>
      </c>
      <c r="G131" s="82" t="s">
        <v>268</v>
      </c>
    </row>
    <row r="132" spans="1:169" ht="56.25">
      <c r="A132" s="34">
        <v>113</v>
      </c>
      <c r="B132" s="34">
        <v>3</v>
      </c>
      <c r="C132" s="35">
        <v>42281704</v>
      </c>
      <c r="D132" s="35">
        <v>2503252</v>
      </c>
      <c r="E132" s="37" t="s">
        <v>282</v>
      </c>
      <c r="F132" s="37" t="s">
        <v>493</v>
      </c>
      <c r="G132" s="83" t="s">
        <v>283</v>
      </c>
    </row>
    <row r="133" spans="1:169" ht="56.25">
      <c r="A133" s="20">
        <v>114</v>
      </c>
      <c r="B133" s="20">
        <v>4</v>
      </c>
      <c r="C133" s="35">
        <v>42281603</v>
      </c>
      <c r="D133" s="35">
        <v>2504876</v>
      </c>
      <c r="E133" s="37" t="s">
        <v>284</v>
      </c>
      <c r="F133" s="37" t="s">
        <v>285</v>
      </c>
      <c r="G133" s="83" t="s">
        <v>286</v>
      </c>
    </row>
    <row r="134" spans="1:169" ht="84.6" customHeight="1">
      <c r="A134" s="34">
        <v>115</v>
      </c>
      <c r="B134" s="34">
        <v>5</v>
      </c>
      <c r="C134" s="35">
        <v>42281603</v>
      </c>
      <c r="D134" s="35">
        <v>2503133</v>
      </c>
      <c r="E134" s="37" t="s">
        <v>287</v>
      </c>
      <c r="F134" s="37" t="s">
        <v>288</v>
      </c>
      <c r="G134" s="83" t="s">
        <v>486</v>
      </c>
    </row>
    <row r="135" spans="1:169" ht="101.25">
      <c r="A135" s="34">
        <v>116</v>
      </c>
      <c r="B135" s="34">
        <v>6</v>
      </c>
      <c r="C135" s="35">
        <v>42131700</v>
      </c>
      <c r="D135" s="35">
        <v>2502695</v>
      </c>
      <c r="E135" s="37" t="s">
        <v>289</v>
      </c>
      <c r="F135" s="37" t="s">
        <v>487</v>
      </c>
      <c r="G135" s="83" t="s">
        <v>488</v>
      </c>
    </row>
    <row r="136" spans="1:169" ht="56.25">
      <c r="A136" s="20">
        <v>117</v>
      </c>
      <c r="B136" s="20">
        <v>7</v>
      </c>
      <c r="C136" s="35">
        <v>42281603</v>
      </c>
      <c r="D136" s="35">
        <v>2504876</v>
      </c>
      <c r="E136" s="37" t="s">
        <v>284</v>
      </c>
      <c r="F136" s="37" t="s">
        <v>285</v>
      </c>
      <c r="G136" s="83" t="s">
        <v>272</v>
      </c>
    </row>
    <row r="137" spans="1:169" ht="45">
      <c r="A137" s="34">
        <v>118</v>
      </c>
      <c r="B137" s="34">
        <v>8</v>
      </c>
      <c r="C137" s="35">
        <v>42281604</v>
      </c>
      <c r="D137" s="35">
        <v>2502739</v>
      </c>
      <c r="E137" s="37" t="s">
        <v>291</v>
      </c>
      <c r="F137" s="37" t="s">
        <v>292</v>
      </c>
      <c r="G137" s="83" t="s">
        <v>290</v>
      </c>
    </row>
    <row r="138" spans="1:169" ht="90">
      <c r="A138" s="34">
        <v>119</v>
      </c>
      <c r="B138" s="34">
        <v>9</v>
      </c>
      <c r="C138" s="35">
        <v>42281704</v>
      </c>
      <c r="D138" s="35">
        <v>2500436</v>
      </c>
      <c r="E138" s="37" t="s">
        <v>293</v>
      </c>
      <c r="F138" s="37" t="s">
        <v>294</v>
      </c>
      <c r="G138" s="82" t="s">
        <v>295</v>
      </c>
    </row>
    <row r="139" spans="1:169" ht="153" customHeight="1">
      <c r="A139" s="20">
        <v>120</v>
      </c>
      <c r="B139" s="20">
        <v>10</v>
      </c>
      <c r="C139" s="57">
        <v>42281603</v>
      </c>
      <c r="D139" s="57">
        <v>2584033</v>
      </c>
      <c r="E139" s="37" t="s">
        <v>296</v>
      </c>
      <c r="F139" s="37" t="s">
        <v>297</v>
      </c>
      <c r="G139" s="83" t="s">
        <v>494</v>
      </c>
    </row>
    <row r="140" spans="1:169">
      <c r="A140" s="34">
        <v>121</v>
      </c>
      <c r="B140" s="34">
        <v>11</v>
      </c>
      <c r="C140" s="35">
        <v>42281604</v>
      </c>
      <c r="D140" s="35">
        <v>2584088</v>
      </c>
      <c r="E140" s="37" t="s">
        <v>298</v>
      </c>
      <c r="F140" s="37" t="s">
        <v>298</v>
      </c>
      <c r="G140" s="83" t="s">
        <v>299</v>
      </c>
    </row>
    <row r="141" spans="1:169">
      <c r="A141" s="34">
        <v>122</v>
      </c>
      <c r="B141" s="34">
        <v>12</v>
      </c>
      <c r="C141" s="35">
        <v>15101511</v>
      </c>
      <c r="D141" s="35">
        <v>2502671</v>
      </c>
      <c r="E141" s="37" t="s">
        <v>300</v>
      </c>
      <c r="F141" s="37" t="s">
        <v>301</v>
      </c>
      <c r="G141" s="82" t="s">
        <v>302</v>
      </c>
    </row>
    <row r="142" spans="1:169">
      <c r="A142" s="20">
        <v>123</v>
      </c>
      <c r="B142" s="20">
        <v>13</v>
      </c>
      <c r="C142" s="84"/>
      <c r="D142" s="35"/>
      <c r="E142" s="55" t="s">
        <v>303</v>
      </c>
      <c r="F142" s="37" t="s">
        <v>304</v>
      </c>
      <c r="G142" s="85" t="s">
        <v>50</v>
      </c>
    </row>
    <row r="143" spans="1:169" customFormat="1" ht="15.75" customHeight="1" thickBot="1">
      <c r="A143" s="383" t="s">
        <v>305</v>
      </c>
      <c r="B143" s="383"/>
      <c r="C143" s="383"/>
      <c r="D143" s="383"/>
      <c r="E143" s="383"/>
      <c r="F143" s="383"/>
      <c r="G143" s="383"/>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I143" s="102"/>
      <c r="AJ143" s="102"/>
      <c r="AK143" s="102"/>
      <c r="AL143" s="102"/>
      <c r="AM143" s="102"/>
      <c r="AN143" s="102"/>
      <c r="AO143" s="102"/>
      <c r="AP143" s="102"/>
      <c r="AQ143" s="102"/>
      <c r="AR143" s="102"/>
      <c r="AS143" s="102"/>
      <c r="AT143" s="102"/>
      <c r="AU143" s="102"/>
      <c r="AV143" s="102"/>
      <c r="AW143" s="102"/>
      <c r="AX143" s="102"/>
      <c r="AY143" s="102"/>
      <c r="AZ143" s="102"/>
      <c r="BA143" s="102"/>
      <c r="BB143" s="102"/>
      <c r="BC143" s="102"/>
      <c r="BD143" s="102"/>
      <c r="BE143" s="102"/>
      <c r="BF143" s="102"/>
      <c r="BG143" s="102"/>
      <c r="BH143" s="102"/>
      <c r="BI143" s="102"/>
      <c r="BJ143" s="102"/>
      <c r="BK143" s="102"/>
      <c r="BL143" s="102"/>
      <c r="BM143" s="102"/>
      <c r="BN143" s="102"/>
      <c r="BO143" s="102"/>
      <c r="BP143" s="102"/>
      <c r="BQ143" s="102"/>
      <c r="BR143" s="102"/>
      <c r="BS143" s="102"/>
      <c r="BT143" s="102"/>
      <c r="BU143" s="102"/>
      <c r="BV143" s="102"/>
      <c r="BW143" s="102"/>
      <c r="BX143" s="102"/>
      <c r="BY143" s="102"/>
      <c r="BZ143" s="102"/>
      <c r="CA143" s="102"/>
      <c r="CB143" s="102"/>
      <c r="CC143" s="102"/>
      <c r="CD143" s="102"/>
      <c r="CE143" s="102"/>
      <c r="CF143" s="102"/>
      <c r="CG143" s="102"/>
      <c r="CH143" s="102"/>
      <c r="CI143" s="102"/>
      <c r="CJ143" s="102"/>
      <c r="CK143" s="102"/>
      <c r="CL143" s="102"/>
      <c r="CM143" s="102"/>
      <c r="CN143" s="102"/>
      <c r="CO143" s="102"/>
      <c r="CP143" s="102"/>
      <c r="CQ143" s="102"/>
      <c r="CR143" s="102"/>
      <c r="CS143" s="102"/>
      <c r="CT143" s="102"/>
      <c r="CU143" s="102"/>
      <c r="CV143" s="102"/>
      <c r="CW143" s="102"/>
      <c r="CX143" s="102"/>
      <c r="CY143" s="102"/>
      <c r="CZ143" s="102"/>
      <c r="DA143" s="102"/>
      <c r="DB143" s="102"/>
      <c r="DC143" s="102"/>
      <c r="DD143" s="102"/>
      <c r="DE143" s="102"/>
      <c r="DF143" s="102"/>
      <c r="DG143" s="102"/>
      <c r="DH143" s="102"/>
      <c r="DI143" s="102"/>
      <c r="DJ143" s="102"/>
      <c r="DK143" s="102"/>
      <c r="DL143" s="102"/>
      <c r="DM143" s="102"/>
      <c r="DN143" s="102"/>
      <c r="DO143" s="102"/>
      <c r="DP143" s="102"/>
      <c r="DQ143" s="102"/>
      <c r="DR143" s="102"/>
      <c r="DS143" s="102"/>
      <c r="DT143" s="102"/>
      <c r="DU143" s="102"/>
      <c r="DV143" s="102"/>
      <c r="DW143" s="102"/>
      <c r="DX143" s="102"/>
      <c r="DY143" s="102"/>
      <c r="DZ143" s="102"/>
      <c r="EA143" s="102"/>
      <c r="EB143" s="102"/>
      <c r="EC143" s="102"/>
      <c r="ED143" s="102"/>
      <c r="EE143" s="102"/>
      <c r="EF143" s="102"/>
      <c r="EG143" s="102"/>
      <c r="EH143" s="102"/>
      <c r="EI143" s="102"/>
      <c r="EJ143" s="102"/>
      <c r="EK143" s="102"/>
      <c r="EL143" s="102"/>
      <c r="EM143" s="102"/>
      <c r="EN143" s="102"/>
      <c r="EO143" s="102"/>
      <c r="EP143" s="102"/>
      <c r="EQ143" s="102"/>
      <c r="ER143" s="102"/>
      <c r="ES143" s="102"/>
      <c r="ET143" s="102"/>
      <c r="EU143" s="102"/>
      <c r="EV143" s="102"/>
      <c r="EW143" s="102"/>
      <c r="EX143" s="102"/>
      <c r="EY143" s="102"/>
      <c r="EZ143" s="102"/>
      <c r="FA143" s="102"/>
      <c r="FB143" s="102"/>
      <c r="FC143" s="102"/>
      <c r="FD143" s="102"/>
      <c r="FE143" s="102"/>
      <c r="FF143" s="102"/>
      <c r="FG143" s="102"/>
      <c r="FH143" s="102"/>
      <c r="FI143" s="102"/>
      <c r="FJ143" s="102"/>
      <c r="FK143" s="102"/>
      <c r="FL143" s="102"/>
      <c r="FM143" s="102"/>
    </row>
    <row r="144" spans="1:169" customFormat="1" ht="15" customHeight="1" thickBot="1">
      <c r="A144" s="357" t="s">
        <v>306</v>
      </c>
      <c r="B144" s="358"/>
      <c r="C144" s="358"/>
      <c r="D144" s="358"/>
      <c r="E144" s="358"/>
      <c r="F144" s="358"/>
      <c r="G144" s="359"/>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c r="AE144" s="102"/>
      <c r="AF144" s="102"/>
      <c r="AG144" s="102"/>
      <c r="AH144" s="102"/>
      <c r="AI144" s="102"/>
      <c r="AJ144" s="102"/>
      <c r="AK144" s="102"/>
      <c r="AL144" s="102"/>
      <c r="AM144" s="102"/>
      <c r="AN144" s="102"/>
      <c r="AO144" s="102"/>
      <c r="AP144" s="102"/>
      <c r="AQ144" s="102"/>
      <c r="AR144" s="102"/>
      <c r="AS144" s="102"/>
      <c r="AT144" s="102"/>
      <c r="AU144" s="102"/>
      <c r="AV144" s="102"/>
      <c r="AW144" s="102"/>
      <c r="AX144" s="102"/>
      <c r="AY144" s="102"/>
      <c r="AZ144" s="102"/>
      <c r="BA144" s="102"/>
      <c r="BB144" s="102"/>
      <c r="BC144" s="102"/>
      <c r="BD144" s="102"/>
      <c r="BE144" s="102"/>
      <c r="BF144" s="102"/>
      <c r="BG144" s="102"/>
      <c r="BH144" s="102"/>
      <c r="BI144" s="102"/>
      <c r="BJ144" s="102"/>
      <c r="BK144" s="102"/>
      <c r="BL144" s="102"/>
      <c r="BM144" s="102"/>
      <c r="BN144" s="102"/>
      <c r="BO144" s="102"/>
      <c r="BP144" s="102"/>
      <c r="BQ144" s="102"/>
      <c r="BR144" s="102"/>
      <c r="BS144" s="102"/>
      <c r="BT144" s="102"/>
      <c r="BU144" s="102"/>
      <c r="BV144" s="102"/>
      <c r="BW144" s="102"/>
      <c r="BX144" s="102"/>
      <c r="BY144" s="102"/>
      <c r="BZ144" s="102"/>
      <c r="CA144" s="102"/>
      <c r="CB144" s="102"/>
      <c r="CC144" s="102"/>
      <c r="CD144" s="102"/>
      <c r="CE144" s="102"/>
      <c r="CF144" s="102"/>
      <c r="CG144" s="102"/>
      <c r="CH144" s="102"/>
      <c r="CI144" s="102"/>
      <c r="CJ144" s="102"/>
      <c r="CK144" s="102"/>
      <c r="CL144" s="102"/>
      <c r="CM144" s="102"/>
      <c r="CN144" s="102"/>
      <c r="CO144" s="102"/>
      <c r="CP144" s="102"/>
      <c r="CQ144" s="102"/>
      <c r="CR144" s="102"/>
      <c r="CS144" s="102"/>
      <c r="CT144" s="102"/>
      <c r="CU144" s="102"/>
      <c r="CV144" s="102"/>
      <c r="CW144" s="102"/>
      <c r="CX144" s="102"/>
      <c r="CY144" s="102"/>
      <c r="CZ144" s="102"/>
      <c r="DA144" s="102"/>
      <c r="DB144" s="102"/>
      <c r="DC144" s="102"/>
      <c r="DD144" s="102"/>
      <c r="DE144" s="102"/>
      <c r="DF144" s="102"/>
      <c r="DG144" s="102"/>
      <c r="DH144" s="102"/>
      <c r="DI144" s="102"/>
      <c r="DJ144" s="102"/>
      <c r="DK144" s="102"/>
      <c r="DL144" s="102"/>
      <c r="DM144" s="102"/>
      <c r="DN144" s="102"/>
      <c r="DO144" s="102"/>
      <c r="DP144" s="102"/>
      <c r="DQ144" s="102"/>
      <c r="DR144" s="102"/>
      <c r="DS144" s="102"/>
      <c r="DT144" s="102"/>
      <c r="DU144" s="102"/>
      <c r="DV144" s="102"/>
      <c r="DW144" s="102"/>
      <c r="DX144" s="102"/>
      <c r="DY144" s="102"/>
      <c r="DZ144" s="102"/>
      <c r="EA144" s="102"/>
      <c r="EB144" s="102"/>
      <c r="EC144" s="102"/>
      <c r="ED144" s="102"/>
      <c r="EE144" s="102"/>
      <c r="EF144" s="102"/>
      <c r="EG144" s="102"/>
      <c r="EH144" s="102"/>
      <c r="EI144" s="102"/>
      <c r="EJ144" s="102"/>
      <c r="EK144" s="102"/>
      <c r="EL144" s="102"/>
      <c r="EM144" s="102"/>
      <c r="EN144" s="102"/>
      <c r="EO144" s="102"/>
      <c r="EP144" s="102"/>
      <c r="EQ144" s="102"/>
      <c r="ER144" s="102"/>
      <c r="ES144" s="102"/>
      <c r="ET144" s="102"/>
      <c r="EU144" s="102"/>
      <c r="EV144" s="102"/>
      <c r="EW144" s="102"/>
      <c r="EX144" s="102"/>
      <c r="EY144" s="102"/>
      <c r="EZ144" s="102"/>
      <c r="FA144" s="102"/>
      <c r="FB144" s="102"/>
      <c r="FC144" s="102"/>
      <c r="FD144" s="102"/>
      <c r="FE144" s="102"/>
      <c r="FF144" s="102"/>
      <c r="FG144" s="102"/>
      <c r="FH144" s="102"/>
      <c r="FI144" s="102"/>
      <c r="FJ144" s="102"/>
      <c r="FK144" s="102"/>
      <c r="FL144" s="102"/>
      <c r="FM144" s="102"/>
    </row>
    <row r="145" spans="1:169" ht="45.75" thickBot="1">
      <c r="A145" s="20">
        <v>124</v>
      </c>
      <c r="B145" s="20">
        <v>1</v>
      </c>
      <c r="C145" s="21">
        <v>41104122</v>
      </c>
      <c r="D145" s="21">
        <v>2502958</v>
      </c>
      <c r="E145" s="423" t="s">
        <v>558</v>
      </c>
      <c r="F145" s="424" t="s">
        <v>559</v>
      </c>
      <c r="G145" s="24" t="s">
        <v>64</v>
      </c>
    </row>
    <row r="146" spans="1:169" ht="24" customHeight="1">
      <c r="A146" s="34">
        <v>125</v>
      </c>
      <c r="B146" s="34">
        <v>2</v>
      </c>
      <c r="C146" s="35">
        <v>41104112</v>
      </c>
      <c r="D146" s="35">
        <v>2502175</v>
      </c>
      <c r="E146" s="37" t="s">
        <v>307</v>
      </c>
      <c r="F146" s="37" t="s">
        <v>308</v>
      </c>
      <c r="G146" s="38" t="s">
        <v>64</v>
      </c>
    </row>
    <row r="147" spans="1:169" ht="22.5">
      <c r="A147" s="34">
        <v>126</v>
      </c>
      <c r="B147" s="34">
        <v>3</v>
      </c>
      <c r="C147" s="35">
        <v>41104112</v>
      </c>
      <c r="D147" s="35">
        <v>2501674</v>
      </c>
      <c r="E147" s="37" t="s">
        <v>309</v>
      </c>
      <c r="F147" s="37" t="s">
        <v>310</v>
      </c>
      <c r="G147" s="38" t="s">
        <v>64</v>
      </c>
    </row>
    <row r="148" spans="1:169" ht="33.75">
      <c r="A148" s="20">
        <v>127</v>
      </c>
      <c r="B148" s="34">
        <v>4</v>
      </c>
      <c r="C148" s="35">
        <v>42182000</v>
      </c>
      <c r="D148" s="35">
        <v>2501166</v>
      </c>
      <c r="E148" s="37" t="s">
        <v>311</v>
      </c>
      <c r="F148" s="37" t="s">
        <v>312</v>
      </c>
      <c r="G148" s="38" t="s">
        <v>64</v>
      </c>
    </row>
    <row r="149" spans="1:169" ht="67.5">
      <c r="A149" s="34">
        <v>128</v>
      </c>
      <c r="B149" s="20">
        <v>5</v>
      </c>
      <c r="C149" s="35">
        <v>42182014</v>
      </c>
      <c r="D149" s="35">
        <v>2504937</v>
      </c>
      <c r="E149" s="37" t="s">
        <v>313</v>
      </c>
      <c r="F149" s="37" t="s">
        <v>314</v>
      </c>
      <c r="G149" s="38" t="s">
        <v>64</v>
      </c>
    </row>
    <row r="150" spans="1:169" ht="67.5">
      <c r="A150" s="34">
        <v>129</v>
      </c>
      <c r="B150" s="34">
        <v>6</v>
      </c>
      <c r="C150" s="35">
        <v>42271705</v>
      </c>
      <c r="D150" s="35">
        <v>2500029</v>
      </c>
      <c r="E150" s="37" t="s">
        <v>489</v>
      </c>
      <c r="F150" s="37" t="s">
        <v>490</v>
      </c>
      <c r="G150" s="38" t="s">
        <v>64</v>
      </c>
    </row>
    <row r="151" spans="1:169" ht="45">
      <c r="A151" s="20">
        <v>130</v>
      </c>
      <c r="B151" s="20">
        <v>7</v>
      </c>
      <c r="C151" s="35">
        <v>42182013</v>
      </c>
      <c r="D151" s="35">
        <v>2584143</v>
      </c>
      <c r="E151" s="37" t="s">
        <v>315</v>
      </c>
      <c r="F151" s="37" t="s">
        <v>316</v>
      </c>
      <c r="G151" s="38" t="s">
        <v>64</v>
      </c>
    </row>
    <row r="152" spans="1:169" customFormat="1" ht="15.75" customHeight="1" thickBot="1">
      <c r="A152" s="383" t="s">
        <v>317</v>
      </c>
      <c r="B152" s="383"/>
      <c r="C152" s="383"/>
      <c r="D152" s="383"/>
      <c r="E152" s="383"/>
      <c r="F152" s="383"/>
      <c r="G152" s="383"/>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c r="AE152" s="102"/>
      <c r="AF152" s="102"/>
      <c r="AG152" s="102"/>
      <c r="AH152" s="102"/>
      <c r="AI152" s="102"/>
      <c r="AJ152" s="102"/>
      <c r="AK152" s="102"/>
      <c r="AL152" s="102"/>
      <c r="AM152" s="102"/>
      <c r="AN152" s="102"/>
      <c r="AO152" s="102"/>
      <c r="AP152" s="102"/>
      <c r="AQ152" s="102"/>
      <c r="AR152" s="102"/>
      <c r="AS152" s="102"/>
      <c r="AT152" s="102"/>
      <c r="AU152" s="102"/>
      <c r="AV152" s="102"/>
      <c r="AW152" s="102"/>
      <c r="AX152" s="102"/>
      <c r="AY152" s="102"/>
      <c r="AZ152" s="102"/>
      <c r="BA152" s="102"/>
      <c r="BB152" s="102"/>
      <c r="BC152" s="102"/>
      <c r="BD152" s="102"/>
      <c r="BE152" s="102"/>
      <c r="BF152" s="102"/>
      <c r="BG152" s="102"/>
      <c r="BH152" s="102"/>
      <c r="BI152" s="102"/>
      <c r="BJ152" s="102"/>
      <c r="BK152" s="102"/>
      <c r="BL152" s="102"/>
      <c r="BM152" s="102"/>
      <c r="BN152" s="102"/>
      <c r="BO152" s="102"/>
      <c r="BP152" s="102"/>
      <c r="BQ152" s="102"/>
      <c r="BR152" s="102"/>
      <c r="BS152" s="102"/>
      <c r="BT152" s="102"/>
      <c r="BU152" s="102"/>
      <c r="BV152" s="102"/>
      <c r="BW152" s="102"/>
      <c r="BX152" s="102"/>
      <c r="BY152" s="102"/>
      <c r="BZ152" s="102"/>
      <c r="CA152" s="102"/>
      <c r="CB152" s="102"/>
      <c r="CC152" s="102"/>
      <c r="CD152" s="102"/>
      <c r="CE152" s="102"/>
      <c r="CF152" s="102"/>
      <c r="CG152" s="102"/>
      <c r="CH152" s="102"/>
      <c r="CI152" s="102"/>
      <c r="CJ152" s="102"/>
      <c r="CK152" s="102"/>
      <c r="CL152" s="102"/>
      <c r="CM152" s="102"/>
      <c r="CN152" s="102"/>
      <c r="CO152" s="102"/>
      <c r="CP152" s="102"/>
      <c r="CQ152" s="102"/>
      <c r="CR152" s="102"/>
      <c r="CS152" s="102"/>
      <c r="CT152" s="102"/>
      <c r="CU152" s="102"/>
      <c r="CV152" s="102"/>
      <c r="CW152" s="102"/>
      <c r="CX152" s="102"/>
      <c r="CY152" s="102"/>
      <c r="CZ152" s="102"/>
      <c r="DA152" s="102"/>
      <c r="DB152" s="102"/>
      <c r="DC152" s="102"/>
      <c r="DD152" s="102"/>
      <c r="DE152" s="102"/>
      <c r="DF152" s="102"/>
      <c r="DG152" s="102"/>
      <c r="DH152" s="102"/>
      <c r="DI152" s="102"/>
      <c r="DJ152" s="102"/>
      <c r="DK152" s="102"/>
      <c r="DL152" s="102"/>
      <c r="DM152" s="102"/>
      <c r="DN152" s="102"/>
      <c r="DO152" s="102"/>
      <c r="DP152" s="102"/>
      <c r="DQ152" s="102"/>
      <c r="DR152" s="102"/>
      <c r="DS152" s="102"/>
      <c r="DT152" s="102"/>
      <c r="DU152" s="102"/>
      <c r="DV152" s="102"/>
      <c r="DW152" s="102"/>
      <c r="DX152" s="102"/>
      <c r="DY152" s="102"/>
      <c r="DZ152" s="102"/>
      <c r="EA152" s="102"/>
      <c r="EB152" s="102"/>
      <c r="EC152" s="102"/>
      <c r="ED152" s="102"/>
      <c r="EE152" s="102"/>
      <c r="EF152" s="102"/>
      <c r="EG152" s="102"/>
      <c r="EH152" s="102"/>
      <c r="EI152" s="102"/>
      <c r="EJ152" s="102"/>
      <c r="EK152" s="102"/>
      <c r="EL152" s="102"/>
      <c r="EM152" s="102"/>
      <c r="EN152" s="102"/>
      <c r="EO152" s="102"/>
      <c r="EP152" s="102"/>
      <c r="EQ152" s="102"/>
      <c r="ER152" s="102"/>
      <c r="ES152" s="102"/>
      <c r="ET152" s="102"/>
      <c r="EU152" s="102"/>
      <c r="EV152" s="102"/>
      <c r="EW152" s="102"/>
      <c r="EX152" s="102"/>
      <c r="EY152" s="102"/>
      <c r="EZ152" s="102"/>
      <c r="FA152" s="102"/>
      <c r="FB152" s="102"/>
      <c r="FC152" s="102"/>
      <c r="FD152" s="102"/>
      <c r="FE152" s="102"/>
      <c r="FF152" s="102"/>
      <c r="FG152" s="102"/>
      <c r="FH152" s="102"/>
      <c r="FI152" s="102"/>
      <c r="FJ152" s="102"/>
      <c r="FK152" s="102"/>
      <c r="FL152" s="102"/>
      <c r="FM152" s="102"/>
    </row>
    <row r="153" spans="1:169" customFormat="1" ht="15.75" customHeight="1" thickBot="1">
      <c r="A153" s="357" t="s">
        <v>318</v>
      </c>
      <c r="B153" s="358"/>
      <c r="C153" s="358"/>
      <c r="D153" s="358"/>
      <c r="E153" s="358"/>
      <c r="F153" s="358"/>
      <c r="G153" s="359"/>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2"/>
      <c r="AG153" s="102"/>
      <c r="AH153" s="102"/>
      <c r="AI153" s="102"/>
      <c r="AJ153" s="102"/>
      <c r="AK153" s="102"/>
      <c r="AL153" s="102"/>
      <c r="AM153" s="102"/>
      <c r="AN153" s="102"/>
      <c r="AO153" s="102"/>
      <c r="AP153" s="102"/>
      <c r="AQ153" s="102"/>
      <c r="AR153" s="102"/>
      <c r="AS153" s="102"/>
      <c r="AT153" s="102"/>
      <c r="AU153" s="102"/>
      <c r="AV153" s="102"/>
      <c r="AW153" s="102"/>
      <c r="AX153" s="102"/>
      <c r="AY153" s="102"/>
      <c r="AZ153" s="102"/>
      <c r="BA153" s="102"/>
      <c r="BB153" s="102"/>
      <c r="BC153" s="102"/>
      <c r="BD153" s="102"/>
      <c r="BE153" s="102"/>
      <c r="BF153" s="102"/>
      <c r="BG153" s="102"/>
      <c r="BH153" s="102"/>
      <c r="BI153" s="102"/>
      <c r="BJ153" s="102"/>
      <c r="BK153" s="102"/>
      <c r="BL153" s="102"/>
      <c r="BM153" s="102"/>
      <c r="BN153" s="102"/>
      <c r="BO153" s="102"/>
      <c r="BP153" s="102"/>
      <c r="BQ153" s="102"/>
      <c r="BR153" s="102"/>
      <c r="BS153" s="102"/>
      <c r="BT153" s="102"/>
      <c r="BU153" s="102"/>
      <c r="BV153" s="102"/>
      <c r="BW153" s="102"/>
      <c r="BX153" s="102"/>
      <c r="BY153" s="102"/>
      <c r="BZ153" s="102"/>
      <c r="CA153" s="102"/>
      <c r="CB153" s="102"/>
      <c r="CC153" s="102"/>
      <c r="CD153" s="102"/>
      <c r="CE153" s="102"/>
      <c r="CF153" s="102"/>
      <c r="CG153" s="102"/>
      <c r="CH153" s="102"/>
      <c r="CI153" s="102"/>
      <c r="CJ153" s="102"/>
      <c r="CK153" s="102"/>
      <c r="CL153" s="102"/>
      <c r="CM153" s="102"/>
      <c r="CN153" s="102"/>
      <c r="CO153" s="102"/>
      <c r="CP153" s="102"/>
      <c r="CQ153" s="102"/>
      <c r="CR153" s="102"/>
      <c r="CS153" s="102"/>
      <c r="CT153" s="102"/>
      <c r="CU153" s="102"/>
      <c r="CV153" s="102"/>
      <c r="CW153" s="102"/>
      <c r="CX153" s="102"/>
      <c r="CY153" s="102"/>
      <c r="CZ153" s="102"/>
      <c r="DA153" s="102"/>
      <c r="DB153" s="102"/>
      <c r="DC153" s="102"/>
      <c r="DD153" s="102"/>
      <c r="DE153" s="102"/>
      <c r="DF153" s="102"/>
      <c r="DG153" s="102"/>
      <c r="DH153" s="102"/>
      <c r="DI153" s="102"/>
      <c r="DJ153" s="102"/>
      <c r="DK153" s="102"/>
      <c r="DL153" s="102"/>
      <c r="DM153" s="102"/>
      <c r="DN153" s="102"/>
      <c r="DO153" s="102"/>
      <c r="DP153" s="102"/>
      <c r="DQ153" s="102"/>
      <c r="DR153" s="102"/>
      <c r="DS153" s="102"/>
      <c r="DT153" s="102"/>
      <c r="DU153" s="102"/>
      <c r="DV153" s="102"/>
      <c r="DW153" s="102"/>
      <c r="DX153" s="102"/>
      <c r="DY153" s="102"/>
      <c r="DZ153" s="102"/>
      <c r="EA153" s="102"/>
      <c r="EB153" s="102"/>
      <c r="EC153" s="102"/>
      <c r="ED153" s="102"/>
      <c r="EE153" s="102"/>
      <c r="EF153" s="102"/>
      <c r="EG153" s="102"/>
      <c r="EH153" s="102"/>
      <c r="EI153" s="102"/>
      <c r="EJ153" s="102"/>
      <c r="EK153" s="102"/>
      <c r="EL153" s="102"/>
      <c r="EM153" s="102"/>
      <c r="EN153" s="102"/>
      <c r="EO153" s="102"/>
      <c r="EP153" s="102"/>
      <c r="EQ153" s="102"/>
      <c r="ER153" s="102"/>
      <c r="ES153" s="102"/>
      <c r="ET153" s="102"/>
      <c r="EU153" s="102"/>
      <c r="EV153" s="102"/>
      <c r="EW153" s="102"/>
      <c r="EX153" s="102"/>
      <c r="EY153" s="102"/>
      <c r="EZ153" s="102"/>
      <c r="FA153" s="102"/>
      <c r="FB153" s="102"/>
      <c r="FC153" s="102"/>
      <c r="FD153" s="102"/>
      <c r="FE153" s="102"/>
      <c r="FF153" s="102"/>
      <c r="FG153" s="102"/>
      <c r="FH153" s="102"/>
      <c r="FI153" s="102"/>
      <c r="FJ153" s="102"/>
      <c r="FK153" s="102"/>
      <c r="FL153" s="102"/>
      <c r="FM153" s="102"/>
    </row>
    <row r="154" spans="1:169" ht="168.75">
      <c r="A154" s="34">
        <v>131</v>
      </c>
      <c r="B154" s="34">
        <v>1</v>
      </c>
      <c r="C154" s="35">
        <v>42221609</v>
      </c>
      <c r="D154" s="35">
        <v>2500356</v>
      </c>
      <c r="E154" s="37" t="s">
        <v>319</v>
      </c>
      <c r="F154" s="37" t="s">
        <v>320</v>
      </c>
      <c r="G154" s="38" t="s">
        <v>64</v>
      </c>
    </row>
    <row r="155" spans="1:169" ht="168.75">
      <c r="A155" s="34">
        <v>132</v>
      </c>
      <c r="B155" s="34">
        <v>2</v>
      </c>
      <c r="C155" s="35">
        <v>42221609</v>
      </c>
      <c r="D155" s="35">
        <v>2584037</v>
      </c>
      <c r="E155" s="37" t="s">
        <v>321</v>
      </c>
      <c r="F155" s="37" t="s">
        <v>322</v>
      </c>
      <c r="G155" s="38" t="s">
        <v>64</v>
      </c>
    </row>
    <row r="156" spans="1:169" ht="101.25">
      <c r="A156" s="34">
        <v>133</v>
      </c>
      <c r="B156" s="20">
        <v>3</v>
      </c>
      <c r="C156" s="84">
        <v>42131606</v>
      </c>
      <c r="D156" s="84">
        <v>2502327</v>
      </c>
      <c r="E156" s="88" t="s">
        <v>323</v>
      </c>
      <c r="F156" s="88" t="s">
        <v>324</v>
      </c>
      <c r="G156" s="38" t="s">
        <v>64</v>
      </c>
    </row>
    <row r="157" spans="1:169" s="130" customFormat="1" ht="112.5">
      <c r="A157" s="34">
        <v>134</v>
      </c>
      <c r="B157" s="34">
        <v>4</v>
      </c>
      <c r="C157" s="84">
        <v>42142609</v>
      </c>
      <c r="D157" s="84">
        <v>2503856</v>
      </c>
      <c r="E157" s="88" t="s">
        <v>325</v>
      </c>
      <c r="F157" s="88" t="s">
        <v>474</v>
      </c>
      <c r="G157" s="38" t="s">
        <v>64</v>
      </c>
      <c r="H157" s="126"/>
      <c r="I157" s="126"/>
      <c r="J157" s="126"/>
      <c r="K157" s="126"/>
      <c r="L157" s="126"/>
      <c r="M157" s="126"/>
      <c r="N157" s="126"/>
      <c r="O157" s="126"/>
      <c r="P157" s="126"/>
      <c r="Q157" s="126"/>
      <c r="R157" s="126"/>
      <c r="S157" s="126"/>
      <c r="T157" s="126"/>
      <c r="U157" s="126"/>
      <c r="V157" s="126"/>
      <c r="W157" s="126"/>
      <c r="X157" s="126"/>
      <c r="Y157" s="126"/>
      <c r="Z157" s="126"/>
      <c r="AA157" s="126"/>
      <c r="AB157" s="126"/>
      <c r="AC157" s="126"/>
      <c r="AD157" s="126"/>
      <c r="AE157" s="126"/>
      <c r="AF157" s="126"/>
      <c r="AG157" s="126"/>
      <c r="AH157" s="126"/>
      <c r="AI157" s="126"/>
      <c r="AJ157" s="126"/>
      <c r="AK157" s="126"/>
      <c r="AL157" s="126"/>
      <c r="AM157" s="126"/>
      <c r="AN157" s="126"/>
      <c r="AO157" s="126"/>
      <c r="AP157" s="126"/>
      <c r="AQ157" s="126"/>
      <c r="AR157" s="126"/>
      <c r="AS157" s="126"/>
      <c r="AT157" s="126"/>
      <c r="AU157" s="126"/>
      <c r="AV157" s="126"/>
      <c r="AW157" s="126"/>
      <c r="AX157" s="126"/>
      <c r="AY157" s="126"/>
      <c r="AZ157" s="126"/>
      <c r="BA157" s="126"/>
      <c r="BB157" s="126"/>
      <c r="BC157" s="126"/>
      <c r="BD157" s="126"/>
      <c r="BE157" s="126"/>
      <c r="BF157" s="126"/>
      <c r="BG157" s="126"/>
      <c r="BH157" s="126"/>
      <c r="BI157" s="126"/>
      <c r="BJ157" s="126"/>
      <c r="BK157" s="126"/>
      <c r="BL157" s="126"/>
      <c r="BM157" s="126"/>
      <c r="BN157" s="126"/>
      <c r="BO157" s="126"/>
      <c r="BP157" s="126"/>
      <c r="BQ157" s="126"/>
      <c r="BR157" s="126"/>
      <c r="BS157" s="126"/>
      <c r="BT157" s="126"/>
      <c r="BU157" s="126"/>
      <c r="BV157" s="126"/>
      <c r="BW157" s="126"/>
      <c r="BX157" s="126"/>
      <c r="BY157" s="126"/>
      <c r="BZ157" s="126"/>
      <c r="CA157" s="126"/>
      <c r="CB157" s="126"/>
      <c r="CC157" s="126"/>
      <c r="CD157" s="126"/>
      <c r="CE157" s="126"/>
      <c r="CF157" s="126"/>
      <c r="CG157" s="126"/>
      <c r="CH157" s="126"/>
      <c r="CI157" s="126"/>
      <c r="CJ157" s="126"/>
      <c r="CK157" s="126"/>
      <c r="CL157" s="126"/>
      <c r="CM157" s="126"/>
      <c r="CN157" s="126"/>
      <c r="CO157" s="126"/>
      <c r="CP157" s="126"/>
      <c r="CQ157" s="126"/>
      <c r="CR157" s="126"/>
      <c r="CS157" s="126"/>
      <c r="CT157" s="126"/>
      <c r="CU157" s="126"/>
      <c r="CV157" s="126"/>
      <c r="CW157" s="126"/>
      <c r="CX157" s="126"/>
      <c r="CY157" s="126"/>
      <c r="CZ157" s="126"/>
      <c r="DA157" s="126"/>
      <c r="DB157" s="126"/>
      <c r="DC157" s="126"/>
      <c r="DD157" s="126"/>
      <c r="DE157" s="126"/>
      <c r="DF157" s="126"/>
      <c r="DG157" s="126"/>
      <c r="DH157" s="126"/>
      <c r="DI157" s="126"/>
      <c r="DJ157" s="126"/>
      <c r="DK157" s="126"/>
      <c r="DL157" s="126"/>
      <c r="DM157" s="126"/>
      <c r="DN157" s="126"/>
      <c r="DO157" s="126"/>
      <c r="DP157" s="126"/>
      <c r="DQ157" s="126"/>
      <c r="DR157" s="126"/>
      <c r="DS157" s="126"/>
      <c r="DT157" s="126"/>
      <c r="DU157" s="126"/>
      <c r="DV157" s="126"/>
      <c r="DW157" s="126"/>
      <c r="DX157" s="126"/>
      <c r="DY157" s="126"/>
      <c r="DZ157" s="126"/>
      <c r="EA157" s="126"/>
      <c r="EB157" s="126"/>
      <c r="EC157" s="126"/>
      <c r="ED157" s="126"/>
      <c r="EE157" s="126"/>
      <c r="EF157" s="126"/>
      <c r="EG157" s="126"/>
      <c r="EH157" s="126"/>
      <c r="EI157" s="126"/>
      <c r="EJ157" s="126"/>
      <c r="EK157" s="126"/>
      <c r="EL157" s="126"/>
      <c r="EM157" s="126"/>
      <c r="EN157" s="126"/>
      <c r="EO157" s="126"/>
      <c r="EP157" s="126"/>
      <c r="EQ157" s="126"/>
      <c r="ER157" s="126"/>
      <c r="ES157" s="126"/>
      <c r="ET157" s="126"/>
      <c r="EU157" s="126"/>
      <c r="EV157" s="126"/>
      <c r="EW157" s="126"/>
      <c r="EX157" s="126"/>
      <c r="EY157" s="126"/>
      <c r="EZ157" s="126"/>
      <c r="FA157" s="126"/>
      <c r="FB157" s="126"/>
      <c r="FC157" s="126"/>
      <c r="FD157" s="126"/>
      <c r="FE157" s="126"/>
      <c r="FF157" s="126"/>
      <c r="FG157" s="126"/>
      <c r="FH157" s="126"/>
      <c r="FI157" s="126"/>
      <c r="FJ157" s="126"/>
      <c r="FK157" s="126"/>
      <c r="FL157" s="126"/>
      <c r="FM157" s="126"/>
    </row>
    <row r="158" spans="1:169" ht="22.5">
      <c r="A158" s="34">
        <v>135</v>
      </c>
      <c r="B158" s="34">
        <v>5</v>
      </c>
      <c r="C158" s="79"/>
      <c r="D158" s="79"/>
      <c r="E158" s="79" t="s">
        <v>326</v>
      </c>
      <c r="F158" s="79" t="s">
        <v>327</v>
      </c>
      <c r="G158" s="59" t="s">
        <v>64</v>
      </c>
    </row>
    <row r="159" spans="1:169">
      <c r="A159" s="34">
        <v>136</v>
      </c>
      <c r="B159" s="20">
        <v>6</v>
      </c>
      <c r="C159" s="84">
        <v>42231701</v>
      </c>
      <c r="D159" s="84">
        <v>2500914</v>
      </c>
      <c r="E159" s="88" t="s">
        <v>328</v>
      </c>
      <c r="F159" s="88" t="s">
        <v>328</v>
      </c>
      <c r="G159" s="38" t="s">
        <v>64</v>
      </c>
    </row>
    <row r="160" spans="1:169" s="126" customFormat="1">
      <c r="A160" s="34">
        <v>137</v>
      </c>
      <c r="B160" s="34">
        <v>7</v>
      </c>
      <c r="C160" s="84">
        <v>42231701</v>
      </c>
      <c r="D160" s="84">
        <v>2500915</v>
      </c>
      <c r="E160" s="88" t="s">
        <v>329</v>
      </c>
      <c r="F160" s="88" t="s">
        <v>329</v>
      </c>
      <c r="G160" s="38" t="s">
        <v>64</v>
      </c>
    </row>
    <row r="161" spans="1:7" s="126" customFormat="1">
      <c r="A161" s="34">
        <v>138</v>
      </c>
      <c r="B161" s="34">
        <v>8</v>
      </c>
      <c r="C161" s="84">
        <v>42231701</v>
      </c>
      <c r="D161" s="84">
        <v>2500916</v>
      </c>
      <c r="E161" s="88" t="s">
        <v>330</v>
      </c>
      <c r="F161" s="88" t="s">
        <v>330</v>
      </c>
      <c r="G161" s="38" t="s">
        <v>64</v>
      </c>
    </row>
    <row r="162" spans="1:7" s="126" customFormat="1">
      <c r="A162" s="34">
        <v>139</v>
      </c>
      <c r="B162" s="20">
        <v>9</v>
      </c>
      <c r="C162" s="84">
        <v>42231701</v>
      </c>
      <c r="D162" s="84">
        <v>2500917</v>
      </c>
      <c r="E162" s="88" t="s">
        <v>331</v>
      </c>
      <c r="F162" s="88" t="s">
        <v>331</v>
      </c>
      <c r="G162" s="38" t="s">
        <v>64</v>
      </c>
    </row>
    <row r="163" spans="1:7" s="126" customFormat="1" ht="67.5">
      <c r="A163" s="34">
        <v>140</v>
      </c>
      <c r="B163" s="34">
        <v>10</v>
      </c>
      <c r="C163" s="84">
        <v>42293505</v>
      </c>
      <c r="D163" s="84">
        <v>2584118</v>
      </c>
      <c r="E163" s="88" t="s">
        <v>332</v>
      </c>
      <c r="F163" s="88" t="s">
        <v>333</v>
      </c>
      <c r="G163" s="38" t="s">
        <v>64</v>
      </c>
    </row>
    <row r="164" spans="1:7" s="126" customFormat="1" ht="67.5">
      <c r="A164" s="34">
        <v>141</v>
      </c>
      <c r="B164" s="34">
        <v>11</v>
      </c>
      <c r="C164" s="35">
        <v>42293505</v>
      </c>
      <c r="D164" s="35">
        <v>2584119</v>
      </c>
      <c r="E164" s="37" t="s">
        <v>334</v>
      </c>
      <c r="F164" s="37" t="s">
        <v>335</v>
      </c>
      <c r="G164" s="38" t="s">
        <v>64</v>
      </c>
    </row>
    <row r="165" spans="1:7" s="126" customFormat="1" ht="67.5">
      <c r="A165" s="34">
        <v>142</v>
      </c>
      <c r="B165" s="20">
        <v>12</v>
      </c>
      <c r="C165" s="35">
        <v>42293505</v>
      </c>
      <c r="D165" s="35">
        <v>2584113</v>
      </c>
      <c r="E165" s="37" t="s">
        <v>336</v>
      </c>
      <c r="F165" s="37" t="s">
        <v>337</v>
      </c>
      <c r="G165" s="38" t="s">
        <v>64</v>
      </c>
    </row>
    <row r="166" spans="1:7" s="126" customFormat="1" ht="67.5">
      <c r="A166" s="34">
        <v>143</v>
      </c>
      <c r="B166" s="34">
        <v>13</v>
      </c>
      <c r="C166" s="57"/>
      <c r="D166" s="57"/>
      <c r="E166" s="80" t="s">
        <v>338</v>
      </c>
      <c r="F166" s="57" t="s">
        <v>339</v>
      </c>
      <c r="G166" s="38" t="s">
        <v>64</v>
      </c>
    </row>
    <row r="167" spans="1:7" s="126" customFormat="1" ht="67.5">
      <c r="A167" s="34">
        <v>144</v>
      </c>
      <c r="B167" s="34">
        <v>14</v>
      </c>
      <c r="C167" s="35">
        <v>42293505</v>
      </c>
      <c r="D167" s="35">
        <v>2584115</v>
      </c>
      <c r="E167" s="37" t="s">
        <v>340</v>
      </c>
      <c r="F167" s="37" t="s">
        <v>341</v>
      </c>
      <c r="G167" s="38" t="s">
        <v>64</v>
      </c>
    </row>
    <row r="168" spans="1:7" s="126" customFormat="1" ht="67.5">
      <c r="A168" s="34">
        <v>145</v>
      </c>
      <c r="B168" s="20">
        <v>15</v>
      </c>
      <c r="C168" s="35">
        <v>42293505</v>
      </c>
      <c r="D168" s="35">
        <v>2584116</v>
      </c>
      <c r="E168" s="37" t="s">
        <v>342</v>
      </c>
      <c r="F168" s="37" t="s">
        <v>343</v>
      </c>
      <c r="G168" s="38" t="s">
        <v>64</v>
      </c>
    </row>
    <row r="169" spans="1:7" s="126" customFormat="1" ht="67.5">
      <c r="A169" s="34">
        <v>146</v>
      </c>
      <c r="B169" s="34">
        <v>16</v>
      </c>
      <c r="C169" s="35"/>
      <c r="D169" s="35"/>
      <c r="E169" s="37" t="s">
        <v>344</v>
      </c>
      <c r="F169" s="37" t="s">
        <v>345</v>
      </c>
      <c r="G169" s="38" t="s">
        <v>64</v>
      </c>
    </row>
    <row r="170" spans="1:7" s="126" customFormat="1">
      <c r="A170" s="34">
        <v>147</v>
      </c>
      <c r="B170" s="34">
        <v>17</v>
      </c>
      <c r="C170" s="35">
        <v>42142710</v>
      </c>
      <c r="D170" s="35">
        <v>2500944</v>
      </c>
      <c r="E170" s="37" t="s">
        <v>346</v>
      </c>
      <c r="F170" s="37" t="s">
        <v>347</v>
      </c>
      <c r="G170" s="38" t="s">
        <v>64</v>
      </c>
    </row>
    <row r="171" spans="1:7" s="126" customFormat="1">
      <c r="A171" s="34">
        <v>148</v>
      </c>
      <c r="B171" s="20">
        <v>18</v>
      </c>
      <c r="C171" s="35">
        <v>42142710</v>
      </c>
      <c r="D171" s="35">
        <v>2500945</v>
      </c>
      <c r="E171" s="37" t="s">
        <v>348</v>
      </c>
      <c r="F171" s="37" t="s">
        <v>349</v>
      </c>
      <c r="G171" s="38" t="s">
        <v>64</v>
      </c>
    </row>
    <row r="172" spans="1:7" s="126" customFormat="1">
      <c r="A172" s="34">
        <v>149</v>
      </c>
      <c r="B172" s="34">
        <v>19</v>
      </c>
      <c r="C172" s="35">
        <v>42142710</v>
      </c>
      <c r="D172" s="35">
        <v>2500946</v>
      </c>
      <c r="E172" s="37" t="s">
        <v>350</v>
      </c>
      <c r="F172" s="37" t="s">
        <v>351</v>
      </c>
      <c r="G172" s="38" t="s">
        <v>64</v>
      </c>
    </row>
    <row r="173" spans="1:7" s="126" customFormat="1">
      <c r="A173" s="34">
        <v>150</v>
      </c>
      <c r="B173" s="34">
        <v>20</v>
      </c>
      <c r="C173" s="35">
        <v>42142710</v>
      </c>
      <c r="D173" s="35">
        <v>2500947</v>
      </c>
      <c r="E173" s="37" t="s">
        <v>352</v>
      </c>
      <c r="F173" s="37" t="s">
        <v>353</v>
      </c>
      <c r="G173" s="38" t="s">
        <v>64</v>
      </c>
    </row>
    <row r="174" spans="1:7" s="126" customFormat="1">
      <c r="A174" s="34">
        <v>151</v>
      </c>
      <c r="B174" s="20">
        <v>21</v>
      </c>
      <c r="C174" s="35">
        <v>42142710</v>
      </c>
      <c r="D174" s="35">
        <v>2500951</v>
      </c>
      <c r="E174" s="37" t="s">
        <v>354</v>
      </c>
      <c r="F174" s="37" t="s">
        <v>355</v>
      </c>
      <c r="G174" s="38" t="s">
        <v>64</v>
      </c>
    </row>
    <row r="175" spans="1:7" s="126" customFormat="1" ht="45">
      <c r="A175" s="34">
        <v>152</v>
      </c>
      <c r="B175" s="34">
        <v>22</v>
      </c>
      <c r="C175" s="35">
        <v>42293505</v>
      </c>
      <c r="D175" s="35">
        <v>2500023</v>
      </c>
      <c r="E175" s="37" t="s">
        <v>356</v>
      </c>
      <c r="F175" s="37" t="s">
        <v>357</v>
      </c>
      <c r="G175" s="38" t="s">
        <v>64</v>
      </c>
    </row>
    <row r="176" spans="1:7" ht="45">
      <c r="A176" s="34">
        <v>153</v>
      </c>
      <c r="B176" s="34">
        <v>23</v>
      </c>
      <c r="C176" s="35">
        <v>42293505</v>
      </c>
      <c r="D176" s="35">
        <v>2500024</v>
      </c>
      <c r="E176" s="37" t="s">
        <v>358</v>
      </c>
      <c r="F176" s="37" t="s">
        <v>357</v>
      </c>
      <c r="G176" s="38" t="s">
        <v>64</v>
      </c>
    </row>
    <row r="177" spans="1:169" ht="45">
      <c r="A177" s="34">
        <v>154</v>
      </c>
      <c r="B177" s="20">
        <v>24</v>
      </c>
      <c r="C177" s="35">
        <v>42293505</v>
      </c>
      <c r="D177" s="35">
        <v>2500025</v>
      </c>
      <c r="E177" s="37" t="s">
        <v>359</v>
      </c>
      <c r="F177" s="37" t="s">
        <v>357</v>
      </c>
      <c r="G177" s="38" t="s">
        <v>64</v>
      </c>
    </row>
    <row r="178" spans="1:169" ht="45">
      <c r="A178" s="34">
        <v>155</v>
      </c>
      <c r="B178" s="34">
        <v>25</v>
      </c>
      <c r="C178" s="35">
        <v>42293505</v>
      </c>
      <c r="D178" s="35">
        <v>2500026</v>
      </c>
      <c r="E178" s="37" t="s">
        <v>360</v>
      </c>
      <c r="F178" s="37" t="s">
        <v>357</v>
      </c>
      <c r="G178" s="38" t="s">
        <v>64</v>
      </c>
    </row>
    <row r="179" spans="1:169" ht="45">
      <c r="A179" s="34">
        <v>156</v>
      </c>
      <c r="B179" s="34">
        <v>26</v>
      </c>
      <c r="C179" s="35">
        <v>42293505</v>
      </c>
      <c r="D179" s="35">
        <v>2500027</v>
      </c>
      <c r="E179" s="37" t="s">
        <v>361</v>
      </c>
      <c r="F179" s="37" t="s">
        <v>357</v>
      </c>
      <c r="G179" s="38" t="s">
        <v>64</v>
      </c>
    </row>
    <row r="180" spans="1:169" ht="22.5">
      <c r="A180" s="34">
        <v>157</v>
      </c>
      <c r="B180" s="20">
        <v>27</v>
      </c>
      <c r="C180" s="35"/>
      <c r="D180" s="35"/>
      <c r="E180" s="37" t="s">
        <v>362</v>
      </c>
      <c r="F180" s="37" t="s">
        <v>363</v>
      </c>
      <c r="G180" s="38" t="s">
        <v>64</v>
      </c>
    </row>
    <row r="181" spans="1:169" ht="405" customHeight="1">
      <c r="A181" s="34">
        <v>158</v>
      </c>
      <c r="B181" s="34">
        <v>28</v>
      </c>
      <c r="C181" s="35">
        <v>42293507</v>
      </c>
      <c r="D181" s="35">
        <v>2505718</v>
      </c>
      <c r="E181" s="37" t="s">
        <v>478</v>
      </c>
      <c r="F181" s="37" t="s">
        <v>479</v>
      </c>
      <c r="G181" s="38" t="s">
        <v>64</v>
      </c>
    </row>
    <row r="182" spans="1:169" ht="90">
      <c r="A182" s="34">
        <v>159</v>
      </c>
      <c r="B182" s="34">
        <v>29</v>
      </c>
      <c r="C182" s="35">
        <v>42142704</v>
      </c>
      <c r="D182" s="35">
        <v>2500429</v>
      </c>
      <c r="E182" s="37" t="s">
        <v>364</v>
      </c>
      <c r="F182" s="37" t="s">
        <v>365</v>
      </c>
      <c r="G182" s="38" t="s">
        <v>64</v>
      </c>
    </row>
    <row r="183" spans="1:169" customFormat="1" ht="15.75" customHeight="1" thickBot="1">
      <c r="A183" s="383" t="s">
        <v>366</v>
      </c>
      <c r="B183" s="383"/>
      <c r="C183" s="383"/>
      <c r="D183" s="383"/>
      <c r="E183" s="383"/>
      <c r="F183" s="383"/>
      <c r="G183" s="383"/>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c r="AE183" s="102"/>
      <c r="AF183" s="102"/>
      <c r="AG183" s="102"/>
      <c r="AH183" s="102"/>
      <c r="AI183" s="102"/>
      <c r="AJ183" s="102"/>
      <c r="AK183" s="102"/>
      <c r="AL183" s="102"/>
      <c r="AM183" s="102"/>
      <c r="AN183" s="102"/>
      <c r="AO183" s="102"/>
      <c r="AP183" s="102"/>
      <c r="AQ183" s="102"/>
      <c r="AR183" s="102"/>
      <c r="AS183" s="102"/>
      <c r="AT183" s="102"/>
      <c r="AU183" s="102"/>
      <c r="AV183" s="102"/>
      <c r="AW183" s="102"/>
      <c r="AX183" s="102"/>
      <c r="AY183" s="102"/>
      <c r="AZ183" s="102"/>
      <c r="BA183" s="102"/>
      <c r="BB183" s="102"/>
      <c r="BC183" s="102"/>
      <c r="BD183" s="102"/>
      <c r="BE183" s="102"/>
      <c r="BF183" s="102"/>
      <c r="BG183" s="102"/>
      <c r="BH183" s="102"/>
      <c r="BI183" s="102"/>
      <c r="BJ183" s="102"/>
      <c r="BK183" s="102"/>
      <c r="BL183" s="102"/>
      <c r="BM183" s="102"/>
      <c r="BN183" s="102"/>
      <c r="BO183" s="102"/>
      <c r="BP183" s="102"/>
      <c r="BQ183" s="102"/>
      <c r="BR183" s="102"/>
      <c r="BS183" s="102"/>
      <c r="BT183" s="102"/>
      <c r="BU183" s="102"/>
      <c r="BV183" s="102"/>
      <c r="BW183" s="102"/>
      <c r="BX183" s="102"/>
      <c r="BY183" s="102"/>
      <c r="BZ183" s="102"/>
      <c r="CA183" s="102"/>
      <c r="CB183" s="102"/>
      <c r="CC183" s="102"/>
      <c r="CD183" s="102"/>
      <c r="CE183" s="102"/>
      <c r="CF183" s="102"/>
      <c r="CG183" s="102"/>
      <c r="CH183" s="102"/>
      <c r="CI183" s="102"/>
      <c r="CJ183" s="102"/>
      <c r="CK183" s="102"/>
      <c r="CL183" s="102"/>
      <c r="CM183" s="102"/>
      <c r="CN183" s="102"/>
      <c r="CO183" s="102"/>
      <c r="CP183" s="102"/>
      <c r="CQ183" s="102"/>
      <c r="CR183" s="102"/>
      <c r="CS183" s="102"/>
      <c r="CT183" s="102"/>
      <c r="CU183" s="102"/>
      <c r="CV183" s="102"/>
      <c r="CW183" s="102"/>
      <c r="CX183" s="102"/>
      <c r="CY183" s="102"/>
      <c r="CZ183" s="102"/>
      <c r="DA183" s="102"/>
      <c r="DB183" s="102"/>
      <c r="DC183" s="102"/>
      <c r="DD183" s="102"/>
      <c r="DE183" s="102"/>
      <c r="DF183" s="102"/>
      <c r="DG183" s="102"/>
      <c r="DH183" s="102"/>
      <c r="DI183" s="102"/>
      <c r="DJ183" s="102"/>
      <c r="DK183" s="102"/>
      <c r="DL183" s="102"/>
      <c r="DM183" s="102"/>
      <c r="DN183" s="102"/>
      <c r="DO183" s="102"/>
      <c r="DP183" s="102"/>
      <c r="DQ183" s="102"/>
      <c r="DR183" s="102"/>
      <c r="DS183" s="102"/>
      <c r="DT183" s="102"/>
      <c r="DU183" s="102"/>
      <c r="DV183" s="102"/>
      <c r="DW183" s="102"/>
      <c r="DX183" s="102"/>
      <c r="DY183" s="102"/>
      <c r="DZ183" s="102"/>
      <c r="EA183" s="102"/>
      <c r="EB183" s="102"/>
      <c r="EC183" s="102"/>
      <c r="ED183" s="102"/>
      <c r="EE183" s="102"/>
      <c r="EF183" s="102"/>
      <c r="EG183" s="102"/>
      <c r="EH183" s="102"/>
      <c r="EI183" s="102"/>
      <c r="EJ183" s="102"/>
      <c r="EK183" s="102"/>
      <c r="EL183" s="102"/>
      <c r="EM183" s="102"/>
      <c r="EN183" s="102"/>
      <c r="EO183" s="102"/>
      <c r="EP183" s="102"/>
      <c r="EQ183" s="102"/>
      <c r="ER183" s="102"/>
      <c r="ES183" s="102"/>
      <c r="ET183" s="102"/>
      <c r="EU183" s="102"/>
      <c r="EV183" s="102"/>
      <c r="EW183" s="102"/>
      <c r="EX183" s="102"/>
      <c r="EY183" s="102"/>
      <c r="EZ183" s="102"/>
      <c r="FA183" s="102"/>
      <c r="FB183" s="102"/>
      <c r="FC183" s="102"/>
      <c r="FD183" s="102"/>
      <c r="FE183" s="102"/>
      <c r="FF183" s="102"/>
      <c r="FG183" s="102"/>
      <c r="FH183" s="102"/>
      <c r="FI183" s="102"/>
      <c r="FJ183" s="102"/>
      <c r="FK183" s="102"/>
      <c r="FL183" s="102"/>
      <c r="FM183" s="102"/>
    </row>
    <row r="184" spans="1:169" customFormat="1" ht="15" customHeight="1" thickBot="1">
      <c r="A184" s="357" t="s">
        <v>367</v>
      </c>
      <c r="B184" s="358"/>
      <c r="C184" s="358"/>
      <c r="D184" s="358"/>
      <c r="E184" s="358"/>
      <c r="F184" s="358"/>
      <c r="G184" s="359"/>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c r="AE184" s="102"/>
      <c r="AF184" s="102"/>
      <c r="AG184" s="102"/>
      <c r="AH184" s="102"/>
      <c r="AI184" s="102"/>
      <c r="AJ184" s="102"/>
      <c r="AK184" s="102"/>
      <c r="AL184" s="102"/>
      <c r="AM184" s="102"/>
      <c r="AN184" s="102"/>
      <c r="AO184" s="102"/>
      <c r="AP184" s="102"/>
      <c r="AQ184" s="102"/>
      <c r="AR184" s="102"/>
      <c r="AS184" s="102"/>
      <c r="AT184" s="102"/>
      <c r="AU184" s="102"/>
      <c r="AV184" s="102"/>
      <c r="AW184" s="102"/>
      <c r="AX184" s="102"/>
      <c r="AY184" s="102"/>
      <c r="AZ184" s="102"/>
      <c r="BA184" s="102"/>
      <c r="BB184" s="102"/>
      <c r="BC184" s="102"/>
      <c r="BD184" s="102"/>
      <c r="BE184" s="102"/>
      <c r="BF184" s="102"/>
      <c r="BG184" s="102"/>
      <c r="BH184" s="102"/>
      <c r="BI184" s="102"/>
      <c r="BJ184" s="102"/>
      <c r="BK184" s="102"/>
      <c r="BL184" s="102"/>
      <c r="BM184" s="102"/>
      <c r="BN184" s="102"/>
      <c r="BO184" s="102"/>
      <c r="BP184" s="102"/>
      <c r="BQ184" s="102"/>
      <c r="BR184" s="102"/>
      <c r="BS184" s="102"/>
      <c r="BT184" s="102"/>
      <c r="BU184" s="102"/>
      <c r="BV184" s="102"/>
      <c r="BW184" s="102"/>
      <c r="BX184" s="102"/>
      <c r="BY184" s="102"/>
      <c r="BZ184" s="102"/>
      <c r="CA184" s="102"/>
      <c r="CB184" s="102"/>
      <c r="CC184" s="102"/>
      <c r="CD184" s="102"/>
      <c r="CE184" s="102"/>
      <c r="CF184" s="102"/>
      <c r="CG184" s="102"/>
      <c r="CH184" s="102"/>
      <c r="CI184" s="102"/>
      <c r="CJ184" s="102"/>
      <c r="CK184" s="102"/>
      <c r="CL184" s="102"/>
      <c r="CM184" s="102"/>
      <c r="CN184" s="102"/>
      <c r="CO184" s="102"/>
      <c r="CP184" s="102"/>
      <c r="CQ184" s="102"/>
      <c r="CR184" s="102"/>
      <c r="CS184" s="102"/>
      <c r="CT184" s="102"/>
      <c r="CU184" s="102"/>
      <c r="CV184" s="102"/>
      <c r="CW184" s="102"/>
      <c r="CX184" s="102"/>
      <c r="CY184" s="102"/>
      <c r="CZ184" s="102"/>
      <c r="DA184" s="102"/>
      <c r="DB184" s="102"/>
      <c r="DC184" s="102"/>
      <c r="DD184" s="102"/>
      <c r="DE184" s="102"/>
      <c r="DF184" s="102"/>
      <c r="DG184" s="102"/>
      <c r="DH184" s="102"/>
      <c r="DI184" s="102"/>
      <c r="DJ184" s="102"/>
      <c r="DK184" s="102"/>
      <c r="DL184" s="102"/>
      <c r="DM184" s="102"/>
      <c r="DN184" s="102"/>
      <c r="DO184" s="102"/>
      <c r="DP184" s="102"/>
      <c r="DQ184" s="102"/>
      <c r="DR184" s="102"/>
      <c r="DS184" s="102"/>
      <c r="DT184" s="102"/>
      <c r="DU184" s="102"/>
      <c r="DV184" s="102"/>
      <c r="DW184" s="102"/>
      <c r="DX184" s="102"/>
      <c r="DY184" s="102"/>
      <c r="DZ184" s="102"/>
      <c r="EA184" s="102"/>
      <c r="EB184" s="102"/>
      <c r="EC184" s="102"/>
      <c r="ED184" s="102"/>
      <c r="EE184" s="102"/>
      <c r="EF184" s="102"/>
      <c r="EG184" s="102"/>
      <c r="EH184" s="102"/>
      <c r="EI184" s="102"/>
      <c r="EJ184" s="102"/>
      <c r="EK184" s="102"/>
      <c r="EL184" s="102"/>
      <c r="EM184" s="102"/>
      <c r="EN184" s="102"/>
      <c r="EO184" s="102"/>
      <c r="EP184" s="102"/>
      <c r="EQ184" s="102"/>
      <c r="ER184" s="102"/>
      <c r="ES184" s="102"/>
      <c r="ET184" s="102"/>
      <c r="EU184" s="102"/>
      <c r="EV184" s="102"/>
      <c r="EW184" s="102"/>
      <c r="EX184" s="102"/>
      <c r="EY184" s="102"/>
      <c r="EZ184" s="102"/>
      <c r="FA184" s="102"/>
      <c r="FB184" s="102"/>
      <c r="FC184" s="102"/>
      <c r="FD184" s="102"/>
      <c r="FE184" s="102"/>
      <c r="FF184" s="102"/>
      <c r="FG184" s="102"/>
      <c r="FH184" s="102"/>
      <c r="FI184" s="102"/>
      <c r="FJ184" s="102"/>
      <c r="FK184" s="102"/>
      <c r="FL184" s="102"/>
      <c r="FM184" s="102"/>
    </row>
    <row r="185" spans="1:169" ht="56.25">
      <c r="A185" s="20">
        <v>160</v>
      </c>
      <c r="B185" s="20">
        <v>1</v>
      </c>
      <c r="C185" s="21">
        <v>42142402</v>
      </c>
      <c r="D185" s="21">
        <v>2500073</v>
      </c>
      <c r="E185" s="23" t="s">
        <v>368</v>
      </c>
      <c r="F185" s="23" t="s">
        <v>369</v>
      </c>
      <c r="G185" s="24" t="s">
        <v>64</v>
      </c>
    </row>
    <row r="186" spans="1:169" ht="56.25">
      <c r="A186" s="34">
        <v>161</v>
      </c>
      <c r="B186" s="34">
        <v>2</v>
      </c>
      <c r="C186" s="35">
        <v>42142402</v>
      </c>
      <c r="D186" s="35">
        <v>2500072</v>
      </c>
      <c r="E186" s="37" t="s">
        <v>370</v>
      </c>
      <c r="F186" s="37" t="s">
        <v>371</v>
      </c>
      <c r="G186" s="38" t="s">
        <v>64</v>
      </c>
    </row>
    <row r="187" spans="1:169" ht="56.25">
      <c r="A187" s="20">
        <v>162</v>
      </c>
      <c r="B187" s="20">
        <v>3</v>
      </c>
      <c r="C187" s="35">
        <v>42142402</v>
      </c>
      <c r="D187" s="35">
        <v>2500076</v>
      </c>
      <c r="E187" s="37" t="s">
        <v>372</v>
      </c>
      <c r="F187" s="37" t="s">
        <v>373</v>
      </c>
      <c r="G187" s="38" t="s">
        <v>64</v>
      </c>
    </row>
    <row r="188" spans="1:169" ht="78.75">
      <c r="A188" s="34">
        <v>163</v>
      </c>
      <c r="B188" s="34">
        <v>4</v>
      </c>
      <c r="C188" s="35">
        <v>42271709</v>
      </c>
      <c r="D188" s="35">
        <v>2500185</v>
      </c>
      <c r="E188" s="37" t="s">
        <v>374</v>
      </c>
      <c r="F188" s="37" t="s">
        <v>375</v>
      </c>
      <c r="G188" s="38" t="s">
        <v>64</v>
      </c>
    </row>
    <row r="189" spans="1:169" ht="56.25">
      <c r="A189" s="20">
        <v>164</v>
      </c>
      <c r="B189" s="20">
        <v>5</v>
      </c>
      <c r="C189" s="35">
        <v>42271715</v>
      </c>
      <c r="D189" s="35">
        <v>2500080</v>
      </c>
      <c r="E189" s="37" t="s">
        <v>376</v>
      </c>
      <c r="F189" s="37" t="s">
        <v>377</v>
      </c>
      <c r="G189" s="38" t="s">
        <v>64</v>
      </c>
    </row>
    <row r="190" spans="1:169" ht="56.25">
      <c r="A190" s="34">
        <v>165</v>
      </c>
      <c r="B190" s="34">
        <v>6</v>
      </c>
      <c r="C190" s="35">
        <v>42271715</v>
      </c>
      <c r="D190" s="35">
        <v>2500079</v>
      </c>
      <c r="E190" s="37" t="s">
        <v>378</v>
      </c>
      <c r="F190" s="37" t="s">
        <v>379</v>
      </c>
      <c r="G190" s="38" t="s">
        <v>64</v>
      </c>
    </row>
    <row r="191" spans="1:169" ht="45">
      <c r="A191" s="20">
        <v>166</v>
      </c>
      <c r="B191" s="20">
        <v>7</v>
      </c>
      <c r="C191" s="35">
        <v>42271718</v>
      </c>
      <c r="D191" s="35">
        <v>2500480</v>
      </c>
      <c r="E191" s="37" t="s">
        <v>380</v>
      </c>
      <c r="F191" s="37" t="s">
        <v>381</v>
      </c>
      <c r="G191" s="38" t="s">
        <v>64</v>
      </c>
    </row>
    <row r="192" spans="1:169" s="126" customFormat="1" ht="45">
      <c r="A192" s="34">
        <v>167</v>
      </c>
      <c r="B192" s="34">
        <v>8</v>
      </c>
      <c r="C192" s="35">
        <v>42271718</v>
      </c>
      <c r="D192" s="35">
        <v>2500481</v>
      </c>
      <c r="E192" s="37" t="s">
        <v>382</v>
      </c>
      <c r="F192" s="37" t="s">
        <v>383</v>
      </c>
      <c r="G192" s="38" t="s">
        <v>64</v>
      </c>
    </row>
    <row r="193" spans="1:7" s="126" customFormat="1" ht="45">
      <c r="A193" s="20">
        <v>168</v>
      </c>
      <c r="B193" s="20">
        <v>9</v>
      </c>
      <c r="C193" s="35">
        <v>42271718</v>
      </c>
      <c r="D193" s="35">
        <v>2500482</v>
      </c>
      <c r="E193" s="37" t="s">
        <v>384</v>
      </c>
      <c r="F193" s="37" t="s">
        <v>385</v>
      </c>
      <c r="G193" s="38" t="s">
        <v>64</v>
      </c>
    </row>
    <row r="194" spans="1:7" s="126" customFormat="1" ht="78.75">
      <c r="A194" s="34">
        <v>169</v>
      </c>
      <c r="B194" s="34">
        <v>10</v>
      </c>
      <c r="C194" s="35">
        <v>42271718</v>
      </c>
      <c r="D194" s="35">
        <v>2503023</v>
      </c>
      <c r="E194" s="37" t="s">
        <v>386</v>
      </c>
      <c r="F194" s="37" t="s">
        <v>387</v>
      </c>
      <c r="G194" s="38" t="s">
        <v>64</v>
      </c>
    </row>
    <row r="195" spans="1:7" s="126" customFormat="1" ht="78.75">
      <c r="A195" s="20">
        <v>170</v>
      </c>
      <c r="B195" s="20">
        <v>11</v>
      </c>
      <c r="C195" s="35">
        <v>42271718</v>
      </c>
      <c r="D195" s="35">
        <v>2503033</v>
      </c>
      <c r="E195" s="37" t="s">
        <v>388</v>
      </c>
      <c r="F195" s="37" t="s">
        <v>389</v>
      </c>
      <c r="G195" s="38" t="s">
        <v>64</v>
      </c>
    </row>
    <row r="196" spans="1:7" s="126" customFormat="1" ht="33.75">
      <c r="A196" s="34">
        <v>171</v>
      </c>
      <c r="B196" s="34">
        <v>12</v>
      </c>
      <c r="C196" s="35">
        <v>42271903</v>
      </c>
      <c r="D196" s="35">
        <v>2500562</v>
      </c>
      <c r="E196" s="37" t="s">
        <v>390</v>
      </c>
      <c r="F196" s="37" t="s">
        <v>391</v>
      </c>
      <c r="G196" s="38" t="s">
        <v>64</v>
      </c>
    </row>
    <row r="197" spans="1:7" s="126" customFormat="1" ht="78.75">
      <c r="A197" s="20">
        <v>172</v>
      </c>
      <c r="B197" s="20">
        <v>13</v>
      </c>
      <c r="C197" s="35">
        <v>42271718</v>
      </c>
      <c r="D197" s="35">
        <v>2584191</v>
      </c>
      <c r="E197" s="37" t="s">
        <v>392</v>
      </c>
      <c r="F197" s="37" t="s">
        <v>393</v>
      </c>
      <c r="G197" s="38" t="s">
        <v>64</v>
      </c>
    </row>
    <row r="198" spans="1:7" s="126" customFormat="1" ht="78.75">
      <c r="A198" s="34">
        <v>173</v>
      </c>
      <c r="B198" s="34">
        <v>14</v>
      </c>
      <c r="C198" s="35">
        <v>42271718</v>
      </c>
      <c r="D198" s="35">
        <v>2502585</v>
      </c>
      <c r="E198" s="37" t="s">
        <v>394</v>
      </c>
      <c r="F198" s="37" t="s">
        <v>395</v>
      </c>
      <c r="G198" s="38" t="s">
        <v>64</v>
      </c>
    </row>
    <row r="199" spans="1:7" s="126" customFormat="1" ht="78.75">
      <c r="A199" s="20">
        <v>174</v>
      </c>
      <c r="B199" s="20">
        <v>15</v>
      </c>
      <c r="C199" s="35">
        <v>42271718</v>
      </c>
      <c r="D199" s="35">
        <v>2500972</v>
      </c>
      <c r="E199" s="37" t="s">
        <v>396</v>
      </c>
      <c r="F199" s="37" t="s">
        <v>397</v>
      </c>
      <c r="G199" s="38" t="s">
        <v>64</v>
      </c>
    </row>
    <row r="200" spans="1:7" s="126" customFormat="1" ht="78.75">
      <c r="A200" s="34">
        <v>175</v>
      </c>
      <c r="B200" s="34">
        <v>16</v>
      </c>
      <c r="C200" s="35">
        <v>42271718</v>
      </c>
      <c r="D200" s="35">
        <v>2500973</v>
      </c>
      <c r="E200" s="37" t="s">
        <v>398</v>
      </c>
      <c r="F200" s="37" t="s">
        <v>399</v>
      </c>
      <c r="G200" s="38" t="s">
        <v>64</v>
      </c>
    </row>
    <row r="201" spans="1:7" s="126" customFormat="1" ht="78.75">
      <c r="A201" s="20">
        <v>176</v>
      </c>
      <c r="B201" s="20">
        <v>17</v>
      </c>
      <c r="C201" s="35">
        <v>42271718</v>
      </c>
      <c r="D201" s="35">
        <v>2500974</v>
      </c>
      <c r="E201" s="37" t="s">
        <v>400</v>
      </c>
      <c r="F201" s="37" t="s">
        <v>401</v>
      </c>
      <c r="G201" s="38" t="s">
        <v>64</v>
      </c>
    </row>
    <row r="202" spans="1:7" s="126" customFormat="1" ht="78.75">
      <c r="A202" s="34">
        <v>177</v>
      </c>
      <c r="B202" s="34">
        <v>18</v>
      </c>
      <c r="C202" s="35">
        <v>42271718</v>
      </c>
      <c r="D202" s="35">
        <v>2500975</v>
      </c>
      <c r="E202" s="37" t="s">
        <v>402</v>
      </c>
      <c r="F202" s="37" t="s">
        <v>403</v>
      </c>
      <c r="G202" s="38" t="s">
        <v>64</v>
      </c>
    </row>
    <row r="203" spans="1:7" s="126" customFormat="1" ht="78.75">
      <c r="A203" s="20">
        <v>178</v>
      </c>
      <c r="B203" s="20">
        <v>19</v>
      </c>
      <c r="C203" s="35">
        <v>42271903</v>
      </c>
      <c r="D203" s="35">
        <v>2500976</v>
      </c>
      <c r="E203" s="37" t="s">
        <v>404</v>
      </c>
      <c r="F203" s="37" t="s">
        <v>405</v>
      </c>
      <c r="G203" s="38" t="s">
        <v>64</v>
      </c>
    </row>
    <row r="204" spans="1:7" s="126" customFormat="1" ht="78.75">
      <c r="A204" s="34">
        <v>179</v>
      </c>
      <c r="B204" s="34">
        <v>20</v>
      </c>
      <c r="C204" s="35">
        <v>42271903</v>
      </c>
      <c r="D204" s="35">
        <v>2500977</v>
      </c>
      <c r="E204" s="37" t="s">
        <v>406</v>
      </c>
      <c r="F204" s="37" t="s">
        <v>407</v>
      </c>
      <c r="G204" s="38" t="s">
        <v>64</v>
      </c>
    </row>
    <row r="205" spans="1:7" s="126" customFormat="1" ht="78.75">
      <c r="A205" s="20">
        <v>180</v>
      </c>
      <c r="B205" s="20">
        <v>21</v>
      </c>
      <c r="C205" s="35">
        <v>42271903</v>
      </c>
      <c r="D205" s="35">
        <v>2500978</v>
      </c>
      <c r="E205" s="37" t="s">
        <v>408</v>
      </c>
      <c r="F205" s="37" t="s">
        <v>409</v>
      </c>
      <c r="G205" s="38" t="s">
        <v>64</v>
      </c>
    </row>
    <row r="206" spans="1:7" s="126" customFormat="1" ht="78.75">
      <c r="A206" s="34">
        <v>181</v>
      </c>
      <c r="B206" s="34">
        <v>22</v>
      </c>
      <c r="C206" s="35">
        <v>42271903</v>
      </c>
      <c r="D206" s="35">
        <v>2500979</v>
      </c>
      <c r="E206" s="37" t="s">
        <v>410</v>
      </c>
      <c r="F206" s="37" t="s">
        <v>411</v>
      </c>
      <c r="G206" s="38" t="s">
        <v>64</v>
      </c>
    </row>
    <row r="207" spans="1:7" s="126" customFormat="1" ht="78.75">
      <c r="A207" s="20">
        <v>182</v>
      </c>
      <c r="B207" s="20">
        <v>23</v>
      </c>
      <c r="C207" s="35">
        <v>42271903</v>
      </c>
      <c r="D207" s="35">
        <v>2500980</v>
      </c>
      <c r="E207" s="37" t="s">
        <v>412</v>
      </c>
      <c r="F207" s="37" t="s">
        <v>413</v>
      </c>
      <c r="G207" s="38" t="s">
        <v>64</v>
      </c>
    </row>
    <row r="208" spans="1:7" ht="90">
      <c r="A208" s="34">
        <v>183</v>
      </c>
      <c r="B208" s="34">
        <v>24</v>
      </c>
      <c r="C208" s="35">
        <v>42271903</v>
      </c>
      <c r="D208" s="35">
        <v>2500981</v>
      </c>
      <c r="E208" s="37" t="s">
        <v>414</v>
      </c>
      <c r="F208" s="37" t="s">
        <v>415</v>
      </c>
      <c r="G208" s="38" t="s">
        <v>64</v>
      </c>
    </row>
    <row r="209" spans="1:169" ht="84" customHeight="1">
      <c r="A209" s="20">
        <v>184</v>
      </c>
      <c r="B209" s="20">
        <v>25</v>
      </c>
      <c r="C209" s="35">
        <v>42271903</v>
      </c>
      <c r="D209" s="35">
        <v>2500982</v>
      </c>
      <c r="E209" s="37" t="s">
        <v>416</v>
      </c>
      <c r="F209" s="37" t="s">
        <v>417</v>
      </c>
      <c r="G209" s="38" t="s">
        <v>64</v>
      </c>
    </row>
    <row r="210" spans="1:169">
      <c r="A210" s="34">
        <v>185</v>
      </c>
      <c r="B210" s="34">
        <v>26</v>
      </c>
      <c r="C210" s="35">
        <v>42271903</v>
      </c>
      <c r="D210" s="35">
        <v>2503201</v>
      </c>
      <c r="E210" s="37" t="s">
        <v>418</v>
      </c>
      <c r="F210" s="37" t="s">
        <v>418</v>
      </c>
      <c r="G210" s="38" t="s">
        <v>64</v>
      </c>
    </row>
    <row r="211" spans="1:169" ht="24.75" customHeight="1">
      <c r="A211" s="20">
        <v>186</v>
      </c>
      <c r="B211" s="20">
        <v>27</v>
      </c>
      <c r="C211" s="35">
        <v>42271903</v>
      </c>
      <c r="D211" s="35">
        <v>2503202</v>
      </c>
      <c r="E211" s="37" t="s">
        <v>419</v>
      </c>
      <c r="F211" s="37" t="s">
        <v>419</v>
      </c>
      <c r="G211" s="38" t="s">
        <v>64</v>
      </c>
    </row>
    <row r="212" spans="1:169" ht="22.5">
      <c r="A212" s="34">
        <v>187</v>
      </c>
      <c r="B212" s="34">
        <v>28</v>
      </c>
      <c r="C212" s="35">
        <v>42272503</v>
      </c>
      <c r="D212" s="35">
        <v>2500446</v>
      </c>
      <c r="E212" s="37" t="s">
        <v>420</v>
      </c>
      <c r="F212" s="37" t="s">
        <v>421</v>
      </c>
      <c r="G212" s="38" t="s">
        <v>64</v>
      </c>
    </row>
    <row r="213" spans="1:169" ht="56.25">
      <c r="A213" s="20">
        <v>188</v>
      </c>
      <c r="B213" s="20">
        <v>29</v>
      </c>
      <c r="C213" s="35">
        <v>42271708</v>
      </c>
      <c r="D213" s="35">
        <v>2500421</v>
      </c>
      <c r="E213" s="37" t="s">
        <v>422</v>
      </c>
      <c r="F213" s="37" t="s">
        <v>423</v>
      </c>
      <c r="G213" s="38" t="s">
        <v>64</v>
      </c>
    </row>
    <row r="214" spans="1:169" ht="56.25">
      <c r="A214" s="34">
        <v>189</v>
      </c>
      <c r="B214" s="34">
        <v>30</v>
      </c>
      <c r="C214" s="35">
        <v>42271708</v>
      </c>
      <c r="D214" s="35">
        <v>2502675</v>
      </c>
      <c r="E214" s="37" t="s">
        <v>424</v>
      </c>
      <c r="F214" s="37" t="s">
        <v>423</v>
      </c>
      <c r="G214" s="38" t="s">
        <v>64</v>
      </c>
    </row>
    <row r="215" spans="1:169" ht="101.25">
      <c r="A215" s="20">
        <v>190</v>
      </c>
      <c r="B215" s="20">
        <v>31</v>
      </c>
      <c r="C215" s="35">
        <v>41112506</v>
      </c>
      <c r="D215" s="35" t="s">
        <v>425</v>
      </c>
      <c r="E215" s="37" t="s">
        <v>426</v>
      </c>
      <c r="F215" s="55" t="s">
        <v>427</v>
      </c>
      <c r="G215" s="38" t="s">
        <v>64</v>
      </c>
    </row>
    <row r="216" spans="1:169" customFormat="1" ht="15.75" customHeight="1" thickBot="1">
      <c r="A216" s="383" t="s">
        <v>428</v>
      </c>
      <c r="B216" s="383"/>
      <c r="C216" s="383"/>
      <c r="D216" s="383"/>
      <c r="E216" s="383"/>
      <c r="F216" s="383"/>
      <c r="G216" s="383"/>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c r="AE216" s="102"/>
      <c r="AF216" s="102"/>
      <c r="AG216" s="102"/>
      <c r="AH216" s="102"/>
      <c r="AI216" s="102"/>
      <c r="AJ216" s="102"/>
      <c r="AK216" s="102"/>
      <c r="AL216" s="102"/>
      <c r="AM216" s="102"/>
      <c r="AN216" s="102"/>
      <c r="AO216" s="102"/>
      <c r="AP216" s="102"/>
      <c r="AQ216" s="102"/>
      <c r="AR216" s="102"/>
      <c r="AS216" s="102"/>
      <c r="AT216" s="102"/>
      <c r="AU216" s="102"/>
      <c r="AV216" s="102"/>
      <c r="AW216" s="102"/>
      <c r="AX216" s="102"/>
      <c r="AY216" s="102"/>
      <c r="AZ216" s="102"/>
      <c r="BA216" s="102"/>
      <c r="BB216" s="102"/>
      <c r="BC216" s="102"/>
      <c r="BD216" s="102"/>
      <c r="BE216" s="102"/>
      <c r="BF216" s="102"/>
      <c r="BG216" s="102"/>
      <c r="BH216" s="102"/>
      <c r="BI216" s="102"/>
      <c r="BJ216" s="102"/>
      <c r="BK216" s="102"/>
      <c r="BL216" s="102"/>
      <c r="BM216" s="102"/>
      <c r="BN216" s="102"/>
      <c r="BO216" s="102"/>
      <c r="BP216" s="102"/>
      <c r="BQ216" s="102"/>
      <c r="BR216" s="102"/>
      <c r="BS216" s="102"/>
      <c r="BT216" s="102"/>
      <c r="BU216" s="102"/>
      <c r="BV216" s="102"/>
      <c r="BW216" s="102"/>
      <c r="BX216" s="102"/>
      <c r="BY216" s="102"/>
      <c r="BZ216" s="102"/>
      <c r="CA216" s="102"/>
      <c r="CB216" s="102"/>
      <c r="CC216" s="102"/>
      <c r="CD216" s="102"/>
      <c r="CE216" s="102"/>
      <c r="CF216" s="102"/>
      <c r="CG216" s="102"/>
      <c r="CH216" s="102"/>
      <c r="CI216" s="102"/>
      <c r="CJ216" s="102"/>
      <c r="CK216" s="102"/>
      <c r="CL216" s="102"/>
      <c r="CM216" s="102"/>
      <c r="CN216" s="102"/>
      <c r="CO216" s="102"/>
      <c r="CP216" s="102"/>
      <c r="CQ216" s="102"/>
      <c r="CR216" s="102"/>
      <c r="CS216" s="102"/>
      <c r="CT216" s="102"/>
      <c r="CU216" s="102"/>
      <c r="CV216" s="102"/>
      <c r="CW216" s="102"/>
      <c r="CX216" s="102"/>
      <c r="CY216" s="102"/>
      <c r="CZ216" s="102"/>
      <c r="DA216" s="102"/>
      <c r="DB216" s="102"/>
      <c r="DC216" s="102"/>
      <c r="DD216" s="102"/>
      <c r="DE216" s="102"/>
      <c r="DF216" s="102"/>
      <c r="DG216" s="102"/>
      <c r="DH216" s="102"/>
      <c r="DI216" s="102"/>
      <c r="DJ216" s="102"/>
      <c r="DK216" s="102"/>
      <c r="DL216" s="102"/>
      <c r="DM216" s="102"/>
      <c r="DN216" s="102"/>
      <c r="DO216" s="102"/>
      <c r="DP216" s="102"/>
      <c r="DQ216" s="102"/>
      <c r="DR216" s="102"/>
      <c r="DS216" s="102"/>
      <c r="DT216" s="102"/>
      <c r="DU216" s="102"/>
      <c r="DV216" s="102"/>
      <c r="DW216" s="102"/>
      <c r="DX216" s="102"/>
      <c r="DY216" s="102"/>
      <c r="DZ216" s="102"/>
      <c r="EA216" s="102"/>
      <c r="EB216" s="102"/>
      <c r="EC216" s="102"/>
      <c r="ED216" s="102"/>
      <c r="EE216" s="102"/>
      <c r="EF216" s="102"/>
      <c r="EG216" s="102"/>
      <c r="EH216" s="102"/>
      <c r="EI216" s="102"/>
      <c r="EJ216" s="102"/>
      <c r="EK216" s="102"/>
      <c r="EL216" s="102"/>
      <c r="EM216" s="102"/>
      <c r="EN216" s="102"/>
      <c r="EO216" s="102"/>
      <c r="EP216" s="102"/>
      <c r="EQ216" s="102"/>
      <c r="ER216" s="102"/>
      <c r="ES216" s="102"/>
      <c r="ET216" s="102"/>
      <c r="EU216" s="102"/>
      <c r="EV216" s="102"/>
      <c r="EW216" s="102"/>
      <c r="EX216" s="102"/>
      <c r="EY216" s="102"/>
      <c r="EZ216" s="102"/>
      <c r="FA216" s="102"/>
      <c r="FB216" s="102"/>
      <c r="FC216" s="102"/>
      <c r="FD216" s="102"/>
      <c r="FE216" s="102"/>
      <c r="FF216" s="102"/>
      <c r="FG216" s="102"/>
      <c r="FH216" s="102"/>
      <c r="FI216" s="102"/>
      <c r="FJ216" s="102"/>
      <c r="FK216" s="102"/>
      <c r="FL216" s="102"/>
      <c r="FM216" s="102"/>
    </row>
    <row r="217" spans="1:169" customFormat="1" ht="15" customHeight="1" thickBot="1">
      <c r="A217" s="357" t="s">
        <v>429</v>
      </c>
      <c r="B217" s="358"/>
      <c r="C217" s="358"/>
      <c r="D217" s="358"/>
      <c r="E217" s="358"/>
      <c r="F217" s="358"/>
      <c r="G217" s="359"/>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c r="AE217" s="102"/>
      <c r="AF217" s="102"/>
      <c r="AG217" s="102"/>
      <c r="AH217" s="102"/>
      <c r="AI217" s="102"/>
      <c r="AJ217" s="102"/>
      <c r="AK217" s="102"/>
      <c r="AL217" s="102"/>
      <c r="AM217" s="102"/>
      <c r="AN217" s="102"/>
      <c r="AO217" s="102"/>
      <c r="AP217" s="102"/>
      <c r="AQ217" s="102"/>
      <c r="AR217" s="102"/>
      <c r="AS217" s="102"/>
      <c r="AT217" s="102"/>
      <c r="AU217" s="102"/>
      <c r="AV217" s="102"/>
      <c r="AW217" s="102"/>
      <c r="AX217" s="102"/>
      <c r="AY217" s="102"/>
      <c r="AZ217" s="102"/>
      <c r="BA217" s="102"/>
      <c r="BB217" s="102"/>
      <c r="BC217" s="102"/>
      <c r="BD217" s="102"/>
      <c r="BE217" s="102"/>
      <c r="BF217" s="102"/>
      <c r="BG217" s="102"/>
      <c r="BH217" s="102"/>
      <c r="BI217" s="102"/>
      <c r="BJ217" s="102"/>
      <c r="BK217" s="102"/>
      <c r="BL217" s="102"/>
      <c r="BM217" s="102"/>
      <c r="BN217" s="102"/>
      <c r="BO217" s="102"/>
      <c r="BP217" s="102"/>
      <c r="BQ217" s="102"/>
      <c r="BR217" s="102"/>
      <c r="BS217" s="102"/>
      <c r="BT217" s="102"/>
      <c r="BU217" s="102"/>
      <c r="BV217" s="102"/>
      <c r="BW217" s="102"/>
      <c r="BX217" s="102"/>
      <c r="BY217" s="102"/>
      <c r="BZ217" s="102"/>
      <c r="CA217" s="102"/>
      <c r="CB217" s="102"/>
      <c r="CC217" s="102"/>
      <c r="CD217" s="102"/>
      <c r="CE217" s="102"/>
      <c r="CF217" s="102"/>
      <c r="CG217" s="102"/>
      <c r="CH217" s="102"/>
      <c r="CI217" s="102"/>
      <c r="CJ217" s="102"/>
      <c r="CK217" s="102"/>
      <c r="CL217" s="102"/>
      <c r="CM217" s="102"/>
      <c r="CN217" s="102"/>
      <c r="CO217" s="102"/>
      <c r="CP217" s="102"/>
      <c r="CQ217" s="102"/>
      <c r="CR217" s="102"/>
      <c r="CS217" s="102"/>
      <c r="CT217" s="102"/>
      <c r="CU217" s="102"/>
      <c r="CV217" s="102"/>
      <c r="CW217" s="102"/>
      <c r="CX217" s="102"/>
      <c r="CY217" s="102"/>
      <c r="CZ217" s="102"/>
      <c r="DA217" s="102"/>
      <c r="DB217" s="102"/>
      <c r="DC217" s="102"/>
      <c r="DD217" s="102"/>
      <c r="DE217" s="102"/>
      <c r="DF217" s="102"/>
      <c r="DG217" s="102"/>
      <c r="DH217" s="102"/>
      <c r="DI217" s="102"/>
      <c r="DJ217" s="102"/>
      <c r="DK217" s="102"/>
      <c r="DL217" s="102"/>
      <c r="DM217" s="102"/>
      <c r="DN217" s="102"/>
      <c r="DO217" s="102"/>
      <c r="DP217" s="102"/>
      <c r="DQ217" s="102"/>
      <c r="DR217" s="102"/>
      <c r="DS217" s="102"/>
      <c r="DT217" s="102"/>
      <c r="DU217" s="102"/>
      <c r="DV217" s="102"/>
      <c r="DW217" s="102"/>
      <c r="DX217" s="102"/>
      <c r="DY217" s="102"/>
      <c r="DZ217" s="102"/>
      <c r="EA217" s="102"/>
      <c r="EB217" s="102"/>
      <c r="EC217" s="102"/>
      <c r="ED217" s="102"/>
      <c r="EE217" s="102"/>
      <c r="EF217" s="102"/>
      <c r="EG217" s="102"/>
      <c r="EH217" s="102"/>
      <c r="EI217" s="102"/>
      <c r="EJ217" s="102"/>
      <c r="EK217" s="102"/>
      <c r="EL217" s="102"/>
      <c r="EM217" s="102"/>
      <c r="EN217" s="102"/>
      <c r="EO217" s="102"/>
      <c r="EP217" s="102"/>
      <c r="EQ217" s="102"/>
      <c r="ER217" s="102"/>
      <c r="ES217" s="102"/>
      <c r="ET217" s="102"/>
      <c r="EU217" s="102"/>
      <c r="EV217" s="102"/>
      <c r="EW217" s="102"/>
      <c r="EX217" s="102"/>
      <c r="EY217" s="102"/>
      <c r="EZ217" s="102"/>
      <c r="FA217" s="102"/>
      <c r="FB217" s="102"/>
      <c r="FC217" s="102"/>
      <c r="FD217" s="102"/>
      <c r="FE217" s="102"/>
      <c r="FF217" s="102"/>
      <c r="FG217" s="102"/>
      <c r="FH217" s="102"/>
      <c r="FI217" s="102"/>
      <c r="FJ217" s="102"/>
      <c r="FK217" s="102"/>
      <c r="FL217" s="102"/>
      <c r="FM217" s="102"/>
    </row>
    <row r="218" spans="1:169">
      <c r="A218" s="20">
        <v>191</v>
      </c>
      <c r="B218" s="20">
        <v>1</v>
      </c>
      <c r="C218" s="21">
        <v>42181705</v>
      </c>
      <c r="D218" s="21">
        <v>2503082</v>
      </c>
      <c r="E218" s="23" t="s">
        <v>430</v>
      </c>
      <c r="F218" s="23" t="s">
        <v>431</v>
      </c>
      <c r="G218" s="60" t="s">
        <v>432</v>
      </c>
    </row>
    <row r="219" spans="1:169">
      <c r="A219" s="34">
        <v>192</v>
      </c>
      <c r="B219" s="34">
        <v>2</v>
      </c>
      <c r="C219" s="35">
        <v>42181705</v>
      </c>
      <c r="D219" s="35">
        <v>2503980</v>
      </c>
      <c r="E219" s="37" t="s">
        <v>433</v>
      </c>
      <c r="F219" s="37" t="s">
        <v>434</v>
      </c>
      <c r="G219" s="38" t="s">
        <v>64</v>
      </c>
    </row>
    <row r="220" spans="1:169">
      <c r="A220" s="20">
        <v>193</v>
      </c>
      <c r="B220" s="20">
        <v>3</v>
      </c>
      <c r="C220" s="35">
        <v>42181705</v>
      </c>
      <c r="D220" s="35">
        <v>2503081</v>
      </c>
      <c r="E220" s="37" t="s">
        <v>435</v>
      </c>
      <c r="F220" s="37" t="s">
        <v>436</v>
      </c>
      <c r="G220" s="38" t="s">
        <v>38</v>
      </c>
    </row>
    <row r="221" spans="1:169" ht="22.5">
      <c r="A221" s="34">
        <v>194</v>
      </c>
      <c r="B221" s="34">
        <v>4</v>
      </c>
      <c r="C221" s="35">
        <v>42181705</v>
      </c>
      <c r="D221" s="35">
        <v>2502497</v>
      </c>
      <c r="E221" s="37" t="s">
        <v>437</v>
      </c>
      <c r="F221" s="37" t="s">
        <v>438</v>
      </c>
      <c r="G221" s="38" t="s">
        <v>64</v>
      </c>
    </row>
    <row r="222" spans="1:169" ht="22.5">
      <c r="A222" s="20">
        <v>195</v>
      </c>
      <c r="B222" s="20">
        <v>5</v>
      </c>
      <c r="C222" s="35">
        <v>42181705</v>
      </c>
      <c r="D222" s="35">
        <v>2584124</v>
      </c>
      <c r="E222" s="37" t="s">
        <v>439</v>
      </c>
      <c r="F222" s="37" t="s">
        <v>440</v>
      </c>
      <c r="G222" s="38" t="s">
        <v>64</v>
      </c>
    </row>
    <row r="223" spans="1:169">
      <c r="A223" s="34">
        <v>196</v>
      </c>
      <c r="B223" s="34">
        <v>6</v>
      </c>
      <c r="C223" s="35">
        <v>42181705</v>
      </c>
      <c r="D223" s="35" t="s">
        <v>441</v>
      </c>
      <c r="E223" s="37" t="s">
        <v>442</v>
      </c>
      <c r="F223" s="37" t="s">
        <v>443</v>
      </c>
      <c r="G223" s="38" t="s">
        <v>64</v>
      </c>
    </row>
    <row r="224" spans="1:169" customFormat="1" ht="15.75" customHeight="1" thickBot="1">
      <c r="A224" s="383" t="s">
        <v>444</v>
      </c>
      <c r="B224" s="383"/>
      <c r="C224" s="383"/>
      <c r="D224" s="383"/>
      <c r="E224" s="383"/>
      <c r="F224" s="383"/>
      <c r="G224" s="383"/>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c r="AE224" s="102"/>
      <c r="AF224" s="102"/>
      <c r="AG224" s="102"/>
      <c r="AH224" s="102"/>
      <c r="AI224" s="102"/>
      <c r="AJ224" s="102"/>
      <c r="AK224" s="102"/>
      <c r="AL224" s="102"/>
      <c r="AM224" s="102"/>
      <c r="AN224" s="102"/>
      <c r="AO224" s="102"/>
      <c r="AP224" s="102"/>
      <c r="AQ224" s="102"/>
      <c r="AR224" s="102"/>
      <c r="AS224" s="102"/>
      <c r="AT224" s="102"/>
      <c r="AU224" s="102"/>
      <c r="AV224" s="102"/>
      <c r="AW224" s="102"/>
      <c r="AX224" s="102"/>
      <c r="AY224" s="102"/>
      <c r="AZ224" s="102"/>
      <c r="BA224" s="102"/>
      <c r="BB224" s="102"/>
      <c r="BC224" s="102"/>
      <c r="BD224" s="102"/>
      <c r="BE224" s="102"/>
      <c r="BF224" s="102"/>
      <c r="BG224" s="102"/>
      <c r="BH224" s="102"/>
      <c r="BI224" s="102"/>
      <c r="BJ224" s="102"/>
      <c r="BK224" s="102"/>
      <c r="BL224" s="102"/>
      <c r="BM224" s="102"/>
      <c r="BN224" s="102"/>
      <c r="BO224" s="102"/>
      <c r="BP224" s="102"/>
      <c r="BQ224" s="102"/>
      <c r="BR224" s="102"/>
      <c r="BS224" s="102"/>
      <c r="BT224" s="102"/>
      <c r="BU224" s="102"/>
      <c r="BV224" s="102"/>
      <c r="BW224" s="102"/>
      <c r="BX224" s="102"/>
      <c r="BY224" s="102"/>
      <c r="BZ224" s="102"/>
      <c r="CA224" s="102"/>
      <c r="CB224" s="102"/>
      <c r="CC224" s="102"/>
      <c r="CD224" s="102"/>
      <c r="CE224" s="102"/>
      <c r="CF224" s="102"/>
      <c r="CG224" s="102"/>
      <c r="CH224" s="102"/>
      <c r="CI224" s="102"/>
      <c r="CJ224" s="102"/>
      <c r="CK224" s="102"/>
      <c r="CL224" s="102"/>
      <c r="CM224" s="102"/>
      <c r="CN224" s="102"/>
      <c r="CO224" s="102"/>
      <c r="CP224" s="102"/>
      <c r="CQ224" s="102"/>
      <c r="CR224" s="102"/>
      <c r="CS224" s="102"/>
      <c r="CT224" s="102"/>
      <c r="CU224" s="102"/>
      <c r="CV224" s="102"/>
      <c r="CW224" s="102"/>
      <c r="CX224" s="102"/>
      <c r="CY224" s="102"/>
      <c r="CZ224" s="102"/>
      <c r="DA224" s="102"/>
      <c r="DB224" s="102"/>
      <c r="DC224" s="102"/>
      <c r="DD224" s="102"/>
      <c r="DE224" s="102"/>
      <c r="DF224" s="102"/>
      <c r="DG224" s="102"/>
      <c r="DH224" s="102"/>
      <c r="DI224" s="102"/>
      <c r="DJ224" s="102"/>
      <c r="DK224" s="102"/>
      <c r="DL224" s="102"/>
      <c r="DM224" s="102"/>
      <c r="DN224" s="102"/>
      <c r="DO224" s="102"/>
      <c r="DP224" s="102"/>
      <c r="DQ224" s="102"/>
      <c r="DR224" s="102"/>
      <c r="DS224" s="102"/>
      <c r="DT224" s="102"/>
      <c r="DU224" s="102"/>
      <c r="DV224" s="102"/>
      <c r="DW224" s="102"/>
      <c r="DX224" s="102"/>
      <c r="DY224" s="102"/>
      <c r="DZ224" s="102"/>
      <c r="EA224" s="102"/>
      <c r="EB224" s="102"/>
      <c r="EC224" s="102"/>
      <c r="ED224" s="102"/>
      <c r="EE224" s="102"/>
      <c r="EF224" s="102"/>
      <c r="EG224" s="102"/>
      <c r="EH224" s="102"/>
      <c r="EI224" s="102"/>
      <c r="EJ224" s="102"/>
      <c r="EK224" s="102"/>
      <c r="EL224" s="102"/>
      <c r="EM224" s="102"/>
      <c r="EN224" s="102"/>
      <c r="EO224" s="102"/>
      <c r="EP224" s="102"/>
      <c r="EQ224" s="102"/>
      <c r="ER224" s="102"/>
      <c r="ES224" s="102"/>
      <c r="ET224" s="102"/>
      <c r="EU224" s="102"/>
      <c r="EV224" s="102"/>
      <c r="EW224" s="102"/>
      <c r="EX224" s="102"/>
      <c r="EY224" s="102"/>
      <c r="EZ224" s="102"/>
      <c r="FA224" s="102"/>
      <c r="FB224" s="102"/>
      <c r="FC224" s="102"/>
      <c r="FD224" s="102"/>
      <c r="FE224" s="102"/>
      <c r="FF224" s="102"/>
      <c r="FG224" s="102"/>
      <c r="FH224" s="102"/>
      <c r="FI224" s="102"/>
      <c r="FJ224" s="102"/>
      <c r="FK224" s="102"/>
      <c r="FL224" s="102"/>
      <c r="FM224" s="102"/>
    </row>
    <row r="225" spans="1:169" customFormat="1" ht="15" customHeight="1" thickBot="1">
      <c r="A225" s="357" t="s">
        <v>445</v>
      </c>
      <c r="B225" s="358"/>
      <c r="C225" s="358"/>
      <c r="D225" s="358"/>
      <c r="E225" s="358"/>
      <c r="F225" s="358"/>
      <c r="G225" s="359"/>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c r="AE225" s="102"/>
      <c r="AF225" s="102"/>
      <c r="AG225" s="102"/>
      <c r="AH225" s="102"/>
      <c r="AI225" s="102"/>
      <c r="AJ225" s="102"/>
      <c r="AK225" s="102"/>
      <c r="AL225" s="102"/>
      <c r="AM225" s="102"/>
      <c r="AN225" s="102"/>
      <c r="AO225" s="102"/>
      <c r="AP225" s="102"/>
      <c r="AQ225" s="102"/>
      <c r="AR225" s="102"/>
      <c r="AS225" s="102"/>
      <c r="AT225" s="102"/>
      <c r="AU225" s="102"/>
      <c r="AV225" s="102"/>
      <c r="AW225" s="102"/>
      <c r="AX225" s="102"/>
      <c r="AY225" s="102"/>
      <c r="AZ225" s="102"/>
      <c r="BA225" s="102"/>
      <c r="BB225" s="102"/>
      <c r="BC225" s="102"/>
      <c r="BD225" s="102"/>
      <c r="BE225" s="102"/>
      <c r="BF225" s="102"/>
      <c r="BG225" s="102"/>
      <c r="BH225" s="102"/>
      <c r="BI225" s="102"/>
      <c r="BJ225" s="102"/>
      <c r="BK225" s="102"/>
      <c r="BL225" s="102"/>
      <c r="BM225" s="102"/>
      <c r="BN225" s="102"/>
      <c r="BO225" s="102"/>
      <c r="BP225" s="102"/>
      <c r="BQ225" s="102"/>
      <c r="BR225" s="102"/>
      <c r="BS225" s="102"/>
      <c r="BT225" s="102"/>
      <c r="BU225" s="102"/>
      <c r="BV225" s="102"/>
      <c r="BW225" s="102"/>
      <c r="BX225" s="102"/>
      <c r="BY225" s="102"/>
      <c r="BZ225" s="102"/>
      <c r="CA225" s="102"/>
      <c r="CB225" s="102"/>
      <c r="CC225" s="102"/>
      <c r="CD225" s="102"/>
      <c r="CE225" s="102"/>
      <c r="CF225" s="102"/>
      <c r="CG225" s="102"/>
      <c r="CH225" s="102"/>
      <c r="CI225" s="102"/>
      <c r="CJ225" s="102"/>
      <c r="CK225" s="102"/>
      <c r="CL225" s="102"/>
      <c r="CM225" s="102"/>
      <c r="CN225" s="102"/>
      <c r="CO225" s="102"/>
      <c r="CP225" s="102"/>
      <c r="CQ225" s="102"/>
      <c r="CR225" s="102"/>
      <c r="CS225" s="102"/>
      <c r="CT225" s="102"/>
      <c r="CU225" s="102"/>
      <c r="CV225" s="102"/>
      <c r="CW225" s="102"/>
      <c r="CX225" s="102"/>
      <c r="CY225" s="102"/>
      <c r="CZ225" s="102"/>
      <c r="DA225" s="102"/>
      <c r="DB225" s="102"/>
      <c r="DC225" s="102"/>
      <c r="DD225" s="102"/>
      <c r="DE225" s="102"/>
      <c r="DF225" s="102"/>
      <c r="DG225" s="102"/>
      <c r="DH225" s="102"/>
      <c r="DI225" s="102"/>
      <c r="DJ225" s="102"/>
      <c r="DK225" s="102"/>
      <c r="DL225" s="102"/>
      <c r="DM225" s="102"/>
      <c r="DN225" s="102"/>
      <c r="DO225" s="102"/>
      <c r="DP225" s="102"/>
      <c r="DQ225" s="102"/>
      <c r="DR225" s="102"/>
      <c r="DS225" s="102"/>
      <c r="DT225" s="102"/>
      <c r="DU225" s="102"/>
      <c r="DV225" s="102"/>
      <c r="DW225" s="102"/>
      <c r="DX225" s="102"/>
      <c r="DY225" s="102"/>
      <c r="DZ225" s="102"/>
      <c r="EA225" s="102"/>
      <c r="EB225" s="102"/>
      <c r="EC225" s="102"/>
      <c r="ED225" s="102"/>
      <c r="EE225" s="102"/>
      <c r="EF225" s="102"/>
      <c r="EG225" s="102"/>
      <c r="EH225" s="102"/>
      <c r="EI225" s="102"/>
      <c r="EJ225" s="102"/>
      <c r="EK225" s="102"/>
      <c r="EL225" s="102"/>
      <c r="EM225" s="102"/>
      <c r="EN225" s="102"/>
      <c r="EO225" s="102"/>
      <c r="EP225" s="102"/>
      <c r="EQ225" s="102"/>
      <c r="ER225" s="102"/>
      <c r="ES225" s="102"/>
      <c r="ET225" s="102"/>
      <c r="EU225" s="102"/>
      <c r="EV225" s="102"/>
      <c r="EW225" s="102"/>
      <c r="EX225" s="102"/>
      <c r="EY225" s="102"/>
      <c r="EZ225" s="102"/>
      <c r="FA225" s="102"/>
      <c r="FB225" s="102"/>
      <c r="FC225" s="102"/>
      <c r="FD225" s="102"/>
      <c r="FE225" s="102"/>
      <c r="FF225" s="102"/>
      <c r="FG225" s="102"/>
      <c r="FH225" s="102"/>
      <c r="FI225" s="102"/>
      <c r="FJ225" s="102"/>
      <c r="FK225" s="102"/>
      <c r="FL225" s="102"/>
      <c r="FM225" s="102"/>
    </row>
    <row r="226" spans="1:169" ht="157.5">
      <c r="A226" s="20">
        <v>197</v>
      </c>
      <c r="B226" s="20">
        <v>1</v>
      </c>
      <c r="C226" s="35">
        <v>42294944</v>
      </c>
      <c r="D226" s="35" t="s">
        <v>446</v>
      </c>
      <c r="E226" s="37" t="s">
        <v>447</v>
      </c>
      <c r="F226" s="37" t="s">
        <v>448</v>
      </c>
      <c r="G226" s="38" t="s">
        <v>64</v>
      </c>
    </row>
    <row r="227" spans="1:169" ht="56.25">
      <c r="A227" s="20">
        <v>198</v>
      </c>
      <c r="B227" s="20">
        <v>2</v>
      </c>
      <c r="C227" s="35"/>
      <c r="D227" s="35"/>
      <c r="E227" s="57" t="s">
        <v>449</v>
      </c>
      <c r="F227" s="57" t="s">
        <v>450</v>
      </c>
      <c r="G227" s="59" t="s">
        <v>64</v>
      </c>
    </row>
    <row r="228" spans="1:169" customFormat="1" ht="15.75" customHeight="1" thickBot="1">
      <c r="A228" s="383" t="s">
        <v>451</v>
      </c>
      <c r="B228" s="383"/>
      <c r="C228" s="383"/>
      <c r="D228" s="383"/>
      <c r="E228" s="383"/>
      <c r="F228" s="383"/>
      <c r="G228" s="383"/>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c r="AE228" s="102"/>
      <c r="AF228" s="102"/>
      <c r="AG228" s="102"/>
      <c r="AH228" s="102"/>
      <c r="AI228" s="102"/>
      <c r="AJ228" s="102"/>
      <c r="AK228" s="102"/>
      <c r="AL228" s="102"/>
      <c r="AM228" s="102"/>
      <c r="AN228" s="102"/>
      <c r="AO228" s="102"/>
      <c r="AP228" s="102"/>
      <c r="AQ228" s="102"/>
      <c r="AR228" s="102"/>
      <c r="AS228" s="102"/>
      <c r="AT228" s="102"/>
      <c r="AU228" s="102"/>
      <c r="AV228" s="102"/>
      <c r="AW228" s="102"/>
      <c r="AX228" s="102"/>
      <c r="AY228" s="102"/>
      <c r="AZ228" s="102"/>
      <c r="BA228" s="102"/>
      <c r="BB228" s="102"/>
      <c r="BC228" s="102"/>
      <c r="BD228" s="102"/>
      <c r="BE228" s="102"/>
      <c r="BF228" s="102"/>
      <c r="BG228" s="102"/>
      <c r="BH228" s="102"/>
      <c r="BI228" s="102"/>
      <c r="BJ228" s="102"/>
      <c r="BK228" s="102"/>
      <c r="BL228" s="102"/>
      <c r="BM228" s="102"/>
      <c r="BN228" s="102"/>
      <c r="BO228" s="102"/>
      <c r="BP228" s="102"/>
      <c r="BQ228" s="102"/>
      <c r="BR228" s="102"/>
      <c r="BS228" s="102"/>
      <c r="BT228" s="102"/>
      <c r="BU228" s="102"/>
      <c r="BV228" s="102"/>
      <c r="BW228" s="102"/>
      <c r="BX228" s="102"/>
      <c r="BY228" s="102"/>
      <c r="BZ228" s="102"/>
      <c r="CA228" s="102"/>
      <c r="CB228" s="102"/>
      <c r="CC228" s="102"/>
      <c r="CD228" s="102"/>
      <c r="CE228" s="102"/>
      <c r="CF228" s="102"/>
      <c r="CG228" s="102"/>
      <c r="CH228" s="102"/>
      <c r="CI228" s="102"/>
      <c r="CJ228" s="102"/>
      <c r="CK228" s="102"/>
      <c r="CL228" s="102"/>
      <c r="CM228" s="102"/>
      <c r="CN228" s="102"/>
      <c r="CO228" s="102"/>
      <c r="CP228" s="102"/>
      <c r="CQ228" s="102"/>
      <c r="CR228" s="102"/>
      <c r="CS228" s="102"/>
      <c r="CT228" s="102"/>
      <c r="CU228" s="102"/>
      <c r="CV228" s="102"/>
      <c r="CW228" s="102"/>
      <c r="CX228" s="102"/>
      <c r="CY228" s="102"/>
      <c r="CZ228" s="102"/>
      <c r="DA228" s="102"/>
      <c r="DB228" s="102"/>
      <c r="DC228" s="102"/>
      <c r="DD228" s="102"/>
      <c r="DE228" s="102"/>
      <c r="DF228" s="102"/>
      <c r="DG228" s="102"/>
      <c r="DH228" s="102"/>
      <c r="DI228" s="102"/>
      <c r="DJ228" s="102"/>
      <c r="DK228" s="102"/>
      <c r="DL228" s="102"/>
      <c r="DM228" s="102"/>
      <c r="DN228" s="102"/>
      <c r="DO228" s="102"/>
      <c r="DP228" s="102"/>
      <c r="DQ228" s="102"/>
      <c r="DR228" s="102"/>
      <c r="DS228" s="102"/>
      <c r="DT228" s="102"/>
      <c r="DU228" s="102"/>
      <c r="DV228" s="102"/>
      <c r="DW228" s="102"/>
      <c r="DX228" s="102"/>
      <c r="DY228" s="102"/>
      <c r="DZ228" s="102"/>
      <c r="EA228" s="102"/>
      <c r="EB228" s="102"/>
      <c r="EC228" s="102"/>
      <c r="ED228" s="102"/>
      <c r="EE228" s="102"/>
      <c r="EF228" s="102"/>
      <c r="EG228" s="102"/>
      <c r="EH228" s="102"/>
      <c r="EI228" s="102"/>
      <c r="EJ228" s="102"/>
      <c r="EK228" s="102"/>
      <c r="EL228" s="102"/>
      <c r="EM228" s="102"/>
      <c r="EN228" s="102"/>
      <c r="EO228" s="102"/>
      <c r="EP228" s="102"/>
      <c r="EQ228" s="102"/>
      <c r="ER228" s="102"/>
      <c r="ES228" s="102"/>
      <c r="ET228" s="102"/>
      <c r="EU228" s="102"/>
      <c r="EV228" s="102"/>
      <c r="EW228" s="102"/>
      <c r="EX228" s="102"/>
      <c r="EY228" s="102"/>
      <c r="EZ228" s="102"/>
      <c r="FA228" s="102"/>
      <c r="FB228" s="102"/>
      <c r="FC228" s="102"/>
      <c r="FD228" s="102"/>
      <c r="FE228" s="102"/>
      <c r="FF228" s="102"/>
      <c r="FG228" s="102"/>
      <c r="FH228" s="102"/>
      <c r="FI228" s="102"/>
      <c r="FJ228" s="102"/>
      <c r="FK228" s="102"/>
      <c r="FL228" s="102"/>
      <c r="FM228" s="102"/>
    </row>
    <row r="229" spans="1:169" ht="15" customHeight="1" thickBot="1">
      <c r="A229" s="357" t="s">
        <v>452</v>
      </c>
      <c r="B229" s="358"/>
      <c r="C229" s="358"/>
      <c r="D229" s="358"/>
      <c r="E229" s="358"/>
      <c r="F229" s="358"/>
      <c r="G229" s="359"/>
    </row>
    <row r="230" spans="1:169" ht="144.94999999999999" customHeight="1">
      <c r="A230" s="34">
        <v>199</v>
      </c>
      <c r="B230" s="34">
        <v>1</v>
      </c>
      <c r="C230" s="35" t="s">
        <v>453</v>
      </c>
      <c r="D230" s="35">
        <v>2503902</v>
      </c>
      <c r="E230" s="37" t="s">
        <v>454</v>
      </c>
      <c r="F230" s="37" t="s">
        <v>455</v>
      </c>
      <c r="G230" s="38" t="s">
        <v>64</v>
      </c>
    </row>
    <row r="231" spans="1:169" ht="33.75">
      <c r="A231" s="34">
        <v>200</v>
      </c>
      <c r="B231" s="34">
        <v>2</v>
      </c>
      <c r="C231" s="35" t="s">
        <v>453</v>
      </c>
      <c r="D231" s="35">
        <v>2503901</v>
      </c>
      <c r="E231" s="37" t="s">
        <v>456</v>
      </c>
      <c r="F231" s="37" t="s">
        <v>457</v>
      </c>
      <c r="G231" s="38" t="s">
        <v>64</v>
      </c>
    </row>
    <row r="232" spans="1:169" customFormat="1" ht="15.75" customHeight="1">
      <c r="A232" s="381" t="s">
        <v>458</v>
      </c>
      <c r="B232" s="381"/>
      <c r="C232" s="381"/>
      <c r="D232" s="381"/>
      <c r="E232" s="381"/>
      <c r="F232" s="381"/>
      <c r="G232" s="381"/>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c r="AE232" s="102"/>
      <c r="AF232" s="102"/>
      <c r="AG232" s="102"/>
      <c r="AH232" s="102"/>
      <c r="AI232" s="102"/>
      <c r="AJ232" s="102"/>
      <c r="AK232" s="102"/>
      <c r="AL232" s="102"/>
      <c r="AM232" s="102"/>
      <c r="AN232" s="102"/>
      <c r="AO232" s="102"/>
      <c r="AP232" s="102"/>
      <c r="AQ232" s="102"/>
      <c r="AR232" s="102"/>
      <c r="AS232" s="102"/>
      <c r="AT232" s="102"/>
      <c r="AU232" s="102"/>
      <c r="AV232" s="102"/>
      <c r="AW232" s="102"/>
      <c r="AX232" s="102"/>
      <c r="AY232" s="102"/>
      <c r="AZ232" s="102"/>
      <c r="BA232" s="102"/>
      <c r="BB232" s="102"/>
      <c r="BC232" s="102"/>
      <c r="BD232" s="102"/>
      <c r="BE232" s="102"/>
      <c r="BF232" s="102"/>
      <c r="BG232" s="102"/>
      <c r="BH232" s="102"/>
      <c r="BI232" s="102"/>
      <c r="BJ232" s="102"/>
      <c r="BK232" s="102"/>
      <c r="BL232" s="102"/>
      <c r="BM232" s="102"/>
      <c r="BN232" s="102"/>
      <c r="BO232" s="102"/>
      <c r="BP232" s="102"/>
      <c r="BQ232" s="102"/>
      <c r="BR232" s="102"/>
      <c r="BS232" s="102"/>
      <c r="BT232" s="102"/>
      <c r="BU232" s="102"/>
      <c r="BV232" s="102"/>
      <c r="BW232" s="102"/>
      <c r="BX232" s="102"/>
      <c r="BY232" s="102"/>
      <c r="BZ232" s="102"/>
      <c r="CA232" s="102"/>
      <c r="CB232" s="102"/>
      <c r="CC232" s="102"/>
      <c r="CD232" s="102"/>
      <c r="CE232" s="102"/>
      <c r="CF232" s="102"/>
      <c r="CG232" s="102"/>
      <c r="CH232" s="102"/>
      <c r="CI232" s="102"/>
      <c r="CJ232" s="102"/>
      <c r="CK232" s="102"/>
      <c r="CL232" s="102"/>
      <c r="CM232" s="102"/>
      <c r="CN232" s="102"/>
      <c r="CO232" s="102"/>
      <c r="CP232" s="102"/>
      <c r="CQ232" s="102"/>
      <c r="CR232" s="102"/>
      <c r="CS232" s="102"/>
      <c r="CT232" s="102"/>
      <c r="CU232" s="102"/>
      <c r="CV232" s="102"/>
      <c r="CW232" s="102"/>
      <c r="CX232" s="102"/>
      <c r="CY232" s="102"/>
      <c r="CZ232" s="102"/>
      <c r="DA232" s="102"/>
      <c r="DB232" s="102"/>
      <c r="DC232" s="102"/>
      <c r="DD232" s="102"/>
      <c r="DE232" s="102"/>
      <c r="DF232" s="102"/>
      <c r="DG232" s="102"/>
      <c r="DH232" s="102"/>
      <c r="DI232" s="102"/>
      <c r="DJ232" s="102"/>
      <c r="DK232" s="102"/>
      <c r="DL232" s="102"/>
      <c r="DM232" s="102"/>
      <c r="DN232" s="102"/>
      <c r="DO232" s="102"/>
      <c r="DP232" s="102"/>
      <c r="DQ232" s="102"/>
      <c r="DR232" s="102"/>
      <c r="DS232" s="102"/>
      <c r="DT232" s="102"/>
      <c r="DU232" s="102"/>
      <c r="DV232" s="102"/>
      <c r="DW232" s="102"/>
      <c r="DX232" s="102"/>
      <c r="DY232" s="102"/>
      <c r="DZ232" s="102"/>
      <c r="EA232" s="102"/>
      <c r="EB232" s="102"/>
      <c r="EC232" s="102"/>
      <c r="ED232" s="102"/>
      <c r="EE232" s="102"/>
      <c r="EF232" s="102"/>
      <c r="EG232" s="102"/>
      <c r="EH232" s="102"/>
      <c r="EI232" s="102"/>
      <c r="EJ232" s="102"/>
      <c r="EK232" s="102"/>
      <c r="EL232" s="102"/>
      <c r="EM232" s="102"/>
      <c r="EN232" s="102"/>
      <c r="EO232" s="102"/>
      <c r="EP232" s="102"/>
      <c r="EQ232" s="102"/>
      <c r="ER232" s="102"/>
      <c r="ES232" s="102"/>
      <c r="ET232" s="102"/>
      <c r="EU232" s="102"/>
      <c r="EV232" s="102"/>
      <c r="EW232" s="102"/>
      <c r="EX232" s="102"/>
      <c r="EY232" s="102"/>
      <c r="EZ232" s="102"/>
      <c r="FA232" s="102"/>
      <c r="FB232" s="102"/>
      <c r="FC232" s="102"/>
      <c r="FD232" s="102"/>
      <c r="FE232" s="102"/>
      <c r="FF232" s="102"/>
      <c r="FG232" s="102"/>
      <c r="FH232" s="102"/>
      <c r="FI232" s="102"/>
      <c r="FJ232" s="102"/>
      <c r="FK232" s="102"/>
      <c r="FL232" s="102"/>
      <c r="FM232" s="102"/>
    </row>
    <row r="233" spans="1:169" customFormat="1" ht="21.95" customHeight="1">
      <c r="A233" s="384" t="s">
        <v>33</v>
      </c>
      <c r="B233" s="384"/>
      <c r="C233" s="384"/>
      <c r="D233" s="384"/>
      <c r="E233" s="384"/>
      <c r="F233" s="384"/>
      <c r="G233" s="384"/>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c r="AE233" s="102"/>
      <c r="AF233" s="102"/>
      <c r="AG233" s="102"/>
      <c r="AH233" s="102"/>
      <c r="AI233" s="102"/>
      <c r="AJ233" s="102"/>
      <c r="AK233" s="102"/>
      <c r="AL233" s="102"/>
      <c r="AM233" s="102"/>
      <c r="AN233" s="102"/>
      <c r="AO233" s="102"/>
      <c r="AP233" s="102"/>
      <c r="AQ233" s="102"/>
      <c r="AR233" s="102"/>
      <c r="AS233" s="102"/>
      <c r="AT233" s="102"/>
      <c r="AU233" s="102"/>
      <c r="AV233" s="102"/>
      <c r="AW233" s="102"/>
      <c r="AX233" s="102"/>
      <c r="AY233" s="102"/>
      <c r="AZ233" s="102"/>
      <c r="BA233" s="102"/>
      <c r="BB233" s="102"/>
      <c r="BC233" s="102"/>
      <c r="BD233" s="102"/>
      <c r="BE233" s="102"/>
      <c r="BF233" s="102"/>
      <c r="BG233" s="102"/>
      <c r="BH233" s="102"/>
      <c r="BI233" s="102"/>
      <c r="BJ233" s="102"/>
      <c r="BK233" s="102"/>
      <c r="BL233" s="102"/>
      <c r="BM233" s="102"/>
      <c r="BN233" s="102"/>
      <c r="BO233" s="102"/>
      <c r="BP233" s="102"/>
      <c r="BQ233" s="102"/>
      <c r="BR233" s="102"/>
      <c r="BS233" s="102"/>
      <c r="BT233" s="102"/>
      <c r="BU233" s="102"/>
      <c r="BV233" s="102"/>
      <c r="BW233" s="102"/>
      <c r="BX233" s="102"/>
      <c r="BY233" s="102"/>
      <c r="BZ233" s="102"/>
      <c r="CA233" s="102"/>
      <c r="CB233" s="102"/>
      <c r="CC233" s="102"/>
      <c r="CD233" s="102"/>
      <c r="CE233" s="102"/>
      <c r="CF233" s="102"/>
      <c r="CG233" s="102"/>
      <c r="CH233" s="102"/>
      <c r="CI233" s="102"/>
      <c r="CJ233" s="102"/>
      <c r="CK233" s="102"/>
      <c r="CL233" s="102"/>
      <c r="CM233" s="102"/>
      <c r="CN233" s="102"/>
      <c r="CO233" s="102"/>
      <c r="CP233" s="102"/>
      <c r="CQ233" s="102"/>
      <c r="CR233" s="102"/>
      <c r="CS233" s="102"/>
      <c r="CT233" s="102"/>
      <c r="CU233" s="102"/>
      <c r="CV233" s="102"/>
      <c r="CW233" s="102"/>
      <c r="CX233" s="102"/>
      <c r="CY233" s="102"/>
      <c r="CZ233" s="102"/>
      <c r="DA233" s="102"/>
      <c r="DB233" s="102"/>
      <c r="DC233" s="102"/>
      <c r="DD233" s="102"/>
      <c r="DE233" s="102"/>
      <c r="DF233" s="102"/>
      <c r="DG233" s="102"/>
      <c r="DH233" s="102"/>
      <c r="DI233" s="102"/>
      <c r="DJ233" s="102"/>
      <c r="DK233" s="102"/>
      <c r="DL233" s="102"/>
      <c r="DM233" s="102"/>
      <c r="DN233" s="102"/>
      <c r="DO233" s="102"/>
      <c r="DP233" s="102"/>
      <c r="DQ233" s="102"/>
      <c r="DR233" s="102"/>
      <c r="DS233" s="102"/>
      <c r="DT233" s="102"/>
      <c r="DU233" s="102"/>
      <c r="DV233" s="102"/>
      <c r="DW233" s="102"/>
      <c r="DX233" s="102"/>
      <c r="DY233" s="102"/>
      <c r="DZ233" s="102"/>
      <c r="EA233" s="102"/>
      <c r="EB233" s="102"/>
      <c r="EC233" s="102"/>
      <c r="ED233" s="102"/>
      <c r="EE233" s="102"/>
      <c r="EF233" s="102"/>
      <c r="EG233" s="102"/>
      <c r="EH233" s="102"/>
      <c r="EI233" s="102"/>
      <c r="EJ233" s="102"/>
      <c r="EK233" s="102"/>
      <c r="EL233" s="102"/>
      <c r="EM233" s="102"/>
      <c r="EN233" s="102"/>
      <c r="EO233" s="102"/>
      <c r="EP233" s="102"/>
      <c r="EQ233" s="102"/>
      <c r="ER233" s="102"/>
      <c r="ES233" s="102"/>
      <c r="ET233" s="102"/>
      <c r="EU233" s="102"/>
      <c r="EV233" s="102"/>
      <c r="EW233" s="102"/>
      <c r="EX233" s="102"/>
      <c r="EY233" s="102"/>
      <c r="EZ233" s="102"/>
      <c r="FA233" s="102"/>
      <c r="FB233" s="102"/>
      <c r="FC233" s="102"/>
      <c r="FD233" s="102"/>
      <c r="FE233" s="102"/>
      <c r="FF233" s="102"/>
      <c r="FG233" s="102"/>
      <c r="FH233" s="102"/>
      <c r="FI233" s="102"/>
      <c r="FJ233" s="102"/>
      <c r="FK233" s="102"/>
      <c r="FL233" s="102"/>
      <c r="FM233" s="102"/>
    </row>
    <row r="234" spans="1:169" customFormat="1" ht="22.5" hidden="1" customHeight="1">
      <c r="A234" s="20"/>
      <c r="B234" s="20"/>
      <c r="C234" s="20"/>
      <c r="D234" s="20"/>
      <c r="E234" s="20"/>
      <c r="F234" s="20"/>
      <c r="G234" s="20"/>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c r="AE234" s="102"/>
      <c r="AF234" s="102"/>
      <c r="AG234" s="102"/>
      <c r="AH234" s="102"/>
      <c r="AI234" s="102"/>
      <c r="AJ234" s="102"/>
      <c r="AK234" s="102"/>
      <c r="AL234" s="102"/>
      <c r="AM234" s="102"/>
      <c r="AN234" s="102"/>
      <c r="AO234" s="102"/>
      <c r="AP234" s="102"/>
      <c r="AQ234" s="102"/>
      <c r="AR234" s="102"/>
      <c r="AS234" s="102"/>
      <c r="AT234" s="102"/>
      <c r="AU234" s="102"/>
      <c r="AV234" s="102"/>
      <c r="AW234" s="102"/>
      <c r="AX234" s="102"/>
      <c r="AY234" s="102"/>
      <c r="AZ234" s="102"/>
      <c r="BA234" s="102"/>
      <c r="BB234" s="102"/>
      <c r="BC234" s="102"/>
      <c r="BD234" s="102"/>
      <c r="BE234" s="102"/>
      <c r="BF234" s="102"/>
      <c r="BG234" s="102"/>
      <c r="BH234" s="102"/>
      <c r="BI234" s="102"/>
      <c r="BJ234" s="102"/>
      <c r="BK234" s="102"/>
      <c r="BL234" s="102"/>
      <c r="BM234" s="102"/>
      <c r="BN234" s="102"/>
      <c r="BO234" s="102"/>
      <c r="BP234" s="102"/>
      <c r="BQ234" s="102"/>
      <c r="BR234" s="102"/>
      <c r="BS234" s="102"/>
      <c r="BT234" s="102"/>
      <c r="BU234" s="102"/>
      <c r="BV234" s="102"/>
      <c r="BW234" s="102"/>
      <c r="BX234" s="102"/>
      <c r="BY234" s="102"/>
      <c r="BZ234" s="102"/>
      <c r="CA234" s="102"/>
      <c r="CB234" s="102"/>
      <c r="CC234" s="102"/>
      <c r="CD234" s="102"/>
      <c r="CE234" s="102"/>
      <c r="CF234" s="102"/>
      <c r="CG234" s="102"/>
      <c r="CH234" s="102"/>
      <c r="CI234" s="102"/>
      <c r="CJ234" s="102"/>
      <c r="CK234" s="102"/>
      <c r="CL234" s="102"/>
      <c r="CM234" s="102"/>
      <c r="CN234" s="102"/>
      <c r="CO234" s="102"/>
      <c r="CP234" s="102"/>
      <c r="CQ234" s="102"/>
      <c r="CR234" s="102"/>
      <c r="CS234" s="102"/>
      <c r="CT234" s="102"/>
      <c r="CU234" s="102"/>
      <c r="CV234" s="102"/>
      <c r="CW234" s="102"/>
      <c r="CX234" s="102"/>
      <c r="CY234" s="102"/>
      <c r="CZ234" s="102"/>
      <c r="DA234" s="102"/>
      <c r="DB234" s="102"/>
      <c r="DC234" s="102"/>
      <c r="DD234" s="102"/>
      <c r="DE234" s="102"/>
      <c r="DF234" s="102"/>
      <c r="DG234" s="102"/>
      <c r="DH234" s="102"/>
      <c r="DI234" s="102"/>
      <c r="DJ234" s="102"/>
      <c r="DK234" s="102"/>
      <c r="DL234" s="102"/>
      <c r="DM234" s="102"/>
      <c r="DN234" s="102"/>
      <c r="DO234" s="102"/>
      <c r="DP234" s="102"/>
      <c r="DQ234" s="102"/>
      <c r="DR234" s="102"/>
      <c r="DS234" s="102"/>
      <c r="DT234" s="102"/>
      <c r="DU234" s="102"/>
      <c r="DV234" s="102"/>
      <c r="DW234" s="102"/>
      <c r="DX234" s="102"/>
      <c r="DY234" s="102"/>
      <c r="DZ234" s="102"/>
      <c r="EA234" s="102"/>
      <c r="EB234" s="102"/>
      <c r="EC234" s="102"/>
      <c r="ED234" s="102"/>
      <c r="EE234" s="102"/>
      <c r="EF234" s="102"/>
      <c r="EG234" s="102"/>
      <c r="EH234" s="102"/>
      <c r="EI234" s="102"/>
      <c r="EJ234" s="102"/>
      <c r="EK234" s="102"/>
      <c r="EL234" s="102"/>
      <c r="EM234" s="102"/>
      <c r="EN234" s="102"/>
      <c r="EO234" s="102"/>
      <c r="EP234" s="102"/>
      <c r="EQ234" s="102"/>
      <c r="ER234" s="102"/>
      <c r="ES234" s="102"/>
      <c r="ET234" s="102"/>
      <c r="EU234" s="102"/>
      <c r="EV234" s="102"/>
      <c r="EW234" s="102"/>
      <c r="EX234" s="102"/>
      <c r="EY234" s="102"/>
      <c r="EZ234" s="102"/>
      <c r="FA234" s="102"/>
      <c r="FB234" s="102"/>
      <c r="FC234" s="102"/>
      <c r="FD234" s="102"/>
      <c r="FE234" s="102"/>
      <c r="FF234" s="102"/>
      <c r="FG234" s="102"/>
      <c r="FH234" s="102"/>
      <c r="FI234" s="102"/>
      <c r="FJ234" s="102"/>
      <c r="FK234" s="102"/>
      <c r="FL234" s="102"/>
      <c r="FM234" s="102"/>
    </row>
    <row r="235" spans="1:169" customFormat="1" ht="24" hidden="1" customHeight="1">
      <c r="A235" s="354"/>
      <c r="B235" s="354"/>
      <c r="C235" s="354"/>
      <c r="D235" s="354"/>
      <c r="E235" s="354"/>
      <c r="F235" s="354"/>
      <c r="G235" s="354"/>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c r="AE235" s="102"/>
      <c r="AF235" s="102"/>
      <c r="AG235" s="102"/>
      <c r="AH235" s="102"/>
      <c r="AI235" s="102"/>
      <c r="AJ235" s="102"/>
      <c r="AK235" s="102"/>
      <c r="AL235" s="102"/>
      <c r="AM235" s="102"/>
      <c r="AN235" s="102"/>
      <c r="AO235" s="102"/>
      <c r="AP235" s="102"/>
      <c r="AQ235" s="102"/>
      <c r="AR235" s="102"/>
      <c r="AS235" s="102"/>
      <c r="AT235" s="102"/>
      <c r="AU235" s="102"/>
      <c r="AV235" s="102"/>
      <c r="AW235" s="102"/>
      <c r="AX235" s="102"/>
      <c r="AY235" s="102"/>
      <c r="AZ235" s="102"/>
      <c r="BA235" s="102"/>
      <c r="BB235" s="102"/>
      <c r="BC235" s="102"/>
      <c r="BD235" s="102"/>
      <c r="BE235" s="102"/>
      <c r="BF235" s="102"/>
      <c r="BG235" s="102"/>
      <c r="BH235" s="102"/>
      <c r="BI235" s="102"/>
      <c r="BJ235" s="102"/>
      <c r="BK235" s="102"/>
      <c r="BL235" s="102"/>
      <c r="BM235" s="102"/>
      <c r="BN235" s="102"/>
      <c r="BO235" s="102"/>
      <c r="BP235" s="102"/>
      <c r="BQ235" s="102"/>
      <c r="BR235" s="102"/>
      <c r="BS235" s="102"/>
      <c r="BT235" s="102"/>
      <c r="BU235" s="102"/>
      <c r="BV235" s="102"/>
      <c r="BW235" s="102"/>
      <c r="BX235" s="102"/>
      <c r="BY235" s="102"/>
      <c r="BZ235" s="102"/>
      <c r="CA235" s="102"/>
      <c r="CB235" s="102"/>
      <c r="CC235" s="102"/>
      <c r="CD235" s="102"/>
      <c r="CE235" s="102"/>
      <c r="CF235" s="102"/>
      <c r="CG235" s="102"/>
      <c r="CH235" s="102"/>
      <c r="CI235" s="102"/>
      <c r="CJ235" s="102"/>
      <c r="CK235" s="102"/>
      <c r="CL235" s="102"/>
      <c r="CM235" s="102"/>
      <c r="CN235" s="102"/>
      <c r="CO235" s="102"/>
      <c r="CP235" s="102"/>
      <c r="CQ235" s="102"/>
      <c r="CR235" s="102"/>
      <c r="CS235" s="102"/>
      <c r="CT235" s="102"/>
      <c r="CU235" s="102"/>
      <c r="CV235" s="102"/>
      <c r="CW235" s="102"/>
      <c r="CX235" s="102"/>
      <c r="CY235" s="102"/>
      <c r="CZ235" s="102"/>
      <c r="DA235" s="102"/>
      <c r="DB235" s="102"/>
      <c r="DC235" s="102"/>
      <c r="DD235" s="102"/>
      <c r="DE235" s="102"/>
      <c r="DF235" s="102"/>
      <c r="DG235" s="102"/>
      <c r="DH235" s="102"/>
      <c r="DI235" s="102"/>
      <c r="DJ235" s="102"/>
      <c r="DK235" s="102"/>
      <c r="DL235" s="102"/>
      <c r="DM235" s="102"/>
      <c r="DN235" s="102"/>
      <c r="DO235" s="102"/>
      <c r="DP235" s="102"/>
      <c r="DQ235" s="102"/>
      <c r="DR235" s="102"/>
      <c r="DS235" s="102"/>
      <c r="DT235" s="102"/>
      <c r="DU235" s="102"/>
      <c r="DV235" s="102"/>
      <c r="DW235" s="102"/>
      <c r="DX235" s="102"/>
      <c r="DY235" s="102"/>
      <c r="DZ235" s="102"/>
      <c r="EA235" s="102"/>
      <c r="EB235" s="102"/>
      <c r="EC235" s="102"/>
      <c r="ED235" s="102"/>
      <c r="EE235" s="102"/>
      <c r="EF235" s="102"/>
      <c r="EG235" s="102"/>
      <c r="EH235" s="102"/>
      <c r="EI235" s="102"/>
      <c r="EJ235" s="102"/>
      <c r="EK235" s="102"/>
      <c r="EL235" s="102"/>
      <c r="EM235" s="102"/>
      <c r="EN235" s="102"/>
      <c r="EO235" s="102"/>
      <c r="EP235" s="102"/>
      <c r="EQ235" s="102"/>
      <c r="ER235" s="102"/>
      <c r="ES235" s="102"/>
      <c r="ET235" s="102"/>
      <c r="EU235" s="102"/>
      <c r="EV235" s="102"/>
      <c r="EW235" s="102"/>
      <c r="EX235" s="102"/>
      <c r="EY235" s="102"/>
      <c r="EZ235" s="102"/>
      <c r="FA235" s="102"/>
      <c r="FB235" s="102"/>
      <c r="FC235" s="102"/>
      <c r="FD235" s="102"/>
      <c r="FE235" s="102"/>
      <c r="FF235" s="102"/>
      <c r="FG235" s="102"/>
      <c r="FH235" s="102"/>
      <c r="FI235" s="102"/>
      <c r="FJ235" s="102"/>
      <c r="FK235" s="102"/>
      <c r="FL235" s="102"/>
      <c r="FM235" s="102"/>
    </row>
    <row r="236" spans="1:169" customFormat="1" ht="34.5" hidden="1" customHeight="1">
      <c r="A236" s="113"/>
      <c r="B236" s="113"/>
      <c r="C236" s="113"/>
      <c r="D236" s="113"/>
      <c r="E236" s="113"/>
      <c r="F236" s="113"/>
      <c r="G236" s="113"/>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c r="AE236" s="102"/>
      <c r="AF236" s="102"/>
      <c r="AG236" s="102"/>
      <c r="AH236" s="102"/>
      <c r="AI236" s="102"/>
      <c r="AJ236" s="102"/>
      <c r="AK236" s="102"/>
      <c r="AL236" s="102"/>
      <c r="AM236" s="102"/>
      <c r="AN236" s="102"/>
      <c r="AO236" s="102"/>
      <c r="AP236" s="102"/>
      <c r="AQ236" s="102"/>
      <c r="AR236" s="102"/>
      <c r="AS236" s="102"/>
      <c r="AT236" s="102"/>
      <c r="AU236" s="102"/>
      <c r="AV236" s="102"/>
      <c r="AW236" s="102"/>
      <c r="AX236" s="102"/>
      <c r="AY236" s="102"/>
      <c r="AZ236" s="102"/>
      <c r="BA236" s="102"/>
      <c r="BB236" s="102"/>
      <c r="BC236" s="102"/>
      <c r="BD236" s="102"/>
      <c r="BE236" s="102"/>
      <c r="BF236" s="102"/>
      <c r="BG236" s="102"/>
      <c r="BH236" s="102"/>
      <c r="BI236" s="102"/>
      <c r="BJ236" s="102"/>
      <c r="BK236" s="102"/>
      <c r="BL236" s="102"/>
      <c r="BM236" s="102"/>
      <c r="BN236" s="102"/>
      <c r="BO236" s="102"/>
      <c r="BP236" s="102"/>
      <c r="BQ236" s="102"/>
      <c r="BR236" s="102"/>
      <c r="BS236" s="102"/>
      <c r="BT236" s="102"/>
      <c r="BU236" s="102"/>
      <c r="BV236" s="102"/>
      <c r="BW236" s="102"/>
      <c r="BX236" s="102"/>
      <c r="BY236" s="102"/>
      <c r="BZ236" s="102"/>
      <c r="CA236" s="102"/>
      <c r="CB236" s="102"/>
      <c r="CC236" s="102"/>
      <c r="CD236" s="102"/>
      <c r="CE236" s="102"/>
      <c r="CF236" s="102"/>
      <c r="CG236" s="102"/>
      <c r="CH236" s="102"/>
      <c r="CI236" s="102"/>
      <c r="CJ236" s="102"/>
      <c r="CK236" s="102"/>
      <c r="CL236" s="102"/>
      <c r="CM236" s="102"/>
      <c r="CN236" s="102"/>
      <c r="CO236" s="102"/>
      <c r="CP236" s="102"/>
      <c r="CQ236" s="102"/>
      <c r="CR236" s="102"/>
      <c r="CS236" s="102"/>
      <c r="CT236" s="102"/>
      <c r="CU236" s="102"/>
      <c r="CV236" s="102"/>
      <c r="CW236" s="102"/>
      <c r="CX236" s="102"/>
      <c r="CY236" s="102"/>
      <c r="CZ236" s="102"/>
      <c r="DA236" s="102"/>
      <c r="DB236" s="102"/>
      <c r="DC236" s="102"/>
      <c r="DD236" s="102"/>
      <c r="DE236" s="102"/>
      <c r="DF236" s="102"/>
      <c r="DG236" s="102"/>
      <c r="DH236" s="102"/>
      <c r="DI236" s="102"/>
      <c r="DJ236" s="102"/>
      <c r="DK236" s="102"/>
      <c r="DL236" s="102"/>
      <c r="DM236" s="102"/>
      <c r="DN236" s="102"/>
      <c r="DO236" s="102"/>
      <c r="DP236" s="102"/>
      <c r="DQ236" s="102"/>
      <c r="DR236" s="102"/>
      <c r="DS236" s="102"/>
      <c r="DT236" s="102"/>
      <c r="DU236" s="102"/>
      <c r="DV236" s="102"/>
      <c r="DW236" s="102"/>
      <c r="DX236" s="102"/>
      <c r="DY236" s="102"/>
      <c r="DZ236" s="102"/>
      <c r="EA236" s="102"/>
      <c r="EB236" s="102"/>
      <c r="EC236" s="102"/>
      <c r="ED236" s="102"/>
      <c r="EE236" s="102"/>
      <c r="EF236" s="102"/>
      <c r="EG236" s="102"/>
      <c r="EH236" s="102"/>
      <c r="EI236" s="102"/>
      <c r="EJ236" s="102"/>
      <c r="EK236" s="102"/>
      <c r="EL236" s="102"/>
      <c r="EM236" s="102"/>
      <c r="EN236" s="102"/>
      <c r="EO236" s="102"/>
      <c r="EP236" s="102"/>
      <c r="EQ236" s="102"/>
      <c r="ER236" s="102"/>
      <c r="ES236" s="102"/>
      <c r="ET236" s="102"/>
      <c r="EU236" s="102"/>
      <c r="EV236" s="102"/>
      <c r="EW236" s="102"/>
      <c r="EX236" s="102"/>
      <c r="EY236" s="102"/>
      <c r="EZ236" s="102"/>
      <c r="FA236" s="102"/>
      <c r="FB236" s="102"/>
      <c r="FC236" s="102"/>
      <c r="FD236" s="102"/>
      <c r="FE236" s="102"/>
      <c r="FF236" s="102"/>
      <c r="FG236" s="102"/>
      <c r="FH236" s="102"/>
      <c r="FI236" s="102"/>
      <c r="FJ236" s="102"/>
      <c r="FK236" s="102"/>
      <c r="FL236" s="102"/>
      <c r="FM236" s="102"/>
    </row>
    <row r="237" spans="1:169" hidden="1">
      <c r="A237" s="93"/>
      <c r="B237" s="93"/>
      <c r="C237" s="93"/>
      <c r="D237" s="93"/>
      <c r="E237" s="93"/>
      <c r="F237" s="93"/>
      <c r="G237" s="93"/>
    </row>
    <row r="238" spans="1:169" hidden="1"/>
    <row r="239" spans="1:169" hidden="1"/>
  </sheetData>
  <mergeCells count="34">
    <mergeCell ref="A1:G1"/>
    <mergeCell ref="A233:G233"/>
    <mergeCell ref="A235:G235"/>
    <mergeCell ref="A232:G232"/>
    <mergeCell ref="A228:G228"/>
    <mergeCell ref="A229:G229"/>
    <mergeCell ref="A224:G224"/>
    <mergeCell ref="A225:G225"/>
    <mergeCell ref="A216:G216"/>
    <mergeCell ref="A217:G217"/>
    <mergeCell ref="A183:G183"/>
    <mergeCell ref="A184:G184"/>
    <mergeCell ref="A152:G152"/>
    <mergeCell ref="A153:G153"/>
    <mergeCell ref="A143:G143"/>
    <mergeCell ref="A144:G144"/>
    <mergeCell ref="A128:G128"/>
    <mergeCell ref="A129:G129"/>
    <mergeCell ref="A89:G89"/>
    <mergeCell ref="A90:G90"/>
    <mergeCell ref="A75:G75"/>
    <mergeCell ref="A76:G76"/>
    <mergeCell ref="A53:G53"/>
    <mergeCell ref="A54:G54"/>
    <mergeCell ref="A43:G43"/>
    <mergeCell ref="A44:F44"/>
    <mergeCell ref="A37:G37"/>
    <mergeCell ref="A38:G38"/>
    <mergeCell ref="A33:G33"/>
    <mergeCell ref="A14:G14"/>
    <mergeCell ref="A15:G15"/>
    <mergeCell ref="A3:G3"/>
    <mergeCell ref="H2:H3"/>
    <mergeCell ref="A32:G3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O222"/>
  <sheetViews>
    <sheetView topLeftCell="A4" workbookViewId="0">
      <pane xSplit="6" ySplit="3" topLeftCell="G129" activePane="bottomRight" state="frozen"/>
      <selection activeCell="A4" sqref="A4"/>
      <selection pane="topRight" activeCell="G4" sqref="G4"/>
      <selection pane="bottomLeft" activeCell="A7" sqref="A7"/>
      <selection pane="bottomRight" activeCell="E140" sqref="E140"/>
    </sheetView>
  </sheetViews>
  <sheetFormatPr baseColWidth="10" defaultColWidth="10.85546875" defaultRowHeight="24.75" customHeight="1"/>
  <cols>
    <col min="1" max="1" width="5.85546875" style="229" customWidth="1"/>
    <col min="2" max="2" width="10.85546875" style="229" customWidth="1"/>
    <col min="3" max="3" width="14.140625" style="229" customWidth="1"/>
    <col min="4" max="4" width="42.85546875" style="229" customWidth="1"/>
    <col min="5" max="5" width="35.85546875" style="229" customWidth="1"/>
    <col min="6" max="6" width="18.5703125" style="229" bestFit="1" customWidth="1"/>
    <col min="7" max="7" width="14.5703125" style="230" customWidth="1"/>
    <col min="8" max="12" width="13" style="230" customWidth="1"/>
    <col min="13" max="13" width="16.42578125" style="230" customWidth="1"/>
    <col min="14" max="14" width="12.42578125" style="230" customWidth="1"/>
    <col min="15" max="15" width="13.28515625" style="301" bestFit="1" customWidth="1"/>
    <col min="16" max="16384" width="10.85546875" style="229"/>
  </cols>
  <sheetData>
    <row r="1" spans="1:15" ht="24.75" customHeight="1" thickBot="1">
      <c r="A1" s="393" t="s">
        <v>544</v>
      </c>
      <c r="B1" s="394"/>
      <c r="C1" s="394"/>
      <c r="D1" s="394"/>
      <c r="E1" s="394"/>
      <c r="F1" s="394"/>
      <c r="G1" s="394"/>
      <c r="H1" s="394"/>
      <c r="I1" s="394"/>
      <c r="J1" s="394"/>
      <c r="K1" s="394"/>
      <c r="L1" s="394"/>
      <c r="M1" s="394"/>
      <c r="N1" s="394"/>
      <c r="O1" s="395"/>
    </row>
    <row r="2" spans="1:15" ht="24.75" customHeight="1" thickBot="1"/>
    <row r="3" spans="1:15" ht="24.75" customHeight="1" thickBot="1">
      <c r="A3" s="396" t="s">
        <v>543</v>
      </c>
      <c r="B3" s="397"/>
      <c r="C3" s="397"/>
      <c r="D3" s="397"/>
      <c r="E3" s="397"/>
      <c r="F3" s="397"/>
      <c r="G3" s="397"/>
      <c r="H3" s="397"/>
      <c r="I3" s="397"/>
      <c r="J3" s="397"/>
      <c r="K3" s="397"/>
      <c r="L3" s="397"/>
      <c r="M3" s="397"/>
      <c r="N3" s="397"/>
      <c r="O3" s="398"/>
    </row>
    <row r="4" spans="1:15" ht="24.75" customHeight="1" thickBot="1">
      <c r="A4" s="399"/>
      <c r="B4" s="400"/>
      <c r="C4" s="400"/>
      <c r="D4" s="400"/>
      <c r="E4" s="400"/>
      <c r="F4" s="400"/>
      <c r="G4" s="400"/>
      <c r="H4" s="400"/>
      <c r="I4" s="400"/>
      <c r="J4" s="400"/>
      <c r="K4" s="400"/>
      <c r="L4" s="400"/>
      <c r="M4" s="400"/>
      <c r="N4" s="400"/>
      <c r="O4" s="401"/>
    </row>
    <row r="5" spans="1:15" ht="45.75" thickBot="1">
      <c r="A5" s="299" t="s">
        <v>24</v>
      </c>
      <c r="B5" s="300" t="s">
        <v>26</v>
      </c>
      <c r="C5" s="300" t="s">
        <v>27</v>
      </c>
      <c r="D5" s="299" t="s">
        <v>28</v>
      </c>
      <c r="E5" s="299" t="s">
        <v>29</v>
      </c>
      <c r="F5" s="299" t="s">
        <v>30</v>
      </c>
      <c r="G5" s="297" t="s">
        <v>542</v>
      </c>
      <c r="H5" s="297" t="s">
        <v>541</v>
      </c>
      <c r="I5" s="298" t="s">
        <v>540</v>
      </c>
      <c r="J5" s="298" t="s">
        <v>539</v>
      </c>
      <c r="K5" s="298" t="s">
        <v>538</v>
      </c>
      <c r="L5" s="298" t="s">
        <v>537</v>
      </c>
      <c r="M5" s="298" t="s">
        <v>536</v>
      </c>
      <c r="N5" s="297" t="s">
        <v>535</v>
      </c>
      <c r="O5" s="302" t="s">
        <v>534</v>
      </c>
    </row>
    <row r="6" spans="1:15" ht="24.75" customHeight="1" thickBot="1">
      <c r="A6" s="385" t="s">
        <v>533</v>
      </c>
      <c r="B6" s="386"/>
      <c r="C6" s="386"/>
      <c r="D6" s="386"/>
      <c r="E6" s="386"/>
      <c r="F6" s="386"/>
      <c r="G6" s="386"/>
      <c r="H6" s="386"/>
      <c r="I6" s="386"/>
      <c r="J6" s="386"/>
      <c r="K6" s="386"/>
      <c r="L6" s="386"/>
      <c r="M6" s="386"/>
      <c r="N6" s="386"/>
      <c r="O6" s="387"/>
    </row>
    <row r="7" spans="1:15" ht="24.75" customHeight="1">
      <c r="A7" s="244">
        <v>1</v>
      </c>
      <c r="B7" s="244">
        <v>42281807</v>
      </c>
      <c r="C7" s="296">
        <v>2584099</v>
      </c>
      <c r="D7" s="247" t="s">
        <v>36</v>
      </c>
      <c r="E7" s="247" t="s">
        <v>37</v>
      </c>
      <c r="F7" s="250" t="s">
        <v>38</v>
      </c>
      <c r="G7" s="233">
        <v>46736</v>
      </c>
      <c r="H7" s="233">
        <v>65450</v>
      </c>
      <c r="I7" s="292">
        <v>63828</v>
      </c>
      <c r="J7" s="292"/>
      <c r="K7" s="292"/>
      <c r="L7" s="292"/>
      <c r="M7" s="292">
        <f t="shared" ref="M7:M16" si="0">+AVERAGE(G7:L7)</f>
        <v>58671.333333333336</v>
      </c>
      <c r="N7" s="233">
        <f t="shared" ref="N7:N16" si="1">+MEDIAN(G7:L7)</f>
        <v>63828</v>
      </c>
      <c r="O7" s="303">
        <f t="shared" ref="O7:O16" si="2">+HARMEAN(G7,H7,I7,J7,K7,L7)</f>
        <v>57314.553994325237</v>
      </c>
    </row>
    <row r="8" spans="1:15" ht="24.75" customHeight="1">
      <c r="A8" s="295">
        <f t="shared" ref="A8:A16" si="3">+A7+1</f>
        <v>2</v>
      </c>
      <c r="B8" s="238">
        <v>42281803</v>
      </c>
      <c r="C8" s="294" t="s">
        <v>35</v>
      </c>
      <c r="D8" s="240" t="s">
        <v>39</v>
      </c>
      <c r="E8" s="240" t="s">
        <v>40</v>
      </c>
      <c r="F8" s="239" t="s">
        <v>38</v>
      </c>
      <c r="G8" s="233">
        <v>26824.799999999999</v>
      </c>
      <c r="H8" s="232">
        <v>45220</v>
      </c>
      <c r="I8" s="292"/>
      <c r="J8" s="292"/>
      <c r="K8" s="292"/>
      <c r="L8" s="292"/>
      <c r="M8" s="292">
        <f t="shared" si="0"/>
        <v>36022.400000000001</v>
      </c>
      <c r="N8" s="233">
        <f t="shared" si="1"/>
        <v>36022.400000000001</v>
      </c>
      <c r="O8" s="303">
        <f t="shared" si="2"/>
        <v>33673.976636759347</v>
      </c>
    </row>
    <row r="9" spans="1:15" ht="24.75" customHeight="1">
      <c r="A9" s="295">
        <f t="shared" si="3"/>
        <v>3</v>
      </c>
      <c r="B9" s="238">
        <v>42281904</v>
      </c>
      <c r="C9" s="294" t="s">
        <v>42</v>
      </c>
      <c r="D9" s="240" t="s">
        <v>43</v>
      </c>
      <c r="E9" s="240" t="s">
        <v>44</v>
      </c>
      <c r="F9" s="239" t="s">
        <v>45</v>
      </c>
      <c r="G9" s="233">
        <v>54612.153333333328</v>
      </c>
      <c r="H9" s="232">
        <v>49980</v>
      </c>
      <c r="I9" s="292">
        <v>46519</v>
      </c>
      <c r="J9" s="292"/>
      <c r="K9" s="292"/>
      <c r="L9" s="292"/>
      <c r="M9" s="292">
        <f t="shared" si="0"/>
        <v>50370.38444444444</v>
      </c>
      <c r="N9" s="233">
        <f t="shared" si="1"/>
        <v>49980</v>
      </c>
      <c r="O9" s="303">
        <f t="shared" si="2"/>
        <v>50154.19195740969</v>
      </c>
    </row>
    <row r="10" spans="1:15" ht="24.75" customHeight="1">
      <c r="A10" s="295">
        <f t="shared" si="3"/>
        <v>4</v>
      </c>
      <c r="B10" s="238">
        <v>42281810</v>
      </c>
      <c r="C10" s="294" t="s">
        <v>42</v>
      </c>
      <c r="D10" s="240" t="s">
        <v>46</v>
      </c>
      <c r="E10" s="240" t="s">
        <v>47</v>
      </c>
      <c r="F10" s="239" t="s">
        <v>45</v>
      </c>
      <c r="G10" s="233">
        <v>41403.903333333328</v>
      </c>
      <c r="H10" s="232">
        <v>34510</v>
      </c>
      <c r="I10" s="292">
        <v>33537</v>
      </c>
      <c r="J10" s="292"/>
      <c r="K10" s="292"/>
      <c r="L10" s="292"/>
      <c r="M10" s="292">
        <f t="shared" si="0"/>
        <v>36483.63444444444</v>
      </c>
      <c r="N10" s="233">
        <f t="shared" si="1"/>
        <v>34510</v>
      </c>
      <c r="O10" s="303">
        <f t="shared" si="2"/>
        <v>36167.571539334953</v>
      </c>
    </row>
    <row r="11" spans="1:15" ht="24.75" customHeight="1">
      <c r="A11" s="295">
        <f t="shared" si="3"/>
        <v>5</v>
      </c>
      <c r="B11" s="238">
        <v>42281706</v>
      </c>
      <c r="C11" s="294">
        <v>2584094</v>
      </c>
      <c r="D11" s="240" t="s">
        <v>48</v>
      </c>
      <c r="E11" s="269" t="s">
        <v>49</v>
      </c>
      <c r="F11" s="239" t="s">
        <v>41</v>
      </c>
      <c r="G11" s="251">
        <v>694868.42200000002</v>
      </c>
      <c r="H11" s="251">
        <v>353430</v>
      </c>
      <c r="I11" s="293"/>
      <c r="J11" s="293"/>
      <c r="K11" s="293"/>
      <c r="L11" s="293"/>
      <c r="M11" s="292">
        <f t="shared" si="0"/>
        <v>524149.21100000001</v>
      </c>
      <c r="N11" s="233">
        <f t="shared" si="1"/>
        <v>524149.21100000001</v>
      </c>
      <c r="O11" s="303">
        <f t="shared" si="2"/>
        <v>468544.72206285544</v>
      </c>
    </row>
    <row r="12" spans="1:15" ht="24.75" customHeight="1">
      <c r="A12" s="295">
        <f t="shared" si="3"/>
        <v>6</v>
      </c>
      <c r="B12" s="238">
        <v>42281915</v>
      </c>
      <c r="C12" s="294">
        <v>2501244</v>
      </c>
      <c r="D12" s="240" t="s">
        <v>51</v>
      </c>
      <c r="E12" s="269" t="s">
        <v>52</v>
      </c>
      <c r="F12" s="239" t="s">
        <v>38</v>
      </c>
      <c r="G12" s="251">
        <v>172634.66666666666</v>
      </c>
      <c r="H12" s="251">
        <v>242760</v>
      </c>
      <c r="I12" s="293">
        <v>216485</v>
      </c>
      <c r="J12" s="293"/>
      <c r="K12" s="293"/>
      <c r="L12" s="293"/>
      <c r="M12" s="292">
        <f t="shared" si="0"/>
        <v>210626.55555555553</v>
      </c>
      <c r="N12" s="233">
        <f t="shared" si="1"/>
        <v>216485</v>
      </c>
      <c r="O12" s="303">
        <f t="shared" si="2"/>
        <v>206453.29249364301</v>
      </c>
    </row>
    <row r="13" spans="1:15" ht="24.75" customHeight="1">
      <c r="A13" s="295">
        <f t="shared" si="3"/>
        <v>7</v>
      </c>
      <c r="B13" s="238">
        <v>42281915</v>
      </c>
      <c r="C13" s="294">
        <v>2501247</v>
      </c>
      <c r="D13" s="240" t="s">
        <v>51</v>
      </c>
      <c r="E13" s="269" t="s">
        <v>53</v>
      </c>
      <c r="F13" s="239" t="s">
        <v>38</v>
      </c>
      <c r="G13" s="251">
        <v>470373.5</v>
      </c>
      <c r="H13" s="251">
        <v>749700</v>
      </c>
      <c r="I13" s="293"/>
      <c r="J13" s="293"/>
      <c r="K13" s="293"/>
      <c r="L13" s="293"/>
      <c r="M13" s="292">
        <f t="shared" si="0"/>
        <v>610036.75</v>
      </c>
      <c r="N13" s="233">
        <f t="shared" si="1"/>
        <v>610036.75</v>
      </c>
      <c r="O13" s="303">
        <f t="shared" si="2"/>
        <v>578061.91667960992</v>
      </c>
    </row>
    <row r="14" spans="1:15" ht="24.75" customHeight="1">
      <c r="A14" s="295">
        <f t="shared" si="3"/>
        <v>8</v>
      </c>
      <c r="B14" s="238">
        <v>13111201</v>
      </c>
      <c r="C14" s="294">
        <v>2501247</v>
      </c>
      <c r="D14" s="240" t="s">
        <v>51</v>
      </c>
      <c r="E14" s="269" t="s">
        <v>54</v>
      </c>
      <c r="F14" s="239" t="s">
        <v>38</v>
      </c>
      <c r="G14" s="251">
        <v>247258.17249999999</v>
      </c>
      <c r="H14" s="251">
        <v>464100</v>
      </c>
      <c r="I14" s="293"/>
      <c r="J14" s="293"/>
      <c r="K14" s="293"/>
      <c r="L14" s="293"/>
      <c r="M14" s="292">
        <f t="shared" si="0"/>
        <v>355679.08624999999</v>
      </c>
      <c r="N14" s="233">
        <f t="shared" si="1"/>
        <v>355679.08624999999</v>
      </c>
      <c r="O14" s="303">
        <f t="shared" si="2"/>
        <v>322629.3653279143</v>
      </c>
    </row>
    <row r="15" spans="1:15" ht="24.75" customHeight="1">
      <c r="A15" s="295">
        <f t="shared" si="3"/>
        <v>9</v>
      </c>
      <c r="B15" s="238">
        <v>51102708</v>
      </c>
      <c r="C15" s="294">
        <v>1144198</v>
      </c>
      <c r="D15" s="240" t="s">
        <v>55</v>
      </c>
      <c r="E15" s="269" t="s">
        <v>532</v>
      </c>
      <c r="F15" s="239" t="s">
        <v>38</v>
      </c>
      <c r="G15" s="251">
        <v>19954.25</v>
      </c>
      <c r="H15" s="251">
        <v>24990</v>
      </c>
      <c r="I15" s="293">
        <v>22234</v>
      </c>
      <c r="J15" s="293"/>
      <c r="K15" s="293"/>
      <c r="L15" s="293"/>
      <c r="M15" s="292">
        <f t="shared" si="0"/>
        <v>22392.75</v>
      </c>
      <c r="N15" s="233">
        <f t="shared" si="1"/>
        <v>22234</v>
      </c>
      <c r="O15" s="303">
        <f t="shared" si="2"/>
        <v>22204.654841934269</v>
      </c>
    </row>
    <row r="16" spans="1:15" ht="24.75" customHeight="1" thickBot="1">
      <c r="A16" s="295">
        <f t="shared" si="3"/>
        <v>10</v>
      </c>
      <c r="B16" s="238">
        <v>42281915</v>
      </c>
      <c r="C16" s="294">
        <v>2501238</v>
      </c>
      <c r="D16" s="240" t="s">
        <v>56</v>
      </c>
      <c r="E16" s="269" t="s">
        <v>57</v>
      </c>
      <c r="F16" s="239" t="s">
        <v>38</v>
      </c>
      <c r="G16" s="251">
        <v>173817.66666666666</v>
      </c>
      <c r="H16" s="251">
        <v>178500</v>
      </c>
      <c r="I16" s="293"/>
      <c r="J16" s="293"/>
      <c r="K16" s="293"/>
      <c r="L16" s="293"/>
      <c r="M16" s="292">
        <f t="shared" si="0"/>
        <v>176158.83333333331</v>
      </c>
      <c r="N16" s="233">
        <f t="shared" si="1"/>
        <v>176158.83333333331</v>
      </c>
      <c r="O16" s="303">
        <f t="shared" si="2"/>
        <v>176127.71901872646</v>
      </c>
    </row>
    <row r="17" spans="1:15" ht="24.75" customHeight="1" thickBot="1">
      <c r="A17" s="385" t="s">
        <v>531</v>
      </c>
      <c r="B17" s="386"/>
      <c r="C17" s="386"/>
      <c r="D17" s="386"/>
      <c r="E17" s="386"/>
      <c r="F17" s="386"/>
      <c r="G17" s="386"/>
      <c r="H17" s="386"/>
      <c r="I17" s="386"/>
      <c r="J17" s="386"/>
      <c r="K17" s="386"/>
      <c r="L17" s="386"/>
      <c r="M17" s="386"/>
      <c r="N17" s="386"/>
      <c r="O17" s="387"/>
    </row>
    <row r="18" spans="1:15" ht="24.75" customHeight="1">
      <c r="A18" s="244">
        <f>+A16+1</f>
        <v>11</v>
      </c>
      <c r="B18" s="244">
        <v>42295143</v>
      </c>
      <c r="C18" s="244">
        <v>2505276</v>
      </c>
      <c r="D18" s="247" t="s">
        <v>62</v>
      </c>
      <c r="E18" s="247" t="s">
        <v>63</v>
      </c>
      <c r="F18" s="250" t="s">
        <v>64</v>
      </c>
      <c r="G18" s="233">
        <v>14274.0625</v>
      </c>
      <c r="H18" s="233">
        <v>14280</v>
      </c>
      <c r="I18" s="233">
        <v>15074</v>
      </c>
      <c r="J18" s="233"/>
      <c r="K18" s="233"/>
      <c r="L18" s="233"/>
      <c r="M18" s="233">
        <f t="shared" ref="M18:M33" si="4">+AVERAGE(G18:L18)</f>
        <v>14542.6875</v>
      </c>
      <c r="N18" s="233">
        <f t="shared" ref="N18:N33" si="5">+MEDIAN(G18:L18)</f>
        <v>14280</v>
      </c>
      <c r="O18" s="303">
        <f t="shared" ref="O18:O33" si="6">+HARMEAN(G18:L18)</f>
        <v>14533.155522376956</v>
      </c>
    </row>
    <row r="19" spans="1:15" ht="24.75" customHeight="1">
      <c r="A19" s="244">
        <f t="shared" ref="A19:A33" si="7">+A18+1</f>
        <v>12</v>
      </c>
      <c r="B19" s="238">
        <v>42295143</v>
      </c>
      <c r="C19" s="238">
        <v>2500291</v>
      </c>
      <c r="D19" s="240" t="s">
        <v>65</v>
      </c>
      <c r="E19" s="240" t="s">
        <v>66</v>
      </c>
      <c r="F19" s="239" t="s">
        <v>64</v>
      </c>
      <c r="G19" s="232">
        <v>17763.71</v>
      </c>
      <c r="H19" s="232">
        <v>22610</v>
      </c>
      <c r="I19" s="233"/>
      <c r="J19" s="233"/>
      <c r="K19" s="233"/>
      <c r="L19" s="233"/>
      <c r="M19" s="233">
        <f t="shared" si="4"/>
        <v>20186.855</v>
      </c>
      <c r="N19" s="233">
        <f t="shared" si="5"/>
        <v>20186.855</v>
      </c>
      <c r="O19" s="303">
        <f t="shared" si="6"/>
        <v>19895.990886148433</v>
      </c>
    </row>
    <row r="20" spans="1:15" ht="24.75" customHeight="1">
      <c r="A20" s="244">
        <f t="shared" si="7"/>
        <v>13</v>
      </c>
      <c r="B20" s="238">
        <v>42181708</v>
      </c>
      <c r="C20" s="238">
        <v>2503282</v>
      </c>
      <c r="D20" s="240" t="s">
        <v>67</v>
      </c>
      <c r="E20" s="240" t="s">
        <v>530</v>
      </c>
      <c r="F20" s="239" t="s">
        <v>68</v>
      </c>
      <c r="G20" s="232">
        <v>21774.25</v>
      </c>
      <c r="H20" s="232">
        <v>39270</v>
      </c>
      <c r="I20" s="233"/>
      <c r="J20" s="233"/>
      <c r="K20" s="233"/>
      <c r="L20" s="233"/>
      <c r="M20" s="233">
        <f t="shared" si="4"/>
        <v>30522.125</v>
      </c>
      <c r="N20" s="233">
        <f t="shared" si="5"/>
        <v>30522.125</v>
      </c>
      <c r="O20" s="303">
        <f t="shared" si="6"/>
        <v>28014.91696597141</v>
      </c>
    </row>
    <row r="21" spans="1:15" ht="24.75" customHeight="1">
      <c r="A21" s="244">
        <f t="shared" si="7"/>
        <v>14</v>
      </c>
      <c r="B21" s="238">
        <v>42181707</v>
      </c>
      <c r="C21" s="238">
        <v>2504511</v>
      </c>
      <c r="D21" s="240" t="s">
        <v>69</v>
      </c>
      <c r="E21" s="240" t="s">
        <v>529</v>
      </c>
      <c r="F21" s="239" t="s">
        <v>68</v>
      </c>
      <c r="G21" s="232">
        <v>24935.75</v>
      </c>
      <c r="H21" s="232">
        <v>39270</v>
      </c>
      <c r="I21" s="232"/>
      <c r="J21" s="233"/>
      <c r="K21" s="233"/>
      <c r="L21" s="233"/>
      <c r="M21" s="233">
        <f t="shared" si="4"/>
        <v>32102.875</v>
      </c>
      <c r="N21" s="233">
        <f t="shared" si="5"/>
        <v>32102.875</v>
      </c>
      <c r="O21" s="303">
        <f t="shared" si="6"/>
        <v>30502.779034588028</v>
      </c>
    </row>
    <row r="22" spans="1:15" ht="33.75" customHeight="1">
      <c r="A22" s="244">
        <f t="shared" si="7"/>
        <v>15</v>
      </c>
      <c r="B22" s="238">
        <v>42181707</v>
      </c>
      <c r="C22" s="238">
        <v>2503282</v>
      </c>
      <c r="D22" s="240" t="s">
        <v>70</v>
      </c>
      <c r="E22" s="240" t="s">
        <v>71</v>
      </c>
      <c r="F22" s="239" t="s">
        <v>64</v>
      </c>
      <c r="G22" s="232">
        <v>476689.50666666665</v>
      </c>
      <c r="H22" s="232">
        <v>583100</v>
      </c>
      <c r="I22" s="232">
        <v>495925</v>
      </c>
      <c r="J22" s="233"/>
      <c r="K22" s="233"/>
      <c r="L22" s="233"/>
      <c r="M22" s="233">
        <f t="shared" si="4"/>
        <v>518571.50222222222</v>
      </c>
      <c r="N22" s="233">
        <f t="shared" si="5"/>
        <v>495925</v>
      </c>
      <c r="O22" s="303">
        <f t="shared" si="6"/>
        <v>514649.74348717782</v>
      </c>
    </row>
    <row r="23" spans="1:15" ht="24.75" customHeight="1">
      <c r="A23" s="244">
        <f t="shared" si="7"/>
        <v>16</v>
      </c>
      <c r="B23" s="238">
        <v>42181715</v>
      </c>
      <c r="C23" s="238" t="s">
        <v>72</v>
      </c>
      <c r="D23" s="240" t="s">
        <v>73</v>
      </c>
      <c r="E23" s="240" t="s">
        <v>74</v>
      </c>
      <c r="F23" s="239" t="s">
        <v>75</v>
      </c>
      <c r="G23" s="232">
        <v>5964.25</v>
      </c>
      <c r="H23" s="232">
        <v>8500</v>
      </c>
      <c r="I23" s="232">
        <v>6889</v>
      </c>
      <c r="J23" s="233"/>
      <c r="K23" s="233"/>
      <c r="L23" s="233"/>
      <c r="M23" s="233">
        <f t="shared" si="4"/>
        <v>7117.75</v>
      </c>
      <c r="N23" s="233">
        <f t="shared" si="5"/>
        <v>6889</v>
      </c>
      <c r="O23" s="303">
        <f t="shared" si="6"/>
        <v>6969.0995292775497</v>
      </c>
    </row>
    <row r="24" spans="1:15" ht="24.75" customHeight="1">
      <c r="A24" s="244">
        <f t="shared" si="7"/>
        <v>17</v>
      </c>
      <c r="B24" s="238">
        <v>42181715</v>
      </c>
      <c r="C24" s="238">
        <v>2504235</v>
      </c>
      <c r="D24" s="261" t="s">
        <v>76</v>
      </c>
      <c r="E24" s="261" t="s">
        <v>77</v>
      </c>
      <c r="F24" s="268" t="s">
        <v>78</v>
      </c>
      <c r="G24" s="232">
        <v>106014.41666666667</v>
      </c>
      <c r="H24" s="232">
        <v>48000</v>
      </c>
      <c r="I24" s="232"/>
      <c r="J24" s="233"/>
      <c r="K24" s="233"/>
      <c r="L24" s="233"/>
      <c r="M24" s="233">
        <f t="shared" si="4"/>
        <v>77007.208333333343</v>
      </c>
      <c r="N24" s="233">
        <f t="shared" si="5"/>
        <v>77007.208333333343</v>
      </c>
      <c r="O24" s="303">
        <f t="shared" si="6"/>
        <v>66080.722962623084</v>
      </c>
    </row>
    <row r="25" spans="1:15" ht="24.75" customHeight="1">
      <c r="A25" s="244">
        <f t="shared" si="7"/>
        <v>18</v>
      </c>
      <c r="B25" s="238">
        <v>42181715</v>
      </c>
      <c r="C25" s="238" t="s">
        <v>79</v>
      </c>
      <c r="D25" s="240" t="s">
        <v>73</v>
      </c>
      <c r="E25" s="240" t="s">
        <v>80</v>
      </c>
      <c r="F25" s="239" t="s">
        <v>50</v>
      </c>
      <c r="G25" s="232">
        <v>28361.7</v>
      </c>
      <c r="H25" s="232">
        <v>51000</v>
      </c>
      <c r="I25" s="232">
        <v>41684</v>
      </c>
      <c r="J25" s="233"/>
      <c r="K25" s="233"/>
      <c r="L25" s="233"/>
      <c r="M25" s="233">
        <f t="shared" si="4"/>
        <v>40348.566666666666</v>
      </c>
      <c r="N25" s="233">
        <f t="shared" si="5"/>
        <v>41684</v>
      </c>
      <c r="O25" s="303">
        <f t="shared" si="6"/>
        <v>38043.701253242762</v>
      </c>
    </row>
    <row r="26" spans="1:15" ht="24.75" customHeight="1">
      <c r="A26" s="244">
        <f t="shared" si="7"/>
        <v>19</v>
      </c>
      <c r="B26" s="238">
        <v>42295406</v>
      </c>
      <c r="C26" s="238">
        <v>2503299</v>
      </c>
      <c r="D26" s="240" t="s">
        <v>81</v>
      </c>
      <c r="E26" s="240" t="s">
        <v>82</v>
      </c>
      <c r="F26" s="239" t="s">
        <v>83</v>
      </c>
      <c r="G26" s="232">
        <v>13053.4</v>
      </c>
      <c r="H26" s="232">
        <v>14000</v>
      </c>
      <c r="I26" s="232">
        <v>15500</v>
      </c>
      <c r="J26" s="233"/>
      <c r="K26" s="233"/>
      <c r="L26" s="233"/>
      <c r="M26" s="233">
        <f t="shared" si="4"/>
        <v>14184.466666666667</v>
      </c>
      <c r="N26" s="233">
        <f t="shared" si="5"/>
        <v>14000</v>
      </c>
      <c r="O26" s="303">
        <f t="shared" si="6"/>
        <v>14114.12060916633</v>
      </c>
    </row>
    <row r="27" spans="1:15" ht="24.75" customHeight="1">
      <c r="A27" s="244">
        <f t="shared" si="7"/>
        <v>20</v>
      </c>
      <c r="B27" s="238">
        <v>42291613</v>
      </c>
      <c r="C27" s="238">
        <v>2500546</v>
      </c>
      <c r="D27" s="240" t="s">
        <v>84</v>
      </c>
      <c r="E27" s="240" t="s">
        <v>85</v>
      </c>
      <c r="F27" s="239" t="s">
        <v>86</v>
      </c>
      <c r="G27" s="232">
        <v>34318</v>
      </c>
      <c r="H27" s="232">
        <v>60690</v>
      </c>
      <c r="I27" s="232">
        <v>75764</v>
      </c>
      <c r="J27" s="233"/>
      <c r="K27" s="233"/>
      <c r="L27" s="233"/>
      <c r="M27" s="233">
        <f t="shared" si="4"/>
        <v>56924</v>
      </c>
      <c r="N27" s="233">
        <f t="shared" si="5"/>
        <v>60690</v>
      </c>
      <c r="O27" s="303">
        <f t="shared" si="6"/>
        <v>51007.147112156978</v>
      </c>
    </row>
    <row r="28" spans="1:15" ht="24.75" customHeight="1">
      <c r="A28" s="244">
        <f t="shared" si="7"/>
        <v>21</v>
      </c>
      <c r="B28" s="238">
        <v>42291613</v>
      </c>
      <c r="C28" s="238">
        <v>2500547</v>
      </c>
      <c r="D28" s="240" t="s">
        <v>87</v>
      </c>
      <c r="E28" s="240" t="s">
        <v>88</v>
      </c>
      <c r="F28" s="268" t="s">
        <v>86</v>
      </c>
      <c r="G28" s="232">
        <v>34318</v>
      </c>
      <c r="H28" s="232">
        <v>60690</v>
      </c>
      <c r="I28" s="232">
        <v>75764</v>
      </c>
      <c r="J28" s="233"/>
      <c r="K28" s="233"/>
      <c r="L28" s="233"/>
      <c r="M28" s="233">
        <f t="shared" si="4"/>
        <v>56924</v>
      </c>
      <c r="N28" s="233">
        <f t="shared" si="5"/>
        <v>60690</v>
      </c>
      <c r="O28" s="303">
        <f t="shared" si="6"/>
        <v>51007.147112156978</v>
      </c>
    </row>
    <row r="29" spans="1:15" ht="24.75" customHeight="1">
      <c r="A29" s="244">
        <f t="shared" si="7"/>
        <v>22</v>
      </c>
      <c r="B29" s="238">
        <v>42291613</v>
      </c>
      <c r="C29" s="238">
        <v>2500548</v>
      </c>
      <c r="D29" s="240" t="s">
        <v>89</v>
      </c>
      <c r="E29" s="240" t="s">
        <v>90</v>
      </c>
      <c r="F29" s="268" t="s">
        <v>86</v>
      </c>
      <c r="G29" s="232">
        <v>34318</v>
      </c>
      <c r="H29" s="232">
        <v>60690</v>
      </c>
      <c r="I29" s="232">
        <v>75764</v>
      </c>
      <c r="J29" s="233"/>
      <c r="K29" s="233"/>
      <c r="L29" s="233"/>
      <c r="M29" s="233">
        <f t="shared" si="4"/>
        <v>56924</v>
      </c>
      <c r="N29" s="233">
        <f t="shared" si="5"/>
        <v>60690</v>
      </c>
      <c r="O29" s="303">
        <f t="shared" si="6"/>
        <v>51007.147112156978</v>
      </c>
    </row>
    <row r="30" spans="1:15" ht="24.75" customHeight="1">
      <c r="A30" s="244">
        <f t="shared" si="7"/>
        <v>23</v>
      </c>
      <c r="B30" s="238">
        <v>42291613</v>
      </c>
      <c r="C30" s="238">
        <v>2500549</v>
      </c>
      <c r="D30" s="240" t="s">
        <v>91</v>
      </c>
      <c r="E30" s="240" t="s">
        <v>92</v>
      </c>
      <c r="F30" s="268" t="s">
        <v>86</v>
      </c>
      <c r="G30" s="232">
        <v>32187.9</v>
      </c>
      <c r="H30" s="232">
        <v>60690</v>
      </c>
      <c r="I30" s="232">
        <v>75764</v>
      </c>
      <c r="J30" s="233"/>
      <c r="K30" s="233"/>
      <c r="L30" s="233"/>
      <c r="M30" s="233">
        <f t="shared" si="4"/>
        <v>56213.966666666667</v>
      </c>
      <c r="N30" s="233">
        <f t="shared" si="5"/>
        <v>60690</v>
      </c>
      <c r="O30" s="303">
        <f t="shared" si="6"/>
        <v>49387.890661023157</v>
      </c>
    </row>
    <row r="31" spans="1:15" ht="24.75" customHeight="1">
      <c r="A31" s="244">
        <f t="shared" si="7"/>
        <v>24</v>
      </c>
      <c r="B31" s="238">
        <v>12352319</v>
      </c>
      <c r="C31" s="238">
        <v>2504522</v>
      </c>
      <c r="D31" s="240" t="s">
        <v>93</v>
      </c>
      <c r="E31" s="240" t="s">
        <v>94</v>
      </c>
      <c r="F31" s="239" t="s">
        <v>64</v>
      </c>
      <c r="G31" s="232">
        <v>4978.8999999999996</v>
      </c>
      <c r="H31" s="232">
        <v>5950</v>
      </c>
      <c r="I31" s="232">
        <v>5950</v>
      </c>
      <c r="J31" s="233"/>
      <c r="K31" s="233"/>
      <c r="L31" s="233"/>
      <c r="M31" s="233">
        <f t="shared" si="4"/>
        <v>5626.3</v>
      </c>
      <c r="N31" s="233">
        <f t="shared" si="5"/>
        <v>5950</v>
      </c>
      <c r="O31" s="303">
        <f t="shared" si="6"/>
        <v>5586.7791272206077</v>
      </c>
    </row>
    <row r="32" spans="1:15" ht="24.75" customHeight="1">
      <c r="A32" s="244">
        <f t="shared" si="7"/>
        <v>25</v>
      </c>
      <c r="B32" s="238">
        <v>12352319</v>
      </c>
      <c r="C32" s="238">
        <v>2504522</v>
      </c>
      <c r="D32" s="80" t="s">
        <v>553</v>
      </c>
      <c r="E32" s="291" t="s">
        <v>528</v>
      </c>
      <c r="F32" s="242" t="s">
        <v>64</v>
      </c>
      <c r="G32" s="234"/>
      <c r="H32" s="252">
        <v>13090</v>
      </c>
      <c r="I32" s="252">
        <v>7388</v>
      </c>
      <c r="J32" s="251"/>
      <c r="K32" s="251"/>
      <c r="L32" s="251"/>
      <c r="M32" s="233">
        <f t="shared" si="4"/>
        <v>10239</v>
      </c>
      <c r="N32" s="233">
        <f t="shared" si="5"/>
        <v>10239</v>
      </c>
      <c r="O32" s="303">
        <f t="shared" si="6"/>
        <v>9445.1528469577097</v>
      </c>
    </row>
    <row r="33" spans="1:15" ht="24.75" customHeight="1" thickBot="1">
      <c r="A33" s="244">
        <f t="shared" si="7"/>
        <v>26</v>
      </c>
      <c r="B33" s="237">
        <v>42142531</v>
      </c>
      <c r="C33" s="237">
        <v>2502240</v>
      </c>
      <c r="D33" s="236" t="s">
        <v>95</v>
      </c>
      <c r="E33" s="236" t="s">
        <v>96</v>
      </c>
      <c r="F33" s="235" t="s">
        <v>64</v>
      </c>
      <c r="G33" s="232">
        <v>6743.6</v>
      </c>
      <c r="H33" s="232">
        <v>9520</v>
      </c>
      <c r="I33" s="232">
        <v>8925</v>
      </c>
      <c r="J33" s="233"/>
      <c r="K33" s="233"/>
      <c r="L33" s="233"/>
      <c r="M33" s="233">
        <f t="shared" si="4"/>
        <v>8396.1999999999989</v>
      </c>
      <c r="N33" s="233">
        <f t="shared" si="5"/>
        <v>8925</v>
      </c>
      <c r="O33" s="303">
        <f t="shared" si="6"/>
        <v>8210.7292961009698</v>
      </c>
    </row>
    <row r="34" spans="1:15" ht="24.75" customHeight="1" thickBot="1">
      <c r="A34" s="385" t="s">
        <v>527</v>
      </c>
      <c r="B34" s="386"/>
      <c r="C34" s="386"/>
      <c r="D34" s="386"/>
      <c r="E34" s="386"/>
      <c r="F34" s="386"/>
      <c r="G34" s="386"/>
      <c r="H34" s="386"/>
      <c r="I34" s="386"/>
      <c r="J34" s="386"/>
      <c r="K34" s="386"/>
      <c r="L34" s="386"/>
      <c r="M34" s="386"/>
      <c r="N34" s="386"/>
      <c r="O34" s="387"/>
    </row>
    <row r="35" spans="1:15" ht="24.75" customHeight="1">
      <c r="A35" s="244">
        <f>+A33+1</f>
        <v>27</v>
      </c>
      <c r="B35" s="244">
        <v>42182206</v>
      </c>
      <c r="C35" s="244">
        <v>2501640</v>
      </c>
      <c r="D35" s="247" t="s">
        <v>555</v>
      </c>
      <c r="E35" s="421" t="s">
        <v>556</v>
      </c>
      <c r="F35" s="246" t="s">
        <v>557</v>
      </c>
      <c r="G35" s="233">
        <v>18162.75</v>
      </c>
      <c r="H35" s="233">
        <v>9639</v>
      </c>
      <c r="I35" s="233">
        <v>7574</v>
      </c>
      <c r="J35" s="233"/>
      <c r="K35" s="233"/>
      <c r="L35" s="233"/>
      <c r="M35" s="233">
        <f>+AVERAGE(G35:L35)</f>
        <v>11791.916666666666</v>
      </c>
      <c r="N35" s="233">
        <f>+MEDIAN(G35:L35)</f>
        <v>9639</v>
      </c>
      <c r="O35" s="303">
        <f>+HARMEAN(G35:L35)</f>
        <v>10315.177685794304</v>
      </c>
    </row>
    <row r="36" spans="1:15" ht="24.75" customHeight="1">
      <c r="A36" s="244">
        <f>+A35+1</f>
        <v>28</v>
      </c>
      <c r="B36" s="238">
        <v>42182201</v>
      </c>
      <c r="C36" s="238">
        <v>2502701</v>
      </c>
      <c r="D36" s="240" t="s">
        <v>99</v>
      </c>
      <c r="E36" s="261" t="s">
        <v>100</v>
      </c>
      <c r="F36" s="239" t="s">
        <v>64</v>
      </c>
      <c r="G36" s="232">
        <v>15353.25</v>
      </c>
      <c r="H36" s="232">
        <v>13090</v>
      </c>
      <c r="I36" s="233">
        <v>14875</v>
      </c>
      <c r="J36" s="233"/>
      <c r="K36" s="233"/>
      <c r="L36" s="233"/>
      <c r="M36" s="233">
        <f>+AVERAGE(G36:L36)</f>
        <v>14439.416666666666</v>
      </c>
      <c r="N36" s="233">
        <f>+MEDIAN(G36:L36)</f>
        <v>14875</v>
      </c>
      <c r="O36" s="303">
        <f>+HARMEAN(G36:L36)</f>
        <v>14370.990768246542</v>
      </c>
    </row>
    <row r="37" spans="1:15" ht="24.75" customHeight="1" thickBot="1">
      <c r="A37" s="244">
        <f>+A36+1</f>
        <v>29</v>
      </c>
      <c r="B37" s="237">
        <v>41116111</v>
      </c>
      <c r="C37" s="237">
        <v>2503238</v>
      </c>
      <c r="D37" s="236" t="s">
        <v>101</v>
      </c>
      <c r="E37" s="236" t="s">
        <v>102</v>
      </c>
      <c r="F37" s="239" t="s">
        <v>64</v>
      </c>
      <c r="G37" s="232">
        <v>14849.2</v>
      </c>
      <c r="H37" s="232">
        <v>22610</v>
      </c>
      <c r="I37" s="233">
        <v>21777</v>
      </c>
      <c r="J37" s="233"/>
      <c r="K37" s="233"/>
      <c r="L37" s="233"/>
      <c r="M37" s="233">
        <f>+AVERAGE(G37:L37)</f>
        <v>19745.399999999998</v>
      </c>
      <c r="N37" s="233">
        <f>+MEDIAN(G37:L37)</f>
        <v>21777</v>
      </c>
      <c r="O37" s="303">
        <f>+HARMEAN(G37:L37)</f>
        <v>19048.596242628548</v>
      </c>
    </row>
    <row r="38" spans="1:15" ht="24.75" customHeight="1" thickBot="1">
      <c r="A38" s="390" t="s">
        <v>526</v>
      </c>
      <c r="B38" s="391"/>
      <c r="C38" s="391"/>
      <c r="D38" s="391"/>
      <c r="E38" s="391"/>
      <c r="F38" s="391"/>
      <c r="G38" s="391"/>
      <c r="H38" s="391"/>
      <c r="I38" s="391"/>
      <c r="J38" s="391"/>
      <c r="K38" s="391"/>
      <c r="L38" s="391"/>
      <c r="M38" s="391"/>
      <c r="N38" s="391"/>
      <c r="O38" s="392"/>
    </row>
    <row r="39" spans="1:15" ht="24.75" customHeight="1">
      <c r="A39" s="244">
        <f>+A37+1</f>
        <v>30</v>
      </c>
      <c r="B39" s="284">
        <v>42281902</v>
      </c>
      <c r="C39" s="284">
        <v>2502337</v>
      </c>
      <c r="D39" s="283" t="s">
        <v>105</v>
      </c>
      <c r="E39" s="283" t="s">
        <v>106</v>
      </c>
      <c r="F39" s="289" t="s">
        <v>64</v>
      </c>
      <c r="G39" s="232">
        <v>117591</v>
      </c>
      <c r="H39" s="232">
        <v>109480</v>
      </c>
      <c r="I39" s="233"/>
      <c r="J39" s="233"/>
      <c r="K39" s="233"/>
      <c r="L39" s="233"/>
      <c r="M39" s="233">
        <f>+AVERAGE(G39:L39)</f>
        <v>113535.5</v>
      </c>
      <c r="N39" s="232">
        <f>+MEDIAN(G39:L39)</f>
        <v>113535.5</v>
      </c>
      <c r="O39" s="304">
        <f>+HARMEAN(G39:L39)</f>
        <v>113390.63711350194</v>
      </c>
    </row>
    <row r="40" spans="1:15" ht="24.75" customHeight="1">
      <c r="A40" s="244">
        <f>+A39+1</f>
        <v>31</v>
      </c>
      <c r="B40" s="284">
        <v>42295414</v>
      </c>
      <c r="C40" s="284">
        <v>2501209</v>
      </c>
      <c r="D40" s="283" t="s">
        <v>107</v>
      </c>
      <c r="E40" s="283" t="s">
        <v>108</v>
      </c>
      <c r="F40" s="290" t="s">
        <v>38</v>
      </c>
      <c r="G40" s="232">
        <v>192000</v>
      </c>
      <c r="H40" s="232">
        <v>89250</v>
      </c>
      <c r="I40" s="233"/>
      <c r="J40" s="233"/>
      <c r="K40" s="233"/>
      <c r="L40" s="233"/>
      <c r="M40" s="233">
        <f>+AVERAGE(G40:L40)</f>
        <v>140625</v>
      </c>
      <c r="N40" s="232">
        <f>+MEDIAN(G40:L40)</f>
        <v>140625</v>
      </c>
      <c r="O40" s="304">
        <f>+HARMEAN(G40:L40)</f>
        <v>121856</v>
      </c>
    </row>
    <row r="41" spans="1:15" ht="24.75" customHeight="1">
      <c r="A41" s="244">
        <f>+A40+1</f>
        <v>32</v>
      </c>
      <c r="B41" s="284">
        <v>42131705</v>
      </c>
      <c r="C41" s="284">
        <v>2503495</v>
      </c>
      <c r="D41" s="283" t="s">
        <v>109</v>
      </c>
      <c r="E41" s="283" t="s">
        <v>110</v>
      </c>
      <c r="F41" s="289" t="s">
        <v>64</v>
      </c>
      <c r="G41" s="232">
        <v>5210.6875</v>
      </c>
      <c r="H41" s="232">
        <v>6545</v>
      </c>
      <c r="I41" s="233"/>
      <c r="J41" s="233"/>
      <c r="K41" s="233"/>
      <c r="L41" s="233"/>
      <c r="M41" s="233">
        <f>+AVERAGE(G41:L41)</f>
        <v>5877.84375</v>
      </c>
      <c r="N41" s="232">
        <f>+MEDIAN(G41:L41)</f>
        <v>5877.84375</v>
      </c>
      <c r="O41" s="304">
        <f>+HARMEAN(G41:L41)</f>
        <v>5802.1191338235221</v>
      </c>
    </row>
    <row r="42" spans="1:15" ht="24.75" customHeight="1" thickBot="1">
      <c r="A42" s="244">
        <f>+A41+1</f>
        <v>33</v>
      </c>
      <c r="B42" s="281">
        <v>42131705</v>
      </c>
      <c r="C42" s="281" t="s">
        <v>111</v>
      </c>
      <c r="D42" s="288" t="s">
        <v>112</v>
      </c>
      <c r="E42" s="288" t="s">
        <v>113</v>
      </c>
      <c r="F42" s="287" t="s">
        <v>114</v>
      </c>
      <c r="G42" s="232">
        <v>34267</v>
      </c>
      <c r="H42" s="232">
        <v>80920</v>
      </c>
      <c r="I42" s="233"/>
      <c r="J42" s="233"/>
      <c r="K42" s="233"/>
      <c r="L42" s="233"/>
      <c r="M42" s="233">
        <f>+AVERAGE(G42:L42)</f>
        <v>57593.5</v>
      </c>
      <c r="N42" s="232">
        <f>+MEDIAN(G42:L42)</f>
        <v>57593.5</v>
      </c>
      <c r="O42" s="304">
        <f>+HARMEAN(G42:L42)</f>
        <v>48145.808815230885</v>
      </c>
    </row>
    <row r="43" spans="1:15" ht="24.75" customHeight="1" thickBot="1">
      <c r="A43" s="385" t="s">
        <v>525</v>
      </c>
      <c r="B43" s="386"/>
      <c r="C43" s="386"/>
      <c r="D43" s="386"/>
      <c r="E43" s="386"/>
      <c r="F43" s="386"/>
      <c r="G43" s="386"/>
      <c r="H43" s="386"/>
      <c r="I43" s="386"/>
      <c r="J43" s="386"/>
      <c r="K43" s="386"/>
      <c r="L43" s="386"/>
      <c r="M43" s="386"/>
      <c r="N43" s="386"/>
      <c r="O43" s="387"/>
    </row>
    <row r="44" spans="1:15" ht="24.75" customHeight="1">
      <c r="A44" s="244">
        <f>+A42+1</f>
        <v>34</v>
      </c>
      <c r="B44" s="286">
        <v>42142105</v>
      </c>
      <c r="C44" s="286">
        <v>2502386</v>
      </c>
      <c r="D44" s="285" t="s">
        <v>117</v>
      </c>
      <c r="E44" s="285" t="s">
        <v>117</v>
      </c>
      <c r="F44" s="282" t="s">
        <v>64</v>
      </c>
      <c r="G44" s="233">
        <v>170937.5</v>
      </c>
      <c r="H44" s="233">
        <v>112000</v>
      </c>
      <c r="I44" s="233"/>
      <c r="J44" s="233"/>
      <c r="K44" s="233"/>
      <c r="L44" s="233"/>
      <c r="M44" s="233">
        <f t="shared" ref="M44:M51" si="8">+AVERAGE(G44:L44)</f>
        <v>141468.75</v>
      </c>
      <c r="N44" s="233">
        <f t="shared" ref="N44:N51" si="9">+MEDIAN(G44:L44)</f>
        <v>141468.75</v>
      </c>
      <c r="O44" s="303">
        <f t="shared" ref="O44:O51" si="10">+HARMEAN(G44:L44)</f>
        <v>135330.24077755687</v>
      </c>
    </row>
    <row r="45" spans="1:15" ht="24.75" customHeight="1">
      <c r="A45" s="244">
        <f t="shared" ref="A45:A51" si="11">+A44+1</f>
        <v>35</v>
      </c>
      <c r="B45" s="284">
        <v>42142710</v>
      </c>
      <c r="C45" s="284">
        <v>2502389</v>
      </c>
      <c r="D45" s="283" t="s">
        <v>118</v>
      </c>
      <c r="E45" s="283" t="s">
        <v>118</v>
      </c>
      <c r="F45" s="282" t="s">
        <v>64</v>
      </c>
      <c r="G45" s="232">
        <v>284290.25</v>
      </c>
      <c r="H45" s="232">
        <v>123000</v>
      </c>
      <c r="I45" s="233"/>
      <c r="J45" s="233"/>
      <c r="K45" s="233"/>
      <c r="L45" s="233"/>
      <c r="M45" s="233">
        <f t="shared" si="8"/>
        <v>203645.125</v>
      </c>
      <c r="N45" s="233">
        <f t="shared" si="9"/>
        <v>203645.125</v>
      </c>
      <c r="O45" s="303">
        <f t="shared" si="10"/>
        <v>171708.99990854188</v>
      </c>
    </row>
    <row r="46" spans="1:15" ht="24.75" customHeight="1">
      <c r="A46" s="244">
        <f t="shared" si="11"/>
        <v>36</v>
      </c>
      <c r="B46" s="284">
        <v>42131708</v>
      </c>
      <c r="C46" s="284">
        <v>2504817</v>
      </c>
      <c r="D46" s="283" t="s">
        <v>119</v>
      </c>
      <c r="E46" s="283" t="s">
        <v>120</v>
      </c>
      <c r="F46" s="282" t="s">
        <v>64</v>
      </c>
      <c r="G46" s="232">
        <v>211646.5</v>
      </c>
      <c r="H46" s="232">
        <v>112000</v>
      </c>
      <c r="I46" s="233"/>
      <c r="J46" s="233"/>
      <c r="K46" s="233"/>
      <c r="L46" s="233"/>
      <c r="M46" s="233">
        <f t="shared" si="8"/>
        <v>161823.25</v>
      </c>
      <c r="N46" s="233">
        <f t="shared" si="9"/>
        <v>161823.25</v>
      </c>
      <c r="O46" s="303">
        <f t="shared" si="10"/>
        <v>146483.32671603121</v>
      </c>
    </row>
    <row r="47" spans="1:15" ht="24.75" customHeight="1">
      <c r="A47" s="244">
        <f t="shared" si="11"/>
        <v>37</v>
      </c>
      <c r="B47" s="284">
        <v>42241802</v>
      </c>
      <c r="C47" s="284">
        <v>2502389</v>
      </c>
      <c r="D47" s="283" t="s">
        <v>121</v>
      </c>
      <c r="E47" s="283" t="s">
        <v>122</v>
      </c>
      <c r="F47" s="282" t="s">
        <v>64</v>
      </c>
      <c r="G47" s="232">
        <v>330626</v>
      </c>
      <c r="H47" s="232">
        <v>123000</v>
      </c>
      <c r="I47" s="233"/>
      <c r="J47" s="233"/>
      <c r="K47" s="233"/>
      <c r="L47" s="233"/>
      <c r="M47" s="233">
        <f t="shared" si="8"/>
        <v>226813</v>
      </c>
      <c r="N47" s="233">
        <f t="shared" si="9"/>
        <v>226813</v>
      </c>
      <c r="O47" s="303">
        <f t="shared" si="10"/>
        <v>179297.47413067153</v>
      </c>
    </row>
    <row r="48" spans="1:15" ht="24.75" customHeight="1">
      <c r="A48" s="244">
        <f t="shared" si="11"/>
        <v>38</v>
      </c>
      <c r="B48" s="284">
        <v>42241802</v>
      </c>
      <c r="C48" s="284">
        <v>2502387</v>
      </c>
      <c r="D48" s="283" t="s">
        <v>123</v>
      </c>
      <c r="E48" s="283" t="s">
        <v>124</v>
      </c>
      <c r="F48" s="282" t="s">
        <v>64</v>
      </c>
      <c r="G48" s="232">
        <v>174616.91666666666</v>
      </c>
      <c r="H48" s="232">
        <v>102000</v>
      </c>
      <c r="I48" s="233"/>
      <c r="J48" s="233"/>
      <c r="K48" s="233"/>
      <c r="L48" s="233"/>
      <c r="M48" s="233">
        <f t="shared" si="8"/>
        <v>138308.45833333331</v>
      </c>
      <c r="N48" s="233">
        <f t="shared" si="9"/>
        <v>138308.45833333331</v>
      </c>
      <c r="O48" s="303">
        <f t="shared" si="10"/>
        <v>128776.83487060777</v>
      </c>
    </row>
    <row r="49" spans="1:15" ht="24.75" customHeight="1">
      <c r="A49" s="244">
        <f t="shared" si="11"/>
        <v>39</v>
      </c>
      <c r="B49" s="284">
        <v>42241802</v>
      </c>
      <c r="C49" s="284">
        <v>2502390</v>
      </c>
      <c r="D49" s="283" t="s">
        <v>125</v>
      </c>
      <c r="E49" s="283" t="s">
        <v>126</v>
      </c>
      <c r="F49" s="282" t="s">
        <v>64</v>
      </c>
      <c r="G49" s="232">
        <v>184253.66666666666</v>
      </c>
      <c r="H49" s="232">
        <v>123000</v>
      </c>
      <c r="I49" s="233"/>
      <c r="J49" s="233"/>
      <c r="K49" s="233"/>
      <c r="L49" s="233"/>
      <c r="M49" s="233">
        <f t="shared" si="8"/>
        <v>153626.83333333331</v>
      </c>
      <c r="N49" s="233">
        <f t="shared" si="9"/>
        <v>153626.83333333331</v>
      </c>
      <c r="O49" s="303">
        <f t="shared" si="10"/>
        <v>147521.11013592459</v>
      </c>
    </row>
    <row r="50" spans="1:15" ht="24.75" customHeight="1">
      <c r="A50" s="244">
        <f t="shared" si="11"/>
        <v>40</v>
      </c>
      <c r="B50" s="284">
        <v>42181707</v>
      </c>
      <c r="C50" s="284"/>
      <c r="D50" s="283" t="s">
        <v>127</v>
      </c>
      <c r="E50" s="283" t="s">
        <v>128</v>
      </c>
      <c r="F50" s="282" t="s">
        <v>129</v>
      </c>
      <c r="G50" s="232">
        <v>56216</v>
      </c>
      <c r="H50" s="232">
        <v>53550</v>
      </c>
      <c r="I50" s="233"/>
      <c r="J50" s="233"/>
      <c r="K50" s="233"/>
      <c r="L50" s="233"/>
      <c r="M50" s="233">
        <f t="shared" si="8"/>
        <v>54883</v>
      </c>
      <c r="N50" s="233">
        <f t="shared" si="9"/>
        <v>54883</v>
      </c>
      <c r="O50" s="303">
        <f t="shared" si="10"/>
        <v>54850.624054807507</v>
      </c>
    </row>
    <row r="51" spans="1:15" ht="24.75" customHeight="1" thickBot="1">
      <c r="A51" s="244">
        <f t="shared" si="11"/>
        <v>41</v>
      </c>
      <c r="B51" s="281">
        <v>60104617</v>
      </c>
      <c r="C51" s="281">
        <v>2505752</v>
      </c>
      <c r="D51" s="236" t="s">
        <v>130</v>
      </c>
      <c r="E51" s="236" t="s">
        <v>130</v>
      </c>
      <c r="F51" s="280" t="s">
        <v>64</v>
      </c>
      <c r="G51" s="232">
        <v>167079.33333333334</v>
      </c>
      <c r="H51" s="232">
        <v>196350</v>
      </c>
      <c r="I51" s="233"/>
      <c r="J51" s="233"/>
      <c r="K51" s="233"/>
      <c r="L51" s="233"/>
      <c r="M51" s="233">
        <f t="shared" si="8"/>
        <v>181714.66666666669</v>
      </c>
      <c r="N51" s="233">
        <f t="shared" si="9"/>
        <v>181714.66666666669</v>
      </c>
      <c r="O51" s="303">
        <f t="shared" si="10"/>
        <v>180535.93417519043</v>
      </c>
    </row>
    <row r="52" spans="1:15" ht="24.75" customHeight="1" thickBot="1">
      <c r="A52" s="385" t="s">
        <v>524</v>
      </c>
      <c r="B52" s="386"/>
      <c r="C52" s="386"/>
      <c r="D52" s="386"/>
      <c r="E52" s="386"/>
      <c r="F52" s="386"/>
      <c r="G52" s="386"/>
      <c r="H52" s="386"/>
      <c r="I52" s="386"/>
      <c r="J52" s="386"/>
      <c r="K52" s="386"/>
      <c r="L52" s="386"/>
      <c r="M52" s="386"/>
      <c r="N52" s="386"/>
      <c r="O52" s="387"/>
    </row>
    <row r="53" spans="1:15" ht="24.75" customHeight="1">
      <c r="A53" s="244">
        <f>+A51+1</f>
        <v>42</v>
      </c>
      <c r="B53" s="244">
        <v>42142523</v>
      </c>
      <c r="C53" s="244">
        <v>2500063</v>
      </c>
      <c r="D53" s="247" t="s">
        <v>133</v>
      </c>
      <c r="E53" s="247" t="s">
        <v>134</v>
      </c>
      <c r="F53" s="250" t="s">
        <v>64</v>
      </c>
      <c r="G53" s="233">
        <v>143.03799999999998</v>
      </c>
      <c r="H53" s="233">
        <v>238</v>
      </c>
      <c r="I53" s="233">
        <v>192.39</v>
      </c>
      <c r="J53" s="233"/>
      <c r="K53" s="233"/>
      <c r="L53" s="233"/>
      <c r="M53" s="233">
        <f t="shared" ref="M53:M72" si="12">+AVERAGE(G53:L53)</f>
        <v>191.14266666666666</v>
      </c>
      <c r="N53" s="233">
        <f t="shared" ref="N53:N72" si="13">+MEDIAN(G53:L53)</f>
        <v>192.39</v>
      </c>
      <c r="O53" s="303">
        <f t="shared" ref="O53:O72" si="14">+HARMEAN(G53:L53)</f>
        <v>183.03167930590368</v>
      </c>
    </row>
    <row r="54" spans="1:15" ht="24.75" customHeight="1">
      <c r="A54" s="244">
        <f t="shared" ref="A54:A72" si="15">+A53+1</f>
        <v>43</v>
      </c>
      <c r="B54" s="238">
        <v>42142523</v>
      </c>
      <c r="C54" s="238">
        <v>2500623</v>
      </c>
      <c r="D54" s="240" t="s">
        <v>135</v>
      </c>
      <c r="E54" s="240" t="s">
        <v>136</v>
      </c>
      <c r="F54" s="239" t="s">
        <v>64</v>
      </c>
      <c r="G54" s="232">
        <v>135.18</v>
      </c>
      <c r="H54" s="232">
        <v>238</v>
      </c>
      <c r="I54" s="233">
        <v>184.45</v>
      </c>
      <c r="J54" s="233"/>
      <c r="K54" s="233"/>
      <c r="L54" s="233"/>
      <c r="M54" s="233">
        <f t="shared" si="12"/>
        <v>185.87666666666667</v>
      </c>
      <c r="N54" s="233">
        <f t="shared" si="13"/>
        <v>184.45</v>
      </c>
      <c r="O54" s="303">
        <f t="shared" si="14"/>
        <v>176.25547220805169</v>
      </c>
    </row>
    <row r="55" spans="1:15" ht="24.75" customHeight="1">
      <c r="A55" s="244">
        <f t="shared" si="15"/>
        <v>44</v>
      </c>
      <c r="B55" s="238">
        <v>42142523</v>
      </c>
      <c r="C55" s="238">
        <v>2500622</v>
      </c>
      <c r="D55" s="240" t="s">
        <v>137</v>
      </c>
      <c r="E55" s="240" t="s">
        <v>138</v>
      </c>
      <c r="F55" s="239" t="s">
        <v>64</v>
      </c>
      <c r="G55" s="232">
        <v>130.93200000000002</v>
      </c>
      <c r="H55" s="232">
        <v>238</v>
      </c>
      <c r="I55" s="233">
        <v>184.45</v>
      </c>
      <c r="J55" s="233"/>
      <c r="K55" s="233"/>
      <c r="L55" s="233"/>
      <c r="M55" s="233">
        <f t="shared" si="12"/>
        <v>184.4606666666667</v>
      </c>
      <c r="N55" s="233">
        <f t="shared" si="13"/>
        <v>184.45</v>
      </c>
      <c r="O55" s="303">
        <f t="shared" si="14"/>
        <v>173.80466556300365</v>
      </c>
    </row>
    <row r="56" spans="1:15" ht="24.75" customHeight="1">
      <c r="A56" s="244">
        <f t="shared" si="15"/>
        <v>45</v>
      </c>
      <c r="B56" s="238">
        <v>42142523</v>
      </c>
      <c r="C56" s="238">
        <v>2500064</v>
      </c>
      <c r="D56" s="240" t="s">
        <v>139</v>
      </c>
      <c r="E56" s="240" t="s">
        <v>140</v>
      </c>
      <c r="F56" s="239" t="s">
        <v>64</v>
      </c>
      <c r="G56" s="232">
        <v>94.49</v>
      </c>
      <c r="H56" s="232">
        <v>238</v>
      </c>
      <c r="I56" s="233">
        <v>178.5</v>
      </c>
      <c r="J56" s="233"/>
      <c r="K56" s="233"/>
      <c r="L56" s="233"/>
      <c r="M56" s="233">
        <f t="shared" si="12"/>
        <v>170.33</v>
      </c>
      <c r="N56" s="233">
        <f t="shared" si="13"/>
        <v>178.5</v>
      </c>
      <c r="O56" s="303">
        <f t="shared" si="14"/>
        <v>147.15222148709856</v>
      </c>
    </row>
    <row r="57" spans="1:15" ht="24.75" customHeight="1">
      <c r="A57" s="244">
        <f t="shared" si="15"/>
        <v>46</v>
      </c>
      <c r="B57" s="238">
        <v>42221504</v>
      </c>
      <c r="C57" s="238">
        <v>2500220</v>
      </c>
      <c r="D57" s="261" t="s">
        <v>141</v>
      </c>
      <c r="E57" s="261" t="s">
        <v>142</v>
      </c>
      <c r="F57" s="239" t="s">
        <v>64</v>
      </c>
      <c r="G57" s="232">
        <v>2870</v>
      </c>
      <c r="H57" s="232">
        <v>4100</v>
      </c>
      <c r="I57" s="233">
        <v>6582</v>
      </c>
      <c r="J57" s="233"/>
      <c r="K57" s="233"/>
      <c r="L57" s="233"/>
      <c r="M57" s="233">
        <f t="shared" si="12"/>
        <v>4517.333333333333</v>
      </c>
      <c r="N57" s="233">
        <f t="shared" si="13"/>
        <v>4100</v>
      </c>
      <c r="O57" s="303">
        <f t="shared" si="14"/>
        <v>4030.8277735892002</v>
      </c>
    </row>
    <row r="58" spans="1:15" ht="24.75" customHeight="1">
      <c r="A58" s="244">
        <f t="shared" si="15"/>
        <v>47</v>
      </c>
      <c r="B58" s="238">
        <v>42221504</v>
      </c>
      <c r="C58" s="238">
        <v>2500219</v>
      </c>
      <c r="D58" s="240" t="s">
        <v>143</v>
      </c>
      <c r="E58" s="240" t="s">
        <v>144</v>
      </c>
      <c r="F58" s="239" t="s">
        <v>64</v>
      </c>
      <c r="G58" s="232">
        <v>2666.65</v>
      </c>
      <c r="H58" s="232">
        <v>4100</v>
      </c>
      <c r="I58" s="233">
        <v>4624</v>
      </c>
      <c r="J58" s="233"/>
      <c r="K58" s="233"/>
      <c r="L58" s="233"/>
      <c r="M58" s="233">
        <f t="shared" si="12"/>
        <v>3796.8833333333332</v>
      </c>
      <c r="N58" s="233">
        <f t="shared" si="13"/>
        <v>4100</v>
      </c>
      <c r="O58" s="303">
        <f t="shared" si="14"/>
        <v>3592.0926894320796</v>
      </c>
    </row>
    <row r="59" spans="1:15" ht="24.75" customHeight="1">
      <c r="A59" s="244">
        <f t="shared" si="15"/>
        <v>48</v>
      </c>
      <c r="B59" s="238"/>
      <c r="C59" s="238"/>
      <c r="D59" s="240" t="s">
        <v>523</v>
      </c>
      <c r="E59" s="279" t="s">
        <v>522</v>
      </c>
      <c r="F59" s="239" t="s">
        <v>64</v>
      </c>
      <c r="G59" s="232"/>
      <c r="H59" s="232">
        <v>6500</v>
      </c>
      <c r="I59" s="233"/>
      <c r="J59" s="233"/>
      <c r="K59" s="233"/>
      <c r="L59" s="233">
        <v>6500</v>
      </c>
      <c r="M59" s="233">
        <f t="shared" si="12"/>
        <v>6500</v>
      </c>
      <c r="N59" s="233">
        <f t="shared" si="13"/>
        <v>6500</v>
      </c>
      <c r="O59" s="303">
        <f t="shared" si="14"/>
        <v>6500</v>
      </c>
    </row>
    <row r="60" spans="1:15" ht="24.75" customHeight="1">
      <c r="A60" s="244">
        <f t="shared" si="15"/>
        <v>49</v>
      </c>
      <c r="B60" s="238">
        <v>42221504</v>
      </c>
      <c r="C60" s="238">
        <v>2500218</v>
      </c>
      <c r="D60" s="240" t="s">
        <v>147</v>
      </c>
      <c r="E60" s="240" t="s">
        <v>148</v>
      </c>
      <c r="F60" s="239" t="s">
        <v>64</v>
      </c>
      <c r="G60" s="232">
        <v>2666.65</v>
      </c>
      <c r="H60" s="232">
        <v>4100</v>
      </c>
      <c r="I60" s="233">
        <v>6009</v>
      </c>
      <c r="J60" s="233"/>
      <c r="K60" s="233"/>
      <c r="L60" s="233"/>
      <c r="M60" s="233">
        <f t="shared" si="12"/>
        <v>4258.55</v>
      </c>
      <c r="N60" s="233">
        <f t="shared" si="13"/>
        <v>4100</v>
      </c>
      <c r="O60" s="303">
        <f t="shared" si="14"/>
        <v>3820.0899411204273</v>
      </c>
    </row>
    <row r="61" spans="1:15" ht="24.75" customHeight="1">
      <c r="A61" s="244">
        <f t="shared" si="15"/>
        <v>50</v>
      </c>
      <c r="B61" s="238">
        <v>42221504</v>
      </c>
      <c r="C61" s="238">
        <v>2500215</v>
      </c>
      <c r="D61" s="240" t="s">
        <v>149</v>
      </c>
      <c r="E61" s="240" t="s">
        <v>150</v>
      </c>
      <c r="F61" s="239" t="s">
        <v>64</v>
      </c>
      <c r="G61" s="232">
        <v>2666.65</v>
      </c>
      <c r="H61" s="232">
        <v>4100</v>
      </c>
      <c r="I61" s="233">
        <v>6009</v>
      </c>
      <c r="J61" s="233"/>
      <c r="K61" s="233"/>
      <c r="L61" s="233"/>
      <c r="M61" s="233">
        <f t="shared" si="12"/>
        <v>4258.55</v>
      </c>
      <c r="N61" s="233">
        <f t="shared" si="13"/>
        <v>4100</v>
      </c>
      <c r="O61" s="303">
        <f t="shared" si="14"/>
        <v>3820.0899411204273</v>
      </c>
    </row>
    <row r="62" spans="1:15" ht="24.75" customHeight="1">
      <c r="A62" s="244">
        <f t="shared" si="15"/>
        <v>51</v>
      </c>
      <c r="B62" s="238">
        <v>42221504</v>
      </c>
      <c r="C62" s="238">
        <v>2500216</v>
      </c>
      <c r="D62" s="240" t="s">
        <v>151</v>
      </c>
      <c r="E62" s="240" t="s">
        <v>152</v>
      </c>
      <c r="F62" s="239" t="s">
        <v>64</v>
      </c>
      <c r="G62" s="232">
        <v>2666.65</v>
      </c>
      <c r="H62" s="232">
        <v>4100</v>
      </c>
      <c r="I62" s="233">
        <v>5334</v>
      </c>
      <c r="J62" s="233"/>
      <c r="K62" s="233"/>
      <c r="L62" s="233"/>
      <c r="M62" s="233">
        <f t="shared" si="12"/>
        <v>4033.5499999999997</v>
      </c>
      <c r="N62" s="233">
        <f t="shared" si="13"/>
        <v>4100</v>
      </c>
      <c r="O62" s="303">
        <f t="shared" si="14"/>
        <v>3720.3241451805379</v>
      </c>
    </row>
    <row r="63" spans="1:15" ht="24.75" customHeight="1">
      <c r="A63" s="244">
        <f t="shared" si="15"/>
        <v>52</v>
      </c>
      <c r="B63" s="238">
        <v>42142609</v>
      </c>
      <c r="C63" s="238">
        <v>2584762</v>
      </c>
      <c r="D63" s="240" t="s">
        <v>154</v>
      </c>
      <c r="E63" s="240" t="s">
        <v>155</v>
      </c>
      <c r="F63" s="239" t="s">
        <v>64</v>
      </c>
      <c r="G63" s="232">
        <v>852.96500000000003</v>
      </c>
      <c r="H63" s="232">
        <v>595</v>
      </c>
      <c r="I63" s="233"/>
      <c r="J63" s="233"/>
      <c r="K63" s="233"/>
      <c r="L63" s="233"/>
      <c r="M63" s="233">
        <f t="shared" si="12"/>
        <v>723.98250000000007</v>
      </c>
      <c r="N63" s="233">
        <f t="shared" si="13"/>
        <v>723.98250000000007</v>
      </c>
      <c r="O63" s="303">
        <f t="shared" si="14"/>
        <v>701.00337370033117</v>
      </c>
    </row>
    <row r="64" spans="1:15" ht="24.75" customHeight="1">
      <c r="A64" s="244">
        <f t="shared" si="15"/>
        <v>53</v>
      </c>
      <c r="B64" s="238">
        <v>42142609</v>
      </c>
      <c r="C64" s="238">
        <v>2584760</v>
      </c>
      <c r="D64" s="240" t="s">
        <v>156</v>
      </c>
      <c r="E64" s="240" t="s">
        <v>157</v>
      </c>
      <c r="F64" s="239" t="s">
        <v>64</v>
      </c>
      <c r="G64" s="232">
        <v>452.38750000000005</v>
      </c>
      <c r="H64" s="232">
        <v>357</v>
      </c>
      <c r="I64" s="233"/>
      <c r="J64" s="233"/>
      <c r="K64" s="233"/>
      <c r="L64" s="233"/>
      <c r="M64" s="233">
        <f t="shared" si="12"/>
        <v>404.69375000000002</v>
      </c>
      <c r="N64" s="233">
        <f t="shared" si="13"/>
        <v>404.69375000000002</v>
      </c>
      <c r="O64" s="303">
        <f t="shared" si="14"/>
        <v>399.07297184599463</v>
      </c>
    </row>
    <row r="65" spans="1:15" ht="24.75" customHeight="1">
      <c r="A65" s="244">
        <f t="shared" si="15"/>
        <v>54</v>
      </c>
      <c r="B65" s="238" t="s">
        <v>153</v>
      </c>
      <c r="C65" s="238">
        <v>2503411</v>
      </c>
      <c r="D65" s="240" t="s">
        <v>158</v>
      </c>
      <c r="E65" s="240" t="s">
        <v>159</v>
      </c>
      <c r="F65" s="239" t="s">
        <v>64</v>
      </c>
      <c r="G65" s="232">
        <v>1362.3266666666666</v>
      </c>
      <c r="H65" s="232">
        <v>1785</v>
      </c>
      <c r="I65" s="233"/>
      <c r="J65" s="233"/>
      <c r="K65" s="233"/>
      <c r="L65" s="233"/>
      <c r="M65" s="233">
        <f t="shared" si="12"/>
        <v>1573.6633333333334</v>
      </c>
      <c r="N65" s="233">
        <f t="shared" si="13"/>
        <v>1573.6633333333334</v>
      </c>
      <c r="O65" s="303">
        <f t="shared" si="14"/>
        <v>1545.2816676163263</v>
      </c>
    </row>
    <row r="66" spans="1:15" ht="24.75" customHeight="1">
      <c r="A66" s="244">
        <f t="shared" si="15"/>
        <v>55</v>
      </c>
      <c r="B66" s="238">
        <v>42142609</v>
      </c>
      <c r="C66" s="238">
        <v>2501227</v>
      </c>
      <c r="D66" s="240" t="s">
        <v>160</v>
      </c>
      <c r="E66" s="240" t="s">
        <v>161</v>
      </c>
      <c r="F66" s="239" t="s">
        <v>64</v>
      </c>
      <c r="G66" s="232">
        <v>356.20799999999997</v>
      </c>
      <c r="H66" s="232">
        <v>357</v>
      </c>
      <c r="I66" s="233"/>
      <c r="J66" s="233"/>
      <c r="K66" s="233"/>
      <c r="L66" s="233"/>
      <c r="M66" s="233">
        <f t="shared" si="12"/>
        <v>356.60399999999998</v>
      </c>
      <c r="N66" s="233">
        <f t="shared" si="13"/>
        <v>356.60399999999998</v>
      </c>
      <c r="O66" s="303">
        <f t="shared" si="14"/>
        <v>356.60356025170779</v>
      </c>
    </row>
    <row r="67" spans="1:15" ht="24.75" customHeight="1">
      <c r="A67" s="244">
        <f t="shared" si="15"/>
        <v>56</v>
      </c>
      <c r="B67" s="238">
        <v>42142609</v>
      </c>
      <c r="C67" s="238">
        <v>2501228</v>
      </c>
      <c r="D67" s="240" t="s">
        <v>162</v>
      </c>
      <c r="E67" s="240" t="s">
        <v>163</v>
      </c>
      <c r="F67" s="239" t="s">
        <v>64</v>
      </c>
      <c r="G67" s="232">
        <v>402.83600000000001</v>
      </c>
      <c r="H67" s="232">
        <v>476</v>
      </c>
      <c r="I67" s="233"/>
      <c r="J67" s="233"/>
      <c r="K67" s="233"/>
      <c r="L67" s="233"/>
      <c r="M67" s="233">
        <f t="shared" si="12"/>
        <v>439.41800000000001</v>
      </c>
      <c r="N67" s="233">
        <f t="shared" si="13"/>
        <v>439.41800000000001</v>
      </c>
      <c r="O67" s="303">
        <f t="shared" si="14"/>
        <v>436.37251091216115</v>
      </c>
    </row>
    <row r="68" spans="1:15" ht="24.75" customHeight="1">
      <c r="A68" s="244">
        <f t="shared" si="15"/>
        <v>57</v>
      </c>
      <c r="B68" s="238">
        <v>42142609</v>
      </c>
      <c r="C68" s="238">
        <v>2500001</v>
      </c>
      <c r="D68" s="240" t="s">
        <v>164</v>
      </c>
      <c r="E68" s="240" t="s">
        <v>165</v>
      </c>
      <c r="F68" s="239" t="s">
        <v>64</v>
      </c>
      <c r="G68" s="232">
        <v>480.75999999999993</v>
      </c>
      <c r="H68" s="232">
        <v>595</v>
      </c>
      <c r="I68" s="233"/>
      <c r="J68" s="233"/>
      <c r="K68" s="233"/>
      <c r="L68" s="233"/>
      <c r="M68" s="233">
        <f t="shared" si="12"/>
        <v>537.88</v>
      </c>
      <c r="N68" s="233">
        <f t="shared" si="13"/>
        <v>537.88</v>
      </c>
      <c r="O68" s="303">
        <f t="shared" si="14"/>
        <v>531.81415929203536</v>
      </c>
    </row>
    <row r="69" spans="1:15" ht="24.75" customHeight="1">
      <c r="A69" s="244">
        <f t="shared" si="15"/>
        <v>58</v>
      </c>
      <c r="B69" s="238">
        <v>42142609</v>
      </c>
      <c r="C69" s="238">
        <v>2502243</v>
      </c>
      <c r="D69" s="240" t="s">
        <v>166</v>
      </c>
      <c r="E69" s="240" t="s">
        <v>167</v>
      </c>
      <c r="F69" s="239" t="s">
        <v>64</v>
      </c>
      <c r="G69" s="232">
        <v>643.79999999999995</v>
      </c>
      <c r="H69" s="232">
        <v>952</v>
      </c>
      <c r="I69" s="233"/>
      <c r="J69" s="233"/>
      <c r="K69" s="233"/>
      <c r="L69" s="233"/>
      <c r="M69" s="233">
        <f t="shared" si="12"/>
        <v>797.9</v>
      </c>
      <c r="N69" s="233">
        <f t="shared" si="13"/>
        <v>797.9</v>
      </c>
      <c r="O69" s="303">
        <f t="shared" si="14"/>
        <v>768.13836320340897</v>
      </c>
    </row>
    <row r="70" spans="1:15" ht="24.75" customHeight="1">
      <c r="A70" s="244">
        <f t="shared" si="15"/>
        <v>59</v>
      </c>
      <c r="B70" s="238">
        <v>42142609</v>
      </c>
      <c r="C70" s="238">
        <v>2584110</v>
      </c>
      <c r="D70" s="240" t="s">
        <v>168</v>
      </c>
      <c r="E70" s="240" t="s">
        <v>169</v>
      </c>
      <c r="F70" s="239" t="s">
        <v>64</v>
      </c>
      <c r="G70" s="232">
        <v>1630.8388</v>
      </c>
      <c r="H70" s="232">
        <v>1904</v>
      </c>
      <c r="I70" s="233"/>
      <c r="J70" s="233"/>
      <c r="K70" s="233"/>
      <c r="L70" s="233"/>
      <c r="M70" s="233">
        <f t="shared" si="12"/>
        <v>1767.4194</v>
      </c>
      <c r="N70" s="233">
        <f t="shared" si="13"/>
        <v>1767.4194</v>
      </c>
      <c r="O70" s="303">
        <f t="shared" si="14"/>
        <v>1756.8648817592475</v>
      </c>
    </row>
    <row r="71" spans="1:15" ht="24.75" customHeight="1">
      <c r="A71" s="244">
        <f t="shared" si="15"/>
        <v>60</v>
      </c>
      <c r="B71" s="238">
        <v>42142502</v>
      </c>
      <c r="C71" s="238">
        <v>2505439</v>
      </c>
      <c r="D71" s="240" t="s">
        <v>170</v>
      </c>
      <c r="E71" s="240" t="s">
        <v>171</v>
      </c>
      <c r="F71" s="239" t="s">
        <v>172</v>
      </c>
      <c r="G71" s="232">
        <v>485548</v>
      </c>
      <c r="H71" s="232">
        <v>630700</v>
      </c>
      <c r="I71" s="233"/>
      <c r="J71" s="233"/>
      <c r="K71" s="233"/>
      <c r="L71" s="233"/>
      <c r="M71" s="233">
        <f t="shared" si="12"/>
        <v>558124</v>
      </c>
      <c r="N71" s="233">
        <f t="shared" si="13"/>
        <v>558124</v>
      </c>
      <c r="O71" s="303">
        <f t="shared" si="14"/>
        <v>548686.5348918878</v>
      </c>
    </row>
    <row r="72" spans="1:15" ht="24.75" customHeight="1" thickBot="1">
      <c r="A72" s="244">
        <f t="shared" si="15"/>
        <v>61</v>
      </c>
      <c r="B72" s="238">
        <v>42142502</v>
      </c>
      <c r="C72" s="238">
        <v>2505439</v>
      </c>
      <c r="D72" s="240" t="s">
        <v>173</v>
      </c>
      <c r="E72" s="240" t="s">
        <v>174</v>
      </c>
      <c r="F72" s="239" t="s">
        <v>172</v>
      </c>
      <c r="G72" s="232">
        <v>437766.6</v>
      </c>
      <c r="H72" s="232">
        <v>630700</v>
      </c>
      <c r="I72" s="233">
        <v>487875</v>
      </c>
      <c r="J72" s="233"/>
      <c r="K72" s="233"/>
      <c r="L72" s="233"/>
      <c r="M72" s="233">
        <f t="shared" si="12"/>
        <v>518780.53333333338</v>
      </c>
      <c r="N72" s="233">
        <f t="shared" si="13"/>
        <v>487875</v>
      </c>
      <c r="O72" s="303">
        <f t="shared" si="14"/>
        <v>506793.78042543487</v>
      </c>
    </row>
    <row r="73" spans="1:15" ht="24.75" customHeight="1" thickBot="1">
      <c r="A73" s="385" t="s">
        <v>521</v>
      </c>
      <c r="B73" s="386"/>
      <c r="C73" s="386"/>
      <c r="D73" s="386"/>
      <c r="E73" s="386"/>
      <c r="F73" s="386"/>
      <c r="G73" s="386"/>
      <c r="H73" s="386"/>
      <c r="I73" s="386"/>
      <c r="J73" s="386"/>
      <c r="K73" s="386"/>
      <c r="L73" s="386"/>
      <c r="M73" s="386"/>
      <c r="N73" s="386"/>
      <c r="O73" s="387"/>
    </row>
    <row r="74" spans="1:15" ht="24.75" customHeight="1">
      <c r="A74" s="244">
        <f>+A72+1</f>
        <v>62</v>
      </c>
      <c r="B74" s="238">
        <v>42292904</v>
      </c>
      <c r="C74" s="238">
        <v>2500766</v>
      </c>
      <c r="D74" s="261" t="s">
        <v>178</v>
      </c>
      <c r="E74" s="261" t="s">
        <v>179</v>
      </c>
      <c r="F74" s="239" t="s">
        <v>177</v>
      </c>
      <c r="G74" s="232">
        <v>12725.75</v>
      </c>
      <c r="H74" s="232">
        <v>16000</v>
      </c>
      <c r="I74" s="233"/>
      <c r="J74" s="233"/>
      <c r="K74" s="233"/>
      <c r="L74" s="233"/>
      <c r="M74" s="233">
        <f t="shared" ref="M74:M85" si="16">+AVERAGE(G74:L74)</f>
        <v>14362.875</v>
      </c>
      <c r="N74" s="233">
        <f t="shared" ref="N74:N85" si="17">+MEDIAN(G74:L74)</f>
        <v>14362.875</v>
      </c>
      <c r="O74" s="303">
        <f t="shared" ref="O74:O85" si="18">+HARMEAN(G74:L74)</f>
        <v>14176.270419397229</v>
      </c>
    </row>
    <row r="75" spans="1:15" ht="24.75" customHeight="1">
      <c r="A75" s="244">
        <f t="shared" ref="A75:A85" si="19">+A74+1</f>
        <v>63</v>
      </c>
      <c r="B75" s="238">
        <v>42292904</v>
      </c>
      <c r="C75" s="238">
        <v>2500771</v>
      </c>
      <c r="D75" s="240" t="s">
        <v>180</v>
      </c>
      <c r="E75" s="240" t="s">
        <v>181</v>
      </c>
      <c r="F75" s="239" t="s">
        <v>177</v>
      </c>
      <c r="G75" s="232">
        <v>14913</v>
      </c>
      <c r="H75" s="232">
        <v>17000</v>
      </c>
      <c r="I75" s="233"/>
      <c r="J75" s="233"/>
      <c r="K75" s="233"/>
      <c r="L75" s="233"/>
      <c r="M75" s="233">
        <f t="shared" si="16"/>
        <v>15956.5</v>
      </c>
      <c r="N75" s="233">
        <f t="shared" si="17"/>
        <v>15956.5</v>
      </c>
      <c r="O75" s="303">
        <f t="shared" si="18"/>
        <v>15888.258703349731</v>
      </c>
    </row>
    <row r="76" spans="1:15" ht="24.75" customHeight="1">
      <c r="A76" s="244">
        <f t="shared" si="19"/>
        <v>64</v>
      </c>
      <c r="B76" s="238">
        <v>42292904</v>
      </c>
      <c r="C76" s="238">
        <v>2500772</v>
      </c>
      <c r="D76" s="37" t="s">
        <v>491</v>
      </c>
      <c r="E76" s="261" t="s">
        <v>520</v>
      </c>
      <c r="F76" s="239" t="s">
        <v>177</v>
      </c>
      <c r="G76" s="271">
        <v>11825.0725</v>
      </c>
      <c r="H76" s="232">
        <v>16000</v>
      </c>
      <c r="I76" s="233"/>
      <c r="J76" s="233"/>
      <c r="K76" s="233"/>
      <c r="L76" s="233"/>
      <c r="M76" s="278">
        <f t="shared" si="16"/>
        <v>13912.536250000001</v>
      </c>
      <c r="N76" s="278">
        <f t="shared" si="17"/>
        <v>13912.536250000001</v>
      </c>
      <c r="O76" s="303">
        <f t="shared" si="18"/>
        <v>13599.329166168389</v>
      </c>
    </row>
    <row r="77" spans="1:15" ht="24.75" customHeight="1">
      <c r="A77" s="244">
        <f t="shared" si="19"/>
        <v>65</v>
      </c>
      <c r="B77" s="238">
        <v>42292904</v>
      </c>
      <c r="C77" s="238">
        <v>2500776</v>
      </c>
      <c r="D77" s="261" t="s">
        <v>182</v>
      </c>
      <c r="E77" s="261" t="s">
        <v>183</v>
      </c>
      <c r="F77" s="239" t="s">
        <v>177</v>
      </c>
      <c r="G77" s="271">
        <v>12264.75</v>
      </c>
      <c r="H77" s="277">
        <v>16000</v>
      </c>
      <c r="I77" s="233"/>
      <c r="J77" s="233"/>
      <c r="K77" s="233"/>
      <c r="L77" s="233"/>
      <c r="M77" s="233">
        <f t="shared" si="16"/>
        <v>14132.375</v>
      </c>
      <c r="N77" s="233">
        <f t="shared" si="17"/>
        <v>14132.375</v>
      </c>
      <c r="O77" s="303">
        <f t="shared" si="18"/>
        <v>13885.564174457582</v>
      </c>
    </row>
    <row r="78" spans="1:15" ht="24.75" customHeight="1">
      <c r="A78" s="244">
        <f t="shared" si="19"/>
        <v>66</v>
      </c>
      <c r="B78" s="238">
        <v>42292904</v>
      </c>
      <c r="C78" s="238">
        <v>2500782</v>
      </c>
      <c r="D78" s="261" t="s">
        <v>184</v>
      </c>
      <c r="E78" s="261" t="s">
        <v>185</v>
      </c>
      <c r="F78" s="239" t="s">
        <v>177</v>
      </c>
      <c r="G78" s="276">
        <v>13893.3225</v>
      </c>
      <c r="H78" s="275">
        <v>16000</v>
      </c>
      <c r="I78" s="233"/>
      <c r="J78" s="233"/>
      <c r="K78" s="233"/>
      <c r="L78" s="233"/>
      <c r="M78" s="233">
        <f t="shared" si="16"/>
        <v>14946.661250000001</v>
      </c>
      <c r="N78" s="233">
        <f t="shared" si="17"/>
        <v>14946.661250000001</v>
      </c>
      <c r="O78" s="303">
        <f t="shared" si="18"/>
        <v>14872.429118576565</v>
      </c>
    </row>
    <row r="79" spans="1:15" ht="24.75" customHeight="1">
      <c r="A79" s="244">
        <f t="shared" si="19"/>
        <v>67</v>
      </c>
      <c r="B79" s="238">
        <v>42292904</v>
      </c>
      <c r="C79" s="238">
        <v>2582856</v>
      </c>
      <c r="D79" s="261" t="s">
        <v>186</v>
      </c>
      <c r="E79" s="261" t="s">
        <v>187</v>
      </c>
      <c r="F79" s="239" t="s">
        <v>177</v>
      </c>
      <c r="G79" s="274">
        <v>12499.657999999999</v>
      </c>
      <c r="H79" s="232">
        <v>18000</v>
      </c>
      <c r="I79" s="233"/>
      <c r="J79" s="233"/>
      <c r="K79" s="233"/>
      <c r="L79" s="233"/>
      <c r="M79" s="233">
        <f t="shared" si="16"/>
        <v>15249.829</v>
      </c>
      <c r="N79" s="233">
        <f t="shared" si="17"/>
        <v>15249.829</v>
      </c>
      <c r="O79" s="303">
        <f t="shared" si="18"/>
        <v>14753.86012525124</v>
      </c>
    </row>
    <row r="80" spans="1:15" ht="24.75" customHeight="1">
      <c r="A80" s="244">
        <f t="shared" si="19"/>
        <v>68</v>
      </c>
      <c r="B80" s="238">
        <v>42292904</v>
      </c>
      <c r="C80" s="238">
        <v>2500747</v>
      </c>
      <c r="D80" s="261" t="s">
        <v>188</v>
      </c>
      <c r="E80" s="261" t="s">
        <v>189</v>
      </c>
      <c r="F80" s="239" t="s">
        <v>177</v>
      </c>
      <c r="G80" s="273">
        <v>21396.856666666667</v>
      </c>
      <c r="H80" s="232">
        <v>28000</v>
      </c>
      <c r="I80" s="233"/>
      <c r="J80" s="233"/>
      <c r="K80" s="233"/>
      <c r="L80" s="233"/>
      <c r="M80" s="233">
        <f t="shared" si="16"/>
        <v>24698.428333333333</v>
      </c>
      <c r="N80" s="233">
        <f t="shared" si="17"/>
        <v>24698.428333333333</v>
      </c>
      <c r="O80" s="303">
        <f t="shared" si="18"/>
        <v>24257.089503063522</v>
      </c>
    </row>
    <row r="81" spans="1:15" ht="24.75" customHeight="1">
      <c r="A81" s="244">
        <f t="shared" si="19"/>
        <v>69</v>
      </c>
      <c r="B81" s="238">
        <v>42292904</v>
      </c>
      <c r="C81" s="238">
        <v>2500749</v>
      </c>
      <c r="D81" s="261" t="s">
        <v>190</v>
      </c>
      <c r="E81" s="261" t="s">
        <v>191</v>
      </c>
      <c r="F81" s="239" t="s">
        <v>177</v>
      </c>
      <c r="G81" s="232">
        <v>21155.523333333334</v>
      </c>
      <c r="H81" s="232">
        <v>28000</v>
      </c>
      <c r="I81" s="233"/>
      <c r="J81" s="233"/>
      <c r="K81" s="233"/>
      <c r="L81" s="233"/>
      <c r="M81" s="233">
        <f t="shared" si="16"/>
        <v>24577.761666666665</v>
      </c>
      <c r="N81" s="233">
        <f t="shared" si="17"/>
        <v>24577.761666666665</v>
      </c>
      <c r="O81" s="303">
        <f t="shared" si="18"/>
        <v>24101.244912660546</v>
      </c>
    </row>
    <row r="82" spans="1:15" ht="24.75" customHeight="1">
      <c r="A82" s="244">
        <f t="shared" si="19"/>
        <v>70</v>
      </c>
      <c r="B82" s="238">
        <v>42292904</v>
      </c>
      <c r="C82" s="238">
        <v>2502286</v>
      </c>
      <c r="D82" s="261" t="s">
        <v>192</v>
      </c>
      <c r="E82" s="272" t="s">
        <v>193</v>
      </c>
      <c r="F82" s="239" t="s">
        <v>177</v>
      </c>
      <c r="G82" s="232">
        <v>21155.523333333334</v>
      </c>
      <c r="H82" s="232">
        <v>28000</v>
      </c>
      <c r="I82" s="233"/>
      <c r="J82" s="233"/>
      <c r="K82" s="233"/>
      <c r="L82" s="233"/>
      <c r="M82" s="233">
        <f t="shared" si="16"/>
        <v>24577.761666666665</v>
      </c>
      <c r="N82" s="233">
        <f t="shared" si="17"/>
        <v>24577.761666666665</v>
      </c>
      <c r="O82" s="303">
        <f t="shared" si="18"/>
        <v>24101.244912660546</v>
      </c>
    </row>
    <row r="83" spans="1:15" ht="24.75" customHeight="1">
      <c r="A83" s="244">
        <f t="shared" si="19"/>
        <v>71</v>
      </c>
      <c r="B83" s="238">
        <v>42292904</v>
      </c>
      <c r="C83" s="238">
        <v>2502281</v>
      </c>
      <c r="D83" s="240" t="s">
        <v>194</v>
      </c>
      <c r="E83" s="261" t="s">
        <v>195</v>
      </c>
      <c r="F83" s="239" t="s">
        <v>177</v>
      </c>
      <c r="G83" s="271">
        <v>11619.713333333333</v>
      </c>
      <c r="H83" s="271">
        <v>14000</v>
      </c>
      <c r="I83" s="233"/>
      <c r="J83" s="233"/>
      <c r="K83" s="233"/>
      <c r="L83" s="233"/>
      <c r="M83" s="233">
        <f t="shared" si="16"/>
        <v>12809.856666666667</v>
      </c>
      <c r="N83" s="233">
        <f t="shared" si="17"/>
        <v>12809.856666666667</v>
      </c>
      <c r="O83" s="303">
        <f t="shared" si="18"/>
        <v>12699.282349503259</v>
      </c>
    </row>
    <row r="84" spans="1:15" ht="24.75" customHeight="1">
      <c r="A84" s="244">
        <f t="shared" si="19"/>
        <v>72</v>
      </c>
      <c r="B84" s="238">
        <v>42292904</v>
      </c>
      <c r="C84" s="238">
        <v>2500790</v>
      </c>
      <c r="D84" s="240" t="s">
        <v>196</v>
      </c>
      <c r="E84" s="240" t="s">
        <v>197</v>
      </c>
      <c r="F84" s="239" t="s">
        <v>177</v>
      </c>
      <c r="G84" s="271">
        <v>10759.035</v>
      </c>
      <c r="H84" s="271">
        <v>14000</v>
      </c>
      <c r="I84" s="233"/>
      <c r="J84" s="233"/>
      <c r="K84" s="233"/>
      <c r="L84" s="233"/>
      <c r="M84" s="233">
        <f t="shared" si="16"/>
        <v>12379.5175</v>
      </c>
      <c r="N84" s="233">
        <f t="shared" si="17"/>
        <v>12379.5175</v>
      </c>
      <c r="O84" s="303">
        <f t="shared" si="18"/>
        <v>12167.395861753093</v>
      </c>
    </row>
    <row r="85" spans="1:15" ht="24.75" customHeight="1" thickBot="1">
      <c r="A85" s="244">
        <f t="shared" si="19"/>
        <v>73</v>
      </c>
      <c r="B85" s="238">
        <v>42292904</v>
      </c>
      <c r="C85" s="238">
        <v>2565517</v>
      </c>
      <c r="D85" s="240" t="s">
        <v>198</v>
      </c>
      <c r="E85" s="240" t="s">
        <v>199</v>
      </c>
      <c r="F85" s="239" t="s">
        <v>177</v>
      </c>
      <c r="G85" s="232">
        <v>12950.3925</v>
      </c>
      <c r="H85" s="232">
        <v>14000</v>
      </c>
      <c r="I85" s="233"/>
      <c r="J85" s="233"/>
      <c r="K85" s="233"/>
      <c r="L85" s="233"/>
      <c r="M85" s="233">
        <f t="shared" si="16"/>
        <v>13475.196250000001</v>
      </c>
      <c r="N85" s="233">
        <f t="shared" si="17"/>
        <v>13475.196250000001</v>
      </c>
      <c r="O85" s="303">
        <f t="shared" si="18"/>
        <v>13454.757291568203</v>
      </c>
    </row>
    <row r="86" spans="1:15" ht="24.75" customHeight="1" thickBot="1">
      <c r="A86" s="385" t="s">
        <v>519</v>
      </c>
      <c r="B86" s="386"/>
      <c r="C86" s="386"/>
      <c r="D86" s="386"/>
      <c r="E86" s="386"/>
      <c r="F86" s="386"/>
      <c r="G86" s="386"/>
      <c r="H86" s="386"/>
      <c r="I86" s="386"/>
      <c r="J86" s="386"/>
      <c r="K86" s="386"/>
      <c r="L86" s="386"/>
      <c r="M86" s="386"/>
      <c r="N86" s="386"/>
      <c r="O86" s="387"/>
    </row>
    <row r="87" spans="1:15" ht="24.75" customHeight="1">
      <c r="A87" s="244">
        <f>+A85+1</f>
        <v>74</v>
      </c>
      <c r="B87" s="257"/>
      <c r="C87" s="243"/>
      <c r="D87" s="270" t="s">
        <v>203</v>
      </c>
      <c r="E87" s="269" t="s">
        <v>204</v>
      </c>
      <c r="F87" s="242" t="s">
        <v>64</v>
      </c>
      <c r="G87" s="234"/>
      <c r="H87" s="252">
        <v>100</v>
      </c>
      <c r="I87" s="251">
        <v>130</v>
      </c>
      <c r="J87" s="251"/>
      <c r="K87" s="251"/>
      <c r="L87" s="251"/>
      <c r="M87" s="233">
        <f t="shared" ref="M87:M123" si="20">+AVERAGE(G87:L87)</f>
        <v>115</v>
      </c>
      <c r="N87" s="233">
        <f t="shared" ref="N87:N123" si="21">+MEDIAN(G87:L87)</f>
        <v>115</v>
      </c>
      <c r="O87" s="303">
        <f t="shared" ref="O87:O123" si="22">+HARMEAN(G87:L87)</f>
        <v>113.04347826086955</v>
      </c>
    </row>
    <row r="88" spans="1:15" ht="24.75" customHeight="1">
      <c r="A88" s="244">
        <f t="shared" ref="A88:A123" si="23">+A87+1</f>
        <v>75</v>
      </c>
      <c r="B88" s="238">
        <v>51171630</v>
      </c>
      <c r="C88" s="238">
        <v>2502222</v>
      </c>
      <c r="D88" s="240" t="s">
        <v>205</v>
      </c>
      <c r="E88" s="240" t="s">
        <v>206</v>
      </c>
      <c r="F88" s="239" t="s">
        <v>207</v>
      </c>
      <c r="G88" s="232">
        <v>25118.63</v>
      </c>
      <c r="H88" s="232">
        <v>23205</v>
      </c>
      <c r="I88" s="233"/>
      <c r="J88" s="233"/>
      <c r="K88" s="233"/>
      <c r="L88" s="233"/>
      <c r="M88" s="233">
        <f t="shared" si="20"/>
        <v>24161.815000000002</v>
      </c>
      <c r="N88" s="233">
        <f t="shared" si="21"/>
        <v>24161.815000000002</v>
      </c>
      <c r="O88" s="303">
        <f t="shared" si="22"/>
        <v>24123.924843808301</v>
      </c>
    </row>
    <row r="89" spans="1:15" ht="24.75" customHeight="1">
      <c r="A89" s="244">
        <f t="shared" si="23"/>
        <v>76</v>
      </c>
      <c r="B89" s="238">
        <v>41104213</v>
      </c>
      <c r="C89" s="238">
        <v>2502698</v>
      </c>
      <c r="D89" s="240" t="s">
        <v>208</v>
      </c>
      <c r="E89" s="240" t="s">
        <v>208</v>
      </c>
      <c r="F89" s="239" t="s">
        <v>209</v>
      </c>
      <c r="G89" s="232">
        <v>21512.5</v>
      </c>
      <c r="H89" s="232">
        <v>24000</v>
      </c>
      <c r="I89" s="233">
        <v>18546</v>
      </c>
      <c r="J89" s="233"/>
      <c r="K89" s="233"/>
      <c r="L89" s="233"/>
      <c r="M89" s="233">
        <f t="shared" si="20"/>
        <v>21352.833333333332</v>
      </c>
      <c r="N89" s="233">
        <f t="shared" si="21"/>
        <v>21512.5</v>
      </c>
      <c r="O89" s="303">
        <f t="shared" si="22"/>
        <v>21116.165098100813</v>
      </c>
    </row>
    <row r="90" spans="1:15" ht="24.75" customHeight="1">
      <c r="A90" s="244">
        <f t="shared" si="23"/>
        <v>77</v>
      </c>
      <c r="B90" s="238">
        <v>51102709</v>
      </c>
      <c r="C90" s="238">
        <v>2503875</v>
      </c>
      <c r="D90" s="240" t="s">
        <v>210</v>
      </c>
      <c r="E90" s="240" t="s">
        <v>210</v>
      </c>
      <c r="F90" s="239" t="s">
        <v>211</v>
      </c>
      <c r="G90" s="232">
        <v>2817.125</v>
      </c>
      <c r="H90" s="232">
        <v>3100</v>
      </c>
      <c r="I90" s="233">
        <v>3442</v>
      </c>
      <c r="J90" s="233"/>
      <c r="K90" s="233"/>
      <c r="L90" s="233"/>
      <c r="M90" s="233">
        <f t="shared" si="20"/>
        <v>3119.7083333333335</v>
      </c>
      <c r="N90" s="233">
        <f t="shared" si="21"/>
        <v>3100</v>
      </c>
      <c r="O90" s="303">
        <f t="shared" si="22"/>
        <v>3098.9135023091671</v>
      </c>
    </row>
    <row r="91" spans="1:15" ht="24.75" customHeight="1">
      <c r="A91" s="244">
        <f t="shared" si="23"/>
        <v>78</v>
      </c>
      <c r="B91" s="238"/>
      <c r="C91" s="238"/>
      <c r="D91" s="240" t="s">
        <v>212</v>
      </c>
      <c r="E91" s="240" t="s">
        <v>213</v>
      </c>
      <c r="F91" s="239" t="s">
        <v>214</v>
      </c>
      <c r="G91" s="232">
        <v>24462.75</v>
      </c>
      <c r="H91" s="232">
        <v>115000</v>
      </c>
      <c r="I91" s="233"/>
      <c r="J91" s="233"/>
      <c r="K91" s="233"/>
      <c r="L91" s="233"/>
      <c r="M91" s="233">
        <f t="shared" si="20"/>
        <v>69731.375</v>
      </c>
      <c r="N91" s="233">
        <f t="shared" si="21"/>
        <v>69731.375</v>
      </c>
      <c r="O91" s="303">
        <f t="shared" si="22"/>
        <v>40343.622221704361</v>
      </c>
    </row>
    <row r="92" spans="1:15" ht="24.75" customHeight="1">
      <c r="A92" s="244">
        <f t="shared" si="23"/>
        <v>79</v>
      </c>
      <c r="B92" s="243">
        <v>51102710</v>
      </c>
      <c r="C92" s="243">
        <v>2504027</v>
      </c>
      <c r="D92" s="240" t="s">
        <v>215</v>
      </c>
      <c r="E92" s="261" t="s">
        <v>216</v>
      </c>
      <c r="F92" s="239" t="s">
        <v>207</v>
      </c>
      <c r="G92" s="232">
        <v>7307.75</v>
      </c>
      <c r="H92" s="232">
        <v>7900</v>
      </c>
      <c r="I92" s="233"/>
      <c r="J92" s="233"/>
      <c r="K92" s="233"/>
      <c r="L92" s="233"/>
      <c r="M92" s="233">
        <f t="shared" si="20"/>
        <v>7603.875</v>
      </c>
      <c r="N92" s="233">
        <f t="shared" si="21"/>
        <v>7603.875</v>
      </c>
      <c r="O92" s="303">
        <f t="shared" si="22"/>
        <v>7592.3427199947391</v>
      </c>
    </row>
    <row r="93" spans="1:15" ht="24.75" customHeight="1">
      <c r="A93" s="244">
        <f t="shared" si="23"/>
        <v>80</v>
      </c>
      <c r="B93" s="238">
        <v>42141502</v>
      </c>
      <c r="C93" s="238">
        <v>2503239</v>
      </c>
      <c r="D93" s="240" t="s">
        <v>217</v>
      </c>
      <c r="E93" s="240" t="s">
        <v>218</v>
      </c>
      <c r="F93" s="239" t="s">
        <v>219</v>
      </c>
      <c r="G93" s="232">
        <v>33721.4</v>
      </c>
      <c r="H93" s="232">
        <v>52360</v>
      </c>
      <c r="I93" s="233">
        <v>53761</v>
      </c>
      <c r="J93" s="233"/>
      <c r="K93" s="233"/>
      <c r="L93" s="233"/>
      <c r="M93" s="233">
        <f t="shared" si="20"/>
        <v>46614.133333333331</v>
      </c>
      <c r="N93" s="233">
        <f t="shared" si="21"/>
        <v>52360</v>
      </c>
      <c r="O93" s="303">
        <f t="shared" si="22"/>
        <v>44540.683809445691</v>
      </c>
    </row>
    <row r="94" spans="1:15" ht="24.75" customHeight="1">
      <c r="A94" s="244">
        <f t="shared" si="23"/>
        <v>81</v>
      </c>
      <c r="B94" s="238">
        <v>42311518</v>
      </c>
      <c r="C94" s="238">
        <v>2500126</v>
      </c>
      <c r="D94" s="240" t="s">
        <v>220</v>
      </c>
      <c r="E94" s="240" t="s">
        <v>220</v>
      </c>
      <c r="F94" s="239" t="s">
        <v>221</v>
      </c>
      <c r="G94" s="232">
        <v>24093.625</v>
      </c>
      <c r="H94" s="232">
        <v>10000</v>
      </c>
      <c r="I94" s="233">
        <v>15834</v>
      </c>
      <c r="J94" s="233"/>
      <c r="K94" s="233"/>
      <c r="L94" s="233"/>
      <c r="M94" s="233">
        <f t="shared" si="20"/>
        <v>16642.541666666668</v>
      </c>
      <c r="N94" s="233">
        <f t="shared" si="21"/>
        <v>15834</v>
      </c>
      <c r="O94" s="303">
        <f t="shared" si="22"/>
        <v>14658.45861369191</v>
      </c>
    </row>
    <row r="95" spans="1:15" ht="24.75" customHeight="1">
      <c r="A95" s="244">
        <f t="shared" si="23"/>
        <v>82</v>
      </c>
      <c r="B95" s="238">
        <v>51211615</v>
      </c>
      <c r="C95" s="238">
        <v>2500148</v>
      </c>
      <c r="D95" s="240" t="s">
        <v>222</v>
      </c>
      <c r="E95" s="240" t="s">
        <v>223</v>
      </c>
      <c r="F95" s="239" t="s">
        <v>224</v>
      </c>
      <c r="G95" s="232">
        <v>7102.9</v>
      </c>
      <c r="H95" s="232">
        <v>46410</v>
      </c>
      <c r="I95" s="233"/>
      <c r="J95" s="233"/>
      <c r="K95" s="233"/>
      <c r="L95" s="233"/>
      <c r="M95" s="233">
        <f t="shared" si="20"/>
        <v>26756.45</v>
      </c>
      <c r="N95" s="233">
        <f t="shared" si="21"/>
        <v>26756.449999999997</v>
      </c>
      <c r="O95" s="303">
        <f t="shared" si="22"/>
        <v>12320.228916765864</v>
      </c>
    </row>
    <row r="96" spans="1:15" ht="24.75" customHeight="1">
      <c r="A96" s="244">
        <f t="shared" si="23"/>
        <v>83</v>
      </c>
      <c r="B96" s="238">
        <v>2500417</v>
      </c>
      <c r="C96" s="238">
        <v>2500253</v>
      </c>
      <c r="D96" s="240" t="s">
        <v>225</v>
      </c>
      <c r="E96" s="240" t="s">
        <v>226</v>
      </c>
      <c r="F96" s="239" t="s">
        <v>227</v>
      </c>
      <c r="G96" s="232">
        <v>53120.800000000003</v>
      </c>
      <c r="H96" s="232">
        <v>98000</v>
      </c>
      <c r="I96" s="233"/>
      <c r="J96" s="233"/>
      <c r="K96" s="233"/>
      <c r="L96" s="233"/>
      <c r="M96" s="233">
        <f t="shared" si="20"/>
        <v>75560.399999999994</v>
      </c>
      <c r="N96" s="233">
        <f t="shared" si="21"/>
        <v>75560.399999999994</v>
      </c>
      <c r="O96" s="303">
        <f t="shared" si="22"/>
        <v>68896.384878851881</v>
      </c>
    </row>
    <row r="97" spans="1:15" ht="24.75" customHeight="1">
      <c r="A97" s="244">
        <f t="shared" si="23"/>
        <v>84</v>
      </c>
      <c r="B97" s="238">
        <v>2500417</v>
      </c>
      <c r="C97" s="238">
        <v>2504341</v>
      </c>
      <c r="D97" s="261" t="s">
        <v>228</v>
      </c>
      <c r="E97" s="261" t="s">
        <v>229</v>
      </c>
      <c r="F97" s="239" t="s">
        <v>64</v>
      </c>
      <c r="G97" s="232">
        <v>10654.4</v>
      </c>
      <c r="H97" s="232">
        <v>8000</v>
      </c>
      <c r="I97" s="233"/>
      <c r="J97" s="233"/>
      <c r="K97" s="233"/>
      <c r="L97" s="233"/>
      <c r="M97" s="233">
        <f t="shared" si="20"/>
        <v>9327.2000000000007</v>
      </c>
      <c r="N97" s="233">
        <f t="shared" si="21"/>
        <v>9327.2000000000007</v>
      </c>
      <c r="O97" s="303">
        <f t="shared" si="22"/>
        <v>9138.3480572947938</v>
      </c>
    </row>
    <row r="98" spans="1:15" ht="24.75" customHeight="1">
      <c r="A98" s="244">
        <f t="shared" si="23"/>
        <v>85</v>
      </c>
      <c r="B98" s="238">
        <v>42311708</v>
      </c>
      <c r="C98" s="238">
        <v>2500619</v>
      </c>
      <c r="D98" s="240" t="s">
        <v>230</v>
      </c>
      <c r="E98" s="240" t="s">
        <v>231</v>
      </c>
      <c r="F98" s="239" t="s">
        <v>38</v>
      </c>
      <c r="G98" s="232">
        <v>76851.262499999997</v>
      </c>
      <c r="H98" s="232">
        <v>30000</v>
      </c>
      <c r="I98" s="233"/>
      <c r="J98" s="233"/>
      <c r="K98" s="233"/>
      <c r="L98" s="233"/>
      <c r="M98" s="233">
        <f t="shared" si="20"/>
        <v>53425.631249999999</v>
      </c>
      <c r="N98" s="233">
        <f t="shared" si="21"/>
        <v>53425.631249999999</v>
      </c>
      <c r="O98" s="303">
        <f t="shared" si="22"/>
        <v>43154.15318560227</v>
      </c>
    </row>
    <row r="99" spans="1:15" ht="24.75" customHeight="1">
      <c r="A99" s="244">
        <f t="shared" si="23"/>
        <v>86</v>
      </c>
      <c r="B99" s="238">
        <v>42311708</v>
      </c>
      <c r="C99" s="238">
        <v>2583795</v>
      </c>
      <c r="D99" s="240" t="s">
        <v>232</v>
      </c>
      <c r="E99" s="240" t="s">
        <v>233</v>
      </c>
      <c r="F99" s="239" t="s">
        <v>38</v>
      </c>
      <c r="G99" s="232">
        <v>2083.6666666666665</v>
      </c>
      <c r="H99" s="232">
        <v>1600</v>
      </c>
      <c r="I99" s="233"/>
      <c r="J99" s="233"/>
      <c r="K99" s="233"/>
      <c r="L99" s="233"/>
      <c r="M99" s="233">
        <f t="shared" si="20"/>
        <v>1841.8333333333333</v>
      </c>
      <c r="N99" s="233">
        <f t="shared" si="21"/>
        <v>1841.8333333333333</v>
      </c>
      <c r="O99" s="303">
        <f t="shared" si="22"/>
        <v>1810.0805356981268</v>
      </c>
    </row>
    <row r="100" spans="1:15" ht="24.75" customHeight="1">
      <c r="A100" s="244">
        <f t="shared" si="23"/>
        <v>87</v>
      </c>
      <c r="B100" s="238">
        <v>42311708</v>
      </c>
      <c r="C100" s="238">
        <v>2503420</v>
      </c>
      <c r="D100" s="240" t="s">
        <v>234</v>
      </c>
      <c r="E100" s="240" t="s">
        <v>235</v>
      </c>
      <c r="F100" s="239" t="s">
        <v>38</v>
      </c>
      <c r="G100" s="232">
        <v>2996.4166666666665</v>
      </c>
      <c r="H100" s="232">
        <v>3100</v>
      </c>
      <c r="I100" s="233"/>
      <c r="J100" s="233"/>
      <c r="K100" s="233"/>
      <c r="L100" s="233"/>
      <c r="M100" s="233">
        <f t="shared" si="20"/>
        <v>3048.208333333333</v>
      </c>
      <c r="N100" s="233">
        <f t="shared" si="21"/>
        <v>3048.208333333333</v>
      </c>
      <c r="O100" s="303">
        <f t="shared" si="22"/>
        <v>3047.3283486200908</v>
      </c>
    </row>
    <row r="101" spans="1:15" ht="24.75" customHeight="1">
      <c r="A101" s="244">
        <f t="shared" si="23"/>
        <v>88</v>
      </c>
      <c r="B101" s="238">
        <v>42311708</v>
      </c>
      <c r="C101" s="238">
        <v>2583796</v>
      </c>
      <c r="D101" s="240" t="s">
        <v>236</v>
      </c>
      <c r="E101" s="240" t="s">
        <v>237</v>
      </c>
      <c r="F101" s="239" t="s">
        <v>38</v>
      </c>
      <c r="G101" s="232">
        <v>4939.666666666667</v>
      </c>
      <c r="H101" s="232">
        <v>6200</v>
      </c>
      <c r="I101" s="233"/>
      <c r="J101" s="233"/>
      <c r="K101" s="233"/>
      <c r="L101" s="233"/>
      <c r="M101" s="233">
        <f t="shared" si="20"/>
        <v>5569.8333333333339</v>
      </c>
      <c r="N101" s="233">
        <f t="shared" si="21"/>
        <v>5569.8333333333339</v>
      </c>
      <c r="O101" s="303">
        <f t="shared" si="22"/>
        <v>5498.5367605254496</v>
      </c>
    </row>
    <row r="102" spans="1:15" ht="24.75" customHeight="1">
      <c r="A102" s="244">
        <f t="shared" si="23"/>
        <v>89</v>
      </c>
      <c r="B102" s="238">
        <v>42311511</v>
      </c>
      <c r="C102" s="238">
        <v>2503344</v>
      </c>
      <c r="D102" s="240" t="s">
        <v>238</v>
      </c>
      <c r="E102" s="240" t="s">
        <v>239</v>
      </c>
      <c r="F102" s="239" t="s">
        <v>83</v>
      </c>
      <c r="G102" s="232">
        <v>570.75</v>
      </c>
      <c r="H102" s="232">
        <v>1200</v>
      </c>
      <c r="I102" s="233"/>
      <c r="J102" s="233"/>
      <c r="K102" s="233"/>
      <c r="L102" s="233"/>
      <c r="M102" s="233">
        <f t="shared" si="20"/>
        <v>885.375</v>
      </c>
      <c r="N102" s="233">
        <f t="shared" si="21"/>
        <v>885.375</v>
      </c>
      <c r="O102" s="303">
        <f t="shared" si="22"/>
        <v>773.57052096569248</v>
      </c>
    </row>
    <row r="103" spans="1:15" ht="24.75" customHeight="1">
      <c r="A103" s="244">
        <f t="shared" si="23"/>
        <v>90</v>
      </c>
      <c r="B103" s="238">
        <v>42311511</v>
      </c>
      <c r="C103" s="238">
        <v>2503819</v>
      </c>
      <c r="D103" s="240" t="s">
        <v>240</v>
      </c>
      <c r="E103" s="240" t="s">
        <v>241</v>
      </c>
      <c r="F103" s="268" t="s">
        <v>38</v>
      </c>
      <c r="G103" s="232">
        <v>76292</v>
      </c>
      <c r="H103" s="232">
        <v>95000</v>
      </c>
      <c r="I103" s="233"/>
      <c r="J103" s="233"/>
      <c r="K103" s="233"/>
      <c r="L103" s="233"/>
      <c r="M103" s="233">
        <f t="shared" si="20"/>
        <v>85646</v>
      </c>
      <c r="N103" s="233">
        <f t="shared" si="21"/>
        <v>85646</v>
      </c>
      <c r="O103" s="303">
        <f t="shared" si="22"/>
        <v>84624.38409266049</v>
      </c>
    </row>
    <row r="104" spans="1:15" ht="24.75" customHeight="1">
      <c r="A104" s="244">
        <f t="shared" si="23"/>
        <v>91</v>
      </c>
      <c r="B104" s="238">
        <v>42141500</v>
      </c>
      <c r="C104" s="238">
        <v>2501102</v>
      </c>
      <c r="D104" s="261" t="s">
        <v>242</v>
      </c>
      <c r="E104" s="261" t="s">
        <v>243</v>
      </c>
      <c r="F104" s="268" t="s">
        <v>244</v>
      </c>
      <c r="G104" s="232">
        <v>27949.200000000001</v>
      </c>
      <c r="H104" s="232">
        <v>43000</v>
      </c>
      <c r="I104" s="233"/>
      <c r="J104" s="233"/>
      <c r="K104" s="233"/>
      <c r="L104" s="233"/>
      <c r="M104" s="233">
        <f t="shared" si="20"/>
        <v>35474.6</v>
      </c>
      <c r="N104" s="233">
        <f t="shared" si="21"/>
        <v>35474.6</v>
      </c>
      <c r="O104" s="303">
        <f t="shared" si="22"/>
        <v>33878.200177028077</v>
      </c>
    </row>
    <row r="105" spans="1:15" ht="24.75" customHeight="1">
      <c r="A105" s="244">
        <f t="shared" si="23"/>
        <v>92</v>
      </c>
      <c r="B105" s="238">
        <v>51101508</v>
      </c>
      <c r="C105" s="238">
        <v>2501714</v>
      </c>
      <c r="D105" s="240" t="s">
        <v>245</v>
      </c>
      <c r="E105" s="240" t="s">
        <v>246</v>
      </c>
      <c r="F105" s="239" t="s">
        <v>64</v>
      </c>
      <c r="G105" s="232">
        <v>1600.4</v>
      </c>
      <c r="H105" s="232">
        <v>1600</v>
      </c>
      <c r="I105" s="233"/>
      <c r="J105" s="233"/>
      <c r="K105" s="233"/>
      <c r="L105" s="233"/>
      <c r="M105" s="233">
        <f t="shared" si="20"/>
        <v>1600.2</v>
      </c>
      <c r="N105" s="233">
        <f t="shared" si="21"/>
        <v>1600.2</v>
      </c>
      <c r="O105" s="303">
        <f t="shared" si="22"/>
        <v>1600.1999750031246</v>
      </c>
    </row>
    <row r="106" spans="1:15" ht="24.75" customHeight="1">
      <c r="A106" s="244">
        <f t="shared" si="23"/>
        <v>93</v>
      </c>
      <c r="B106" s="238">
        <v>42141504</v>
      </c>
      <c r="C106" s="238">
        <v>2501715</v>
      </c>
      <c r="D106" s="240" t="s">
        <v>247</v>
      </c>
      <c r="E106" s="240" t="s">
        <v>248</v>
      </c>
      <c r="F106" s="239" t="s">
        <v>64</v>
      </c>
      <c r="G106" s="232">
        <v>2036</v>
      </c>
      <c r="H106" s="232">
        <v>2100</v>
      </c>
      <c r="I106" s="233"/>
      <c r="J106" s="233"/>
      <c r="K106" s="233"/>
      <c r="L106" s="233"/>
      <c r="M106" s="233">
        <f t="shared" si="20"/>
        <v>2068</v>
      </c>
      <c r="N106" s="233">
        <f t="shared" si="21"/>
        <v>2068</v>
      </c>
      <c r="O106" s="303">
        <f t="shared" si="22"/>
        <v>2067.5048355899421</v>
      </c>
    </row>
    <row r="107" spans="1:15" ht="24.75" customHeight="1">
      <c r="A107" s="244">
        <f t="shared" si="23"/>
        <v>94</v>
      </c>
      <c r="B107" s="238">
        <v>42311505</v>
      </c>
      <c r="C107" s="238">
        <v>2501716</v>
      </c>
      <c r="D107" s="240" t="s">
        <v>249</v>
      </c>
      <c r="E107" s="240" t="s">
        <v>250</v>
      </c>
      <c r="F107" s="239" t="s">
        <v>64</v>
      </c>
      <c r="G107" s="232">
        <v>2420.6</v>
      </c>
      <c r="H107" s="232">
        <v>2500</v>
      </c>
      <c r="I107" s="233"/>
      <c r="J107" s="233"/>
      <c r="K107" s="233"/>
      <c r="L107" s="233"/>
      <c r="M107" s="233">
        <f t="shared" si="20"/>
        <v>2460.3000000000002</v>
      </c>
      <c r="N107" s="233">
        <f t="shared" si="21"/>
        <v>2460.3000000000002</v>
      </c>
      <c r="O107" s="303">
        <f t="shared" si="22"/>
        <v>2459.6593911311629</v>
      </c>
    </row>
    <row r="108" spans="1:15" ht="24.75" customHeight="1">
      <c r="A108" s="244">
        <f t="shared" si="23"/>
        <v>95</v>
      </c>
      <c r="B108" s="238">
        <v>42311505</v>
      </c>
      <c r="C108" s="238">
        <v>2501717</v>
      </c>
      <c r="D108" s="240" t="s">
        <v>251</v>
      </c>
      <c r="E108" s="240" t="s">
        <v>252</v>
      </c>
      <c r="F108" s="239" t="s">
        <v>64</v>
      </c>
      <c r="G108" s="232">
        <v>2867.5</v>
      </c>
      <c r="H108" s="232">
        <v>3100</v>
      </c>
      <c r="I108" s="233"/>
      <c r="J108" s="233"/>
      <c r="K108" s="233"/>
      <c r="L108" s="233"/>
      <c r="M108" s="233">
        <f t="shared" si="20"/>
        <v>2983.75</v>
      </c>
      <c r="N108" s="233">
        <f t="shared" si="21"/>
        <v>2983.75</v>
      </c>
      <c r="O108" s="303">
        <f t="shared" si="22"/>
        <v>2979.2207792207791</v>
      </c>
    </row>
    <row r="109" spans="1:15" ht="24.75" customHeight="1">
      <c r="A109" s="244">
        <f t="shared" si="23"/>
        <v>96</v>
      </c>
      <c r="B109" s="238">
        <v>42311505</v>
      </c>
      <c r="C109" s="238">
        <v>2500104</v>
      </c>
      <c r="D109" s="240" t="s">
        <v>253</v>
      </c>
      <c r="E109" s="240" t="s">
        <v>254</v>
      </c>
      <c r="F109" s="239" t="s">
        <v>64</v>
      </c>
      <c r="G109" s="232">
        <v>6658.3</v>
      </c>
      <c r="H109" s="232">
        <v>6000</v>
      </c>
      <c r="I109" s="233"/>
      <c r="J109" s="233"/>
      <c r="K109" s="233"/>
      <c r="L109" s="233"/>
      <c r="M109" s="233">
        <f t="shared" si="20"/>
        <v>6329.15</v>
      </c>
      <c r="N109" s="233">
        <f t="shared" si="21"/>
        <v>6329.15</v>
      </c>
      <c r="O109" s="303">
        <f t="shared" si="22"/>
        <v>6312.0324214151979</v>
      </c>
    </row>
    <row r="110" spans="1:15" ht="24.75" customHeight="1">
      <c r="A110" s="244">
        <f t="shared" si="23"/>
        <v>97</v>
      </c>
      <c r="B110" s="238">
        <v>42311505</v>
      </c>
      <c r="C110" s="238">
        <v>2584090</v>
      </c>
      <c r="D110" s="240" t="s">
        <v>255</v>
      </c>
      <c r="E110" s="240" t="s">
        <v>256</v>
      </c>
      <c r="F110" s="239" t="s">
        <v>64</v>
      </c>
      <c r="G110" s="232">
        <v>8563.15</v>
      </c>
      <c r="H110" s="232">
        <v>7900</v>
      </c>
      <c r="I110" s="233"/>
      <c r="J110" s="233"/>
      <c r="K110" s="233"/>
      <c r="L110" s="233"/>
      <c r="M110" s="233">
        <f t="shared" si="20"/>
        <v>8231.5750000000007</v>
      </c>
      <c r="N110" s="233">
        <f t="shared" si="21"/>
        <v>8231.5750000000007</v>
      </c>
      <c r="O110" s="303">
        <f t="shared" si="22"/>
        <v>8218.2188706292527</v>
      </c>
    </row>
    <row r="111" spans="1:15" ht="24.75" customHeight="1">
      <c r="A111" s="244">
        <f t="shared" si="23"/>
        <v>98</v>
      </c>
      <c r="B111" s="238">
        <v>42311505</v>
      </c>
      <c r="C111" s="238">
        <v>2500106</v>
      </c>
      <c r="D111" s="240" t="s">
        <v>257</v>
      </c>
      <c r="E111" s="240" t="s">
        <v>258</v>
      </c>
      <c r="F111" s="239" t="s">
        <v>64</v>
      </c>
      <c r="G111" s="232">
        <v>10215.450000000001</v>
      </c>
      <c r="H111" s="232">
        <v>9400</v>
      </c>
      <c r="I111" s="233"/>
      <c r="J111" s="233"/>
      <c r="K111" s="233"/>
      <c r="L111" s="233"/>
      <c r="M111" s="233">
        <f t="shared" si="20"/>
        <v>9807.7250000000004</v>
      </c>
      <c r="N111" s="233">
        <f t="shared" si="21"/>
        <v>9807.7250000000004</v>
      </c>
      <c r="O111" s="303">
        <f t="shared" si="22"/>
        <v>9790.7751287887859</v>
      </c>
    </row>
    <row r="112" spans="1:15" ht="24.75" customHeight="1">
      <c r="A112" s="244">
        <f t="shared" si="23"/>
        <v>99</v>
      </c>
      <c r="B112" s="238">
        <v>42311505</v>
      </c>
      <c r="C112" s="238">
        <v>2584091</v>
      </c>
      <c r="D112" s="240" t="s">
        <v>259</v>
      </c>
      <c r="E112" s="240" t="s">
        <v>260</v>
      </c>
      <c r="F112" s="239" t="s">
        <v>64</v>
      </c>
      <c r="G112" s="232">
        <v>12077.75</v>
      </c>
      <c r="H112" s="232">
        <v>10800</v>
      </c>
      <c r="I112" s="233"/>
      <c r="J112" s="233"/>
      <c r="K112" s="233"/>
      <c r="L112" s="233"/>
      <c r="M112" s="233">
        <f t="shared" si="20"/>
        <v>11438.875</v>
      </c>
      <c r="N112" s="233">
        <f t="shared" si="21"/>
        <v>11438.875</v>
      </c>
      <c r="O112" s="303">
        <f t="shared" si="22"/>
        <v>11403.193058757965</v>
      </c>
    </row>
    <row r="113" spans="1:15" ht="24.75" customHeight="1">
      <c r="A113" s="244">
        <f t="shared" si="23"/>
        <v>100</v>
      </c>
      <c r="B113" s="238">
        <v>42311505</v>
      </c>
      <c r="C113" s="238">
        <v>2501715</v>
      </c>
      <c r="D113" s="240" t="s">
        <v>261</v>
      </c>
      <c r="E113" s="240" t="s">
        <v>262</v>
      </c>
      <c r="F113" s="239" t="s">
        <v>64</v>
      </c>
      <c r="G113" s="232">
        <v>2986.75</v>
      </c>
      <c r="H113" s="232">
        <v>3700</v>
      </c>
      <c r="I113" s="233"/>
      <c r="J113" s="233"/>
      <c r="K113" s="233"/>
      <c r="L113" s="233"/>
      <c r="M113" s="233">
        <f t="shared" si="20"/>
        <v>3343.375</v>
      </c>
      <c r="N113" s="233">
        <f t="shared" si="21"/>
        <v>3343.375</v>
      </c>
      <c r="O113" s="303">
        <f t="shared" si="22"/>
        <v>3305.3351777769471</v>
      </c>
    </row>
    <row r="114" spans="1:15" ht="24.75" customHeight="1">
      <c r="A114" s="244">
        <f t="shared" si="23"/>
        <v>101</v>
      </c>
      <c r="B114" s="238">
        <v>42311505</v>
      </c>
      <c r="C114" s="238">
        <v>2500101</v>
      </c>
      <c r="D114" s="240" t="s">
        <v>263</v>
      </c>
      <c r="E114" s="261" t="s">
        <v>518</v>
      </c>
      <c r="F114" s="239" t="s">
        <v>64</v>
      </c>
      <c r="G114" s="232">
        <v>2510.1999999999998</v>
      </c>
      <c r="H114" s="232">
        <v>2800</v>
      </c>
      <c r="I114" s="233"/>
      <c r="J114" s="233"/>
      <c r="K114" s="233"/>
      <c r="L114" s="233"/>
      <c r="M114" s="233">
        <f t="shared" si="20"/>
        <v>2655.1</v>
      </c>
      <c r="N114" s="233">
        <f t="shared" si="21"/>
        <v>2655.1</v>
      </c>
      <c r="O114" s="303">
        <f t="shared" si="22"/>
        <v>2647.1921961508037</v>
      </c>
    </row>
    <row r="115" spans="1:15" ht="24.75" customHeight="1">
      <c r="A115" s="244">
        <f t="shared" si="23"/>
        <v>102</v>
      </c>
      <c r="B115" s="238">
        <v>42311505</v>
      </c>
      <c r="C115" s="238">
        <v>2500102</v>
      </c>
      <c r="D115" s="240" t="s">
        <v>264</v>
      </c>
      <c r="E115" s="261" t="s">
        <v>517</v>
      </c>
      <c r="F115" s="239" t="s">
        <v>64</v>
      </c>
      <c r="G115" s="232">
        <v>3136.6</v>
      </c>
      <c r="H115" s="232">
        <v>3400</v>
      </c>
      <c r="I115" s="233"/>
      <c r="J115" s="233"/>
      <c r="K115" s="233"/>
      <c r="L115" s="233"/>
      <c r="M115" s="233">
        <f t="shared" si="20"/>
        <v>3268.3</v>
      </c>
      <c r="N115" s="233">
        <f t="shared" si="21"/>
        <v>3268.3</v>
      </c>
      <c r="O115" s="303">
        <f t="shared" si="22"/>
        <v>3262.9929932992686</v>
      </c>
    </row>
    <row r="116" spans="1:15" ht="24.75" customHeight="1">
      <c r="A116" s="244">
        <f t="shared" si="23"/>
        <v>103</v>
      </c>
      <c r="B116" s="238">
        <v>42311505</v>
      </c>
      <c r="C116" s="238">
        <v>2500103</v>
      </c>
      <c r="D116" s="240" t="s">
        <v>265</v>
      </c>
      <c r="E116" s="261" t="s">
        <v>516</v>
      </c>
      <c r="F116" s="239" t="s">
        <v>64</v>
      </c>
      <c r="G116" s="232">
        <v>3640.6</v>
      </c>
      <c r="H116" s="232">
        <v>4000</v>
      </c>
      <c r="I116" s="233"/>
      <c r="J116" s="233"/>
      <c r="K116" s="233"/>
      <c r="L116" s="233"/>
      <c r="M116" s="233">
        <f t="shared" si="20"/>
        <v>3820.3</v>
      </c>
      <c r="N116" s="233">
        <f t="shared" si="21"/>
        <v>3820.3</v>
      </c>
      <c r="O116" s="303">
        <f t="shared" si="22"/>
        <v>3811.8472371279736</v>
      </c>
    </row>
    <row r="117" spans="1:15" ht="24.75" customHeight="1">
      <c r="A117" s="244">
        <f t="shared" si="23"/>
        <v>104</v>
      </c>
      <c r="B117" s="238">
        <v>42311505</v>
      </c>
      <c r="C117" s="238">
        <v>2002798</v>
      </c>
      <c r="D117" s="240" t="s">
        <v>266</v>
      </c>
      <c r="E117" s="240" t="s">
        <v>267</v>
      </c>
      <c r="F117" s="239" t="s">
        <v>268</v>
      </c>
      <c r="G117" s="232">
        <v>6524</v>
      </c>
      <c r="H117" s="232">
        <v>6700</v>
      </c>
      <c r="I117" s="233"/>
      <c r="J117" s="233"/>
      <c r="K117" s="233"/>
      <c r="L117" s="233"/>
      <c r="M117" s="233">
        <f t="shared" si="20"/>
        <v>6612</v>
      </c>
      <c r="N117" s="233">
        <f t="shared" si="21"/>
        <v>6612</v>
      </c>
      <c r="O117" s="303">
        <f t="shared" si="22"/>
        <v>6610.8287961282522</v>
      </c>
    </row>
    <row r="118" spans="1:15" ht="24.75" customHeight="1">
      <c r="A118" s="244">
        <f t="shared" si="23"/>
        <v>105</v>
      </c>
      <c r="B118" s="238">
        <v>42311505</v>
      </c>
      <c r="C118" s="238">
        <v>2002798</v>
      </c>
      <c r="D118" s="240" t="s">
        <v>266</v>
      </c>
      <c r="E118" s="240" t="s">
        <v>267</v>
      </c>
      <c r="F118" s="239" t="s">
        <v>50</v>
      </c>
      <c r="G118" s="232">
        <v>102271.66666666667</v>
      </c>
      <c r="H118" s="232">
        <v>140000</v>
      </c>
      <c r="I118" s="233"/>
      <c r="J118" s="233"/>
      <c r="K118" s="233"/>
      <c r="L118" s="233"/>
      <c r="M118" s="233">
        <f t="shared" si="20"/>
        <v>121135.83333333334</v>
      </c>
      <c r="N118" s="233">
        <f t="shared" si="21"/>
        <v>121135.83333333334</v>
      </c>
      <c r="O118" s="303">
        <f t="shared" si="22"/>
        <v>118198.16597070782</v>
      </c>
    </row>
    <row r="119" spans="1:15" ht="24.75" customHeight="1">
      <c r="A119" s="244">
        <f t="shared" si="23"/>
        <v>106</v>
      </c>
      <c r="B119" s="238">
        <v>42311505</v>
      </c>
      <c r="C119" s="238">
        <v>2002799</v>
      </c>
      <c r="D119" s="240" t="s">
        <v>269</v>
      </c>
      <c r="E119" s="240" t="s">
        <v>270</v>
      </c>
      <c r="F119" s="239" t="s">
        <v>268</v>
      </c>
      <c r="G119" s="232">
        <v>5954.75</v>
      </c>
      <c r="H119" s="232">
        <v>6800</v>
      </c>
      <c r="I119" s="233"/>
      <c r="J119" s="233"/>
      <c r="K119" s="233"/>
      <c r="L119" s="233"/>
      <c r="M119" s="233">
        <f t="shared" si="20"/>
        <v>6377.375</v>
      </c>
      <c r="N119" s="233">
        <f t="shared" si="21"/>
        <v>6377.375</v>
      </c>
      <c r="O119" s="303">
        <f t="shared" si="22"/>
        <v>6349.367882553559</v>
      </c>
    </row>
    <row r="120" spans="1:15" ht="24.75" customHeight="1">
      <c r="A120" s="244">
        <f t="shared" si="23"/>
        <v>107</v>
      </c>
      <c r="B120" s="238">
        <v>42311505</v>
      </c>
      <c r="C120" s="238">
        <v>2002799</v>
      </c>
      <c r="D120" s="240" t="s">
        <v>269</v>
      </c>
      <c r="E120" s="240" t="s">
        <v>270</v>
      </c>
      <c r="F120" s="239" t="s">
        <v>50</v>
      </c>
      <c r="G120" s="232">
        <v>104199.66666666667</v>
      </c>
      <c r="H120" s="232">
        <v>155000</v>
      </c>
      <c r="I120" s="233"/>
      <c r="J120" s="233"/>
      <c r="K120" s="233"/>
      <c r="L120" s="233"/>
      <c r="M120" s="233">
        <f t="shared" si="20"/>
        <v>129599.83333333334</v>
      </c>
      <c r="N120" s="233">
        <f t="shared" si="21"/>
        <v>129599.83333333334</v>
      </c>
      <c r="O120" s="303">
        <f t="shared" si="22"/>
        <v>124621.67518219547</v>
      </c>
    </row>
    <row r="121" spans="1:15" ht="24.75" customHeight="1">
      <c r="A121" s="244">
        <f t="shared" si="23"/>
        <v>108</v>
      </c>
      <c r="B121" s="238">
        <v>42312313</v>
      </c>
      <c r="C121" s="238">
        <v>2003240</v>
      </c>
      <c r="D121" s="240" t="s">
        <v>271</v>
      </c>
      <c r="E121" s="240" t="s">
        <v>271</v>
      </c>
      <c r="F121" s="239" t="s">
        <v>272</v>
      </c>
      <c r="G121" s="232">
        <v>15962.8</v>
      </c>
      <c r="H121" s="232">
        <v>26180</v>
      </c>
      <c r="I121" s="233"/>
      <c r="J121" s="233"/>
      <c r="K121" s="233"/>
      <c r="L121" s="233"/>
      <c r="M121" s="233">
        <f t="shared" si="20"/>
        <v>21071.4</v>
      </c>
      <c r="N121" s="233">
        <f t="shared" si="21"/>
        <v>21071.4</v>
      </c>
      <c r="O121" s="303">
        <f t="shared" si="22"/>
        <v>19832.85894624942</v>
      </c>
    </row>
    <row r="122" spans="1:15" ht="24.75" customHeight="1">
      <c r="A122" s="244">
        <f t="shared" si="23"/>
        <v>109</v>
      </c>
      <c r="B122" s="238">
        <v>12352301</v>
      </c>
      <c r="C122" s="238">
        <v>2501328</v>
      </c>
      <c r="D122" s="240" t="s">
        <v>273</v>
      </c>
      <c r="E122" s="240" t="s">
        <v>274</v>
      </c>
      <c r="F122" s="239" t="s">
        <v>64</v>
      </c>
      <c r="G122" s="232">
        <v>15816.880000000001</v>
      </c>
      <c r="H122" s="232">
        <v>22000</v>
      </c>
      <c r="I122" s="233">
        <v>14620</v>
      </c>
      <c r="J122" s="233"/>
      <c r="K122" s="233"/>
      <c r="L122" s="233"/>
      <c r="M122" s="233">
        <f t="shared" si="20"/>
        <v>17478.960000000003</v>
      </c>
      <c r="N122" s="233">
        <f t="shared" si="21"/>
        <v>15816.880000000001</v>
      </c>
      <c r="O122" s="303">
        <f t="shared" si="22"/>
        <v>16941.725721243107</v>
      </c>
    </row>
    <row r="123" spans="1:15" ht="24.75" customHeight="1" thickBot="1">
      <c r="A123" s="244">
        <f t="shared" si="23"/>
        <v>110</v>
      </c>
      <c r="B123" s="237">
        <v>42311511</v>
      </c>
      <c r="C123" s="237">
        <v>2502575</v>
      </c>
      <c r="D123" s="236" t="s">
        <v>275</v>
      </c>
      <c r="E123" s="236" t="s">
        <v>276</v>
      </c>
      <c r="F123" s="235" t="s">
        <v>64</v>
      </c>
      <c r="G123" s="232">
        <v>1996.5</v>
      </c>
      <c r="H123" s="232">
        <v>2499</v>
      </c>
      <c r="I123" s="233">
        <v>2099.16</v>
      </c>
      <c r="J123" s="233"/>
      <c r="K123" s="233"/>
      <c r="L123" s="233"/>
      <c r="M123" s="233">
        <f t="shared" si="20"/>
        <v>2198.2199999999998</v>
      </c>
      <c r="N123" s="233">
        <f t="shared" si="21"/>
        <v>2099.16</v>
      </c>
      <c r="O123" s="303">
        <f t="shared" si="22"/>
        <v>2177.9886812455829</v>
      </c>
    </row>
    <row r="124" spans="1:15" ht="24.75" customHeight="1" thickBot="1">
      <c r="A124" s="385" t="s">
        <v>515</v>
      </c>
      <c r="B124" s="386"/>
      <c r="C124" s="386"/>
      <c r="D124" s="386"/>
      <c r="E124" s="386"/>
      <c r="F124" s="386"/>
      <c r="G124" s="386"/>
      <c r="H124" s="386"/>
      <c r="I124" s="386"/>
      <c r="J124" s="386"/>
      <c r="K124" s="386"/>
      <c r="L124" s="386"/>
      <c r="M124" s="386"/>
      <c r="N124" s="386"/>
      <c r="O124" s="387"/>
    </row>
    <row r="125" spans="1:15" ht="24.75" customHeight="1">
      <c r="A125" s="244">
        <f>+A123+1</f>
        <v>111</v>
      </c>
      <c r="B125" s="244">
        <v>42281604</v>
      </c>
      <c r="C125" s="244">
        <v>2502739</v>
      </c>
      <c r="D125" s="247" t="s">
        <v>279</v>
      </c>
      <c r="E125" s="247" t="s">
        <v>280</v>
      </c>
      <c r="F125" s="267" t="s">
        <v>281</v>
      </c>
      <c r="G125" s="266">
        <v>139422.57142857142</v>
      </c>
      <c r="H125" s="233">
        <v>134000</v>
      </c>
      <c r="I125" s="233"/>
      <c r="J125" s="233"/>
      <c r="K125" s="233"/>
      <c r="L125" s="233"/>
      <c r="M125" s="233">
        <f t="shared" ref="M125:M137" si="24">+AVERAGE(G125:L125)</f>
        <v>136711.28571428571</v>
      </c>
      <c r="N125" s="233">
        <f t="shared" ref="N125:N137" si="25">+MEDIAN(G125:L125)</f>
        <v>136711.28571428571</v>
      </c>
      <c r="O125" s="303">
        <f t="shared" ref="O125:O137" si="26">+HARMEAN(G125:L125)</f>
        <v>136657.51495069379</v>
      </c>
    </row>
    <row r="126" spans="1:15" ht="24.75" customHeight="1">
      <c r="A126" s="244">
        <f t="shared" ref="A126:A137" si="27">+A125+1</f>
        <v>112</v>
      </c>
      <c r="B126" s="238">
        <v>42281604</v>
      </c>
      <c r="C126" s="238">
        <v>2502739</v>
      </c>
      <c r="D126" s="240" t="s">
        <v>279</v>
      </c>
      <c r="E126" s="240" t="s">
        <v>280</v>
      </c>
      <c r="F126" s="263" t="s">
        <v>268</v>
      </c>
      <c r="G126" s="262">
        <v>7363.8095238095239</v>
      </c>
      <c r="H126" s="232">
        <v>6700</v>
      </c>
      <c r="I126" s="233"/>
      <c r="J126" s="233"/>
      <c r="K126" s="233"/>
      <c r="L126" s="233"/>
      <c r="M126" s="233">
        <f t="shared" si="24"/>
        <v>7031.9047619047615</v>
      </c>
      <c r="N126" s="233">
        <f t="shared" si="25"/>
        <v>7031.9047619047615</v>
      </c>
      <c r="O126" s="303">
        <f t="shared" si="26"/>
        <v>7016.2389110855283</v>
      </c>
    </row>
    <row r="127" spans="1:15" ht="24.75" customHeight="1">
      <c r="A127" s="244">
        <f t="shared" si="27"/>
        <v>113</v>
      </c>
      <c r="B127" s="238">
        <v>42281704</v>
      </c>
      <c r="C127" s="238">
        <v>2503252</v>
      </c>
      <c r="D127" s="240" t="s">
        <v>282</v>
      </c>
      <c r="E127" s="240" t="s">
        <v>514</v>
      </c>
      <c r="F127" s="265" t="s">
        <v>283</v>
      </c>
      <c r="G127" s="264">
        <v>162098.02857142859</v>
      </c>
      <c r="H127" s="232">
        <v>230000</v>
      </c>
      <c r="I127" s="233"/>
      <c r="J127" s="233"/>
      <c r="K127" s="233"/>
      <c r="L127" s="233"/>
      <c r="M127" s="233">
        <f t="shared" si="24"/>
        <v>196049.01428571431</v>
      </c>
      <c r="N127" s="233">
        <f t="shared" si="25"/>
        <v>196049.01428571431</v>
      </c>
      <c r="O127" s="303">
        <f t="shared" si="26"/>
        <v>190169.51810374536</v>
      </c>
    </row>
    <row r="128" spans="1:15" ht="24.75" customHeight="1">
      <c r="A128" s="244">
        <f t="shared" si="27"/>
        <v>114</v>
      </c>
      <c r="B128" s="238">
        <v>42281603</v>
      </c>
      <c r="C128" s="238">
        <v>2504876</v>
      </c>
      <c r="D128" s="240" t="s">
        <v>284</v>
      </c>
      <c r="E128" s="240" t="s">
        <v>285</v>
      </c>
      <c r="F128" s="265" t="s">
        <v>286</v>
      </c>
      <c r="G128" s="264">
        <v>214231.2</v>
      </c>
      <c r="H128" s="232">
        <v>280000</v>
      </c>
      <c r="I128" s="233"/>
      <c r="J128" s="233"/>
      <c r="K128" s="233"/>
      <c r="L128" s="233"/>
      <c r="M128" s="233">
        <f t="shared" si="24"/>
        <v>247115.6</v>
      </c>
      <c r="N128" s="233">
        <f t="shared" si="25"/>
        <v>247115.6</v>
      </c>
      <c r="O128" s="303">
        <f t="shared" si="26"/>
        <v>242739.57613359904</v>
      </c>
    </row>
    <row r="129" spans="1:15" ht="24.75" customHeight="1">
      <c r="A129" s="244">
        <f t="shared" si="27"/>
        <v>115</v>
      </c>
      <c r="B129" s="238">
        <v>42281603</v>
      </c>
      <c r="C129" s="238">
        <v>2503133</v>
      </c>
      <c r="D129" s="240" t="s">
        <v>287</v>
      </c>
      <c r="E129" s="240" t="s">
        <v>288</v>
      </c>
      <c r="F129" s="265" t="s">
        <v>513</v>
      </c>
      <c r="G129" s="264">
        <v>50035.657142857148</v>
      </c>
      <c r="H129" s="232">
        <v>60000</v>
      </c>
      <c r="I129" s="233"/>
      <c r="J129" s="233"/>
      <c r="K129" s="233"/>
      <c r="L129" s="233"/>
      <c r="M129" s="233">
        <f t="shared" si="24"/>
        <v>55017.828571428574</v>
      </c>
      <c r="N129" s="233">
        <f t="shared" si="25"/>
        <v>55017.828571428574</v>
      </c>
      <c r="O129" s="303">
        <f t="shared" si="26"/>
        <v>54566.66514335094</v>
      </c>
    </row>
    <row r="130" spans="1:15" ht="24.75" customHeight="1">
      <c r="A130" s="244">
        <f t="shared" si="27"/>
        <v>116</v>
      </c>
      <c r="B130" s="238">
        <v>42131700</v>
      </c>
      <c r="C130" s="238">
        <v>2502695</v>
      </c>
      <c r="D130" s="240" t="s">
        <v>289</v>
      </c>
      <c r="E130" s="240" t="s">
        <v>512</v>
      </c>
      <c r="F130" s="265" t="s">
        <v>511</v>
      </c>
      <c r="G130" s="264">
        <v>50288.821428571428</v>
      </c>
      <c r="H130" s="232">
        <v>130900</v>
      </c>
      <c r="I130" s="233">
        <v>100834</v>
      </c>
      <c r="J130" s="233"/>
      <c r="K130" s="233"/>
      <c r="L130" s="233"/>
      <c r="M130" s="233">
        <f t="shared" si="24"/>
        <v>94007.607142857145</v>
      </c>
      <c r="N130" s="233">
        <f t="shared" si="25"/>
        <v>100834</v>
      </c>
      <c r="O130" s="303">
        <f t="shared" si="26"/>
        <v>80124.258525751793</v>
      </c>
    </row>
    <row r="131" spans="1:15" ht="24.75" customHeight="1">
      <c r="A131" s="244">
        <f t="shared" si="27"/>
        <v>117</v>
      </c>
      <c r="B131" s="238">
        <v>42281603</v>
      </c>
      <c r="C131" s="238">
        <v>2504876</v>
      </c>
      <c r="D131" s="240" t="s">
        <v>284</v>
      </c>
      <c r="E131" s="240" t="s">
        <v>285</v>
      </c>
      <c r="F131" s="265" t="s">
        <v>272</v>
      </c>
      <c r="G131" s="264">
        <v>97722.71428571429</v>
      </c>
      <c r="H131" s="232">
        <v>39000</v>
      </c>
      <c r="I131" s="233">
        <v>30509</v>
      </c>
      <c r="J131" s="233"/>
      <c r="K131" s="233"/>
      <c r="L131" s="233"/>
      <c r="M131" s="233">
        <f t="shared" si="24"/>
        <v>55743.904761904763</v>
      </c>
      <c r="N131" s="233">
        <f t="shared" si="25"/>
        <v>39000</v>
      </c>
      <c r="O131" s="303">
        <f t="shared" si="26"/>
        <v>43699.115962945601</v>
      </c>
    </row>
    <row r="132" spans="1:15" ht="24.75" customHeight="1">
      <c r="A132" s="244">
        <f t="shared" si="27"/>
        <v>118</v>
      </c>
      <c r="B132" s="238">
        <v>42281604</v>
      </c>
      <c r="C132" s="238">
        <v>2502739</v>
      </c>
      <c r="D132" s="240" t="s">
        <v>291</v>
      </c>
      <c r="E132" s="240" t="s">
        <v>292</v>
      </c>
      <c r="F132" s="265" t="s">
        <v>290</v>
      </c>
      <c r="G132" s="264">
        <v>116866.04761904762</v>
      </c>
      <c r="H132" s="232">
        <v>145000</v>
      </c>
      <c r="I132" s="233"/>
      <c r="J132" s="233"/>
      <c r="K132" s="233"/>
      <c r="L132" s="233"/>
      <c r="M132" s="233">
        <f t="shared" si="24"/>
        <v>130933.02380952382</v>
      </c>
      <c r="N132" s="233">
        <f t="shared" si="25"/>
        <v>130933.02380952382</v>
      </c>
      <c r="O132" s="303">
        <f t="shared" si="26"/>
        <v>129421.71815579286</v>
      </c>
    </row>
    <row r="133" spans="1:15" ht="24.75" customHeight="1">
      <c r="A133" s="244">
        <f t="shared" si="27"/>
        <v>119</v>
      </c>
      <c r="B133" s="238">
        <v>42281704</v>
      </c>
      <c r="C133" s="238">
        <v>2500436</v>
      </c>
      <c r="D133" s="240" t="s">
        <v>293</v>
      </c>
      <c r="E133" s="240" t="s">
        <v>294</v>
      </c>
      <c r="F133" s="263" t="s">
        <v>295</v>
      </c>
      <c r="G133" s="262">
        <v>70956.526249999995</v>
      </c>
      <c r="H133" s="232">
        <v>135000</v>
      </c>
      <c r="I133" s="233"/>
      <c r="J133" s="233"/>
      <c r="K133" s="233"/>
      <c r="L133" s="233"/>
      <c r="M133" s="233">
        <f t="shared" si="24"/>
        <v>102978.263125</v>
      </c>
      <c r="N133" s="233">
        <f t="shared" si="25"/>
        <v>102978.263125</v>
      </c>
      <c r="O133" s="303">
        <f t="shared" si="26"/>
        <v>93020.903179561181</v>
      </c>
    </row>
    <row r="134" spans="1:15" ht="24.75" customHeight="1">
      <c r="A134" s="244">
        <f t="shared" si="27"/>
        <v>120</v>
      </c>
      <c r="B134" s="243">
        <v>42281603</v>
      </c>
      <c r="C134" s="243">
        <v>2584033</v>
      </c>
      <c r="D134" s="240" t="s">
        <v>296</v>
      </c>
      <c r="E134" s="240" t="s">
        <v>297</v>
      </c>
      <c r="F134" s="265" t="s">
        <v>510</v>
      </c>
      <c r="G134" s="264">
        <v>165443.27675000002</v>
      </c>
      <c r="H134" s="232">
        <v>325000</v>
      </c>
      <c r="I134" s="233"/>
      <c r="J134" s="233"/>
      <c r="K134" s="233"/>
      <c r="L134" s="233"/>
      <c r="M134" s="233">
        <f t="shared" si="24"/>
        <v>245221.63837500001</v>
      </c>
      <c r="N134" s="233">
        <f t="shared" si="25"/>
        <v>245221.63837500001</v>
      </c>
      <c r="O134" s="303">
        <f t="shared" si="26"/>
        <v>219267.21189883252</v>
      </c>
    </row>
    <row r="135" spans="1:15" ht="24.75" customHeight="1">
      <c r="A135" s="244">
        <f t="shared" si="27"/>
        <v>121</v>
      </c>
      <c r="B135" s="238">
        <v>42281604</v>
      </c>
      <c r="C135" s="238">
        <v>2584088</v>
      </c>
      <c r="D135" s="240" t="s">
        <v>298</v>
      </c>
      <c r="E135" s="240" t="s">
        <v>298</v>
      </c>
      <c r="F135" s="265" t="s">
        <v>299</v>
      </c>
      <c r="G135" s="264">
        <v>38761.333333333336</v>
      </c>
      <c r="H135" s="232">
        <v>47600</v>
      </c>
      <c r="I135" s="233">
        <v>38946</v>
      </c>
      <c r="J135" s="233"/>
      <c r="K135" s="233"/>
      <c r="L135" s="233"/>
      <c r="M135" s="233">
        <f t="shared" si="24"/>
        <v>41769.111111111117</v>
      </c>
      <c r="N135" s="233">
        <f t="shared" si="25"/>
        <v>38946</v>
      </c>
      <c r="O135" s="303">
        <f t="shared" si="26"/>
        <v>41388.50869059367</v>
      </c>
    </row>
    <row r="136" spans="1:15" ht="24.75" customHeight="1">
      <c r="A136" s="244">
        <f t="shared" si="27"/>
        <v>122</v>
      </c>
      <c r="B136" s="238">
        <v>15101511</v>
      </c>
      <c r="C136" s="238">
        <v>2502671</v>
      </c>
      <c r="D136" s="240" t="s">
        <v>300</v>
      </c>
      <c r="E136" s="240" t="s">
        <v>301</v>
      </c>
      <c r="F136" s="263" t="s">
        <v>302</v>
      </c>
      <c r="G136" s="262">
        <v>35686.333333333336</v>
      </c>
      <c r="H136" s="232">
        <v>10710</v>
      </c>
      <c r="I136" s="233">
        <v>15579</v>
      </c>
      <c r="J136" s="233"/>
      <c r="K136" s="233"/>
      <c r="L136" s="233"/>
      <c r="M136" s="233">
        <f t="shared" si="24"/>
        <v>20658.444444444445</v>
      </c>
      <c r="N136" s="233">
        <f t="shared" si="25"/>
        <v>15579</v>
      </c>
      <c r="O136" s="303">
        <f t="shared" si="26"/>
        <v>16165.396946642541</v>
      </c>
    </row>
    <row r="137" spans="1:15" ht="24.75" customHeight="1" thickBot="1">
      <c r="A137" s="244">
        <f t="shared" si="27"/>
        <v>123</v>
      </c>
      <c r="B137" s="255"/>
      <c r="C137" s="238"/>
      <c r="D137" s="261" t="s">
        <v>303</v>
      </c>
      <c r="E137" s="240" t="s">
        <v>304</v>
      </c>
      <c r="F137" s="260" t="s">
        <v>50</v>
      </c>
      <c r="G137" s="259">
        <v>26890</v>
      </c>
      <c r="H137" s="232">
        <v>72000</v>
      </c>
      <c r="I137" s="233"/>
      <c r="J137" s="233"/>
      <c r="K137" s="233"/>
      <c r="L137" s="233"/>
      <c r="M137" s="233">
        <f t="shared" si="24"/>
        <v>49445</v>
      </c>
      <c r="N137" s="233">
        <f t="shared" si="25"/>
        <v>49445</v>
      </c>
      <c r="O137" s="303">
        <f t="shared" si="26"/>
        <v>39156.234199615727</v>
      </c>
    </row>
    <row r="138" spans="1:15" ht="24.75" customHeight="1" thickBot="1">
      <c r="A138" s="385" t="s">
        <v>509</v>
      </c>
      <c r="B138" s="386"/>
      <c r="C138" s="386"/>
      <c r="D138" s="386"/>
      <c r="E138" s="386"/>
      <c r="F138" s="386"/>
      <c r="G138" s="386"/>
      <c r="H138" s="386"/>
      <c r="I138" s="386"/>
      <c r="J138" s="386"/>
      <c r="K138" s="386"/>
      <c r="L138" s="386"/>
      <c r="M138" s="386"/>
      <c r="N138" s="386"/>
      <c r="O138" s="387"/>
    </row>
    <row r="139" spans="1:15" ht="24.75" customHeight="1" thickBot="1">
      <c r="A139" s="244">
        <f>+A137+1</f>
        <v>124</v>
      </c>
      <c r="B139" s="244">
        <v>41104122</v>
      </c>
      <c r="C139" s="244">
        <v>2502958</v>
      </c>
      <c r="D139" s="423" t="s">
        <v>558</v>
      </c>
      <c r="E139" s="425" t="s">
        <v>559</v>
      </c>
      <c r="F139" s="250" t="s">
        <v>64</v>
      </c>
      <c r="G139" s="249">
        <v>222.60749999999999</v>
      </c>
      <c r="H139" s="233">
        <v>357</v>
      </c>
      <c r="I139" s="233"/>
      <c r="J139" s="233"/>
      <c r="K139" s="233"/>
      <c r="L139" s="233"/>
      <c r="M139" s="233">
        <f t="shared" ref="M139:M145" si="28">+AVERAGE(G139:L139)</f>
        <v>289.80374999999998</v>
      </c>
      <c r="N139" s="233">
        <f t="shared" ref="N139:N145" si="29">+MEDIAN(G139:L139)</f>
        <v>289.80374999999998</v>
      </c>
      <c r="O139" s="303">
        <f t="shared" ref="O139:O145" si="30">+HARMEAN(G139:L139)</f>
        <v>274.22308199945655</v>
      </c>
    </row>
    <row r="140" spans="1:15" ht="24.75" customHeight="1">
      <c r="A140" s="238">
        <f t="shared" ref="A140:A145" si="31">+A139+1</f>
        <v>125</v>
      </c>
      <c r="B140" s="238">
        <v>41104112</v>
      </c>
      <c r="C140" s="238">
        <v>2502175</v>
      </c>
      <c r="D140" s="240" t="s">
        <v>307</v>
      </c>
      <c r="E140" s="240" t="s">
        <v>308</v>
      </c>
      <c r="F140" s="239" t="s">
        <v>64</v>
      </c>
      <c r="G140" s="234">
        <v>414.82</v>
      </c>
      <c r="H140" s="232">
        <v>595</v>
      </c>
      <c r="I140" s="233"/>
      <c r="J140" s="233"/>
      <c r="K140" s="233"/>
      <c r="L140" s="233"/>
      <c r="M140" s="233">
        <f t="shared" si="28"/>
        <v>504.90999999999997</v>
      </c>
      <c r="N140" s="233">
        <f t="shared" si="29"/>
        <v>504.90999999999997</v>
      </c>
      <c r="O140" s="303">
        <f t="shared" si="30"/>
        <v>488.83543601830024</v>
      </c>
    </row>
    <row r="141" spans="1:15" ht="24.75" customHeight="1">
      <c r="A141" s="238">
        <f t="shared" si="31"/>
        <v>126</v>
      </c>
      <c r="B141" s="238">
        <v>41104112</v>
      </c>
      <c r="C141" s="238">
        <v>2501674</v>
      </c>
      <c r="D141" s="240" t="s">
        <v>309</v>
      </c>
      <c r="E141" s="240" t="s">
        <v>310</v>
      </c>
      <c r="F141" s="239" t="s">
        <v>64</v>
      </c>
      <c r="G141" s="234">
        <v>264.16999999999996</v>
      </c>
      <c r="H141" s="232">
        <v>476</v>
      </c>
      <c r="I141" s="233"/>
      <c r="J141" s="233"/>
      <c r="K141" s="233"/>
      <c r="L141" s="233"/>
      <c r="M141" s="233">
        <f t="shared" si="28"/>
        <v>370.08499999999998</v>
      </c>
      <c r="N141" s="233">
        <f t="shared" si="29"/>
        <v>370.08499999999998</v>
      </c>
      <c r="O141" s="303">
        <f t="shared" si="30"/>
        <v>339.77307915749083</v>
      </c>
    </row>
    <row r="142" spans="1:15" ht="24.75" customHeight="1">
      <c r="A142" s="238">
        <f t="shared" si="31"/>
        <v>127</v>
      </c>
      <c r="B142" s="238">
        <v>42182000</v>
      </c>
      <c r="C142" s="238">
        <v>2501166</v>
      </c>
      <c r="D142" s="240" t="s">
        <v>311</v>
      </c>
      <c r="E142" s="240" t="s">
        <v>312</v>
      </c>
      <c r="F142" s="239" t="s">
        <v>64</v>
      </c>
      <c r="G142" s="234">
        <v>2751.6</v>
      </c>
      <c r="H142" s="232">
        <v>3451</v>
      </c>
      <c r="I142" s="233">
        <v>2930</v>
      </c>
      <c r="J142" s="233"/>
      <c r="K142" s="233"/>
      <c r="L142" s="233"/>
      <c r="M142" s="233">
        <f t="shared" si="28"/>
        <v>3044.2000000000003</v>
      </c>
      <c r="N142" s="233">
        <f t="shared" si="29"/>
        <v>2930</v>
      </c>
      <c r="O142" s="303">
        <f t="shared" si="30"/>
        <v>3016.6127106757717</v>
      </c>
    </row>
    <row r="143" spans="1:15" ht="24.75" customHeight="1">
      <c r="A143" s="238">
        <f t="shared" si="31"/>
        <v>128</v>
      </c>
      <c r="B143" s="238">
        <v>42182014</v>
      </c>
      <c r="C143" s="238">
        <v>2504937</v>
      </c>
      <c r="D143" s="240" t="s">
        <v>313</v>
      </c>
      <c r="E143" s="240" t="s">
        <v>314</v>
      </c>
      <c r="F143" s="239" t="s">
        <v>64</v>
      </c>
      <c r="G143" s="234">
        <v>6815.8</v>
      </c>
      <c r="H143" s="232">
        <v>714</v>
      </c>
      <c r="I143" s="233"/>
      <c r="J143" s="233"/>
      <c r="K143" s="233"/>
      <c r="L143" s="233"/>
      <c r="M143" s="233">
        <f t="shared" si="28"/>
        <v>3764.9</v>
      </c>
      <c r="N143" s="233">
        <f t="shared" si="29"/>
        <v>3764.9</v>
      </c>
      <c r="O143" s="303">
        <f t="shared" si="30"/>
        <v>1292.592419453372</v>
      </c>
    </row>
    <row r="144" spans="1:15" ht="24.75" customHeight="1">
      <c r="A144" s="238">
        <f t="shared" si="31"/>
        <v>129</v>
      </c>
      <c r="B144" s="238">
        <v>42271705</v>
      </c>
      <c r="C144" s="238">
        <v>2500029</v>
      </c>
      <c r="D144" s="240" t="s">
        <v>489</v>
      </c>
      <c r="E144" s="240" t="s">
        <v>508</v>
      </c>
      <c r="F144" s="239" t="s">
        <v>64</v>
      </c>
      <c r="G144" s="234">
        <v>2407.15</v>
      </c>
      <c r="H144" s="232">
        <v>3332</v>
      </c>
      <c r="I144" s="233">
        <v>3985</v>
      </c>
      <c r="J144" s="233"/>
      <c r="K144" s="233"/>
      <c r="L144" s="233"/>
      <c r="M144" s="233">
        <f t="shared" si="28"/>
        <v>3241.3833333333332</v>
      </c>
      <c r="N144" s="233">
        <f t="shared" si="29"/>
        <v>3332</v>
      </c>
      <c r="O144" s="303">
        <f t="shared" si="30"/>
        <v>3104.0152042900472</v>
      </c>
    </row>
    <row r="145" spans="1:15" ht="24.75" customHeight="1" thickBot="1">
      <c r="A145" s="238">
        <f t="shared" si="31"/>
        <v>130</v>
      </c>
      <c r="B145" s="237">
        <v>42182013</v>
      </c>
      <c r="C145" s="237">
        <v>2584143</v>
      </c>
      <c r="D145" s="236" t="s">
        <v>315</v>
      </c>
      <c r="E145" s="236" t="s">
        <v>316</v>
      </c>
      <c r="F145" s="235" t="s">
        <v>64</v>
      </c>
      <c r="G145" s="234">
        <v>73378</v>
      </c>
      <c r="H145" s="232">
        <v>94010</v>
      </c>
      <c r="I145" s="233"/>
      <c r="J145" s="233"/>
      <c r="K145" s="233"/>
      <c r="L145" s="233"/>
      <c r="M145" s="233">
        <f t="shared" si="28"/>
        <v>83694</v>
      </c>
      <c r="N145" s="233">
        <f t="shared" si="29"/>
        <v>83694</v>
      </c>
      <c r="O145" s="303">
        <f t="shared" si="30"/>
        <v>82422.464931775277</v>
      </c>
    </row>
    <row r="146" spans="1:15" ht="24.75" customHeight="1" thickBot="1">
      <c r="A146" s="385" t="s">
        <v>507</v>
      </c>
      <c r="B146" s="386"/>
      <c r="C146" s="386"/>
      <c r="D146" s="386"/>
      <c r="E146" s="386"/>
      <c r="F146" s="386"/>
      <c r="G146" s="386"/>
      <c r="H146" s="386"/>
      <c r="I146" s="386"/>
      <c r="J146" s="386"/>
      <c r="K146" s="386"/>
      <c r="L146" s="386"/>
      <c r="M146" s="386"/>
      <c r="N146" s="386"/>
      <c r="O146" s="387"/>
    </row>
    <row r="147" spans="1:15" ht="24.75" customHeight="1">
      <c r="A147" s="238">
        <f>+A145+1</f>
        <v>131</v>
      </c>
      <c r="B147" s="238">
        <v>42221609</v>
      </c>
      <c r="C147" s="238">
        <v>2500356</v>
      </c>
      <c r="D147" s="240" t="s">
        <v>319</v>
      </c>
      <c r="E147" s="240" t="s">
        <v>320</v>
      </c>
      <c r="F147" s="239" t="s">
        <v>64</v>
      </c>
      <c r="G147" s="234">
        <v>2326</v>
      </c>
      <c r="H147" s="232">
        <v>1800</v>
      </c>
      <c r="I147" s="233">
        <v>2364</v>
      </c>
      <c r="J147" s="233"/>
      <c r="K147" s="233"/>
      <c r="L147" s="233"/>
      <c r="M147" s="233">
        <f t="shared" ref="M147:M175" si="32">+AVERAGE(G147:L147)</f>
        <v>2163.3333333333335</v>
      </c>
      <c r="N147" s="233">
        <f t="shared" ref="N147:N175" si="33">+MEDIAN(G147:L147)</f>
        <v>2326</v>
      </c>
      <c r="O147" s="303">
        <f t="shared" ref="O147:O175" si="34">+HARMEAN(G147:L147)</f>
        <v>2129.9405537641533</v>
      </c>
    </row>
    <row r="148" spans="1:15" ht="24.75" customHeight="1">
      <c r="A148" s="238">
        <f t="shared" ref="A148:A175" si="35">+A147+1</f>
        <v>132</v>
      </c>
      <c r="B148" s="238">
        <v>42221609</v>
      </c>
      <c r="C148" s="238">
        <v>2584037</v>
      </c>
      <c r="D148" s="240" t="s">
        <v>321</v>
      </c>
      <c r="E148" s="240" t="s">
        <v>322</v>
      </c>
      <c r="F148" s="239" t="s">
        <v>64</v>
      </c>
      <c r="G148" s="234">
        <v>789.8415</v>
      </c>
      <c r="H148" s="232">
        <v>2200</v>
      </c>
      <c r="I148" s="233">
        <v>2167</v>
      </c>
      <c r="J148" s="233"/>
      <c r="K148" s="233"/>
      <c r="L148" s="233"/>
      <c r="M148" s="233">
        <f t="shared" si="32"/>
        <v>1718.9471666666668</v>
      </c>
      <c r="N148" s="233">
        <f t="shared" si="33"/>
        <v>2167</v>
      </c>
      <c r="O148" s="303">
        <f t="shared" si="34"/>
        <v>1374.8288940480884</v>
      </c>
    </row>
    <row r="149" spans="1:15" ht="24.75" customHeight="1">
      <c r="A149" s="238">
        <f t="shared" si="35"/>
        <v>133</v>
      </c>
      <c r="B149" s="255">
        <v>42131606</v>
      </c>
      <c r="C149" s="255">
        <v>2502327</v>
      </c>
      <c r="D149" s="254" t="s">
        <v>323</v>
      </c>
      <c r="E149" s="254" t="s">
        <v>324</v>
      </c>
      <c r="F149" s="239" t="s">
        <v>64</v>
      </c>
      <c r="G149" s="234">
        <v>4605.5</v>
      </c>
      <c r="H149" s="232">
        <v>4100</v>
      </c>
      <c r="I149" s="233"/>
      <c r="J149" s="233"/>
      <c r="K149" s="233"/>
      <c r="L149" s="233"/>
      <c r="M149" s="233">
        <f t="shared" si="32"/>
        <v>4352.75</v>
      </c>
      <c r="N149" s="233">
        <f t="shared" si="33"/>
        <v>4352.75</v>
      </c>
      <c r="O149" s="303">
        <f t="shared" si="34"/>
        <v>4338.0736316121993</v>
      </c>
    </row>
    <row r="150" spans="1:15" ht="24.75" customHeight="1">
      <c r="A150" s="238">
        <f t="shared" si="35"/>
        <v>134</v>
      </c>
      <c r="B150" s="255">
        <v>42142609</v>
      </c>
      <c r="C150" s="255">
        <v>2503856</v>
      </c>
      <c r="D150" s="254" t="s">
        <v>325</v>
      </c>
      <c r="E150" s="254" t="s">
        <v>506</v>
      </c>
      <c r="F150" s="239" t="s">
        <v>64</v>
      </c>
      <c r="G150" s="256">
        <v>628.875</v>
      </c>
      <c r="H150" s="232">
        <v>400</v>
      </c>
      <c r="I150" s="233"/>
      <c r="J150" s="233"/>
      <c r="K150" s="233"/>
      <c r="L150" s="233"/>
      <c r="M150" s="233">
        <f t="shared" si="32"/>
        <v>514.4375</v>
      </c>
      <c r="N150" s="233">
        <f t="shared" si="33"/>
        <v>514.4375</v>
      </c>
      <c r="O150" s="303">
        <f t="shared" si="34"/>
        <v>488.98068278459482</v>
      </c>
    </row>
    <row r="151" spans="1:15" ht="24.75" customHeight="1">
      <c r="A151" s="238">
        <f t="shared" si="35"/>
        <v>135</v>
      </c>
      <c r="B151" s="257"/>
      <c r="C151" s="257"/>
      <c r="D151" s="258" t="s">
        <v>326</v>
      </c>
      <c r="E151" s="257" t="s">
        <v>327</v>
      </c>
      <c r="F151" s="242" t="s">
        <v>64</v>
      </c>
      <c r="G151" s="256"/>
      <c r="H151" s="232">
        <v>1785</v>
      </c>
      <c r="I151" s="233"/>
      <c r="J151" s="233"/>
      <c r="K151" s="233"/>
      <c r="L151" s="233"/>
      <c r="M151" s="233">
        <f t="shared" si="32"/>
        <v>1785</v>
      </c>
      <c r="N151" s="233">
        <f t="shared" si="33"/>
        <v>1785</v>
      </c>
      <c r="O151" s="303">
        <f t="shared" si="34"/>
        <v>1785.0000000000002</v>
      </c>
    </row>
    <row r="152" spans="1:15" ht="24.75" customHeight="1">
      <c r="A152" s="238">
        <f t="shared" si="35"/>
        <v>136</v>
      </c>
      <c r="B152" s="255">
        <v>42231701</v>
      </c>
      <c r="C152" s="255">
        <v>2500914</v>
      </c>
      <c r="D152" s="254" t="s">
        <v>328</v>
      </c>
      <c r="E152" s="254" t="s">
        <v>328</v>
      </c>
      <c r="F152" s="239" t="s">
        <v>64</v>
      </c>
      <c r="G152" s="234">
        <v>5762.5779999999995</v>
      </c>
      <c r="H152" s="232">
        <v>1600</v>
      </c>
      <c r="I152" s="233"/>
      <c r="J152" s="233"/>
      <c r="K152" s="233"/>
      <c r="L152" s="233"/>
      <c r="M152" s="233">
        <f t="shared" si="32"/>
        <v>3681.2889999999998</v>
      </c>
      <c r="N152" s="233">
        <f t="shared" si="33"/>
        <v>3681.2889999999998</v>
      </c>
      <c r="O152" s="303">
        <f t="shared" si="34"/>
        <v>2504.5914080638599</v>
      </c>
    </row>
    <row r="153" spans="1:15" ht="24.75" customHeight="1">
      <c r="A153" s="238">
        <f t="shared" si="35"/>
        <v>137</v>
      </c>
      <c r="B153" s="255">
        <v>42231701</v>
      </c>
      <c r="C153" s="255">
        <v>2500915</v>
      </c>
      <c r="D153" s="254" t="s">
        <v>329</v>
      </c>
      <c r="E153" s="254" t="s">
        <v>329</v>
      </c>
      <c r="F153" s="239" t="s">
        <v>64</v>
      </c>
      <c r="G153" s="234">
        <v>5789.0280000000002</v>
      </c>
      <c r="H153" s="232">
        <v>1600</v>
      </c>
      <c r="I153" s="233"/>
      <c r="J153" s="233"/>
      <c r="K153" s="233"/>
      <c r="L153" s="233"/>
      <c r="M153" s="233">
        <f t="shared" si="32"/>
        <v>3694.5140000000001</v>
      </c>
      <c r="N153" s="233">
        <f t="shared" si="33"/>
        <v>3694.5140000000001</v>
      </c>
      <c r="O153" s="303">
        <f t="shared" si="34"/>
        <v>2507.080714811204</v>
      </c>
    </row>
    <row r="154" spans="1:15" ht="24.75" customHeight="1">
      <c r="A154" s="238">
        <f t="shared" si="35"/>
        <v>138</v>
      </c>
      <c r="B154" s="255">
        <v>42231701</v>
      </c>
      <c r="C154" s="255">
        <v>2500916</v>
      </c>
      <c r="D154" s="254" t="s">
        <v>330</v>
      </c>
      <c r="E154" s="254" t="s">
        <v>330</v>
      </c>
      <c r="F154" s="239" t="s">
        <v>64</v>
      </c>
      <c r="G154" s="234">
        <v>5798.9279999999999</v>
      </c>
      <c r="H154" s="232">
        <v>1600</v>
      </c>
      <c r="I154" s="233"/>
      <c r="J154" s="233"/>
      <c r="K154" s="233"/>
      <c r="L154" s="233"/>
      <c r="M154" s="233">
        <f t="shared" si="32"/>
        <v>3699.4639999999999</v>
      </c>
      <c r="N154" s="233">
        <f t="shared" si="33"/>
        <v>3699.4639999999999</v>
      </c>
      <c r="O154" s="303">
        <f t="shared" si="34"/>
        <v>2508.0078627606595</v>
      </c>
    </row>
    <row r="155" spans="1:15" ht="24.75" customHeight="1">
      <c r="A155" s="238">
        <f t="shared" si="35"/>
        <v>139</v>
      </c>
      <c r="B155" s="255">
        <v>42231701</v>
      </c>
      <c r="C155" s="255">
        <v>2500917</v>
      </c>
      <c r="D155" s="254" t="s">
        <v>331</v>
      </c>
      <c r="E155" s="254" t="s">
        <v>331</v>
      </c>
      <c r="F155" s="239" t="s">
        <v>64</v>
      </c>
      <c r="G155" s="234">
        <v>5847.576</v>
      </c>
      <c r="H155" s="232">
        <v>1700</v>
      </c>
      <c r="I155" s="233"/>
      <c r="J155" s="233"/>
      <c r="K155" s="233"/>
      <c r="L155" s="233"/>
      <c r="M155" s="233">
        <f t="shared" si="32"/>
        <v>3773.788</v>
      </c>
      <c r="N155" s="233">
        <f t="shared" si="33"/>
        <v>3773.788</v>
      </c>
      <c r="O155" s="303">
        <f t="shared" si="34"/>
        <v>2634.1912158287641</v>
      </c>
    </row>
    <row r="156" spans="1:15" ht="24.75" customHeight="1">
      <c r="A156" s="238">
        <f t="shared" si="35"/>
        <v>140</v>
      </c>
      <c r="B156" s="255">
        <v>42293505</v>
      </c>
      <c r="C156" s="255">
        <v>2584118</v>
      </c>
      <c r="D156" s="254" t="s">
        <v>332</v>
      </c>
      <c r="E156" s="254" t="s">
        <v>333</v>
      </c>
      <c r="F156" s="239" t="s">
        <v>64</v>
      </c>
      <c r="G156" s="234">
        <v>779.18200000000002</v>
      </c>
      <c r="H156" s="232">
        <v>800</v>
      </c>
      <c r="I156" s="233"/>
      <c r="J156" s="233"/>
      <c r="K156" s="233"/>
      <c r="L156" s="233"/>
      <c r="M156" s="233">
        <f t="shared" si="32"/>
        <v>789.59100000000001</v>
      </c>
      <c r="N156" s="233">
        <f t="shared" si="33"/>
        <v>789.59100000000001</v>
      </c>
      <c r="O156" s="303">
        <f t="shared" si="34"/>
        <v>789.4537805015508</v>
      </c>
    </row>
    <row r="157" spans="1:15" ht="24.75" customHeight="1">
      <c r="A157" s="238">
        <f t="shared" si="35"/>
        <v>141</v>
      </c>
      <c r="B157" s="238">
        <v>42293505</v>
      </c>
      <c r="C157" s="238">
        <v>2584119</v>
      </c>
      <c r="D157" s="240" t="s">
        <v>334</v>
      </c>
      <c r="E157" s="240" t="s">
        <v>335</v>
      </c>
      <c r="F157" s="239" t="s">
        <v>64</v>
      </c>
      <c r="G157" s="234">
        <v>785.83199999999999</v>
      </c>
      <c r="H157" s="232">
        <v>800</v>
      </c>
      <c r="I157" s="233"/>
      <c r="J157" s="233"/>
      <c r="K157" s="233"/>
      <c r="L157" s="233"/>
      <c r="M157" s="233">
        <f t="shared" si="32"/>
        <v>792.91599999999994</v>
      </c>
      <c r="N157" s="233">
        <f t="shared" si="33"/>
        <v>792.91599999999994</v>
      </c>
      <c r="O157" s="303">
        <f t="shared" si="34"/>
        <v>792.85271075372418</v>
      </c>
    </row>
    <row r="158" spans="1:15" ht="24.75" customHeight="1">
      <c r="A158" s="238">
        <f t="shared" si="35"/>
        <v>142</v>
      </c>
      <c r="B158" s="238">
        <v>42293505</v>
      </c>
      <c r="C158" s="238">
        <v>2584113</v>
      </c>
      <c r="D158" s="240" t="s">
        <v>336</v>
      </c>
      <c r="E158" s="240" t="s">
        <v>337</v>
      </c>
      <c r="F158" s="239" t="s">
        <v>64</v>
      </c>
      <c r="G158" s="234">
        <v>816.35</v>
      </c>
      <c r="H158" s="232">
        <v>800</v>
      </c>
      <c r="I158" s="233"/>
      <c r="J158" s="233"/>
      <c r="K158" s="233"/>
      <c r="L158" s="233"/>
      <c r="M158" s="233">
        <f t="shared" si="32"/>
        <v>808.17499999999995</v>
      </c>
      <c r="N158" s="233">
        <f t="shared" si="33"/>
        <v>808.17499999999995</v>
      </c>
      <c r="O158" s="303">
        <f t="shared" si="34"/>
        <v>808.09230674049547</v>
      </c>
    </row>
    <row r="159" spans="1:15" ht="24.75" customHeight="1">
      <c r="A159" s="238">
        <f t="shared" si="35"/>
        <v>143</v>
      </c>
      <c r="B159" s="243"/>
      <c r="C159" s="243"/>
      <c r="D159" s="253" t="s">
        <v>338</v>
      </c>
      <c r="E159" s="243" t="s">
        <v>339</v>
      </c>
      <c r="F159" s="239" t="s">
        <v>64</v>
      </c>
      <c r="G159" s="234"/>
      <c r="H159" s="252">
        <v>900</v>
      </c>
      <c r="I159" s="251">
        <v>1373.36</v>
      </c>
      <c r="J159" s="251"/>
      <c r="K159" s="251"/>
      <c r="L159" s="251"/>
      <c r="M159" s="233">
        <f t="shared" si="32"/>
        <v>1136.6799999999998</v>
      </c>
      <c r="N159" s="233">
        <f t="shared" si="33"/>
        <v>1136.6799999999998</v>
      </c>
      <c r="O159" s="303">
        <f t="shared" si="34"/>
        <v>1087.3983882887005</v>
      </c>
    </row>
    <row r="160" spans="1:15" ht="24.75" customHeight="1">
      <c r="A160" s="238">
        <f t="shared" si="35"/>
        <v>144</v>
      </c>
      <c r="B160" s="238">
        <v>42293505</v>
      </c>
      <c r="C160" s="238">
        <v>2584115</v>
      </c>
      <c r="D160" s="240" t="s">
        <v>340</v>
      </c>
      <c r="E160" s="240" t="s">
        <v>341</v>
      </c>
      <c r="F160" s="239" t="s">
        <v>64</v>
      </c>
      <c r="G160" s="234">
        <v>853.9</v>
      </c>
      <c r="H160" s="232">
        <v>900</v>
      </c>
      <c r="I160" s="233"/>
      <c r="J160" s="233"/>
      <c r="K160" s="233"/>
      <c r="L160" s="233"/>
      <c r="M160" s="233">
        <f t="shared" si="32"/>
        <v>876.95</v>
      </c>
      <c r="N160" s="233">
        <f t="shared" si="33"/>
        <v>876.95</v>
      </c>
      <c r="O160" s="303">
        <f t="shared" si="34"/>
        <v>876.3441473288101</v>
      </c>
    </row>
    <row r="161" spans="1:15" ht="24.75" customHeight="1">
      <c r="A161" s="238">
        <f t="shared" si="35"/>
        <v>145</v>
      </c>
      <c r="B161" s="238">
        <v>42293505</v>
      </c>
      <c r="C161" s="238">
        <v>2584116</v>
      </c>
      <c r="D161" s="240" t="s">
        <v>342</v>
      </c>
      <c r="E161" s="240" t="s">
        <v>343</v>
      </c>
      <c r="F161" s="239" t="s">
        <v>64</v>
      </c>
      <c r="G161" s="234">
        <v>877.1</v>
      </c>
      <c r="H161" s="232">
        <v>1000</v>
      </c>
      <c r="I161" s="233"/>
      <c r="J161" s="233"/>
      <c r="K161" s="233"/>
      <c r="L161" s="233"/>
      <c r="M161" s="233">
        <f t="shared" si="32"/>
        <v>938.55</v>
      </c>
      <c r="N161" s="233">
        <f t="shared" si="33"/>
        <v>938.55</v>
      </c>
      <c r="O161" s="303">
        <f t="shared" si="34"/>
        <v>934.5266634702466</v>
      </c>
    </row>
    <row r="162" spans="1:15" ht="24.75" customHeight="1">
      <c r="A162" s="238">
        <f t="shared" si="35"/>
        <v>146</v>
      </c>
      <c r="B162" s="238"/>
      <c r="C162" s="238"/>
      <c r="D162" s="240" t="s">
        <v>344</v>
      </c>
      <c r="E162" s="240" t="s">
        <v>345</v>
      </c>
      <c r="F162" s="239" t="s">
        <v>64</v>
      </c>
      <c r="G162" s="234">
        <v>942.67799999999988</v>
      </c>
      <c r="H162" s="232">
        <v>1100</v>
      </c>
      <c r="I162" s="233"/>
      <c r="J162" s="233"/>
      <c r="K162" s="233"/>
      <c r="L162" s="233"/>
      <c r="M162" s="233">
        <f t="shared" si="32"/>
        <v>1021.3389999999999</v>
      </c>
      <c r="N162" s="233">
        <f t="shared" si="33"/>
        <v>1021.3389999999999</v>
      </c>
      <c r="O162" s="303">
        <f t="shared" si="34"/>
        <v>1015.2807246173895</v>
      </c>
    </row>
    <row r="163" spans="1:15" ht="24.75" customHeight="1">
      <c r="A163" s="238">
        <f t="shared" si="35"/>
        <v>147</v>
      </c>
      <c r="B163" s="238">
        <v>42142710</v>
      </c>
      <c r="C163" s="238">
        <v>2500944</v>
      </c>
      <c r="D163" s="240" t="s">
        <v>346</v>
      </c>
      <c r="E163" s="240" t="s">
        <v>347</v>
      </c>
      <c r="F163" s="239" t="s">
        <v>64</v>
      </c>
      <c r="G163" s="234">
        <v>3612.35</v>
      </c>
      <c r="H163" s="232">
        <v>4500</v>
      </c>
      <c r="I163" s="233"/>
      <c r="J163" s="233"/>
      <c r="K163" s="233"/>
      <c r="L163" s="233"/>
      <c r="M163" s="233">
        <f t="shared" si="32"/>
        <v>4056.1750000000002</v>
      </c>
      <c r="N163" s="233">
        <f t="shared" si="33"/>
        <v>4056.1750000000002</v>
      </c>
      <c r="O163" s="303">
        <f t="shared" si="34"/>
        <v>4007.6118510665842</v>
      </c>
    </row>
    <row r="164" spans="1:15" ht="24.75" customHeight="1">
      <c r="A164" s="238">
        <f t="shared" si="35"/>
        <v>148</v>
      </c>
      <c r="B164" s="238">
        <v>42142710</v>
      </c>
      <c r="C164" s="238">
        <v>2500945</v>
      </c>
      <c r="D164" s="240" t="s">
        <v>348</v>
      </c>
      <c r="E164" s="240" t="s">
        <v>349</v>
      </c>
      <c r="F164" s="239" t="s">
        <v>64</v>
      </c>
      <c r="G164" s="234">
        <v>3612.35</v>
      </c>
      <c r="H164" s="232">
        <v>4500</v>
      </c>
      <c r="I164" s="233"/>
      <c r="J164" s="233"/>
      <c r="K164" s="233"/>
      <c r="L164" s="233"/>
      <c r="M164" s="233">
        <f t="shared" si="32"/>
        <v>4056.1750000000002</v>
      </c>
      <c r="N164" s="233">
        <f t="shared" si="33"/>
        <v>4056.1750000000002</v>
      </c>
      <c r="O164" s="303">
        <f t="shared" si="34"/>
        <v>4007.6118510665842</v>
      </c>
    </row>
    <row r="165" spans="1:15" ht="24.75" customHeight="1">
      <c r="A165" s="238">
        <f t="shared" si="35"/>
        <v>149</v>
      </c>
      <c r="B165" s="238">
        <v>42142710</v>
      </c>
      <c r="C165" s="238">
        <v>2500946</v>
      </c>
      <c r="D165" s="240" t="s">
        <v>350</v>
      </c>
      <c r="E165" s="240" t="s">
        <v>351</v>
      </c>
      <c r="F165" s="239" t="s">
        <v>64</v>
      </c>
      <c r="G165" s="234">
        <v>3599.3</v>
      </c>
      <c r="H165" s="232">
        <v>4500</v>
      </c>
      <c r="I165" s="233"/>
      <c r="J165" s="233"/>
      <c r="K165" s="233"/>
      <c r="L165" s="233"/>
      <c r="M165" s="233">
        <f t="shared" si="32"/>
        <v>4049.65</v>
      </c>
      <c r="N165" s="233">
        <f t="shared" si="33"/>
        <v>4049.65</v>
      </c>
      <c r="O165" s="303">
        <f t="shared" si="34"/>
        <v>3999.5678638894719</v>
      </c>
    </row>
    <row r="166" spans="1:15" ht="24.75" customHeight="1">
      <c r="A166" s="238">
        <f t="shared" si="35"/>
        <v>150</v>
      </c>
      <c r="B166" s="238">
        <v>42142710</v>
      </c>
      <c r="C166" s="238">
        <v>2500947</v>
      </c>
      <c r="D166" s="240" t="s">
        <v>352</v>
      </c>
      <c r="E166" s="240" t="s">
        <v>353</v>
      </c>
      <c r="F166" s="239" t="s">
        <v>64</v>
      </c>
      <c r="G166" s="234">
        <v>3599.3</v>
      </c>
      <c r="H166" s="232">
        <v>4500</v>
      </c>
      <c r="I166" s="233"/>
      <c r="J166" s="233"/>
      <c r="K166" s="233"/>
      <c r="L166" s="233"/>
      <c r="M166" s="233">
        <f t="shared" si="32"/>
        <v>4049.65</v>
      </c>
      <c r="N166" s="233">
        <f t="shared" si="33"/>
        <v>4049.65</v>
      </c>
      <c r="O166" s="303">
        <f t="shared" si="34"/>
        <v>3999.5678638894719</v>
      </c>
    </row>
    <row r="167" spans="1:15" ht="24.75" customHeight="1">
      <c r="A167" s="238">
        <f t="shared" si="35"/>
        <v>151</v>
      </c>
      <c r="B167" s="238">
        <v>42142710</v>
      </c>
      <c r="C167" s="238">
        <v>2500951</v>
      </c>
      <c r="D167" s="240" t="s">
        <v>354</v>
      </c>
      <c r="E167" s="240" t="s">
        <v>355</v>
      </c>
      <c r="F167" s="239" t="s">
        <v>64</v>
      </c>
      <c r="G167" s="234">
        <v>3165.5</v>
      </c>
      <c r="H167" s="232">
        <v>4500</v>
      </c>
      <c r="I167" s="233"/>
      <c r="J167" s="233"/>
      <c r="K167" s="233"/>
      <c r="L167" s="233"/>
      <c r="M167" s="233">
        <f t="shared" si="32"/>
        <v>3832.75</v>
      </c>
      <c r="N167" s="233">
        <f t="shared" si="33"/>
        <v>3832.75</v>
      </c>
      <c r="O167" s="303">
        <f t="shared" si="34"/>
        <v>3716.5873067640728</v>
      </c>
    </row>
    <row r="168" spans="1:15" ht="24.75" customHeight="1">
      <c r="A168" s="238">
        <f t="shared" si="35"/>
        <v>152</v>
      </c>
      <c r="B168" s="238">
        <v>42293505</v>
      </c>
      <c r="C168" s="238">
        <v>2500023</v>
      </c>
      <c r="D168" s="240" t="s">
        <v>356</v>
      </c>
      <c r="E168" s="240" t="s">
        <v>357</v>
      </c>
      <c r="F168" s="239" t="s">
        <v>64</v>
      </c>
      <c r="G168" s="234">
        <v>1714.3</v>
      </c>
      <c r="H168" s="232">
        <v>1300</v>
      </c>
      <c r="I168" s="233"/>
      <c r="J168" s="233"/>
      <c r="K168" s="233"/>
      <c r="L168" s="233"/>
      <c r="M168" s="233">
        <f t="shared" si="32"/>
        <v>1507.15</v>
      </c>
      <c r="N168" s="233">
        <f t="shared" si="33"/>
        <v>1507.15</v>
      </c>
      <c r="O168" s="303">
        <f t="shared" si="34"/>
        <v>1478.6783001028432</v>
      </c>
    </row>
    <row r="169" spans="1:15" ht="24.75" customHeight="1">
      <c r="A169" s="238">
        <f t="shared" si="35"/>
        <v>153</v>
      </c>
      <c r="B169" s="238">
        <v>42293505</v>
      </c>
      <c r="C169" s="238">
        <v>2500024</v>
      </c>
      <c r="D169" s="240" t="s">
        <v>358</v>
      </c>
      <c r="E169" s="240" t="s">
        <v>357</v>
      </c>
      <c r="F169" s="239" t="s">
        <v>64</v>
      </c>
      <c r="G169" s="234">
        <v>1714.3</v>
      </c>
      <c r="H169" s="232">
        <v>1300</v>
      </c>
      <c r="I169" s="233"/>
      <c r="J169" s="233"/>
      <c r="K169" s="233"/>
      <c r="L169" s="233"/>
      <c r="M169" s="233">
        <f t="shared" si="32"/>
        <v>1507.15</v>
      </c>
      <c r="N169" s="233">
        <f t="shared" si="33"/>
        <v>1507.15</v>
      </c>
      <c r="O169" s="303">
        <f t="shared" si="34"/>
        <v>1478.6783001028432</v>
      </c>
    </row>
    <row r="170" spans="1:15" ht="24.75" customHeight="1">
      <c r="A170" s="238">
        <f t="shared" si="35"/>
        <v>154</v>
      </c>
      <c r="B170" s="238">
        <v>42293505</v>
      </c>
      <c r="C170" s="238">
        <v>2500025</v>
      </c>
      <c r="D170" s="240" t="s">
        <v>359</v>
      </c>
      <c r="E170" s="240" t="s">
        <v>357</v>
      </c>
      <c r="F170" s="239" t="s">
        <v>64</v>
      </c>
      <c r="G170" s="234">
        <v>1715.65</v>
      </c>
      <c r="H170" s="232">
        <v>1300</v>
      </c>
      <c r="I170" s="233"/>
      <c r="J170" s="233"/>
      <c r="K170" s="233"/>
      <c r="L170" s="233"/>
      <c r="M170" s="233">
        <f t="shared" si="32"/>
        <v>1507.825</v>
      </c>
      <c r="N170" s="233">
        <f t="shared" si="33"/>
        <v>1507.825</v>
      </c>
      <c r="O170" s="303">
        <f t="shared" si="34"/>
        <v>1479.1802762256896</v>
      </c>
    </row>
    <row r="171" spans="1:15" ht="24.75" customHeight="1">
      <c r="A171" s="238">
        <f t="shared" si="35"/>
        <v>155</v>
      </c>
      <c r="B171" s="238">
        <v>42293505</v>
      </c>
      <c r="C171" s="238">
        <v>2500026</v>
      </c>
      <c r="D171" s="240" t="s">
        <v>360</v>
      </c>
      <c r="E171" s="240" t="s">
        <v>357</v>
      </c>
      <c r="F171" s="239" t="s">
        <v>64</v>
      </c>
      <c r="G171" s="234">
        <v>1717</v>
      </c>
      <c r="H171" s="232">
        <v>1300</v>
      </c>
      <c r="I171" s="233"/>
      <c r="J171" s="233"/>
      <c r="K171" s="233"/>
      <c r="L171" s="233"/>
      <c r="M171" s="233">
        <f t="shared" si="32"/>
        <v>1508.5</v>
      </c>
      <c r="N171" s="233">
        <f t="shared" si="33"/>
        <v>1508.5</v>
      </c>
      <c r="O171" s="303">
        <f t="shared" si="34"/>
        <v>1479.6818031156779</v>
      </c>
    </row>
    <row r="172" spans="1:15" ht="24.75" customHeight="1">
      <c r="A172" s="238">
        <f t="shared" si="35"/>
        <v>156</v>
      </c>
      <c r="B172" s="238">
        <v>42293505</v>
      </c>
      <c r="C172" s="238">
        <v>2500027</v>
      </c>
      <c r="D172" s="240" t="s">
        <v>361</v>
      </c>
      <c r="E172" s="240" t="s">
        <v>357</v>
      </c>
      <c r="F172" s="239" t="s">
        <v>64</v>
      </c>
      <c r="G172" s="234">
        <v>1717.9</v>
      </c>
      <c r="H172" s="232">
        <v>1300</v>
      </c>
      <c r="I172" s="233"/>
      <c r="J172" s="233"/>
      <c r="K172" s="233"/>
      <c r="L172" s="233"/>
      <c r="M172" s="233">
        <f t="shared" si="32"/>
        <v>1508.95</v>
      </c>
      <c r="N172" s="233">
        <f t="shared" si="33"/>
        <v>1508.95</v>
      </c>
      <c r="O172" s="303">
        <f t="shared" si="34"/>
        <v>1480.0159050995728</v>
      </c>
    </row>
    <row r="173" spans="1:15" ht="24.75" customHeight="1">
      <c r="A173" s="238">
        <f t="shared" si="35"/>
        <v>157</v>
      </c>
      <c r="B173" s="238"/>
      <c r="C173" s="238"/>
      <c r="D173" s="240" t="s">
        <v>362</v>
      </c>
      <c r="E173" s="240" t="s">
        <v>363</v>
      </c>
      <c r="F173" s="239" t="s">
        <v>64</v>
      </c>
      <c r="G173" s="234">
        <v>8954.875</v>
      </c>
      <c r="H173" s="232">
        <v>9520</v>
      </c>
      <c r="I173" s="233"/>
      <c r="J173" s="233"/>
      <c r="K173" s="233"/>
      <c r="L173" s="233"/>
      <c r="M173" s="233">
        <f t="shared" si="32"/>
        <v>9237.4375</v>
      </c>
      <c r="N173" s="233">
        <f t="shared" si="33"/>
        <v>9237.4375</v>
      </c>
      <c r="O173" s="303">
        <f t="shared" si="34"/>
        <v>9228.7942408270701</v>
      </c>
    </row>
    <row r="174" spans="1:15" ht="24.75" customHeight="1">
      <c r="A174" s="238">
        <f t="shared" si="35"/>
        <v>158</v>
      </c>
      <c r="B174" s="238">
        <v>42293507</v>
      </c>
      <c r="C174" s="238">
        <v>2505718</v>
      </c>
      <c r="D174" s="37" t="s">
        <v>478</v>
      </c>
      <c r="E174" s="240" t="s">
        <v>505</v>
      </c>
      <c r="F174" s="239" t="s">
        <v>64</v>
      </c>
      <c r="G174" s="234">
        <v>18766</v>
      </c>
      <c r="H174" s="232">
        <v>18000</v>
      </c>
      <c r="I174" s="233"/>
      <c r="J174" s="233"/>
      <c r="K174" s="233"/>
      <c r="L174" s="233"/>
      <c r="M174" s="233">
        <f t="shared" si="32"/>
        <v>18383</v>
      </c>
      <c r="N174" s="233">
        <f t="shared" si="33"/>
        <v>18383</v>
      </c>
      <c r="O174" s="303">
        <f t="shared" si="34"/>
        <v>18375.020399281948</v>
      </c>
    </row>
    <row r="175" spans="1:15" ht="24.75" customHeight="1" thickBot="1">
      <c r="A175" s="238">
        <f t="shared" si="35"/>
        <v>159</v>
      </c>
      <c r="B175" s="237">
        <v>42142704</v>
      </c>
      <c r="C175" s="237">
        <v>2500429</v>
      </c>
      <c r="D175" s="236" t="s">
        <v>364</v>
      </c>
      <c r="E175" s="236" t="s">
        <v>365</v>
      </c>
      <c r="F175" s="235" t="s">
        <v>64</v>
      </c>
      <c r="G175" s="234">
        <v>8730.6</v>
      </c>
      <c r="H175" s="232">
        <v>10710</v>
      </c>
      <c r="I175" s="233"/>
      <c r="J175" s="233"/>
      <c r="K175" s="233"/>
      <c r="L175" s="233"/>
      <c r="M175" s="233">
        <f t="shared" si="32"/>
        <v>9720.2999999999993</v>
      </c>
      <c r="N175" s="233">
        <f t="shared" si="33"/>
        <v>9720.2999999999993</v>
      </c>
      <c r="O175" s="303">
        <f t="shared" si="34"/>
        <v>9619.5308786765854</v>
      </c>
    </row>
    <row r="176" spans="1:15" ht="24.75" customHeight="1" thickBot="1">
      <c r="A176" s="385" t="s">
        <v>504</v>
      </c>
      <c r="B176" s="386"/>
      <c r="C176" s="386"/>
      <c r="D176" s="386"/>
      <c r="E176" s="386"/>
      <c r="F176" s="386"/>
      <c r="G176" s="386"/>
      <c r="H176" s="386"/>
      <c r="I176" s="386"/>
      <c r="J176" s="386"/>
      <c r="K176" s="386"/>
      <c r="L176" s="386"/>
      <c r="M176" s="386"/>
      <c r="N176" s="386"/>
      <c r="O176" s="387"/>
    </row>
    <row r="177" spans="1:15" ht="24.75" customHeight="1">
      <c r="A177" s="244">
        <f>+A175+1</f>
        <v>160</v>
      </c>
      <c r="B177" s="244">
        <v>42142402</v>
      </c>
      <c r="C177" s="244">
        <v>2500073</v>
      </c>
      <c r="D177" s="247" t="s">
        <v>368</v>
      </c>
      <c r="E177" s="247" t="s">
        <v>369</v>
      </c>
      <c r="F177" s="250" t="s">
        <v>64</v>
      </c>
      <c r="G177" s="249">
        <v>2031.35</v>
      </c>
      <c r="H177" s="233">
        <v>2737</v>
      </c>
      <c r="I177" s="233"/>
      <c r="J177" s="233"/>
      <c r="K177" s="233"/>
      <c r="L177" s="233"/>
      <c r="M177" s="233">
        <f t="shared" ref="M177:M207" si="36">+AVERAGE(G177+H177,I177)</f>
        <v>4768.3500000000004</v>
      </c>
      <c r="N177" s="233">
        <f t="shared" ref="N177:N207" si="37">+MEDIAN(G177,H177,I177)</f>
        <v>2384.1750000000002</v>
      </c>
      <c r="O177" s="303">
        <f t="shared" ref="O177:O207" si="38">HARMEAN(G177,H177,I177)</f>
        <v>2331.9617687460022</v>
      </c>
    </row>
    <row r="178" spans="1:15" ht="24.75" customHeight="1">
      <c r="A178" s="238">
        <f t="shared" ref="A178:A207" si="39">+A177+1</f>
        <v>161</v>
      </c>
      <c r="B178" s="238">
        <v>42142402</v>
      </c>
      <c r="C178" s="238">
        <v>2500072</v>
      </c>
      <c r="D178" s="240" t="s">
        <v>370</v>
      </c>
      <c r="E178" s="240" t="s">
        <v>371</v>
      </c>
      <c r="F178" s="239" t="s">
        <v>64</v>
      </c>
      <c r="G178" s="234">
        <v>2449.6</v>
      </c>
      <c r="H178" s="232">
        <v>2737</v>
      </c>
      <c r="I178" s="233"/>
      <c r="J178" s="233"/>
      <c r="K178" s="233"/>
      <c r="L178" s="233"/>
      <c r="M178" s="233">
        <f t="shared" si="36"/>
        <v>5186.6000000000004</v>
      </c>
      <c r="N178" s="233">
        <f t="shared" si="37"/>
        <v>2593.3000000000002</v>
      </c>
      <c r="O178" s="303">
        <f t="shared" si="38"/>
        <v>2585.3372922531139</v>
      </c>
    </row>
    <row r="179" spans="1:15" ht="24.75" customHeight="1">
      <c r="A179" s="238">
        <f t="shared" si="39"/>
        <v>162</v>
      </c>
      <c r="B179" s="238">
        <v>42142402</v>
      </c>
      <c r="C179" s="238">
        <v>2500076</v>
      </c>
      <c r="D179" s="240" t="s">
        <v>372</v>
      </c>
      <c r="E179" s="240" t="s">
        <v>373</v>
      </c>
      <c r="F179" s="239" t="s">
        <v>64</v>
      </c>
      <c r="G179" s="234">
        <v>2449.6</v>
      </c>
      <c r="H179" s="232">
        <v>2737</v>
      </c>
      <c r="I179" s="233"/>
      <c r="J179" s="233"/>
      <c r="K179" s="233"/>
      <c r="L179" s="233"/>
      <c r="M179" s="233">
        <f t="shared" si="36"/>
        <v>5186.6000000000004</v>
      </c>
      <c r="N179" s="233">
        <f t="shared" si="37"/>
        <v>2593.3000000000002</v>
      </c>
      <c r="O179" s="303">
        <f t="shared" si="38"/>
        <v>2585.3372922531139</v>
      </c>
    </row>
    <row r="180" spans="1:15" ht="24.75" customHeight="1">
      <c r="A180" s="238">
        <f t="shared" si="39"/>
        <v>163</v>
      </c>
      <c r="B180" s="238">
        <v>42271709</v>
      </c>
      <c r="C180" s="238">
        <v>2500185</v>
      </c>
      <c r="D180" s="240" t="s">
        <v>374</v>
      </c>
      <c r="E180" s="240" t="s">
        <v>375</v>
      </c>
      <c r="F180" s="239" t="s">
        <v>64</v>
      </c>
      <c r="G180" s="234">
        <v>2892.1666666666665</v>
      </c>
      <c r="H180" s="232">
        <v>4046</v>
      </c>
      <c r="I180" s="233"/>
      <c r="J180" s="233"/>
      <c r="K180" s="233"/>
      <c r="L180" s="233"/>
      <c r="M180" s="233">
        <f t="shared" si="36"/>
        <v>6938.1666666666661</v>
      </c>
      <c r="N180" s="233">
        <f t="shared" si="37"/>
        <v>3469.083333333333</v>
      </c>
      <c r="O180" s="303">
        <f t="shared" si="38"/>
        <v>3373.1407432318815</v>
      </c>
    </row>
    <row r="181" spans="1:15" ht="24.75" customHeight="1">
      <c r="A181" s="238">
        <f t="shared" si="39"/>
        <v>164</v>
      </c>
      <c r="B181" s="238">
        <v>42271715</v>
      </c>
      <c r="C181" s="238">
        <v>2500080</v>
      </c>
      <c r="D181" s="240" t="s">
        <v>376</v>
      </c>
      <c r="E181" s="240" t="s">
        <v>377</v>
      </c>
      <c r="F181" s="239" t="s">
        <v>64</v>
      </c>
      <c r="G181" s="234">
        <v>30316.778333333332</v>
      </c>
      <c r="H181" s="232">
        <v>57120</v>
      </c>
      <c r="I181" s="233"/>
      <c r="J181" s="233"/>
      <c r="K181" s="233"/>
      <c r="L181" s="233"/>
      <c r="M181" s="233">
        <f t="shared" si="36"/>
        <v>87436.778333333335</v>
      </c>
      <c r="N181" s="233">
        <f t="shared" si="37"/>
        <v>43718.389166666668</v>
      </c>
      <c r="O181" s="303">
        <f t="shared" si="38"/>
        <v>39610.205485803672</v>
      </c>
    </row>
    <row r="182" spans="1:15" ht="24.75" customHeight="1">
      <c r="A182" s="238">
        <f t="shared" si="39"/>
        <v>165</v>
      </c>
      <c r="B182" s="238">
        <v>42271715</v>
      </c>
      <c r="C182" s="238">
        <v>2500079</v>
      </c>
      <c r="D182" s="240" t="s">
        <v>378</v>
      </c>
      <c r="E182" s="240" t="s">
        <v>379</v>
      </c>
      <c r="F182" s="239" t="s">
        <v>64</v>
      </c>
      <c r="G182" s="234">
        <v>28516.241999999998</v>
      </c>
      <c r="H182" s="232">
        <v>57120</v>
      </c>
      <c r="I182" s="233"/>
      <c r="J182" s="233"/>
      <c r="K182" s="233"/>
      <c r="L182" s="233"/>
      <c r="M182" s="233">
        <f t="shared" si="36"/>
        <v>85636.241999999998</v>
      </c>
      <c r="N182" s="233">
        <f t="shared" si="37"/>
        <v>42818.120999999999</v>
      </c>
      <c r="O182" s="303">
        <f t="shared" si="38"/>
        <v>38041.084125106754</v>
      </c>
    </row>
    <row r="183" spans="1:15" ht="24.75" customHeight="1">
      <c r="A183" s="238">
        <f t="shared" si="39"/>
        <v>166</v>
      </c>
      <c r="B183" s="238">
        <v>42271718</v>
      </c>
      <c r="C183" s="238">
        <v>2500480</v>
      </c>
      <c r="D183" s="240" t="s">
        <v>380</v>
      </c>
      <c r="E183" s="240" t="s">
        <v>381</v>
      </c>
      <c r="F183" s="239" t="s">
        <v>64</v>
      </c>
      <c r="G183" s="234">
        <v>8778.0249999999996</v>
      </c>
      <c r="H183" s="232">
        <v>10234</v>
      </c>
      <c r="I183" s="233"/>
      <c r="J183" s="233"/>
      <c r="K183" s="233"/>
      <c r="L183" s="233"/>
      <c r="M183" s="233">
        <f t="shared" si="36"/>
        <v>19012.025000000001</v>
      </c>
      <c r="N183" s="233">
        <f t="shared" si="37"/>
        <v>9506.0125000000007</v>
      </c>
      <c r="O183" s="303">
        <f t="shared" si="38"/>
        <v>9450.2619105539779</v>
      </c>
    </row>
    <row r="184" spans="1:15" ht="24.75" customHeight="1">
      <c r="A184" s="238">
        <f t="shared" si="39"/>
        <v>167</v>
      </c>
      <c r="B184" s="238">
        <v>42271718</v>
      </c>
      <c r="C184" s="238">
        <v>2500481</v>
      </c>
      <c r="D184" s="240" t="s">
        <v>382</v>
      </c>
      <c r="E184" s="240" t="s">
        <v>383</v>
      </c>
      <c r="F184" s="239" t="s">
        <v>64</v>
      </c>
      <c r="G184" s="234">
        <v>8648.15</v>
      </c>
      <c r="H184" s="232">
        <v>10234</v>
      </c>
      <c r="I184" s="233"/>
      <c r="J184" s="233"/>
      <c r="K184" s="233"/>
      <c r="L184" s="233"/>
      <c r="M184" s="233">
        <f t="shared" si="36"/>
        <v>18882.150000000001</v>
      </c>
      <c r="N184" s="233">
        <f t="shared" si="37"/>
        <v>9441.0750000000007</v>
      </c>
      <c r="O184" s="303">
        <f t="shared" si="38"/>
        <v>9374.4798235370454</v>
      </c>
    </row>
    <row r="185" spans="1:15" ht="24.75" customHeight="1">
      <c r="A185" s="238">
        <f t="shared" si="39"/>
        <v>168</v>
      </c>
      <c r="B185" s="238">
        <v>42271718</v>
      </c>
      <c r="C185" s="238">
        <v>2500482</v>
      </c>
      <c r="D185" s="240" t="s">
        <v>384</v>
      </c>
      <c r="E185" s="240" t="s">
        <v>385</v>
      </c>
      <c r="F185" s="239" t="s">
        <v>64</v>
      </c>
      <c r="G185" s="234">
        <v>8648.15</v>
      </c>
      <c r="H185" s="232">
        <v>11900</v>
      </c>
      <c r="I185" s="233"/>
      <c r="J185" s="233"/>
      <c r="K185" s="233"/>
      <c r="L185" s="233"/>
      <c r="M185" s="233">
        <f t="shared" si="36"/>
        <v>20548.150000000001</v>
      </c>
      <c r="N185" s="233">
        <f t="shared" si="37"/>
        <v>10274.075000000001</v>
      </c>
      <c r="O185" s="303">
        <f t="shared" si="38"/>
        <v>10016.76403958507</v>
      </c>
    </row>
    <row r="186" spans="1:15" ht="24.75" customHeight="1">
      <c r="A186" s="238">
        <f t="shared" si="39"/>
        <v>169</v>
      </c>
      <c r="B186" s="238">
        <v>42271718</v>
      </c>
      <c r="C186" s="238">
        <v>2503023</v>
      </c>
      <c r="D186" s="240" t="s">
        <v>386</v>
      </c>
      <c r="E186" s="240" t="s">
        <v>387</v>
      </c>
      <c r="F186" s="239" t="s">
        <v>64</v>
      </c>
      <c r="G186" s="234">
        <v>6182</v>
      </c>
      <c r="H186" s="232">
        <v>6545</v>
      </c>
      <c r="I186" s="233"/>
      <c r="J186" s="233"/>
      <c r="K186" s="233"/>
      <c r="L186" s="233"/>
      <c r="M186" s="233">
        <f t="shared" si="36"/>
        <v>12727</v>
      </c>
      <c r="N186" s="233">
        <f t="shared" si="37"/>
        <v>6363.5</v>
      </c>
      <c r="O186" s="303">
        <f t="shared" si="38"/>
        <v>6358.3232497839235</v>
      </c>
    </row>
    <row r="187" spans="1:15" ht="24.75" customHeight="1">
      <c r="A187" s="238">
        <f t="shared" si="39"/>
        <v>170</v>
      </c>
      <c r="B187" s="238">
        <v>42271718</v>
      </c>
      <c r="C187" s="238">
        <v>2503033</v>
      </c>
      <c r="D187" s="240" t="s">
        <v>388</v>
      </c>
      <c r="E187" s="240" t="s">
        <v>389</v>
      </c>
      <c r="F187" s="239" t="s">
        <v>64</v>
      </c>
      <c r="G187" s="234">
        <v>6105</v>
      </c>
      <c r="H187" s="232">
        <v>5950</v>
      </c>
      <c r="I187" s="233"/>
      <c r="J187" s="233"/>
      <c r="K187" s="233"/>
      <c r="L187" s="233"/>
      <c r="M187" s="233">
        <f t="shared" si="36"/>
        <v>12055</v>
      </c>
      <c r="N187" s="233">
        <f t="shared" si="37"/>
        <v>6027.5</v>
      </c>
      <c r="O187" s="303">
        <f t="shared" si="38"/>
        <v>6026.5035255080875</v>
      </c>
    </row>
    <row r="188" spans="1:15" ht="24.75" customHeight="1">
      <c r="A188" s="238">
        <f t="shared" si="39"/>
        <v>171</v>
      </c>
      <c r="B188" s="238">
        <v>42271903</v>
      </c>
      <c r="C188" s="238">
        <v>2500562</v>
      </c>
      <c r="D188" s="240" t="s">
        <v>390</v>
      </c>
      <c r="E188" s="240" t="s">
        <v>391</v>
      </c>
      <c r="F188" s="239" t="s">
        <v>64</v>
      </c>
      <c r="G188" s="234">
        <v>9777.2000000000007</v>
      </c>
      <c r="H188" s="232">
        <v>8330</v>
      </c>
      <c r="I188" s="233"/>
      <c r="J188" s="233"/>
      <c r="K188" s="233"/>
      <c r="L188" s="233"/>
      <c r="M188" s="233">
        <f t="shared" si="36"/>
        <v>18107.2</v>
      </c>
      <c r="N188" s="233">
        <f t="shared" si="37"/>
        <v>9053.6</v>
      </c>
      <c r="O188" s="303">
        <f t="shared" si="38"/>
        <v>8995.766987717594</v>
      </c>
    </row>
    <row r="189" spans="1:15" ht="24.75" customHeight="1">
      <c r="A189" s="238">
        <f t="shared" si="39"/>
        <v>172</v>
      </c>
      <c r="B189" s="238">
        <v>42271718</v>
      </c>
      <c r="C189" s="238">
        <v>2584191</v>
      </c>
      <c r="D189" s="240" t="s">
        <v>392</v>
      </c>
      <c r="E189" s="240" t="s">
        <v>393</v>
      </c>
      <c r="F189" s="239" t="s">
        <v>64</v>
      </c>
      <c r="G189" s="234">
        <v>4520.5</v>
      </c>
      <c r="H189" s="232">
        <v>8211</v>
      </c>
      <c r="I189" s="233"/>
      <c r="J189" s="233"/>
      <c r="K189" s="233"/>
      <c r="L189" s="233"/>
      <c r="M189" s="233">
        <f t="shared" si="36"/>
        <v>12731.5</v>
      </c>
      <c r="N189" s="233">
        <f t="shared" si="37"/>
        <v>6365.75</v>
      </c>
      <c r="O189" s="303">
        <f t="shared" si="38"/>
        <v>5830.8644700153163</v>
      </c>
    </row>
    <row r="190" spans="1:15" ht="24.75" customHeight="1">
      <c r="A190" s="238">
        <f t="shared" si="39"/>
        <v>173</v>
      </c>
      <c r="B190" s="238">
        <v>42271718</v>
      </c>
      <c r="C190" s="238">
        <v>2502585</v>
      </c>
      <c r="D190" s="240" t="s">
        <v>394</v>
      </c>
      <c r="E190" s="240" t="s">
        <v>395</v>
      </c>
      <c r="F190" s="239" t="s">
        <v>64</v>
      </c>
      <c r="G190" s="234">
        <v>5963.6489999999994</v>
      </c>
      <c r="H190" s="232">
        <v>5831</v>
      </c>
      <c r="I190" s="233"/>
      <c r="J190" s="233"/>
      <c r="K190" s="233"/>
      <c r="L190" s="233"/>
      <c r="M190" s="233">
        <f t="shared" si="36"/>
        <v>11794.648999999999</v>
      </c>
      <c r="N190" s="233">
        <f t="shared" si="37"/>
        <v>5897.3244999999997</v>
      </c>
      <c r="O190" s="303">
        <f t="shared" si="38"/>
        <v>5896.5785788114581</v>
      </c>
    </row>
    <row r="191" spans="1:15" ht="24.75" customHeight="1">
      <c r="A191" s="238">
        <f t="shared" si="39"/>
        <v>174</v>
      </c>
      <c r="B191" s="238">
        <v>42271718</v>
      </c>
      <c r="C191" s="238">
        <v>2500972</v>
      </c>
      <c r="D191" s="240" t="s">
        <v>396</v>
      </c>
      <c r="E191" s="240" t="s">
        <v>397</v>
      </c>
      <c r="F191" s="239" t="s">
        <v>64</v>
      </c>
      <c r="G191" s="234">
        <v>7445</v>
      </c>
      <c r="H191" s="232">
        <v>5831</v>
      </c>
      <c r="I191" s="233"/>
      <c r="J191" s="233"/>
      <c r="K191" s="233"/>
      <c r="L191" s="233"/>
      <c r="M191" s="233">
        <f t="shared" si="36"/>
        <v>13276</v>
      </c>
      <c r="N191" s="233">
        <f t="shared" si="37"/>
        <v>6638</v>
      </c>
      <c r="O191" s="303">
        <f t="shared" si="38"/>
        <v>6539.8907803555294</v>
      </c>
    </row>
    <row r="192" spans="1:15" ht="24.75" customHeight="1">
      <c r="A192" s="238">
        <f t="shared" si="39"/>
        <v>175</v>
      </c>
      <c r="B192" s="238">
        <v>42271718</v>
      </c>
      <c r="C192" s="238">
        <v>2500973</v>
      </c>
      <c r="D192" s="240" t="s">
        <v>398</v>
      </c>
      <c r="E192" s="240" t="s">
        <v>399</v>
      </c>
      <c r="F192" s="239" t="s">
        <v>64</v>
      </c>
      <c r="G192" s="234">
        <v>7440.75</v>
      </c>
      <c r="H192" s="232">
        <v>5831</v>
      </c>
      <c r="I192" s="233"/>
      <c r="J192" s="233"/>
      <c r="K192" s="233"/>
      <c r="L192" s="233"/>
      <c r="M192" s="233">
        <f t="shared" si="36"/>
        <v>13271.75</v>
      </c>
      <c r="N192" s="233">
        <f t="shared" si="37"/>
        <v>6635.875</v>
      </c>
      <c r="O192" s="303">
        <f t="shared" si="38"/>
        <v>6538.2505321453464</v>
      </c>
    </row>
    <row r="193" spans="1:15" ht="24.75" customHeight="1">
      <c r="A193" s="238">
        <f t="shared" si="39"/>
        <v>176</v>
      </c>
      <c r="B193" s="238">
        <v>42271718</v>
      </c>
      <c r="C193" s="238">
        <v>2500974</v>
      </c>
      <c r="D193" s="240" t="s">
        <v>400</v>
      </c>
      <c r="E193" s="240" t="s">
        <v>401</v>
      </c>
      <c r="F193" s="239" t="s">
        <v>64</v>
      </c>
      <c r="G193" s="234">
        <v>7447.5</v>
      </c>
      <c r="H193" s="232">
        <v>5831</v>
      </c>
      <c r="I193" s="233"/>
      <c r="J193" s="233"/>
      <c r="K193" s="233"/>
      <c r="L193" s="233"/>
      <c r="M193" s="233">
        <f t="shared" si="36"/>
        <v>13278.5</v>
      </c>
      <c r="N193" s="233">
        <f t="shared" si="37"/>
        <v>6639.25</v>
      </c>
      <c r="O193" s="303">
        <f t="shared" si="38"/>
        <v>6540.8551417705312</v>
      </c>
    </row>
    <row r="194" spans="1:15" ht="24.75" customHeight="1">
      <c r="A194" s="238">
        <f t="shared" si="39"/>
        <v>177</v>
      </c>
      <c r="B194" s="238">
        <v>42271718</v>
      </c>
      <c r="C194" s="238">
        <v>2500975</v>
      </c>
      <c r="D194" s="240" t="s">
        <v>402</v>
      </c>
      <c r="E194" s="240" t="s">
        <v>403</v>
      </c>
      <c r="F194" s="239" t="s">
        <v>64</v>
      </c>
      <c r="G194" s="234">
        <v>5688.6</v>
      </c>
      <c r="H194" s="232">
        <v>5831</v>
      </c>
      <c r="I194" s="233"/>
      <c r="J194" s="233"/>
      <c r="K194" s="233"/>
      <c r="L194" s="233"/>
      <c r="M194" s="233">
        <f t="shared" si="36"/>
        <v>11519.6</v>
      </c>
      <c r="N194" s="233">
        <f t="shared" si="37"/>
        <v>5759.8</v>
      </c>
      <c r="O194" s="303">
        <f t="shared" si="38"/>
        <v>5758.9198583284142</v>
      </c>
    </row>
    <row r="195" spans="1:15" ht="24.75" customHeight="1">
      <c r="A195" s="238">
        <f t="shared" si="39"/>
        <v>178</v>
      </c>
      <c r="B195" s="238">
        <v>42271903</v>
      </c>
      <c r="C195" s="238">
        <v>2500976</v>
      </c>
      <c r="D195" s="240" t="s">
        <v>404</v>
      </c>
      <c r="E195" s="240" t="s">
        <v>405</v>
      </c>
      <c r="F195" s="239" t="s">
        <v>64</v>
      </c>
      <c r="G195" s="234">
        <v>5683.8</v>
      </c>
      <c r="H195" s="232">
        <v>5355</v>
      </c>
      <c r="I195" s="233"/>
      <c r="J195" s="233"/>
      <c r="K195" s="233"/>
      <c r="L195" s="233"/>
      <c r="M195" s="233">
        <f t="shared" si="36"/>
        <v>11038.8</v>
      </c>
      <c r="N195" s="233">
        <f t="shared" si="37"/>
        <v>5519.4</v>
      </c>
      <c r="O195" s="303">
        <f t="shared" si="38"/>
        <v>5514.5032068703122</v>
      </c>
    </row>
    <row r="196" spans="1:15" ht="24.75" customHeight="1">
      <c r="A196" s="238">
        <f t="shared" si="39"/>
        <v>179</v>
      </c>
      <c r="B196" s="238">
        <v>42271903</v>
      </c>
      <c r="C196" s="238">
        <v>2500977</v>
      </c>
      <c r="D196" s="240" t="s">
        <v>406</v>
      </c>
      <c r="E196" s="240" t="s">
        <v>407</v>
      </c>
      <c r="F196" s="239" t="s">
        <v>64</v>
      </c>
      <c r="G196" s="234">
        <v>5683.8</v>
      </c>
      <c r="H196" s="232">
        <v>5355</v>
      </c>
      <c r="I196" s="233"/>
      <c r="J196" s="233"/>
      <c r="K196" s="233"/>
      <c r="L196" s="233"/>
      <c r="M196" s="233">
        <f t="shared" si="36"/>
        <v>11038.8</v>
      </c>
      <c r="N196" s="233">
        <f t="shared" si="37"/>
        <v>5519.4</v>
      </c>
      <c r="O196" s="303">
        <f t="shared" si="38"/>
        <v>5514.5032068703122</v>
      </c>
    </row>
    <row r="197" spans="1:15" ht="24.75" customHeight="1">
      <c r="A197" s="238">
        <f t="shared" si="39"/>
        <v>180</v>
      </c>
      <c r="B197" s="238">
        <v>42271903</v>
      </c>
      <c r="C197" s="238">
        <v>2500978</v>
      </c>
      <c r="D197" s="240" t="s">
        <v>408</v>
      </c>
      <c r="E197" s="240" t="s">
        <v>409</v>
      </c>
      <c r="F197" s="239" t="s">
        <v>64</v>
      </c>
      <c r="G197" s="234">
        <v>5603.4</v>
      </c>
      <c r="H197" s="232">
        <v>5355</v>
      </c>
      <c r="I197" s="233"/>
      <c r="J197" s="233"/>
      <c r="K197" s="233"/>
      <c r="L197" s="233"/>
      <c r="M197" s="233">
        <f t="shared" si="36"/>
        <v>10958.4</v>
      </c>
      <c r="N197" s="233">
        <f t="shared" si="37"/>
        <v>5479.2</v>
      </c>
      <c r="O197" s="303">
        <f t="shared" si="38"/>
        <v>5476.3846911957953</v>
      </c>
    </row>
    <row r="198" spans="1:15" ht="24.75" customHeight="1">
      <c r="A198" s="238">
        <f t="shared" si="39"/>
        <v>181</v>
      </c>
      <c r="B198" s="238">
        <v>42271903</v>
      </c>
      <c r="C198" s="238">
        <v>2500979</v>
      </c>
      <c r="D198" s="240" t="s">
        <v>410</v>
      </c>
      <c r="E198" s="240" t="s">
        <v>411</v>
      </c>
      <c r="F198" s="239" t="s">
        <v>64</v>
      </c>
      <c r="G198" s="234">
        <v>5562.2</v>
      </c>
      <c r="H198" s="232">
        <v>5355</v>
      </c>
      <c r="I198" s="233"/>
      <c r="J198" s="233"/>
      <c r="K198" s="233"/>
      <c r="L198" s="233"/>
      <c r="M198" s="233">
        <f t="shared" si="36"/>
        <v>10917.2</v>
      </c>
      <c r="N198" s="233">
        <f t="shared" si="37"/>
        <v>5458.6</v>
      </c>
      <c r="O198" s="303">
        <f t="shared" si="38"/>
        <v>5456.6337522441654</v>
      </c>
    </row>
    <row r="199" spans="1:15" ht="24.75" customHeight="1">
      <c r="A199" s="238">
        <f t="shared" si="39"/>
        <v>182</v>
      </c>
      <c r="B199" s="238">
        <v>42271903</v>
      </c>
      <c r="C199" s="238">
        <v>2500980</v>
      </c>
      <c r="D199" s="240" t="s">
        <v>412</v>
      </c>
      <c r="E199" s="240" t="s">
        <v>413</v>
      </c>
      <c r="F199" s="239" t="s">
        <v>64</v>
      </c>
      <c r="G199" s="234">
        <v>5562.2</v>
      </c>
      <c r="H199" s="232">
        <v>5236</v>
      </c>
      <c r="I199" s="233"/>
      <c r="J199" s="233"/>
      <c r="K199" s="233"/>
      <c r="L199" s="233"/>
      <c r="M199" s="233">
        <f t="shared" si="36"/>
        <v>10798.2</v>
      </c>
      <c r="N199" s="233">
        <f t="shared" si="37"/>
        <v>5399.1</v>
      </c>
      <c r="O199" s="303">
        <f t="shared" si="38"/>
        <v>5394.172954751718</v>
      </c>
    </row>
    <row r="200" spans="1:15" ht="24.75" customHeight="1">
      <c r="A200" s="238">
        <f t="shared" si="39"/>
        <v>183</v>
      </c>
      <c r="B200" s="238">
        <v>42271903</v>
      </c>
      <c r="C200" s="238">
        <v>2500981</v>
      </c>
      <c r="D200" s="240" t="s">
        <v>414</v>
      </c>
      <c r="E200" s="240" t="s">
        <v>415</v>
      </c>
      <c r="F200" s="239" t="s">
        <v>64</v>
      </c>
      <c r="G200" s="234">
        <v>5562.2</v>
      </c>
      <c r="H200" s="232">
        <v>5236</v>
      </c>
      <c r="I200" s="233"/>
      <c r="J200" s="233"/>
      <c r="K200" s="233"/>
      <c r="L200" s="233"/>
      <c r="M200" s="233">
        <f t="shared" si="36"/>
        <v>10798.2</v>
      </c>
      <c r="N200" s="233">
        <f t="shared" si="37"/>
        <v>5399.1</v>
      </c>
      <c r="O200" s="303">
        <f t="shared" si="38"/>
        <v>5394.172954751718</v>
      </c>
    </row>
    <row r="201" spans="1:15" ht="24.75" customHeight="1">
      <c r="A201" s="238">
        <f t="shared" si="39"/>
        <v>184</v>
      </c>
      <c r="B201" s="238">
        <v>42271903</v>
      </c>
      <c r="C201" s="238">
        <v>2500982</v>
      </c>
      <c r="D201" s="240" t="s">
        <v>416</v>
      </c>
      <c r="E201" s="240" t="s">
        <v>417</v>
      </c>
      <c r="F201" s="239" t="s">
        <v>64</v>
      </c>
      <c r="G201" s="234">
        <v>5576</v>
      </c>
      <c r="H201" s="232">
        <v>5236</v>
      </c>
      <c r="I201" s="233"/>
      <c r="J201" s="233"/>
      <c r="K201" s="233"/>
      <c r="L201" s="233"/>
      <c r="M201" s="233">
        <f t="shared" si="36"/>
        <v>10812</v>
      </c>
      <c r="N201" s="233">
        <f t="shared" si="37"/>
        <v>5406</v>
      </c>
      <c r="O201" s="303">
        <f t="shared" si="38"/>
        <v>5400.6540880503144</v>
      </c>
    </row>
    <row r="202" spans="1:15" ht="24.75" customHeight="1">
      <c r="A202" s="238">
        <f t="shared" si="39"/>
        <v>185</v>
      </c>
      <c r="B202" s="238">
        <v>42271903</v>
      </c>
      <c r="C202" s="238">
        <v>2503201</v>
      </c>
      <c r="D202" s="240" t="s">
        <v>418</v>
      </c>
      <c r="E202" s="240" t="s">
        <v>418</v>
      </c>
      <c r="F202" s="239" t="s">
        <v>64</v>
      </c>
      <c r="G202" s="234">
        <v>11880.15</v>
      </c>
      <c r="H202" s="232">
        <v>11900</v>
      </c>
      <c r="I202" s="233"/>
      <c r="J202" s="233"/>
      <c r="K202" s="233"/>
      <c r="L202" s="233"/>
      <c r="M202" s="233">
        <f t="shared" si="36"/>
        <v>23780.15</v>
      </c>
      <c r="N202" s="233">
        <f t="shared" si="37"/>
        <v>11890.075000000001</v>
      </c>
      <c r="O202" s="303">
        <f t="shared" si="38"/>
        <v>11890.066715306673</v>
      </c>
    </row>
    <row r="203" spans="1:15" ht="24.75" customHeight="1">
      <c r="A203" s="238">
        <f t="shared" si="39"/>
        <v>186</v>
      </c>
      <c r="B203" s="238">
        <v>42271903</v>
      </c>
      <c r="C203" s="238">
        <v>2503202</v>
      </c>
      <c r="D203" s="240" t="s">
        <v>419</v>
      </c>
      <c r="E203" s="240" t="s">
        <v>419</v>
      </c>
      <c r="F203" s="239" t="s">
        <v>64</v>
      </c>
      <c r="G203" s="234">
        <v>10424.691666666668</v>
      </c>
      <c r="H203" s="232">
        <v>11900</v>
      </c>
      <c r="I203" s="233"/>
      <c r="J203" s="233"/>
      <c r="K203" s="233"/>
      <c r="L203" s="233"/>
      <c r="M203" s="233">
        <f t="shared" si="36"/>
        <v>22324.691666666666</v>
      </c>
      <c r="N203" s="233">
        <f t="shared" si="37"/>
        <v>11162.345833333333</v>
      </c>
      <c r="O203" s="303">
        <f t="shared" si="38"/>
        <v>11113.598582735185</v>
      </c>
    </row>
    <row r="204" spans="1:15" ht="24.75" customHeight="1">
      <c r="A204" s="238">
        <f t="shared" si="39"/>
        <v>187</v>
      </c>
      <c r="B204" s="238">
        <v>42272503</v>
      </c>
      <c r="C204" s="238">
        <v>2500446</v>
      </c>
      <c r="D204" s="240" t="s">
        <v>420</v>
      </c>
      <c r="E204" s="240" t="s">
        <v>421</v>
      </c>
      <c r="F204" s="239" t="s">
        <v>64</v>
      </c>
      <c r="G204" s="234">
        <v>2074.1999999999998</v>
      </c>
      <c r="H204" s="232">
        <v>1600</v>
      </c>
      <c r="I204" s="233"/>
      <c r="J204" s="233"/>
      <c r="K204" s="233"/>
      <c r="L204" s="233"/>
      <c r="M204" s="233">
        <f t="shared" si="36"/>
        <v>3674.2</v>
      </c>
      <c r="N204" s="233">
        <f t="shared" si="37"/>
        <v>1837.1</v>
      </c>
      <c r="O204" s="303">
        <f t="shared" si="38"/>
        <v>1806.4993740133907</v>
      </c>
    </row>
    <row r="205" spans="1:15" ht="24.75" customHeight="1">
      <c r="A205" s="238">
        <f t="shared" si="39"/>
        <v>188</v>
      </c>
      <c r="B205" s="238">
        <v>42271708</v>
      </c>
      <c r="C205" s="238">
        <v>2500421</v>
      </c>
      <c r="D205" s="240" t="s">
        <v>422</v>
      </c>
      <c r="E205" s="240" t="s">
        <v>423</v>
      </c>
      <c r="F205" s="239" t="s">
        <v>64</v>
      </c>
      <c r="G205" s="234">
        <v>14422.833333333334</v>
      </c>
      <c r="H205" s="232">
        <v>10710</v>
      </c>
      <c r="I205" s="233"/>
      <c r="J205" s="233"/>
      <c r="K205" s="233"/>
      <c r="L205" s="233"/>
      <c r="M205" s="233">
        <f t="shared" si="36"/>
        <v>25132.833333333336</v>
      </c>
      <c r="N205" s="233">
        <f t="shared" si="37"/>
        <v>12566.416666666668</v>
      </c>
      <c r="O205" s="303">
        <f t="shared" si="38"/>
        <v>12292.17119703973</v>
      </c>
    </row>
    <row r="206" spans="1:15" ht="24.75" customHeight="1">
      <c r="A206" s="238">
        <f t="shared" si="39"/>
        <v>189</v>
      </c>
      <c r="B206" s="238">
        <v>42271708</v>
      </c>
      <c r="C206" s="238">
        <v>2502675</v>
      </c>
      <c r="D206" s="240" t="s">
        <v>424</v>
      </c>
      <c r="E206" s="240" t="s">
        <v>423</v>
      </c>
      <c r="F206" s="239" t="s">
        <v>64</v>
      </c>
      <c r="G206" s="234">
        <v>14364.666666666666</v>
      </c>
      <c r="H206" s="232">
        <v>10710</v>
      </c>
      <c r="I206" s="233"/>
      <c r="J206" s="233"/>
      <c r="K206" s="233"/>
      <c r="L206" s="233"/>
      <c r="M206" s="233">
        <f t="shared" si="36"/>
        <v>25074.666666666664</v>
      </c>
      <c r="N206" s="233">
        <f t="shared" si="37"/>
        <v>12537.333333333332</v>
      </c>
      <c r="O206" s="303">
        <f t="shared" si="38"/>
        <v>12270.997022226949</v>
      </c>
    </row>
    <row r="207" spans="1:15" ht="24.75" customHeight="1" thickBot="1">
      <c r="A207" s="238">
        <f t="shared" si="39"/>
        <v>190</v>
      </c>
      <c r="B207" s="237">
        <v>41112506</v>
      </c>
      <c r="C207" s="237">
        <v>2502583</v>
      </c>
      <c r="D207" s="236" t="s">
        <v>426</v>
      </c>
      <c r="E207" s="248" t="s">
        <v>427</v>
      </c>
      <c r="F207" s="235" t="s">
        <v>64</v>
      </c>
      <c r="G207" s="234">
        <v>8359.5166666666664</v>
      </c>
      <c r="H207" s="232">
        <v>8568</v>
      </c>
      <c r="I207" s="233"/>
      <c r="J207" s="233"/>
      <c r="K207" s="233"/>
      <c r="L207" s="233"/>
      <c r="M207" s="233">
        <f t="shared" si="36"/>
        <v>16927.516666666666</v>
      </c>
      <c r="N207" s="233">
        <f t="shared" si="37"/>
        <v>8463.7583333333332</v>
      </c>
      <c r="O207" s="303">
        <f t="shared" si="38"/>
        <v>8462.4744680997701</v>
      </c>
    </row>
    <row r="208" spans="1:15" ht="24.75" customHeight="1" thickBot="1">
      <c r="A208" s="385" t="s">
        <v>503</v>
      </c>
      <c r="B208" s="386"/>
      <c r="C208" s="386"/>
      <c r="D208" s="386"/>
      <c r="E208" s="386"/>
      <c r="F208" s="386"/>
      <c r="G208" s="386"/>
      <c r="H208" s="386"/>
      <c r="I208" s="386"/>
      <c r="J208" s="386"/>
      <c r="K208" s="386"/>
      <c r="L208" s="386"/>
      <c r="M208" s="386"/>
      <c r="N208" s="386"/>
      <c r="O208" s="387"/>
    </row>
    <row r="209" spans="1:15" ht="24.75" customHeight="1">
      <c r="A209" s="244">
        <f>+A207+1</f>
        <v>191</v>
      </c>
      <c r="B209" s="244">
        <v>42181705</v>
      </c>
      <c r="C209" s="244">
        <v>2503082</v>
      </c>
      <c r="D209" s="247" t="s">
        <v>430</v>
      </c>
      <c r="E209" s="247" t="s">
        <v>431</v>
      </c>
      <c r="F209" s="246" t="s">
        <v>432</v>
      </c>
      <c r="G209" s="245">
        <v>8300</v>
      </c>
      <c r="H209" s="233">
        <v>7497</v>
      </c>
      <c r="I209" s="233"/>
      <c r="J209" s="233"/>
      <c r="K209" s="233"/>
      <c r="L209" s="233"/>
      <c r="M209" s="233">
        <f t="shared" ref="M209:M214" si="40">+AVERAGE(G209,H209,I209)</f>
        <v>7898.5</v>
      </c>
      <c r="N209" s="233">
        <f t="shared" ref="N209:N214" si="41">+MEDIAN(G209,H209,I209)</f>
        <v>7898.5</v>
      </c>
      <c r="O209" s="303">
        <f t="shared" ref="O209:O214" si="42">HARMEAN(G209,H209,I209)</f>
        <v>7878.0907767297604</v>
      </c>
    </row>
    <row r="210" spans="1:15" ht="24.75" customHeight="1">
      <c r="A210" s="244">
        <f>+A209+1</f>
        <v>192</v>
      </c>
      <c r="B210" s="238">
        <v>42181705</v>
      </c>
      <c r="C210" s="238">
        <v>2503980</v>
      </c>
      <c r="D210" s="240" t="s">
        <v>433</v>
      </c>
      <c r="E210" s="240" t="s">
        <v>434</v>
      </c>
      <c r="F210" s="239" t="s">
        <v>64</v>
      </c>
      <c r="G210" s="234">
        <v>18365.857142857145</v>
      </c>
      <c r="H210" s="232">
        <v>10710</v>
      </c>
      <c r="I210" s="233"/>
      <c r="J210" s="233"/>
      <c r="K210" s="233"/>
      <c r="L210" s="233"/>
      <c r="M210" s="233">
        <f t="shared" si="40"/>
        <v>14537.928571428572</v>
      </c>
      <c r="N210" s="233">
        <f t="shared" si="41"/>
        <v>14537.928571428572</v>
      </c>
      <c r="O210" s="303">
        <f t="shared" si="42"/>
        <v>13530.010760031642</v>
      </c>
    </row>
    <row r="211" spans="1:15" ht="24.75" customHeight="1">
      <c r="A211" s="244">
        <f>+A210+1</f>
        <v>193</v>
      </c>
      <c r="B211" s="238">
        <v>42181705</v>
      </c>
      <c r="C211" s="238">
        <v>2503081</v>
      </c>
      <c r="D211" s="240" t="s">
        <v>435</v>
      </c>
      <c r="E211" s="240" t="s">
        <v>436</v>
      </c>
      <c r="F211" s="239" t="s">
        <v>38</v>
      </c>
      <c r="G211" s="234">
        <v>19614.476190476191</v>
      </c>
      <c r="H211" s="232">
        <v>22015</v>
      </c>
      <c r="I211" s="233"/>
      <c r="J211" s="233"/>
      <c r="K211" s="233"/>
      <c r="L211" s="233"/>
      <c r="M211" s="233">
        <f t="shared" si="40"/>
        <v>20814.738095238095</v>
      </c>
      <c r="N211" s="233">
        <f t="shared" si="41"/>
        <v>20814.738095238095</v>
      </c>
      <c r="O211" s="303">
        <f t="shared" si="42"/>
        <v>20745.526143906733</v>
      </c>
    </row>
    <row r="212" spans="1:15" ht="24.75" customHeight="1">
      <c r="A212" s="244">
        <f>+A211+1</f>
        <v>194</v>
      </c>
      <c r="B212" s="238">
        <v>42181705</v>
      </c>
      <c r="C212" s="238">
        <v>2502497</v>
      </c>
      <c r="D212" s="240" t="s">
        <v>437</v>
      </c>
      <c r="E212" s="240" t="s">
        <v>438</v>
      </c>
      <c r="F212" s="239" t="s">
        <v>64</v>
      </c>
      <c r="G212" s="234">
        <v>15303.571428571429</v>
      </c>
      <c r="H212" s="232">
        <v>11900</v>
      </c>
      <c r="I212" s="233"/>
      <c r="J212" s="233"/>
      <c r="K212" s="233"/>
      <c r="L212" s="233"/>
      <c r="M212" s="233">
        <f t="shared" si="40"/>
        <v>13601.785714285714</v>
      </c>
      <c r="N212" s="233">
        <f t="shared" si="41"/>
        <v>13601.785714285714</v>
      </c>
      <c r="O212" s="303">
        <f t="shared" si="42"/>
        <v>13388.867008008401</v>
      </c>
    </row>
    <row r="213" spans="1:15" ht="24.75" customHeight="1">
      <c r="A213" s="244">
        <f>+A212+1</f>
        <v>195</v>
      </c>
      <c r="B213" s="238">
        <v>42181705</v>
      </c>
      <c r="C213" s="238">
        <v>2584124</v>
      </c>
      <c r="D213" s="240" t="s">
        <v>439</v>
      </c>
      <c r="E213" s="240" t="s">
        <v>440</v>
      </c>
      <c r="F213" s="239" t="s">
        <v>64</v>
      </c>
      <c r="G213" s="234">
        <v>16796</v>
      </c>
      <c r="H213" s="232">
        <v>19040</v>
      </c>
      <c r="I213" s="233"/>
      <c r="J213" s="233"/>
      <c r="K213" s="233"/>
      <c r="L213" s="233"/>
      <c r="M213" s="233">
        <f t="shared" si="40"/>
        <v>17918</v>
      </c>
      <c r="N213" s="233">
        <f t="shared" si="41"/>
        <v>17918</v>
      </c>
      <c r="O213" s="303">
        <f t="shared" si="42"/>
        <v>17847.741935483871</v>
      </c>
    </row>
    <row r="214" spans="1:15" ht="24.75" customHeight="1" thickBot="1">
      <c r="A214" s="244">
        <f>+A213+1</f>
        <v>196</v>
      </c>
      <c r="B214" s="237">
        <v>42181705</v>
      </c>
      <c r="C214" s="237">
        <v>2504173</v>
      </c>
      <c r="D214" s="236" t="s">
        <v>442</v>
      </c>
      <c r="E214" s="236" t="s">
        <v>443</v>
      </c>
      <c r="F214" s="235" t="s">
        <v>64</v>
      </c>
      <c r="G214" s="234">
        <v>7847.2857142857147</v>
      </c>
      <c r="H214" s="232">
        <v>7735</v>
      </c>
      <c r="I214" s="233"/>
      <c r="J214" s="233"/>
      <c r="K214" s="233"/>
      <c r="L214" s="233"/>
      <c r="M214" s="233">
        <f t="shared" si="40"/>
        <v>7791.1428571428569</v>
      </c>
      <c r="N214" s="233">
        <f t="shared" si="41"/>
        <v>7791.1428571428569</v>
      </c>
      <c r="O214" s="303">
        <f t="shared" si="42"/>
        <v>7790.7382925666507</v>
      </c>
    </row>
    <row r="215" spans="1:15" ht="24.75" customHeight="1" thickBot="1">
      <c r="A215" s="385" t="s">
        <v>502</v>
      </c>
      <c r="B215" s="386"/>
      <c r="C215" s="386"/>
      <c r="D215" s="386"/>
      <c r="E215" s="386"/>
      <c r="F215" s="386"/>
      <c r="G215" s="386"/>
      <c r="H215" s="386"/>
      <c r="I215" s="386"/>
      <c r="J215" s="386"/>
      <c r="K215" s="386"/>
      <c r="L215" s="386"/>
      <c r="M215" s="386"/>
      <c r="N215" s="386"/>
      <c r="O215" s="387"/>
    </row>
    <row r="216" spans="1:15" ht="24.75" customHeight="1">
      <c r="A216" s="238">
        <f>+A214+1</f>
        <v>197</v>
      </c>
      <c r="B216" s="238">
        <v>42294944</v>
      </c>
      <c r="C216" s="238">
        <v>2505720</v>
      </c>
      <c r="D216" s="240" t="s">
        <v>447</v>
      </c>
      <c r="E216" s="240" t="s">
        <v>448</v>
      </c>
      <c r="F216" s="239" t="s">
        <v>64</v>
      </c>
      <c r="G216" s="241">
        <v>33178.666666666664</v>
      </c>
      <c r="H216" s="232">
        <v>47600</v>
      </c>
      <c r="I216" s="233"/>
      <c r="J216" s="233"/>
      <c r="K216" s="233"/>
      <c r="L216" s="233"/>
      <c r="M216" s="233">
        <f>+AVERAGE(G216,H216,I216)</f>
        <v>40389.333333333328</v>
      </c>
      <c r="N216" s="233">
        <f>+MEDIAN(G216,H216,I216)</f>
        <v>40389.333333333328</v>
      </c>
      <c r="O216" s="303">
        <f>HARMEAN(G216,H216,I216)</f>
        <v>39102.020335402085</v>
      </c>
    </row>
    <row r="217" spans="1:15" ht="24.75" customHeight="1" thickBot="1">
      <c r="A217" s="244">
        <f>+A216+1</f>
        <v>198</v>
      </c>
      <c r="B217" s="238"/>
      <c r="C217" s="238"/>
      <c r="D217" s="243" t="s">
        <v>449</v>
      </c>
      <c r="E217" s="243" t="s">
        <v>450</v>
      </c>
      <c r="F217" s="242" t="s">
        <v>64</v>
      </c>
      <c r="G217" s="241">
        <v>15543.5</v>
      </c>
      <c r="H217" s="232">
        <v>28560</v>
      </c>
      <c r="I217" s="233"/>
      <c r="J217" s="233"/>
      <c r="K217" s="233"/>
      <c r="L217" s="233"/>
      <c r="M217" s="233">
        <f>+AVERAGE(G217,H217,I217)</f>
        <v>22051.75</v>
      </c>
      <c r="N217" s="233">
        <f>+MEDIAN(G217,H217,I217)</f>
        <v>22051.75</v>
      </c>
      <c r="O217" s="303">
        <f>HARMEAN(G217,H217,I217)</f>
        <v>20130.935640028572</v>
      </c>
    </row>
    <row r="218" spans="1:15" ht="24.75" customHeight="1" thickBot="1">
      <c r="A218" s="385" t="s">
        <v>501</v>
      </c>
      <c r="B218" s="386"/>
      <c r="C218" s="386"/>
      <c r="D218" s="386"/>
      <c r="E218" s="386"/>
      <c r="F218" s="386"/>
      <c r="G218" s="386"/>
      <c r="H218" s="386"/>
      <c r="I218" s="386"/>
      <c r="J218" s="386"/>
      <c r="K218" s="386"/>
      <c r="L218" s="386"/>
      <c r="M218" s="386"/>
      <c r="N218" s="386"/>
      <c r="O218" s="387"/>
    </row>
    <row r="219" spans="1:15" ht="24.75" customHeight="1">
      <c r="A219" s="238">
        <f>+A217+1</f>
        <v>199</v>
      </c>
      <c r="B219" s="238" t="s">
        <v>453</v>
      </c>
      <c r="C219" s="238">
        <v>2503902</v>
      </c>
      <c r="D219" s="240" t="s">
        <v>454</v>
      </c>
      <c r="E219" s="240" t="s">
        <v>455</v>
      </c>
      <c r="F219" s="239" t="s">
        <v>64</v>
      </c>
      <c r="G219" s="234">
        <v>77487</v>
      </c>
      <c r="H219" s="232">
        <v>68000</v>
      </c>
      <c r="I219" s="233"/>
      <c r="J219" s="233"/>
      <c r="K219" s="233"/>
      <c r="L219" s="233"/>
      <c r="M219" s="233">
        <f>+AVERAGE(G219,H219)</f>
        <v>72743.5</v>
      </c>
      <c r="N219" s="233">
        <f>+MEDIAN(G219,H219)</f>
        <v>72743.5</v>
      </c>
      <c r="O219" s="303">
        <f>HARMEAN(G219,H219)</f>
        <v>72434.183122890696</v>
      </c>
    </row>
    <row r="220" spans="1:15" ht="24.75" customHeight="1">
      <c r="A220" s="238">
        <f>+A219+1</f>
        <v>200</v>
      </c>
      <c r="B220" s="237" t="s">
        <v>453</v>
      </c>
      <c r="C220" s="237">
        <v>2503901</v>
      </c>
      <c r="D220" s="236" t="s">
        <v>456</v>
      </c>
      <c r="E220" s="236" t="s">
        <v>457</v>
      </c>
      <c r="F220" s="235" t="s">
        <v>64</v>
      </c>
      <c r="G220" s="234">
        <v>27496.5</v>
      </c>
      <c r="H220" s="232">
        <v>26180</v>
      </c>
      <c r="I220" s="233"/>
      <c r="J220" s="233"/>
      <c r="K220" s="233"/>
      <c r="L220" s="233"/>
      <c r="M220" s="232">
        <f>+AVERAGE(G220,H220)</f>
        <v>26838.25</v>
      </c>
      <c r="N220" s="232">
        <f>+MEDIAN(G220,H220)</f>
        <v>26838.25</v>
      </c>
      <c r="O220" s="304">
        <f>HARMEAN(G220,H220)</f>
        <v>26822.105390627185</v>
      </c>
    </row>
    <row r="221" spans="1:15" ht="24.75" customHeight="1">
      <c r="M221" s="231"/>
    </row>
    <row r="222" spans="1:15" ht="57.75" customHeight="1">
      <c r="A222" s="388" t="s">
        <v>500</v>
      </c>
      <c r="B222" s="389"/>
      <c r="C222" s="389"/>
      <c r="D222" s="389"/>
      <c r="E222" s="389"/>
      <c r="F222" s="389"/>
      <c r="G222" s="389"/>
      <c r="H222" s="389"/>
      <c r="I222" s="389"/>
      <c r="J222" s="389"/>
      <c r="K222" s="389"/>
      <c r="L222" s="389"/>
      <c r="M222" s="389"/>
      <c r="N222" s="389"/>
      <c r="O222" s="389"/>
    </row>
  </sheetData>
  <autoFilter ref="A5:O220"/>
  <mergeCells count="19">
    <mergeCell ref="A1:O1"/>
    <mergeCell ref="A3:O3"/>
    <mergeCell ref="A4:O4"/>
    <mergeCell ref="A6:O6"/>
    <mergeCell ref="A17:O17"/>
    <mergeCell ref="A34:O34"/>
    <mergeCell ref="A38:O38"/>
    <mergeCell ref="A43:O43"/>
    <mergeCell ref="A52:O52"/>
    <mergeCell ref="A73:O73"/>
    <mergeCell ref="A86:O86"/>
    <mergeCell ref="A124:O124"/>
    <mergeCell ref="A222:O222"/>
    <mergeCell ref="A138:O138"/>
    <mergeCell ref="A146:O146"/>
    <mergeCell ref="A176:O176"/>
    <mergeCell ref="A208:O208"/>
    <mergeCell ref="A215:O215"/>
    <mergeCell ref="A218:O2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A217"/>
  <sheetViews>
    <sheetView zoomScale="70" zoomScaleNormal="70" workbookViewId="0">
      <pane xSplit="7" ySplit="3" topLeftCell="M130" activePane="bottomRight" state="frozen"/>
      <selection pane="topRight" activeCell="H1" sqref="H1"/>
      <selection pane="bottomLeft" activeCell="A4" sqref="A4"/>
      <selection pane="bottomRight" activeCell="H2" sqref="H1:N1048576"/>
    </sheetView>
  </sheetViews>
  <sheetFormatPr baseColWidth="10" defaultColWidth="9.5703125" defaultRowHeight="15"/>
  <cols>
    <col min="1" max="1" width="4.5703125" style="104" customWidth="1"/>
    <col min="2" max="2" width="5.28515625" style="104" customWidth="1"/>
    <col min="3" max="4" width="9.5703125" style="104"/>
    <col min="5" max="5" width="23.42578125" style="104" customWidth="1"/>
    <col min="6" max="6" width="40" style="104" customWidth="1"/>
    <col min="8" max="9" width="13.5703125" style="132" bestFit="1" customWidth="1"/>
    <col min="10" max="10" width="16.140625" style="132" bestFit="1" customWidth="1"/>
    <col min="11" max="11" width="13.5703125" style="132" bestFit="1" customWidth="1"/>
    <col min="12" max="12" width="18.85546875" style="132" bestFit="1" customWidth="1"/>
    <col min="13" max="13" width="19.140625" style="132" bestFit="1" customWidth="1"/>
    <col min="14" max="14" width="19.28515625" style="132" bestFit="1" customWidth="1"/>
    <col min="15" max="15" width="18.7109375" style="132" bestFit="1" customWidth="1"/>
    <col min="16" max="16" width="17.85546875" style="132" bestFit="1" customWidth="1"/>
    <col min="17" max="20" width="13.5703125" style="132" bestFit="1" customWidth="1"/>
    <col min="21" max="21" width="14.85546875" style="132" bestFit="1" customWidth="1"/>
    <col min="22" max="22" width="16.42578125" style="132" bestFit="1" customWidth="1"/>
    <col min="23" max="23" width="13.5703125" style="134" bestFit="1" customWidth="1"/>
    <col min="24" max="28" width="13.5703125" style="132" bestFit="1" customWidth="1"/>
    <col min="29" max="29" width="21.7109375" style="127" bestFit="1" customWidth="1"/>
    <col min="30" max="183" width="9.5703125" style="126"/>
    <col min="184" max="16384" width="9.5703125" style="127"/>
  </cols>
  <sheetData>
    <row r="1" spans="1:209" ht="15.75">
      <c r="A1" s="362" t="s">
        <v>496</v>
      </c>
      <c r="B1" s="362"/>
      <c r="C1" s="362"/>
      <c r="D1" s="362"/>
      <c r="E1" s="362"/>
      <c r="F1" s="362"/>
      <c r="G1" s="362"/>
      <c r="H1" s="362"/>
      <c r="I1" s="362"/>
      <c r="J1" s="362"/>
      <c r="K1" s="362"/>
      <c r="L1" s="362"/>
      <c r="M1" s="362"/>
      <c r="N1" s="362"/>
      <c r="O1" s="362"/>
      <c r="P1" s="362"/>
      <c r="Q1" s="362"/>
      <c r="R1" s="362"/>
      <c r="S1" s="362"/>
      <c r="T1" s="362"/>
      <c r="U1" s="362"/>
      <c r="V1" s="362"/>
      <c r="W1" s="362"/>
      <c r="X1" s="362"/>
      <c r="Y1" s="362"/>
      <c r="Z1" s="362"/>
      <c r="AA1" s="362"/>
      <c r="AB1" s="362"/>
      <c r="AC1" s="362"/>
    </row>
    <row r="2" spans="1:209" customFormat="1" ht="63.75">
      <c r="A2" s="149" t="s">
        <v>24</v>
      </c>
      <c r="B2" s="150" t="s">
        <v>25</v>
      </c>
      <c r="C2" s="151" t="s">
        <v>26</v>
      </c>
      <c r="D2" s="151" t="s">
        <v>27</v>
      </c>
      <c r="E2" s="152" t="s">
        <v>28</v>
      </c>
      <c r="F2" s="152" t="s">
        <v>29</v>
      </c>
      <c r="G2" s="152" t="s">
        <v>30</v>
      </c>
      <c r="H2" s="153" t="s">
        <v>23</v>
      </c>
      <c r="I2" s="153" t="s">
        <v>23</v>
      </c>
      <c r="J2" s="153" t="s">
        <v>23</v>
      </c>
      <c r="K2" s="153" t="s">
        <v>23</v>
      </c>
      <c r="L2" s="153" t="s">
        <v>23</v>
      </c>
      <c r="M2" s="153" t="s">
        <v>23</v>
      </c>
      <c r="N2" s="153" t="s">
        <v>23</v>
      </c>
      <c r="O2" s="153" t="s">
        <v>23</v>
      </c>
      <c r="P2" s="153" t="s">
        <v>23</v>
      </c>
      <c r="Q2" s="153" t="s">
        <v>23</v>
      </c>
      <c r="R2" s="153" t="s">
        <v>23</v>
      </c>
      <c r="S2" s="153" t="s">
        <v>23</v>
      </c>
      <c r="T2" s="153" t="s">
        <v>23</v>
      </c>
      <c r="U2" s="153" t="s">
        <v>23</v>
      </c>
      <c r="V2" s="153" t="s">
        <v>23</v>
      </c>
      <c r="W2" s="153" t="s">
        <v>23</v>
      </c>
      <c r="X2" s="153" t="s">
        <v>23</v>
      </c>
      <c r="Y2" s="153" t="s">
        <v>23</v>
      </c>
      <c r="Z2" s="153" t="s">
        <v>23</v>
      </c>
      <c r="AA2" s="153" t="s">
        <v>23</v>
      </c>
      <c r="AB2" s="154" t="s">
        <v>23</v>
      </c>
      <c r="AC2" s="405" t="s">
        <v>497</v>
      </c>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102"/>
      <c r="CB2" s="102"/>
      <c r="CC2" s="102"/>
      <c r="CD2" s="102"/>
      <c r="CE2" s="102"/>
      <c r="CF2" s="102"/>
      <c r="CG2" s="102"/>
      <c r="CH2" s="102"/>
      <c r="CI2" s="102"/>
      <c r="CJ2" s="102"/>
      <c r="CK2" s="102"/>
      <c r="CL2" s="102"/>
      <c r="CM2" s="102"/>
      <c r="CN2" s="102"/>
      <c r="CO2" s="102"/>
      <c r="CP2" s="102"/>
      <c r="CQ2" s="102"/>
      <c r="CR2" s="102"/>
      <c r="CS2" s="102"/>
      <c r="CT2" s="102"/>
      <c r="CU2" s="102"/>
      <c r="CV2" s="102"/>
      <c r="CW2" s="102"/>
      <c r="CX2" s="102"/>
      <c r="CY2" s="102"/>
      <c r="CZ2" s="102"/>
      <c r="DA2" s="102"/>
      <c r="DB2" s="102"/>
      <c r="DC2" s="102"/>
      <c r="DD2" s="102"/>
      <c r="DE2" s="102"/>
      <c r="DF2" s="102"/>
      <c r="DG2" s="102"/>
      <c r="DH2" s="102"/>
      <c r="DI2" s="102"/>
      <c r="DJ2" s="102"/>
      <c r="DK2" s="102"/>
      <c r="DL2" s="102"/>
      <c r="DM2" s="102"/>
      <c r="DN2" s="102"/>
      <c r="DO2" s="102"/>
      <c r="DP2" s="102"/>
      <c r="DQ2" s="102"/>
      <c r="DR2" s="102"/>
      <c r="DS2" s="102"/>
      <c r="DT2" s="102"/>
      <c r="DU2" s="102"/>
      <c r="DV2" s="102"/>
      <c r="DW2" s="102"/>
      <c r="DX2" s="102"/>
      <c r="DY2" s="102"/>
      <c r="DZ2" s="102"/>
      <c r="EA2" s="102"/>
      <c r="EB2" s="102"/>
      <c r="EC2" s="102"/>
      <c r="ED2" s="102"/>
      <c r="EE2" s="102"/>
      <c r="EF2" s="102"/>
      <c r="EG2" s="102"/>
      <c r="EH2" s="102"/>
      <c r="EI2" s="102"/>
      <c r="EJ2" s="102"/>
      <c r="EK2" s="102"/>
      <c r="EL2" s="102"/>
      <c r="EM2" s="102"/>
      <c r="EN2" s="102"/>
      <c r="EO2" s="102"/>
      <c r="EP2" s="102"/>
      <c r="EQ2" s="102"/>
      <c r="ER2" s="102"/>
      <c r="ES2" s="102"/>
      <c r="ET2" s="102"/>
      <c r="EU2" s="102"/>
      <c r="EV2" s="102"/>
      <c r="EW2" s="102"/>
      <c r="EX2" s="102"/>
      <c r="EY2" s="102"/>
      <c r="EZ2" s="102"/>
      <c r="FA2" s="102"/>
      <c r="FB2" s="102"/>
      <c r="FC2" s="102"/>
      <c r="FD2" s="102"/>
      <c r="FE2" s="102"/>
      <c r="FF2" s="102"/>
      <c r="FG2" s="102"/>
      <c r="FH2" s="102"/>
      <c r="FI2" s="102"/>
      <c r="FJ2" s="102"/>
      <c r="FK2" s="102"/>
      <c r="FL2" s="102"/>
      <c r="FM2" s="102"/>
      <c r="FN2" s="102"/>
      <c r="FO2" s="102"/>
      <c r="FP2" s="102"/>
      <c r="FQ2" s="102"/>
      <c r="FR2" s="102"/>
      <c r="FS2" s="102"/>
      <c r="FT2" s="102"/>
      <c r="FU2" s="102"/>
      <c r="FV2" s="102"/>
      <c r="FW2" s="102"/>
      <c r="FX2" s="102"/>
      <c r="FY2" s="102"/>
      <c r="FZ2" s="102"/>
      <c r="GA2" s="102"/>
    </row>
    <row r="3" spans="1:209" customFormat="1" ht="37.5" customHeight="1" thickBot="1">
      <c r="A3" s="402" t="s">
        <v>34</v>
      </c>
      <c r="B3" s="403"/>
      <c r="C3" s="403"/>
      <c r="D3" s="403"/>
      <c r="E3" s="403"/>
      <c r="F3" s="403"/>
      <c r="G3" s="404"/>
      <c r="H3" s="148" t="s">
        <v>1</v>
      </c>
      <c r="I3" s="148" t="s">
        <v>2</v>
      </c>
      <c r="J3" s="148" t="s">
        <v>3</v>
      </c>
      <c r="K3" s="148" t="s">
        <v>4</v>
      </c>
      <c r="L3" s="148" t="s">
        <v>5</v>
      </c>
      <c r="M3" s="148" t="s">
        <v>6</v>
      </c>
      <c r="N3" s="148" t="s">
        <v>7</v>
      </c>
      <c r="O3" s="148" t="s">
        <v>8</v>
      </c>
      <c r="P3" s="148" t="s">
        <v>9</v>
      </c>
      <c r="Q3" s="148" t="s">
        <v>10</v>
      </c>
      <c r="R3" s="148" t="s">
        <v>11</v>
      </c>
      <c r="S3" s="148" t="s">
        <v>12</v>
      </c>
      <c r="T3" s="148" t="s">
        <v>13</v>
      </c>
      <c r="U3" s="148" t="s">
        <v>14</v>
      </c>
      <c r="V3" s="148" t="s">
        <v>15</v>
      </c>
      <c r="W3" s="148" t="s">
        <v>16</v>
      </c>
      <c r="X3" s="148" t="s">
        <v>17</v>
      </c>
      <c r="Y3" s="148" t="s">
        <v>18</v>
      </c>
      <c r="Z3" s="148" t="s">
        <v>19</v>
      </c>
      <c r="AA3" s="148" t="s">
        <v>21</v>
      </c>
      <c r="AB3" s="148" t="s">
        <v>22</v>
      </c>
      <c r="AC3" s="405"/>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102"/>
      <c r="BH3" s="102"/>
      <c r="BI3" s="102"/>
      <c r="BJ3" s="102"/>
      <c r="BK3" s="102"/>
      <c r="BL3" s="102"/>
      <c r="BM3" s="102"/>
      <c r="BN3" s="102"/>
      <c r="BO3" s="102"/>
      <c r="BP3" s="102"/>
      <c r="BQ3" s="102"/>
      <c r="BR3" s="102"/>
      <c r="BS3" s="102"/>
      <c r="BT3" s="102"/>
      <c r="BU3" s="102"/>
      <c r="BV3" s="102"/>
      <c r="BW3" s="102"/>
      <c r="BX3" s="102"/>
      <c r="BY3" s="102"/>
      <c r="BZ3" s="102"/>
      <c r="CA3" s="102"/>
      <c r="CB3" s="102"/>
      <c r="CC3" s="102"/>
      <c r="CD3" s="102"/>
      <c r="CE3" s="102"/>
      <c r="CF3" s="102"/>
      <c r="CG3" s="102"/>
      <c r="CH3" s="102"/>
      <c r="CI3" s="102"/>
      <c r="CJ3" s="102"/>
      <c r="CK3" s="102"/>
      <c r="CL3" s="102"/>
      <c r="CM3" s="102"/>
      <c r="CN3" s="102"/>
      <c r="CO3" s="102"/>
      <c r="CP3" s="102"/>
      <c r="CQ3" s="102"/>
      <c r="CR3" s="102"/>
      <c r="CS3" s="102"/>
      <c r="CT3" s="102"/>
      <c r="CU3" s="102"/>
      <c r="CV3" s="102"/>
      <c r="CW3" s="102"/>
      <c r="CX3" s="102"/>
      <c r="CY3" s="102"/>
      <c r="CZ3" s="102"/>
      <c r="DA3" s="102"/>
      <c r="DB3" s="102"/>
      <c r="DC3" s="102"/>
      <c r="DD3" s="102"/>
      <c r="DE3" s="102"/>
      <c r="DF3" s="102"/>
      <c r="DG3" s="102"/>
      <c r="DH3" s="102"/>
      <c r="DI3" s="102"/>
      <c r="DJ3" s="102"/>
      <c r="DK3" s="102"/>
      <c r="DL3" s="102"/>
      <c r="DM3" s="102"/>
      <c r="DN3" s="102"/>
      <c r="DO3" s="102"/>
      <c r="DP3" s="102"/>
      <c r="DQ3" s="102"/>
      <c r="DR3" s="102"/>
      <c r="DS3" s="102"/>
      <c r="DT3" s="102"/>
      <c r="DU3" s="102"/>
      <c r="DV3" s="102"/>
      <c r="DW3" s="102"/>
      <c r="DX3" s="102"/>
      <c r="DY3" s="102"/>
      <c r="DZ3" s="102"/>
      <c r="EA3" s="102"/>
      <c r="EB3" s="102"/>
      <c r="EC3" s="102"/>
      <c r="ED3" s="102"/>
      <c r="EE3" s="102"/>
      <c r="EF3" s="102"/>
      <c r="EG3" s="102"/>
      <c r="EH3" s="102"/>
      <c r="EI3" s="102"/>
      <c r="EJ3" s="102"/>
      <c r="EK3" s="102"/>
      <c r="EL3" s="102"/>
      <c r="EM3" s="102"/>
      <c r="EN3" s="102"/>
      <c r="EO3" s="102"/>
      <c r="EP3" s="102"/>
      <c r="EQ3" s="102"/>
      <c r="ER3" s="102"/>
      <c r="ES3" s="102"/>
      <c r="ET3" s="102"/>
      <c r="EU3" s="102"/>
      <c r="EV3" s="102"/>
      <c r="EW3" s="102"/>
      <c r="EX3" s="102"/>
      <c r="EY3" s="102"/>
      <c r="EZ3" s="102"/>
      <c r="FA3" s="102"/>
      <c r="FB3" s="102"/>
      <c r="FC3" s="102"/>
      <c r="FD3" s="102"/>
      <c r="FE3" s="102"/>
      <c r="FF3" s="102"/>
      <c r="FG3" s="102"/>
      <c r="FH3" s="102"/>
      <c r="FI3" s="102"/>
      <c r="FJ3" s="102"/>
      <c r="FK3" s="102"/>
      <c r="FL3" s="102"/>
      <c r="FM3" s="102"/>
      <c r="FN3" s="102"/>
      <c r="FO3" s="102"/>
      <c r="FP3" s="102"/>
      <c r="FQ3" s="102"/>
      <c r="FR3" s="102"/>
      <c r="FS3" s="102"/>
      <c r="FT3" s="102"/>
      <c r="FU3" s="102"/>
      <c r="FV3" s="102"/>
      <c r="FW3" s="102"/>
      <c r="FX3" s="102"/>
      <c r="FY3" s="102"/>
      <c r="FZ3" s="102"/>
      <c r="GA3" s="102"/>
    </row>
    <row r="4" spans="1:209" ht="37.5" customHeight="1">
      <c r="A4" s="20">
        <v>1</v>
      </c>
      <c r="B4" s="20">
        <v>1</v>
      </c>
      <c r="C4" s="21">
        <v>42281807</v>
      </c>
      <c r="D4" s="22" t="s">
        <v>35</v>
      </c>
      <c r="E4" s="23" t="s">
        <v>36</v>
      </c>
      <c r="F4" s="23" t="s">
        <v>37</v>
      </c>
      <c r="G4" s="24" t="s">
        <v>38</v>
      </c>
      <c r="H4" s="139">
        <v>10</v>
      </c>
      <c r="I4" s="27">
        <v>0</v>
      </c>
      <c r="J4" s="28">
        <v>0</v>
      </c>
      <c r="K4" s="30">
        <v>0</v>
      </c>
      <c r="L4" s="30">
        <v>0</v>
      </c>
      <c r="M4" s="30">
        <v>0</v>
      </c>
      <c r="N4" s="135">
        <v>0</v>
      </c>
      <c r="O4" s="27">
        <v>0</v>
      </c>
      <c r="P4" s="27">
        <v>0</v>
      </c>
      <c r="Q4" s="27">
        <v>0</v>
      </c>
      <c r="R4" s="27">
        <v>0</v>
      </c>
      <c r="S4" s="135">
        <v>0</v>
      </c>
      <c r="T4" s="27">
        <v>0</v>
      </c>
      <c r="U4" s="27">
        <v>0</v>
      </c>
      <c r="V4" s="28">
        <v>0</v>
      </c>
      <c r="W4" s="32">
        <v>0</v>
      </c>
      <c r="X4" s="32">
        <v>0</v>
      </c>
      <c r="Y4" s="135">
        <v>0</v>
      </c>
      <c r="Z4" s="135">
        <v>0</v>
      </c>
      <c r="AA4" s="27">
        <f>Consolidado!AW5</f>
        <v>0</v>
      </c>
      <c r="AB4" s="28">
        <v>0</v>
      </c>
      <c r="AC4" s="155">
        <f>+SUM(H4:AB4)</f>
        <v>10</v>
      </c>
    </row>
    <row r="5" spans="1:209" ht="78.75">
      <c r="A5" s="34">
        <v>2</v>
      </c>
      <c r="B5" s="34">
        <v>2</v>
      </c>
      <c r="C5" s="35">
        <v>42281803</v>
      </c>
      <c r="D5" s="36" t="s">
        <v>35</v>
      </c>
      <c r="E5" s="37" t="s">
        <v>39</v>
      </c>
      <c r="F5" s="37" t="s">
        <v>40</v>
      </c>
      <c r="G5" s="38" t="s">
        <v>38</v>
      </c>
      <c r="H5" s="139">
        <v>0</v>
      </c>
      <c r="I5" s="27">
        <v>0</v>
      </c>
      <c r="J5" s="28">
        <v>0</v>
      </c>
      <c r="K5" s="30">
        <v>5</v>
      </c>
      <c r="L5" s="30">
        <v>0</v>
      </c>
      <c r="M5" s="30">
        <v>0</v>
      </c>
      <c r="N5" s="135">
        <v>0</v>
      </c>
      <c r="O5" s="27">
        <v>0</v>
      </c>
      <c r="P5" s="27">
        <v>0</v>
      </c>
      <c r="Q5" s="27">
        <v>0</v>
      </c>
      <c r="R5" s="27">
        <v>2</v>
      </c>
      <c r="S5" s="135">
        <v>2</v>
      </c>
      <c r="T5" s="27">
        <v>0</v>
      </c>
      <c r="U5" s="27">
        <v>0</v>
      </c>
      <c r="V5" s="28">
        <v>0</v>
      </c>
      <c r="W5" s="32">
        <v>0</v>
      </c>
      <c r="X5" s="32">
        <v>0</v>
      </c>
      <c r="Y5" s="135">
        <v>0</v>
      </c>
      <c r="Z5" s="135">
        <v>2</v>
      </c>
      <c r="AA5" s="27">
        <f>Consolidado!AW6</f>
        <v>5</v>
      </c>
      <c r="AB5" s="28">
        <v>0</v>
      </c>
      <c r="AC5" s="155">
        <f t="shared" ref="AC5:AC13" si="0">+SUM(H5:AB5)</f>
        <v>16</v>
      </c>
    </row>
    <row r="6" spans="1:209" ht="45">
      <c r="A6" s="20">
        <v>3</v>
      </c>
      <c r="B6" s="20">
        <v>3</v>
      </c>
      <c r="C6" s="35">
        <v>42281904</v>
      </c>
      <c r="D6" s="36" t="s">
        <v>42</v>
      </c>
      <c r="E6" s="37" t="s">
        <v>43</v>
      </c>
      <c r="F6" s="37" t="s">
        <v>44</v>
      </c>
      <c r="G6" s="38" t="s">
        <v>45</v>
      </c>
      <c r="H6" s="139">
        <v>0</v>
      </c>
      <c r="I6" s="27">
        <v>0</v>
      </c>
      <c r="J6" s="28">
        <v>0</v>
      </c>
      <c r="K6" s="30">
        <v>0</v>
      </c>
      <c r="L6" s="30">
        <v>0</v>
      </c>
      <c r="M6" s="30">
        <v>0</v>
      </c>
      <c r="N6" s="135">
        <v>0</v>
      </c>
      <c r="O6" s="27">
        <v>0</v>
      </c>
      <c r="P6" s="27">
        <v>0</v>
      </c>
      <c r="Q6" s="27">
        <v>0</v>
      </c>
      <c r="R6" s="27">
        <v>1</v>
      </c>
      <c r="S6" s="135">
        <v>1</v>
      </c>
      <c r="T6" s="27">
        <v>0</v>
      </c>
      <c r="U6" s="27">
        <v>0</v>
      </c>
      <c r="V6" s="28">
        <v>0</v>
      </c>
      <c r="W6" s="32">
        <v>0</v>
      </c>
      <c r="X6" s="32">
        <v>0</v>
      </c>
      <c r="Y6" s="135">
        <v>1</v>
      </c>
      <c r="Z6" s="135">
        <v>0</v>
      </c>
      <c r="AA6" s="27">
        <f>Consolidado!AW7</f>
        <v>0</v>
      </c>
      <c r="AB6" s="28"/>
      <c r="AC6" s="155">
        <f t="shared" si="0"/>
        <v>3</v>
      </c>
    </row>
    <row r="7" spans="1:209" ht="33.75">
      <c r="A7" s="34">
        <v>4</v>
      </c>
      <c r="B7" s="34">
        <v>4</v>
      </c>
      <c r="C7" s="35">
        <v>42281810</v>
      </c>
      <c r="D7" s="36" t="s">
        <v>42</v>
      </c>
      <c r="E7" s="37" t="s">
        <v>46</v>
      </c>
      <c r="F7" s="37" t="s">
        <v>47</v>
      </c>
      <c r="G7" s="38" t="s">
        <v>45</v>
      </c>
      <c r="H7" s="139">
        <v>0</v>
      </c>
      <c r="I7" s="27">
        <v>2</v>
      </c>
      <c r="J7" s="28">
        <v>0</v>
      </c>
      <c r="K7" s="30">
        <v>4</v>
      </c>
      <c r="L7" s="30">
        <v>0</v>
      </c>
      <c r="M7" s="30">
        <v>0</v>
      </c>
      <c r="N7" s="135">
        <v>2</v>
      </c>
      <c r="O7" s="27">
        <v>0</v>
      </c>
      <c r="P7" s="27">
        <v>0</v>
      </c>
      <c r="Q7" s="27">
        <v>0</v>
      </c>
      <c r="R7" s="28">
        <v>7</v>
      </c>
      <c r="S7" s="135">
        <v>0</v>
      </c>
      <c r="T7" s="27">
        <v>0</v>
      </c>
      <c r="U7" s="27">
        <v>0</v>
      </c>
      <c r="V7" s="28">
        <v>2</v>
      </c>
      <c r="W7" s="32">
        <v>0</v>
      </c>
      <c r="X7" s="32">
        <v>0</v>
      </c>
      <c r="Y7" s="135">
        <v>0</v>
      </c>
      <c r="Z7" s="135">
        <v>0</v>
      </c>
      <c r="AA7" s="27">
        <f>Consolidado!AW8</f>
        <v>4</v>
      </c>
      <c r="AB7" s="28">
        <v>0</v>
      </c>
      <c r="AC7" s="155">
        <f t="shared" si="0"/>
        <v>21</v>
      </c>
    </row>
    <row r="8" spans="1:209" ht="56.25">
      <c r="A8" s="20">
        <v>5</v>
      </c>
      <c r="B8" s="20">
        <v>5</v>
      </c>
      <c r="C8" s="35">
        <v>42281706</v>
      </c>
      <c r="D8" s="36">
        <v>2584094</v>
      </c>
      <c r="E8" s="37" t="s">
        <v>48</v>
      </c>
      <c r="F8" s="40" t="s">
        <v>49</v>
      </c>
      <c r="G8" s="38" t="s">
        <v>41</v>
      </c>
      <c r="H8" s="139">
        <v>2</v>
      </c>
      <c r="I8" s="27">
        <v>0</v>
      </c>
      <c r="J8" s="28">
        <v>0</v>
      </c>
      <c r="K8" s="30">
        <v>0</v>
      </c>
      <c r="L8" s="30">
        <v>0</v>
      </c>
      <c r="M8" s="30">
        <v>0</v>
      </c>
      <c r="N8" s="135">
        <v>0</v>
      </c>
      <c r="O8" s="27">
        <v>0</v>
      </c>
      <c r="P8" s="27">
        <v>0</v>
      </c>
      <c r="Q8" s="27">
        <v>0</v>
      </c>
      <c r="R8" s="28">
        <v>0</v>
      </c>
      <c r="S8" s="135">
        <v>0</v>
      </c>
      <c r="T8" s="27">
        <v>0</v>
      </c>
      <c r="U8" s="27">
        <v>0</v>
      </c>
      <c r="V8" s="28">
        <v>0</v>
      </c>
      <c r="W8" s="32">
        <v>0</v>
      </c>
      <c r="X8" s="32">
        <v>0</v>
      </c>
      <c r="Y8" s="135">
        <v>0</v>
      </c>
      <c r="Z8" s="135">
        <v>0</v>
      </c>
      <c r="AA8" s="27">
        <f>Consolidado!AW9</f>
        <v>0</v>
      </c>
      <c r="AB8" s="28">
        <v>0</v>
      </c>
      <c r="AC8" s="155">
        <f t="shared" si="0"/>
        <v>2</v>
      </c>
    </row>
    <row r="9" spans="1:209" ht="45">
      <c r="A9" s="34">
        <v>6</v>
      </c>
      <c r="B9" s="34">
        <v>6</v>
      </c>
      <c r="C9" s="35">
        <v>42281915</v>
      </c>
      <c r="D9" s="36">
        <v>2501244</v>
      </c>
      <c r="E9" s="37" t="s">
        <v>51</v>
      </c>
      <c r="F9" s="40" t="s">
        <v>52</v>
      </c>
      <c r="G9" s="38" t="s">
        <v>38</v>
      </c>
      <c r="H9" s="139">
        <v>3</v>
      </c>
      <c r="I9" s="27">
        <v>0</v>
      </c>
      <c r="J9" s="28">
        <v>0</v>
      </c>
      <c r="K9" s="30">
        <v>0</v>
      </c>
      <c r="L9" s="30">
        <v>0</v>
      </c>
      <c r="M9" s="30">
        <v>0</v>
      </c>
      <c r="N9" s="135">
        <v>1</v>
      </c>
      <c r="O9" s="27">
        <v>0</v>
      </c>
      <c r="P9" s="27">
        <v>0</v>
      </c>
      <c r="Q9" s="27">
        <v>0</v>
      </c>
      <c r="R9" s="27">
        <v>0</v>
      </c>
      <c r="S9" s="135">
        <v>0</v>
      </c>
      <c r="T9" s="27">
        <v>0</v>
      </c>
      <c r="U9" s="27">
        <v>0</v>
      </c>
      <c r="V9" s="28">
        <v>0</v>
      </c>
      <c r="W9" s="32">
        <v>0</v>
      </c>
      <c r="X9" s="32">
        <v>0</v>
      </c>
      <c r="Y9" s="135">
        <v>0</v>
      </c>
      <c r="Z9" s="135">
        <v>0</v>
      </c>
      <c r="AA9" s="27">
        <f>Consolidado!AW10</f>
        <v>0</v>
      </c>
      <c r="AB9" s="28">
        <v>0</v>
      </c>
      <c r="AC9" s="155">
        <f t="shared" si="0"/>
        <v>4</v>
      </c>
    </row>
    <row r="10" spans="1:209" ht="56.25">
      <c r="A10" s="20">
        <v>7</v>
      </c>
      <c r="B10" s="20">
        <v>7</v>
      </c>
      <c r="C10" s="35">
        <v>42281915</v>
      </c>
      <c r="D10" s="36">
        <v>2501247</v>
      </c>
      <c r="E10" s="37" t="s">
        <v>51</v>
      </c>
      <c r="F10" s="40" t="s">
        <v>53</v>
      </c>
      <c r="G10" s="38" t="s">
        <v>38</v>
      </c>
      <c r="H10" s="139">
        <v>1</v>
      </c>
      <c r="I10" s="27">
        <v>0</v>
      </c>
      <c r="J10" s="28">
        <v>0</v>
      </c>
      <c r="K10" s="30">
        <v>0</v>
      </c>
      <c r="L10" s="30">
        <v>0</v>
      </c>
      <c r="M10" s="30">
        <v>0</v>
      </c>
      <c r="N10" s="135">
        <v>0</v>
      </c>
      <c r="O10" s="27">
        <v>0</v>
      </c>
      <c r="P10" s="27">
        <v>0</v>
      </c>
      <c r="Q10" s="27">
        <v>0</v>
      </c>
      <c r="R10" s="27">
        <v>0</v>
      </c>
      <c r="S10" s="135">
        <v>0</v>
      </c>
      <c r="T10" s="27">
        <v>0</v>
      </c>
      <c r="U10" s="27">
        <v>0</v>
      </c>
      <c r="V10" s="28">
        <v>0</v>
      </c>
      <c r="W10" s="32">
        <v>0</v>
      </c>
      <c r="X10" s="32">
        <v>0</v>
      </c>
      <c r="Y10" s="135">
        <v>0</v>
      </c>
      <c r="Z10" s="135">
        <v>0</v>
      </c>
      <c r="AA10" s="27">
        <f>Consolidado!AW11</f>
        <v>0</v>
      </c>
      <c r="AB10" s="28">
        <v>0</v>
      </c>
      <c r="AC10" s="155">
        <f t="shared" si="0"/>
        <v>1</v>
      </c>
    </row>
    <row r="11" spans="1:209" ht="45">
      <c r="A11" s="34">
        <v>8</v>
      </c>
      <c r="B11" s="34">
        <v>8</v>
      </c>
      <c r="C11" s="35">
        <v>13111201</v>
      </c>
      <c r="D11" s="36">
        <v>2501247</v>
      </c>
      <c r="E11" s="37" t="s">
        <v>51</v>
      </c>
      <c r="F11" s="40" t="s">
        <v>54</v>
      </c>
      <c r="G11" s="38" t="s">
        <v>38</v>
      </c>
      <c r="H11" s="139">
        <v>2</v>
      </c>
      <c r="I11" s="27">
        <v>0</v>
      </c>
      <c r="J11" s="28">
        <v>0</v>
      </c>
      <c r="K11" s="30">
        <v>0</v>
      </c>
      <c r="L11" s="30">
        <v>0</v>
      </c>
      <c r="M11" s="30">
        <v>0</v>
      </c>
      <c r="N11" s="135">
        <v>0</v>
      </c>
      <c r="O11" s="27">
        <v>0</v>
      </c>
      <c r="P11" s="27">
        <v>0</v>
      </c>
      <c r="Q11" s="27">
        <v>0</v>
      </c>
      <c r="R11" s="27">
        <v>0</v>
      </c>
      <c r="S11" s="135">
        <v>0</v>
      </c>
      <c r="T11" s="27">
        <v>0</v>
      </c>
      <c r="U11" s="27">
        <v>1</v>
      </c>
      <c r="V11" s="28">
        <v>0</v>
      </c>
      <c r="W11" s="32">
        <v>0</v>
      </c>
      <c r="X11" s="32">
        <v>0</v>
      </c>
      <c r="Y11" s="135">
        <v>0</v>
      </c>
      <c r="Z11" s="135">
        <v>0</v>
      </c>
      <c r="AA11" s="27">
        <f>Consolidado!AW12</f>
        <v>2</v>
      </c>
      <c r="AB11" s="28">
        <v>0</v>
      </c>
      <c r="AC11" s="155">
        <f t="shared" si="0"/>
        <v>5</v>
      </c>
    </row>
    <row r="12" spans="1:209" ht="101.25">
      <c r="A12" s="20">
        <v>9</v>
      </c>
      <c r="B12" s="20">
        <v>9</v>
      </c>
      <c r="C12" s="84">
        <v>51102708</v>
      </c>
      <c r="D12" s="105">
        <v>1144198</v>
      </c>
      <c r="E12" s="88" t="s">
        <v>55</v>
      </c>
      <c r="F12" s="106" t="s">
        <v>480</v>
      </c>
      <c r="G12" s="38" t="s">
        <v>38</v>
      </c>
      <c r="H12" s="139">
        <v>0</v>
      </c>
      <c r="I12" s="27">
        <v>0</v>
      </c>
      <c r="J12" s="28">
        <v>0</v>
      </c>
      <c r="K12" s="30">
        <v>0</v>
      </c>
      <c r="L12" s="30">
        <v>2</v>
      </c>
      <c r="M12" s="30">
        <v>0</v>
      </c>
      <c r="N12" s="135">
        <v>4</v>
      </c>
      <c r="O12" s="27">
        <v>8</v>
      </c>
      <c r="P12" s="27">
        <v>0</v>
      </c>
      <c r="Q12" s="27">
        <v>0</v>
      </c>
      <c r="R12" s="27">
        <v>1</v>
      </c>
      <c r="S12" s="135">
        <v>3</v>
      </c>
      <c r="T12" s="27">
        <v>2</v>
      </c>
      <c r="U12" s="27">
        <v>4</v>
      </c>
      <c r="V12" s="28">
        <v>0</v>
      </c>
      <c r="W12" s="32">
        <v>0</v>
      </c>
      <c r="X12" s="32">
        <v>1</v>
      </c>
      <c r="Y12" s="135">
        <v>2</v>
      </c>
      <c r="Z12" s="135">
        <v>0</v>
      </c>
      <c r="AA12" s="27">
        <f>Consolidado!AW13</f>
        <v>0</v>
      </c>
      <c r="AB12" s="28">
        <v>0</v>
      </c>
      <c r="AC12" s="155">
        <f t="shared" si="0"/>
        <v>27</v>
      </c>
    </row>
    <row r="13" spans="1:209" ht="34.5" thickBot="1">
      <c r="A13" s="34">
        <v>10</v>
      </c>
      <c r="B13" s="34">
        <v>10</v>
      </c>
      <c r="C13" s="35">
        <v>42281915</v>
      </c>
      <c r="D13" s="36">
        <v>2501238</v>
      </c>
      <c r="E13" s="37" t="s">
        <v>56</v>
      </c>
      <c r="F13" s="40" t="s">
        <v>57</v>
      </c>
      <c r="G13" s="38" t="s">
        <v>38</v>
      </c>
      <c r="H13" s="139">
        <v>0</v>
      </c>
      <c r="I13" s="27">
        <v>1</v>
      </c>
      <c r="J13" s="28">
        <v>0</v>
      </c>
      <c r="K13" s="30">
        <v>0</v>
      </c>
      <c r="L13" s="30">
        <v>0</v>
      </c>
      <c r="M13" s="27">
        <v>0</v>
      </c>
      <c r="N13" s="135">
        <v>0</v>
      </c>
      <c r="O13" s="27">
        <v>0</v>
      </c>
      <c r="P13" s="27">
        <v>0</v>
      </c>
      <c r="Q13" s="28">
        <v>0</v>
      </c>
      <c r="R13" s="27">
        <v>0</v>
      </c>
      <c r="S13" s="135">
        <v>0</v>
      </c>
      <c r="T13" s="28">
        <v>0</v>
      </c>
      <c r="U13" s="28">
        <v>0</v>
      </c>
      <c r="V13" s="28">
        <v>0</v>
      </c>
      <c r="W13" s="32">
        <v>0</v>
      </c>
      <c r="X13" s="28">
        <v>0</v>
      </c>
      <c r="Y13" s="135">
        <v>0</v>
      </c>
      <c r="Z13" s="135">
        <v>0</v>
      </c>
      <c r="AA13" s="27">
        <f>Consolidado!AW14</f>
        <v>2</v>
      </c>
      <c r="AB13" s="28">
        <v>0</v>
      </c>
      <c r="AC13" s="155">
        <f t="shared" si="0"/>
        <v>3</v>
      </c>
    </row>
    <row r="14" spans="1:209" customFormat="1" ht="15.75" thickBot="1">
      <c r="A14" s="357" t="s">
        <v>59</v>
      </c>
      <c r="B14" s="358"/>
      <c r="C14" s="358"/>
      <c r="D14" s="358"/>
      <c r="E14" s="358"/>
      <c r="F14" s="358"/>
      <c r="G14" s="359"/>
      <c r="H14" s="141" t="s">
        <v>1</v>
      </c>
      <c r="I14" s="140" t="s">
        <v>60</v>
      </c>
      <c r="J14" s="140" t="s">
        <v>61</v>
      </c>
      <c r="K14" s="140" t="s">
        <v>4</v>
      </c>
      <c r="L14" s="140" t="s">
        <v>5</v>
      </c>
      <c r="M14" s="140" t="s">
        <v>6</v>
      </c>
      <c r="N14" s="140" t="s">
        <v>7</v>
      </c>
      <c r="O14" s="140" t="s">
        <v>8</v>
      </c>
      <c r="P14" s="140" t="s">
        <v>9</v>
      </c>
      <c r="Q14" s="140" t="s">
        <v>10</v>
      </c>
      <c r="R14" s="140" t="s">
        <v>11</v>
      </c>
      <c r="S14" s="140" t="s">
        <v>12</v>
      </c>
      <c r="T14" s="140" t="s">
        <v>13</v>
      </c>
      <c r="U14" s="140" t="s">
        <v>14</v>
      </c>
      <c r="V14" s="140" t="s">
        <v>15</v>
      </c>
      <c r="W14" s="140" t="s">
        <v>16</v>
      </c>
      <c r="X14" s="140" t="s">
        <v>17</v>
      </c>
      <c r="Y14" s="140" t="s">
        <v>18</v>
      </c>
      <c r="Z14" s="140" t="s">
        <v>19</v>
      </c>
      <c r="AA14" s="140" t="s">
        <v>21</v>
      </c>
      <c r="AB14" s="140" t="s">
        <v>22</v>
      </c>
      <c r="AC14" s="5" t="s">
        <v>23</v>
      </c>
      <c r="AD14" s="102"/>
      <c r="AE14" s="102"/>
      <c r="AF14" s="102"/>
      <c r="AG14" s="102"/>
      <c r="AH14" s="102"/>
      <c r="AI14" s="102"/>
      <c r="AJ14" s="102"/>
      <c r="AK14" s="102"/>
      <c r="AL14" s="102"/>
      <c r="AM14" s="102"/>
      <c r="AN14" s="102"/>
      <c r="AO14" s="102"/>
      <c r="AP14" s="102"/>
      <c r="AQ14" s="102"/>
      <c r="AR14" s="102"/>
      <c r="AS14" s="102"/>
      <c r="AT14" s="102"/>
      <c r="AU14" s="102"/>
      <c r="AV14" s="102"/>
      <c r="AW14" s="102"/>
      <c r="AX14" s="102"/>
      <c r="AY14" s="102"/>
      <c r="AZ14" s="102"/>
      <c r="BA14" s="102"/>
      <c r="BB14" s="102"/>
      <c r="BC14" s="102"/>
      <c r="BD14" s="102"/>
      <c r="BE14" s="102"/>
      <c r="BF14" s="102"/>
      <c r="BG14" s="102"/>
      <c r="BH14" s="102"/>
      <c r="BI14" s="102"/>
      <c r="BJ14" s="102"/>
      <c r="BK14" s="102"/>
      <c r="BL14" s="102"/>
      <c r="BM14" s="102"/>
      <c r="BN14" s="102"/>
      <c r="BO14" s="102"/>
      <c r="BP14" s="102"/>
      <c r="BQ14" s="102"/>
      <c r="BR14" s="102"/>
      <c r="BS14" s="102"/>
      <c r="BT14" s="102"/>
      <c r="BU14" s="102"/>
      <c r="BV14" s="102"/>
      <c r="BW14" s="102"/>
      <c r="BX14" s="102"/>
      <c r="BY14" s="102"/>
      <c r="BZ14" s="102"/>
      <c r="CA14" s="102"/>
      <c r="CB14" s="102"/>
      <c r="CC14" s="102"/>
      <c r="CD14" s="102"/>
      <c r="CE14" s="102"/>
      <c r="CF14" s="102"/>
      <c r="CG14" s="102"/>
      <c r="CH14" s="102"/>
      <c r="CI14" s="102"/>
      <c r="CJ14" s="102"/>
      <c r="CK14" s="102"/>
      <c r="CL14" s="102"/>
      <c r="CM14" s="102"/>
      <c r="CN14" s="102"/>
      <c r="CO14" s="102"/>
      <c r="CP14" s="102"/>
      <c r="CQ14" s="102"/>
      <c r="CR14" s="102"/>
      <c r="CS14" s="102"/>
      <c r="CT14" s="102"/>
      <c r="CU14" s="102"/>
      <c r="CV14" s="102"/>
      <c r="CW14" s="102"/>
      <c r="CX14" s="102"/>
      <c r="CY14" s="102"/>
      <c r="CZ14" s="102"/>
      <c r="DA14" s="102"/>
      <c r="DB14" s="102"/>
      <c r="DC14" s="102"/>
      <c r="DD14" s="102"/>
      <c r="DE14" s="102"/>
      <c r="DF14" s="102"/>
      <c r="DG14" s="102"/>
      <c r="DH14" s="102"/>
      <c r="DI14" s="102"/>
      <c r="DJ14" s="102"/>
      <c r="DK14" s="102"/>
      <c r="DL14" s="102"/>
      <c r="DM14" s="102"/>
      <c r="DN14" s="102"/>
      <c r="DO14" s="102"/>
      <c r="DP14" s="102"/>
      <c r="DQ14" s="102"/>
      <c r="DR14" s="102"/>
      <c r="DS14" s="102"/>
      <c r="DT14" s="102"/>
      <c r="DU14" s="102"/>
      <c r="DV14" s="102"/>
      <c r="DW14" s="102"/>
      <c r="DX14" s="102"/>
      <c r="DY14" s="102"/>
      <c r="DZ14" s="102"/>
      <c r="EA14" s="102"/>
      <c r="EB14" s="102"/>
      <c r="EC14" s="102"/>
      <c r="ED14" s="102"/>
      <c r="EE14" s="102"/>
      <c r="EF14" s="102"/>
      <c r="EG14" s="102"/>
      <c r="EH14" s="102"/>
      <c r="EI14" s="102"/>
      <c r="EJ14" s="102"/>
      <c r="EK14" s="102"/>
      <c r="EL14" s="102"/>
      <c r="EM14" s="102"/>
      <c r="EN14" s="102"/>
      <c r="EO14" s="102"/>
      <c r="EP14" s="102"/>
      <c r="EQ14" s="102"/>
      <c r="ER14" s="102"/>
      <c r="ES14" s="102"/>
      <c r="ET14" s="102"/>
      <c r="EU14" s="102"/>
      <c r="EV14" s="102"/>
      <c r="EW14" s="102"/>
      <c r="EX14" s="102"/>
      <c r="EY14" s="102"/>
      <c r="EZ14" s="102"/>
      <c r="FA14" s="102"/>
      <c r="FB14" s="102"/>
      <c r="FC14" s="102"/>
      <c r="FD14" s="102"/>
      <c r="FE14" s="102"/>
      <c r="FF14" s="102"/>
      <c r="FG14" s="102"/>
      <c r="FH14" s="102"/>
      <c r="FI14" s="102"/>
      <c r="FJ14" s="102"/>
      <c r="FK14" s="102"/>
      <c r="FL14" s="102"/>
      <c r="FM14" s="102"/>
      <c r="FN14" s="102"/>
      <c r="FO14" s="102"/>
      <c r="FP14" s="102"/>
      <c r="FQ14" s="102"/>
      <c r="FR14" s="102"/>
      <c r="FS14" s="102"/>
      <c r="FT14" s="102"/>
      <c r="FU14" s="102"/>
      <c r="FV14" s="102"/>
      <c r="FW14" s="102"/>
      <c r="FX14" s="102"/>
      <c r="FY14" s="102"/>
      <c r="FZ14" s="102"/>
      <c r="GA14" s="102"/>
    </row>
    <row r="15" spans="1:209" s="126" customFormat="1" ht="22.5">
      <c r="A15" s="20">
        <v>11</v>
      </c>
      <c r="B15" s="20">
        <v>1</v>
      </c>
      <c r="C15" s="21">
        <v>42295143</v>
      </c>
      <c r="D15" s="21">
        <v>2505276</v>
      </c>
      <c r="E15" s="23" t="s">
        <v>62</v>
      </c>
      <c r="F15" s="23" t="s">
        <v>63</v>
      </c>
      <c r="G15" s="24" t="s">
        <v>64</v>
      </c>
      <c r="H15" s="144">
        <v>20</v>
      </c>
      <c r="I15" s="44">
        <v>0</v>
      </c>
      <c r="J15" s="44">
        <v>0</v>
      </c>
      <c r="K15" s="44">
        <v>0</v>
      </c>
      <c r="L15" s="44">
        <v>0</v>
      </c>
      <c r="M15" s="44">
        <v>0</v>
      </c>
      <c r="N15" s="137">
        <v>0</v>
      </c>
      <c r="O15" s="44">
        <v>0</v>
      </c>
      <c r="P15" s="137">
        <v>0</v>
      </c>
      <c r="Q15" s="44">
        <v>0</v>
      </c>
      <c r="R15" s="44">
        <v>0</v>
      </c>
      <c r="S15" s="44">
        <v>0</v>
      </c>
      <c r="T15" s="47">
        <v>0</v>
      </c>
      <c r="U15" s="48">
        <v>0</v>
      </c>
      <c r="V15" s="49">
        <v>0</v>
      </c>
      <c r="W15" s="50">
        <v>0</v>
      </c>
      <c r="X15" s="44">
        <v>0</v>
      </c>
      <c r="Y15" s="137">
        <v>0</v>
      </c>
      <c r="Z15" s="137">
        <v>0</v>
      </c>
      <c r="AA15" s="44">
        <f>Consolidado!AW17</f>
        <v>0</v>
      </c>
      <c r="AB15" s="44">
        <v>0</v>
      </c>
      <c r="AC15" s="33">
        <f>+SUM(H15:AB15)</f>
        <v>20</v>
      </c>
      <c r="GB15" s="127"/>
      <c r="GC15" s="127"/>
      <c r="GD15" s="127"/>
      <c r="GE15" s="127"/>
      <c r="GF15" s="127"/>
      <c r="GG15" s="127"/>
      <c r="GH15" s="127"/>
      <c r="GI15" s="127"/>
      <c r="GJ15" s="127"/>
      <c r="GK15" s="127"/>
      <c r="GL15" s="127"/>
      <c r="GM15" s="127"/>
      <c r="GN15" s="127"/>
      <c r="GO15" s="127"/>
      <c r="GP15" s="127"/>
      <c r="GQ15" s="127"/>
      <c r="GR15" s="127"/>
      <c r="GS15" s="127"/>
      <c r="GT15" s="127"/>
      <c r="GU15" s="127"/>
      <c r="GV15" s="127"/>
      <c r="GW15" s="127"/>
      <c r="GX15" s="127"/>
      <c r="GY15" s="127"/>
      <c r="GZ15" s="127"/>
      <c r="HA15" s="127"/>
    </row>
    <row r="16" spans="1:209" s="126" customFormat="1" ht="33.75">
      <c r="A16" s="34">
        <v>12</v>
      </c>
      <c r="B16" s="34">
        <v>2</v>
      </c>
      <c r="C16" s="35">
        <v>42295143</v>
      </c>
      <c r="D16" s="35">
        <v>2500291</v>
      </c>
      <c r="E16" s="37" t="s">
        <v>65</v>
      </c>
      <c r="F16" s="37" t="s">
        <v>66</v>
      </c>
      <c r="G16" s="38" t="s">
        <v>64</v>
      </c>
      <c r="H16" s="144">
        <v>20</v>
      </c>
      <c r="I16" s="44">
        <v>0</v>
      </c>
      <c r="J16" s="44">
        <v>0</v>
      </c>
      <c r="K16" s="44">
        <v>0</v>
      </c>
      <c r="L16" s="44">
        <v>0</v>
      </c>
      <c r="M16" s="44">
        <v>0</v>
      </c>
      <c r="N16" s="137">
        <v>0</v>
      </c>
      <c r="O16" s="44">
        <v>0</v>
      </c>
      <c r="P16" s="137">
        <v>0</v>
      </c>
      <c r="Q16" s="44">
        <v>0</v>
      </c>
      <c r="R16" s="44">
        <v>0</v>
      </c>
      <c r="S16" s="44">
        <v>0</v>
      </c>
      <c r="T16" s="47">
        <v>0</v>
      </c>
      <c r="U16" s="48">
        <v>0</v>
      </c>
      <c r="V16" s="49">
        <v>0</v>
      </c>
      <c r="W16" s="50">
        <v>0</v>
      </c>
      <c r="X16" s="44">
        <v>0</v>
      </c>
      <c r="Y16" s="137">
        <v>0</v>
      </c>
      <c r="Z16" s="137">
        <v>0</v>
      </c>
      <c r="AA16" s="44">
        <f>Consolidado!AW18</f>
        <v>0</v>
      </c>
      <c r="AB16" s="44">
        <v>0</v>
      </c>
      <c r="AC16" s="33">
        <f t="shared" ref="AC16:AC29" si="1">+SUM(H16:AB16)</f>
        <v>20</v>
      </c>
      <c r="GB16" s="127"/>
      <c r="GC16" s="127"/>
      <c r="GD16" s="127"/>
      <c r="GE16" s="127"/>
      <c r="GF16" s="127"/>
      <c r="GG16" s="127"/>
      <c r="GH16" s="127"/>
      <c r="GI16" s="127"/>
      <c r="GJ16" s="127"/>
      <c r="GK16" s="127"/>
      <c r="GL16" s="127"/>
      <c r="GM16" s="127"/>
      <c r="GN16" s="127"/>
      <c r="GO16" s="127"/>
      <c r="GP16" s="127"/>
      <c r="GQ16" s="127"/>
      <c r="GR16" s="127"/>
      <c r="GS16" s="127"/>
      <c r="GT16" s="127"/>
      <c r="GU16" s="127"/>
      <c r="GV16" s="127"/>
      <c r="GW16" s="127"/>
      <c r="GX16" s="127"/>
      <c r="GY16" s="127"/>
      <c r="GZ16" s="127"/>
      <c r="HA16" s="127"/>
    </row>
    <row r="17" spans="1:209" s="126" customFormat="1" ht="123.75">
      <c r="A17" s="20">
        <v>13</v>
      </c>
      <c r="B17" s="20">
        <v>3</v>
      </c>
      <c r="C17" s="35">
        <v>42181708</v>
      </c>
      <c r="D17" s="35">
        <v>2503282</v>
      </c>
      <c r="E17" s="37" t="s">
        <v>67</v>
      </c>
      <c r="F17" s="37" t="s">
        <v>481</v>
      </c>
      <c r="G17" s="38" t="s">
        <v>68</v>
      </c>
      <c r="H17" s="144">
        <v>8</v>
      </c>
      <c r="I17" s="44">
        <v>1</v>
      </c>
      <c r="J17" s="44">
        <v>0</v>
      </c>
      <c r="K17" s="44">
        <v>0</v>
      </c>
      <c r="L17" s="44">
        <v>0</v>
      </c>
      <c r="M17" s="44">
        <v>0</v>
      </c>
      <c r="N17" s="137">
        <v>0</v>
      </c>
      <c r="O17" s="44">
        <v>0</v>
      </c>
      <c r="P17" s="137">
        <v>0</v>
      </c>
      <c r="Q17" s="44">
        <v>0</v>
      </c>
      <c r="R17" s="44">
        <v>0</v>
      </c>
      <c r="S17" s="44">
        <v>0</v>
      </c>
      <c r="T17" s="47">
        <v>5</v>
      </c>
      <c r="U17" s="48">
        <v>0</v>
      </c>
      <c r="V17" s="49">
        <v>0</v>
      </c>
      <c r="W17" s="50">
        <v>0</v>
      </c>
      <c r="X17" s="44">
        <v>3</v>
      </c>
      <c r="Y17" s="137">
        <v>0</v>
      </c>
      <c r="Z17" s="137">
        <v>0</v>
      </c>
      <c r="AA17" s="44">
        <f>Consolidado!AW19</f>
        <v>2</v>
      </c>
      <c r="AB17" s="44">
        <v>0</v>
      </c>
      <c r="AC17" s="33">
        <f t="shared" si="1"/>
        <v>19</v>
      </c>
      <c r="GB17" s="127"/>
      <c r="GC17" s="127"/>
      <c r="GD17" s="127"/>
      <c r="GE17" s="127"/>
      <c r="GF17" s="127"/>
      <c r="GG17" s="127"/>
      <c r="GH17" s="127"/>
      <c r="GI17" s="127"/>
      <c r="GJ17" s="127"/>
      <c r="GK17" s="127"/>
      <c r="GL17" s="127"/>
      <c r="GM17" s="127"/>
      <c r="GN17" s="127"/>
      <c r="GO17" s="127"/>
      <c r="GP17" s="127"/>
      <c r="GQ17" s="127"/>
      <c r="GR17" s="127"/>
      <c r="GS17" s="127"/>
      <c r="GT17" s="127"/>
      <c r="GU17" s="127"/>
      <c r="GV17" s="127"/>
      <c r="GW17" s="127"/>
      <c r="GX17" s="127"/>
      <c r="GY17" s="127"/>
      <c r="GZ17" s="127"/>
      <c r="HA17" s="127"/>
    </row>
    <row r="18" spans="1:209" s="126" customFormat="1" ht="123.75">
      <c r="A18" s="20">
        <v>14</v>
      </c>
      <c r="B18" s="34">
        <v>4</v>
      </c>
      <c r="C18" s="35">
        <v>42181707</v>
      </c>
      <c r="D18" s="35">
        <v>2504511</v>
      </c>
      <c r="E18" s="37" t="s">
        <v>69</v>
      </c>
      <c r="F18" s="37" t="s">
        <v>482</v>
      </c>
      <c r="G18" s="38" t="s">
        <v>68</v>
      </c>
      <c r="H18" s="144">
        <v>1</v>
      </c>
      <c r="I18" s="44">
        <v>0</v>
      </c>
      <c r="J18" s="44">
        <v>0</v>
      </c>
      <c r="K18" s="44">
        <v>1</v>
      </c>
      <c r="L18" s="44">
        <v>0</v>
      </c>
      <c r="M18" s="44">
        <v>0</v>
      </c>
      <c r="N18" s="137">
        <v>0</v>
      </c>
      <c r="O18" s="44">
        <v>0</v>
      </c>
      <c r="P18" s="137">
        <v>0</v>
      </c>
      <c r="Q18" s="44">
        <v>0</v>
      </c>
      <c r="R18" s="44">
        <v>0</v>
      </c>
      <c r="S18" s="44">
        <v>0</v>
      </c>
      <c r="T18" s="47">
        <v>0</v>
      </c>
      <c r="U18" s="48">
        <v>0</v>
      </c>
      <c r="V18" s="49">
        <v>0</v>
      </c>
      <c r="W18" s="50">
        <v>0</v>
      </c>
      <c r="X18" s="44">
        <v>3</v>
      </c>
      <c r="Y18" s="137">
        <v>0</v>
      </c>
      <c r="Z18" s="137">
        <v>0</v>
      </c>
      <c r="AA18" s="44">
        <f>Consolidado!AW20</f>
        <v>1</v>
      </c>
      <c r="AB18" s="44">
        <v>0</v>
      </c>
      <c r="AC18" s="33">
        <f t="shared" si="1"/>
        <v>6</v>
      </c>
      <c r="GB18" s="127"/>
      <c r="GC18" s="127"/>
      <c r="GD18" s="127"/>
      <c r="GE18" s="127"/>
      <c r="GF18" s="127"/>
      <c r="GG18" s="127"/>
      <c r="GH18" s="127"/>
      <c r="GI18" s="127"/>
      <c r="GJ18" s="127"/>
      <c r="GK18" s="127"/>
      <c r="GL18" s="127"/>
      <c r="GM18" s="127"/>
      <c r="GN18" s="127"/>
      <c r="GO18" s="127"/>
      <c r="GP18" s="127"/>
      <c r="GQ18" s="127"/>
      <c r="GR18" s="127"/>
      <c r="GS18" s="127"/>
      <c r="GT18" s="127"/>
      <c r="GU18" s="127"/>
      <c r="GV18" s="127"/>
      <c r="GW18" s="127"/>
      <c r="GX18" s="127"/>
      <c r="GY18" s="127"/>
      <c r="GZ18" s="127"/>
      <c r="HA18" s="127"/>
    </row>
    <row r="19" spans="1:209" s="126" customFormat="1" ht="56.25">
      <c r="A19" s="34">
        <v>15</v>
      </c>
      <c r="B19" s="20">
        <v>5</v>
      </c>
      <c r="C19" s="35">
        <v>42181707</v>
      </c>
      <c r="D19" s="35">
        <v>2503282</v>
      </c>
      <c r="E19" s="37" t="s">
        <v>70</v>
      </c>
      <c r="F19" s="37" t="s">
        <v>71</v>
      </c>
      <c r="G19" s="38" t="s">
        <v>64</v>
      </c>
      <c r="H19" s="144">
        <v>1</v>
      </c>
      <c r="I19" s="44">
        <v>0</v>
      </c>
      <c r="J19" s="44">
        <v>0</v>
      </c>
      <c r="K19" s="44">
        <v>0</v>
      </c>
      <c r="L19" s="44">
        <v>0</v>
      </c>
      <c r="M19" s="44">
        <v>0</v>
      </c>
      <c r="N19" s="137">
        <v>0</v>
      </c>
      <c r="O19" s="44">
        <v>0</v>
      </c>
      <c r="P19" s="137">
        <v>0</v>
      </c>
      <c r="Q19" s="44">
        <v>0</v>
      </c>
      <c r="R19" s="44">
        <v>0</v>
      </c>
      <c r="S19" s="44">
        <v>0</v>
      </c>
      <c r="T19" s="47">
        <v>0</v>
      </c>
      <c r="U19" s="48">
        <v>0</v>
      </c>
      <c r="V19" s="49">
        <v>0</v>
      </c>
      <c r="W19" s="50">
        <v>0</v>
      </c>
      <c r="X19" s="44">
        <v>0</v>
      </c>
      <c r="Y19" s="137">
        <v>0</v>
      </c>
      <c r="Z19" s="137">
        <v>0</v>
      </c>
      <c r="AA19" s="44">
        <f>Consolidado!AW21</f>
        <v>0</v>
      </c>
      <c r="AB19" s="44">
        <v>0</v>
      </c>
      <c r="AC19" s="33">
        <f t="shared" si="1"/>
        <v>1</v>
      </c>
      <c r="GB19" s="127"/>
      <c r="GC19" s="127"/>
      <c r="GD19" s="127"/>
      <c r="GE19" s="127"/>
      <c r="GF19" s="127"/>
      <c r="GG19" s="127"/>
      <c r="GH19" s="127"/>
      <c r="GI19" s="127"/>
      <c r="GJ19" s="127"/>
      <c r="GK19" s="127"/>
      <c r="GL19" s="127"/>
      <c r="GM19" s="127"/>
      <c r="GN19" s="127"/>
      <c r="GO19" s="127"/>
      <c r="GP19" s="127"/>
      <c r="GQ19" s="127"/>
      <c r="GR19" s="127"/>
      <c r="GS19" s="127"/>
      <c r="GT19" s="127"/>
      <c r="GU19" s="127"/>
      <c r="GV19" s="127"/>
      <c r="GW19" s="127"/>
      <c r="GX19" s="127"/>
      <c r="GY19" s="127"/>
      <c r="GZ19" s="127"/>
      <c r="HA19" s="127"/>
    </row>
    <row r="20" spans="1:209" s="126" customFormat="1" ht="135">
      <c r="A20" s="20">
        <v>16</v>
      </c>
      <c r="B20" s="34">
        <v>6</v>
      </c>
      <c r="C20" s="35">
        <v>42181715</v>
      </c>
      <c r="D20" s="35" t="s">
        <v>72</v>
      </c>
      <c r="E20" s="37" t="s">
        <v>73</v>
      </c>
      <c r="F20" s="37" t="s">
        <v>74</v>
      </c>
      <c r="G20" s="38" t="s">
        <v>75</v>
      </c>
      <c r="H20" s="144">
        <v>0</v>
      </c>
      <c r="I20" s="44">
        <v>0</v>
      </c>
      <c r="J20" s="44">
        <v>0</v>
      </c>
      <c r="K20" s="44">
        <v>0</v>
      </c>
      <c r="L20" s="44">
        <v>0</v>
      </c>
      <c r="M20" s="44">
        <v>0</v>
      </c>
      <c r="N20" s="137">
        <v>0</v>
      </c>
      <c r="O20" s="44">
        <v>0</v>
      </c>
      <c r="P20" s="137">
        <v>0</v>
      </c>
      <c r="Q20" s="44">
        <v>0</v>
      </c>
      <c r="R20" s="44">
        <v>0</v>
      </c>
      <c r="S20" s="44">
        <v>0</v>
      </c>
      <c r="T20" s="47">
        <v>0</v>
      </c>
      <c r="U20" s="48">
        <v>0</v>
      </c>
      <c r="V20" s="49">
        <v>0</v>
      </c>
      <c r="W20" s="50">
        <v>0</v>
      </c>
      <c r="X20" s="44">
        <v>2</v>
      </c>
      <c r="Y20" s="137">
        <v>0</v>
      </c>
      <c r="Z20" s="137">
        <v>0</v>
      </c>
      <c r="AA20" s="44">
        <f>Consolidado!AW22</f>
        <v>0</v>
      </c>
      <c r="AB20" s="44">
        <v>0</v>
      </c>
      <c r="AC20" s="33">
        <f t="shared" si="1"/>
        <v>2</v>
      </c>
      <c r="GB20" s="127"/>
      <c r="GC20" s="127"/>
      <c r="GD20" s="127"/>
      <c r="GE20" s="127"/>
      <c r="GF20" s="127"/>
      <c r="GG20" s="127"/>
      <c r="GH20" s="127"/>
      <c r="GI20" s="127"/>
      <c r="GJ20" s="127"/>
      <c r="GK20" s="127"/>
      <c r="GL20" s="127"/>
      <c r="GM20" s="127"/>
      <c r="GN20" s="127"/>
      <c r="GO20" s="127"/>
      <c r="GP20" s="127"/>
      <c r="GQ20" s="127"/>
      <c r="GR20" s="127"/>
      <c r="GS20" s="127"/>
      <c r="GT20" s="127"/>
      <c r="GU20" s="127"/>
      <c r="GV20" s="127"/>
      <c r="GW20" s="127"/>
      <c r="GX20" s="127"/>
      <c r="GY20" s="127"/>
      <c r="GZ20" s="127"/>
      <c r="HA20" s="127"/>
    </row>
    <row r="21" spans="1:209" s="126" customFormat="1" ht="33.75">
      <c r="A21" s="20">
        <v>17</v>
      </c>
      <c r="B21" s="20">
        <v>7</v>
      </c>
      <c r="C21" s="35">
        <v>42181715</v>
      </c>
      <c r="D21" s="35">
        <v>2504235</v>
      </c>
      <c r="E21" s="55" t="s">
        <v>76</v>
      </c>
      <c r="F21" s="55" t="s">
        <v>77</v>
      </c>
      <c r="G21" s="56" t="s">
        <v>78</v>
      </c>
      <c r="H21" s="144">
        <v>5</v>
      </c>
      <c r="I21" s="44">
        <v>0</v>
      </c>
      <c r="J21" s="44">
        <v>0</v>
      </c>
      <c r="K21" s="44">
        <v>0</v>
      </c>
      <c r="L21" s="44">
        <v>0</v>
      </c>
      <c r="M21" s="44">
        <v>0</v>
      </c>
      <c r="N21" s="137">
        <v>0</v>
      </c>
      <c r="O21" s="44">
        <v>2</v>
      </c>
      <c r="P21" s="137">
        <v>0</v>
      </c>
      <c r="Q21" s="44">
        <v>0</v>
      </c>
      <c r="R21" s="44">
        <v>0</v>
      </c>
      <c r="S21" s="44">
        <v>0</v>
      </c>
      <c r="T21" s="47">
        <v>0</v>
      </c>
      <c r="U21" s="48">
        <v>0</v>
      </c>
      <c r="V21" s="49">
        <v>0</v>
      </c>
      <c r="W21" s="50">
        <v>0</v>
      </c>
      <c r="X21" s="44">
        <v>2</v>
      </c>
      <c r="Y21" s="137">
        <v>0</v>
      </c>
      <c r="Z21" s="137">
        <v>0</v>
      </c>
      <c r="AA21" s="44">
        <f>Consolidado!AW23</f>
        <v>0</v>
      </c>
      <c r="AB21" s="44">
        <v>0</v>
      </c>
      <c r="AC21" s="33">
        <f t="shared" si="1"/>
        <v>9</v>
      </c>
      <c r="GB21" s="127"/>
      <c r="GC21" s="127"/>
      <c r="GD21" s="127"/>
      <c r="GE21" s="127"/>
      <c r="GF21" s="127"/>
      <c r="GG21" s="127"/>
      <c r="GH21" s="127"/>
      <c r="GI21" s="127"/>
      <c r="GJ21" s="127"/>
      <c r="GK21" s="127"/>
      <c r="GL21" s="127"/>
      <c r="GM21" s="127"/>
      <c r="GN21" s="127"/>
      <c r="GO21" s="127"/>
      <c r="GP21" s="127"/>
      <c r="GQ21" s="127"/>
      <c r="GR21" s="127"/>
      <c r="GS21" s="127"/>
      <c r="GT21" s="127"/>
      <c r="GU21" s="127"/>
      <c r="GV21" s="127"/>
      <c r="GW21" s="127"/>
      <c r="GX21" s="127"/>
      <c r="GY21" s="127"/>
      <c r="GZ21" s="127"/>
      <c r="HA21" s="127"/>
    </row>
    <row r="22" spans="1:209" s="126" customFormat="1" ht="135">
      <c r="A22" s="34">
        <v>18</v>
      </c>
      <c r="B22" s="34">
        <v>8</v>
      </c>
      <c r="C22" s="35">
        <v>42181715</v>
      </c>
      <c r="D22" s="35" t="s">
        <v>79</v>
      </c>
      <c r="E22" s="37" t="s">
        <v>73</v>
      </c>
      <c r="F22" s="37" t="s">
        <v>80</v>
      </c>
      <c r="G22" s="38" t="s">
        <v>50</v>
      </c>
      <c r="H22" s="144">
        <v>5</v>
      </c>
      <c r="I22" s="44">
        <v>0</v>
      </c>
      <c r="J22" s="44">
        <v>0</v>
      </c>
      <c r="K22" s="44">
        <v>0</v>
      </c>
      <c r="L22" s="44">
        <v>0</v>
      </c>
      <c r="M22" s="44">
        <v>0</v>
      </c>
      <c r="N22" s="137">
        <v>0</v>
      </c>
      <c r="O22" s="44">
        <v>0</v>
      </c>
      <c r="P22" s="137">
        <v>0</v>
      </c>
      <c r="Q22" s="44">
        <v>0</v>
      </c>
      <c r="R22" s="44">
        <v>0</v>
      </c>
      <c r="S22" s="44">
        <v>0</v>
      </c>
      <c r="T22" s="47">
        <v>0</v>
      </c>
      <c r="U22" s="48">
        <v>0</v>
      </c>
      <c r="V22" s="49">
        <v>0</v>
      </c>
      <c r="W22" s="50">
        <v>0</v>
      </c>
      <c r="X22" s="44">
        <v>0</v>
      </c>
      <c r="Y22" s="137">
        <v>0</v>
      </c>
      <c r="Z22" s="137">
        <v>1</v>
      </c>
      <c r="AA22" s="44">
        <f>Consolidado!AW24</f>
        <v>0</v>
      </c>
      <c r="AB22" s="44">
        <v>0</v>
      </c>
      <c r="AC22" s="33">
        <f t="shared" si="1"/>
        <v>6</v>
      </c>
      <c r="GB22" s="127"/>
      <c r="GC22" s="127"/>
      <c r="GD22" s="127"/>
      <c r="GE22" s="127"/>
      <c r="GF22" s="127"/>
      <c r="GG22" s="127"/>
      <c r="GH22" s="127"/>
      <c r="GI22" s="127"/>
      <c r="GJ22" s="127"/>
      <c r="GK22" s="127"/>
      <c r="GL22" s="127"/>
      <c r="GM22" s="127"/>
      <c r="GN22" s="127"/>
      <c r="GO22" s="127"/>
      <c r="GP22" s="127"/>
      <c r="GQ22" s="127"/>
      <c r="GR22" s="127"/>
      <c r="GS22" s="127"/>
      <c r="GT22" s="127"/>
      <c r="GU22" s="127"/>
      <c r="GV22" s="127"/>
      <c r="GW22" s="127"/>
      <c r="GX22" s="127"/>
      <c r="GY22" s="127"/>
      <c r="GZ22" s="127"/>
      <c r="HA22" s="127"/>
    </row>
    <row r="23" spans="1:209" s="126" customFormat="1" ht="67.5">
      <c r="A23" s="20">
        <v>19</v>
      </c>
      <c r="B23" s="20">
        <v>9</v>
      </c>
      <c r="C23" s="84">
        <v>42295406</v>
      </c>
      <c r="D23" s="84">
        <v>2503299</v>
      </c>
      <c r="E23" s="88" t="s">
        <v>81</v>
      </c>
      <c r="F23" s="88" t="s">
        <v>82</v>
      </c>
      <c r="G23" s="38" t="s">
        <v>83</v>
      </c>
      <c r="H23" s="145">
        <v>20</v>
      </c>
      <c r="I23" s="51">
        <v>0</v>
      </c>
      <c r="J23" s="51">
        <v>0</v>
      </c>
      <c r="K23" s="51">
        <v>20</v>
      </c>
      <c r="L23" s="51">
        <v>0</v>
      </c>
      <c r="M23" s="51">
        <v>0</v>
      </c>
      <c r="N23" s="137">
        <v>0</v>
      </c>
      <c r="O23" s="51">
        <v>5</v>
      </c>
      <c r="P23" s="137">
        <v>0</v>
      </c>
      <c r="Q23" s="51">
        <v>0</v>
      </c>
      <c r="R23" s="51">
        <v>0</v>
      </c>
      <c r="S23" s="51">
        <v>0</v>
      </c>
      <c r="T23" s="96">
        <v>0</v>
      </c>
      <c r="U23" s="97">
        <v>0</v>
      </c>
      <c r="V23" s="98">
        <v>0</v>
      </c>
      <c r="W23" s="99">
        <v>0</v>
      </c>
      <c r="X23" s="51">
        <v>10</v>
      </c>
      <c r="Y23" s="137">
        <v>0</v>
      </c>
      <c r="Z23" s="137">
        <v>0</v>
      </c>
      <c r="AA23" s="44">
        <f>Consolidado!AW25</f>
        <v>0</v>
      </c>
      <c r="AB23" s="51">
        <v>5</v>
      </c>
      <c r="AC23" s="33">
        <f>+SUM(H23:AB23)</f>
        <v>60</v>
      </c>
    </row>
    <row r="24" spans="1:209" s="126" customFormat="1" ht="56.25">
      <c r="A24" s="20">
        <v>20</v>
      </c>
      <c r="B24" s="34">
        <v>10</v>
      </c>
      <c r="C24" s="35">
        <v>42291613</v>
      </c>
      <c r="D24" s="35">
        <v>2500546</v>
      </c>
      <c r="E24" s="37" t="s">
        <v>84</v>
      </c>
      <c r="F24" s="37" t="s">
        <v>85</v>
      </c>
      <c r="G24" s="38" t="s">
        <v>86</v>
      </c>
      <c r="H24" s="144">
        <v>0</v>
      </c>
      <c r="I24" s="44">
        <v>0</v>
      </c>
      <c r="J24" s="44">
        <v>0</v>
      </c>
      <c r="K24" s="44">
        <v>0</v>
      </c>
      <c r="L24" s="44">
        <v>0</v>
      </c>
      <c r="M24" s="44">
        <v>0</v>
      </c>
      <c r="N24" s="137">
        <v>0</v>
      </c>
      <c r="O24" s="44">
        <v>0</v>
      </c>
      <c r="P24" s="137">
        <v>0</v>
      </c>
      <c r="Q24" s="44">
        <v>0</v>
      </c>
      <c r="R24" s="44">
        <v>0</v>
      </c>
      <c r="S24" s="44">
        <v>0</v>
      </c>
      <c r="T24" s="47">
        <v>1</v>
      </c>
      <c r="U24" s="48">
        <v>0</v>
      </c>
      <c r="V24" s="49">
        <v>0</v>
      </c>
      <c r="W24" s="50">
        <v>0</v>
      </c>
      <c r="X24" s="44">
        <v>0</v>
      </c>
      <c r="Y24" s="137">
        <v>0</v>
      </c>
      <c r="Z24" s="137"/>
      <c r="AA24" s="44">
        <f>Consolidado!AW26</f>
        <v>0</v>
      </c>
      <c r="AB24" s="44">
        <v>0</v>
      </c>
      <c r="AC24" s="33">
        <f t="shared" si="1"/>
        <v>1</v>
      </c>
      <c r="GB24" s="127"/>
      <c r="GC24" s="127"/>
      <c r="GD24" s="127"/>
      <c r="GE24" s="127"/>
      <c r="GF24" s="127"/>
      <c r="GG24" s="127"/>
      <c r="GH24" s="127"/>
      <c r="GI24" s="127"/>
      <c r="GJ24" s="127"/>
      <c r="GK24" s="127"/>
      <c r="GL24" s="127"/>
      <c r="GM24" s="127"/>
      <c r="GN24" s="127"/>
      <c r="GO24" s="127"/>
      <c r="GP24" s="127"/>
      <c r="GQ24" s="127"/>
      <c r="GR24" s="127"/>
      <c r="GS24" s="127"/>
      <c r="GT24" s="127"/>
      <c r="GU24" s="127"/>
      <c r="GV24" s="127"/>
      <c r="GW24" s="127"/>
      <c r="GX24" s="127"/>
      <c r="GY24" s="127"/>
      <c r="GZ24" s="127"/>
      <c r="HA24" s="127"/>
    </row>
    <row r="25" spans="1:209" s="126" customFormat="1" ht="56.25">
      <c r="A25" s="34">
        <v>21</v>
      </c>
      <c r="B25" s="20">
        <v>11</v>
      </c>
      <c r="C25" s="35">
        <v>42291613</v>
      </c>
      <c r="D25" s="35">
        <v>2500547</v>
      </c>
      <c r="E25" s="37" t="s">
        <v>87</v>
      </c>
      <c r="F25" s="37" t="s">
        <v>88</v>
      </c>
      <c r="G25" s="56" t="s">
        <v>86</v>
      </c>
      <c r="H25" s="144">
        <v>2</v>
      </c>
      <c r="I25" s="44">
        <v>0</v>
      </c>
      <c r="J25" s="51">
        <v>0</v>
      </c>
      <c r="K25" s="44">
        <v>0</v>
      </c>
      <c r="L25" s="44">
        <v>0</v>
      </c>
      <c r="M25" s="44">
        <v>0</v>
      </c>
      <c r="N25" s="137">
        <v>0</v>
      </c>
      <c r="O25" s="44">
        <v>0</v>
      </c>
      <c r="P25" s="137">
        <v>0</v>
      </c>
      <c r="Q25" s="44">
        <v>0</v>
      </c>
      <c r="R25" s="44">
        <v>0</v>
      </c>
      <c r="S25" s="44">
        <v>0</v>
      </c>
      <c r="T25" s="47">
        <v>1</v>
      </c>
      <c r="U25" s="48">
        <v>0</v>
      </c>
      <c r="V25" s="49">
        <v>0</v>
      </c>
      <c r="W25" s="50">
        <v>0</v>
      </c>
      <c r="X25" s="44">
        <v>0</v>
      </c>
      <c r="Y25" s="137">
        <v>0</v>
      </c>
      <c r="Z25" s="137">
        <v>0</v>
      </c>
      <c r="AA25" s="44">
        <f>Consolidado!AW27</f>
        <v>0</v>
      </c>
      <c r="AB25" s="44">
        <v>0</v>
      </c>
      <c r="AC25" s="33">
        <f t="shared" si="1"/>
        <v>3</v>
      </c>
      <c r="GB25" s="127"/>
      <c r="GC25" s="127"/>
      <c r="GD25" s="127"/>
      <c r="GE25" s="127"/>
      <c r="GF25" s="127"/>
      <c r="GG25" s="127"/>
      <c r="GH25" s="127"/>
      <c r="GI25" s="127"/>
      <c r="GJ25" s="127"/>
      <c r="GK25" s="127"/>
      <c r="GL25" s="127"/>
      <c r="GM25" s="127"/>
      <c r="GN25" s="127"/>
      <c r="GO25" s="127"/>
      <c r="GP25" s="127"/>
      <c r="GQ25" s="127"/>
      <c r="GR25" s="127"/>
      <c r="GS25" s="127"/>
      <c r="GT25" s="127"/>
      <c r="GU25" s="127"/>
      <c r="GV25" s="127"/>
      <c r="GW25" s="127"/>
      <c r="GX25" s="127"/>
      <c r="GY25" s="127"/>
      <c r="GZ25" s="127"/>
      <c r="HA25" s="127"/>
    </row>
    <row r="26" spans="1:209" s="126" customFormat="1" ht="56.25">
      <c r="A26" s="20">
        <v>22</v>
      </c>
      <c r="B26" s="34">
        <v>12</v>
      </c>
      <c r="C26" s="35">
        <v>42291613</v>
      </c>
      <c r="D26" s="35">
        <v>2500548</v>
      </c>
      <c r="E26" s="37" t="s">
        <v>89</v>
      </c>
      <c r="F26" s="37" t="s">
        <v>90</v>
      </c>
      <c r="G26" s="56" t="s">
        <v>86</v>
      </c>
      <c r="H26" s="144">
        <v>1</v>
      </c>
      <c r="I26" s="44">
        <v>0</v>
      </c>
      <c r="J26" s="44">
        <v>0</v>
      </c>
      <c r="K26" s="44">
        <v>1</v>
      </c>
      <c r="L26" s="44">
        <v>0</v>
      </c>
      <c r="M26" s="44">
        <v>0</v>
      </c>
      <c r="N26" s="137">
        <v>0</v>
      </c>
      <c r="O26" s="44">
        <v>0</v>
      </c>
      <c r="P26" s="137">
        <v>1</v>
      </c>
      <c r="Q26" s="44">
        <v>0</v>
      </c>
      <c r="R26" s="44">
        <v>2</v>
      </c>
      <c r="S26" s="44">
        <v>1</v>
      </c>
      <c r="T26" s="47">
        <v>1</v>
      </c>
      <c r="U26" s="48">
        <v>0</v>
      </c>
      <c r="V26" s="49">
        <v>0</v>
      </c>
      <c r="W26" s="50">
        <v>0</v>
      </c>
      <c r="X26" s="44">
        <v>2</v>
      </c>
      <c r="Y26" s="137">
        <v>0</v>
      </c>
      <c r="Z26" s="137">
        <v>3</v>
      </c>
      <c r="AA26" s="44">
        <f>Consolidado!AW28</f>
        <v>3</v>
      </c>
      <c r="AB26" s="44">
        <v>0</v>
      </c>
      <c r="AC26" s="33">
        <f t="shared" si="1"/>
        <v>15</v>
      </c>
      <c r="GB26" s="127"/>
      <c r="GC26" s="127"/>
      <c r="GD26" s="127"/>
      <c r="GE26" s="127"/>
      <c r="GF26" s="127"/>
      <c r="GG26" s="127"/>
      <c r="GH26" s="127"/>
      <c r="GI26" s="127"/>
      <c r="GJ26" s="127"/>
      <c r="GK26" s="127"/>
      <c r="GL26" s="127"/>
      <c r="GM26" s="127"/>
      <c r="GN26" s="127"/>
      <c r="GO26" s="127"/>
      <c r="GP26" s="127"/>
      <c r="GQ26" s="127"/>
      <c r="GR26" s="127"/>
      <c r="GS26" s="127"/>
      <c r="GT26" s="127"/>
      <c r="GU26" s="127"/>
      <c r="GV26" s="127"/>
      <c r="GW26" s="127"/>
      <c r="GX26" s="127"/>
      <c r="GY26" s="127"/>
      <c r="GZ26" s="127"/>
      <c r="HA26" s="127"/>
    </row>
    <row r="27" spans="1:209" s="126" customFormat="1" ht="56.25">
      <c r="A27" s="20">
        <v>23</v>
      </c>
      <c r="B27" s="20">
        <v>13</v>
      </c>
      <c r="C27" s="35">
        <v>42291613</v>
      </c>
      <c r="D27" s="35">
        <v>2500549</v>
      </c>
      <c r="E27" s="37" t="s">
        <v>91</v>
      </c>
      <c r="F27" s="37" t="s">
        <v>92</v>
      </c>
      <c r="G27" s="56" t="s">
        <v>86</v>
      </c>
      <c r="H27" s="144">
        <v>0</v>
      </c>
      <c r="I27" s="44">
        <v>1</v>
      </c>
      <c r="J27" s="44">
        <v>0</v>
      </c>
      <c r="K27" s="44">
        <v>0</v>
      </c>
      <c r="L27" s="44">
        <v>0</v>
      </c>
      <c r="M27" s="44">
        <v>0</v>
      </c>
      <c r="N27" s="137">
        <v>0</v>
      </c>
      <c r="O27" s="44">
        <v>0</v>
      </c>
      <c r="P27" s="137">
        <v>1</v>
      </c>
      <c r="Q27" s="44">
        <v>0</v>
      </c>
      <c r="R27" s="44">
        <v>0</v>
      </c>
      <c r="S27" s="44">
        <v>0</v>
      </c>
      <c r="T27" s="47">
        <v>0</v>
      </c>
      <c r="U27" s="48">
        <v>0</v>
      </c>
      <c r="V27" s="49">
        <v>0</v>
      </c>
      <c r="W27" s="50">
        <v>0</v>
      </c>
      <c r="X27" s="44">
        <v>0</v>
      </c>
      <c r="Y27" s="137">
        <v>0</v>
      </c>
      <c r="Z27" s="137">
        <v>0</v>
      </c>
      <c r="AA27" s="44">
        <f>Consolidado!AW29</f>
        <v>1</v>
      </c>
      <c r="AB27" s="44">
        <v>0</v>
      </c>
      <c r="AC27" s="33">
        <f t="shared" si="1"/>
        <v>3</v>
      </c>
      <c r="GB27" s="127"/>
      <c r="GC27" s="127"/>
      <c r="GD27" s="127"/>
      <c r="GE27" s="127"/>
      <c r="GF27" s="127"/>
      <c r="GG27" s="127"/>
      <c r="GH27" s="127"/>
      <c r="GI27" s="127"/>
      <c r="GJ27" s="127"/>
      <c r="GK27" s="127"/>
      <c r="GL27" s="127"/>
      <c r="GM27" s="127"/>
      <c r="GN27" s="127"/>
      <c r="GO27" s="127"/>
      <c r="GP27" s="127"/>
      <c r="GQ27" s="127"/>
      <c r="GR27" s="127"/>
      <c r="GS27" s="127"/>
      <c r="GT27" s="127"/>
      <c r="GU27" s="127"/>
      <c r="GV27" s="127"/>
      <c r="GW27" s="127"/>
      <c r="GX27" s="127"/>
      <c r="GY27" s="127"/>
      <c r="GZ27" s="127"/>
      <c r="HA27" s="127"/>
    </row>
    <row r="28" spans="1:209" s="126" customFormat="1" ht="78.75">
      <c r="A28" s="34">
        <v>24</v>
      </c>
      <c r="B28" s="34">
        <v>14</v>
      </c>
      <c r="C28" s="35">
        <v>12352319</v>
      </c>
      <c r="D28" s="35">
        <v>2504522</v>
      </c>
      <c r="E28" s="37" t="s">
        <v>93</v>
      </c>
      <c r="F28" s="37" t="s">
        <v>94</v>
      </c>
      <c r="G28" s="38" t="s">
        <v>64</v>
      </c>
      <c r="H28" s="144">
        <v>0</v>
      </c>
      <c r="I28" s="44">
        <v>10</v>
      </c>
      <c r="J28" s="44">
        <v>0</v>
      </c>
      <c r="K28" s="44">
        <v>5</v>
      </c>
      <c r="L28" s="44">
        <v>0</v>
      </c>
      <c r="M28" s="44">
        <v>0</v>
      </c>
      <c r="N28" s="137">
        <v>4</v>
      </c>
      <c r="O28" s="44">
        <v>0</v>
      </c>
      <c r="P28" s="137">
        <v>0</v>
      </c>
      <c r="Q28" s="44">
        <v>0</v>
      </c>
      <c r="R28" s="44">
        <v>0</v>
      </c>
      <c r="S28" s="44">
        <v>0</v>
      </c>
      <c r="T28" s="47">
        <v>0</v>
      </c>
      <c r="U28" s="48">
        <v>0</v>
      </c>
      <c r="V28" s="49">
        <v>0</v>
      </c>
      <c r="W28" s="50">
        <v>0</v>
      </c>
      <c r="X28" s="44">
        <v>5</v>
      </c>
      <c r="Y28" s="137">
        <v>3</v>
      </c>
      <c r="Z28" s="137">
        <v>0</v>
      </c>
      <c r="AA28" s="44">
        <f>Consolidado!AW30</f>
        <v>0</v>
      </c>
      <c r="AB28" s="44">
        <v>0</v>
      </c>
      <c r="AC28" s="33">
        <f t="shared" si="1"/>
        <v>27</v>
      </c>
      <c r="GB28" s="127"/>
      <c r="GC28" s="127"/>
      <c r="GD28" s="127"/>
      <c r="GE28" s="127"/>
      <c r="GF28" s="127"/>
      <c r="GG28" s="127"/>
      <c r="GH28" s="127"/>
      <c r="GI28" s="127"/>
      <c r="GJ28" s="127"/>
      <c r="GK28" s="127"/>
      <c r="GL28" s="127"/>
      <c r="GM28" s="127"/>
      <c r="GN28" s="127"/>
      <c r="GO28" s="127"/>
      <c r="GP28" s="127"/>
      <c r="GQ28" s="127"/>
      <c r="GR28" s="127"/>
      <c r="GS28" s="127"/>
      <c r="GT28" s="127"/>
      <c r="GU28" s="127"/>
      <c r="GV28" s="127"/>
      <c r="GW28" s="127"/>
      <c r="GX28" s="127"/>
      <c r="GY28" s="127"/>
      <c r="GZ28" s="127"/>
      <c r="HA28" s="127"/>
    </row>
    <row r="29" spans="1:209" s="126" customFormat="1" ht="79.5">
      <c r="A29" s="20">
        <v>25</v>
      </c>
      <c r="B29" s="20">
        <v>15</v>
      </c>
      <c r="C29" s="57">
        <v>12352319</v>
      </c>
      <c r="D29" s="57">
        <v>2504523</v>
      </c>
      <c r="E29" s="57" t="s">
        <v>551</v>
      </c>
      <c r="F29" s="58" t="s">
        <v>552</v>
      </c>
      <c r="G29" s="59" t="s">
        <v>64</v>
      </c>
      <c r="H29" s="144">
        <v>0</v>
      </c>
      <c r="I29" s="44">
        <v>0</v>
      </c>
      <c r="J29" s="44">
        <v>20</v>
      </c>
      <c r="K29" s="44">
        <v>5</v>
      </c>
      <c r="L29" s="44">
        <v>0</v>
      </c>
      <c r="M29" s="44">
        <v>0</v>
      </c>
      <c r="N29" s="137">
        <v>7</v>
      </c>
      <c r="O29" s="44">
        <v>0</v>
      </c>
      <c r="P29" s="137">
        <v>0</v>
      </c>
      <c r="Q29" s="44">
        <v>0</v>
      </c>
      <c r="R29" s="44">
        <v>5</v>
      </c>
      <c r="S29" s="44">
        <v>0</v>
      </c>
      <c r="T29" s="47">
        <v>0</v>
      </c>
      <c r="U29" s="48">
        <v>0</v>
      </c>
      <c r="V29" s="49">
        <v>0</v>
      </c>
      <c r="W29" s="50">
        <v>0</v>
      </c>
      <c r="X29" s="44">
        <v>8</v>
      </c>
      <c r="Y29" s="137">
        <v>2</v>
      </c>
      <c r="Z29" s="137">
        <v>10</v>
      </c>
      <c r="AA29" s="44">
        <f>Consolidado!AW31</f>
        <v>0</v>
      </c>
      <c r="AB29" s="44">
        <v>0</v>
      </c>
      <c r="AC29" s="33">
        <f t="shared" si="1"/>
        <v>57</v>
      </c>
      <c r="GB29" s="127"/>
      <c r="GC29" s="127"/>
      <c r="GD29" s="127"/>
      <c r="GE29" s="127"/>
      <c r="GF29" s="127"/>
      <c r="GG29" s="127"/>
      <c r="GH29" s="127"/>
      <c r="GI29" s="127"/>
      <c r="GJ29" s="127"/>
      <c r="GK29" s="127"/>
      <c r="GL29" s="127"/>
      <c r="GM29" s="127"/>
      <c r="GN29" s="127"/>
      <c r="GO29" s="127"/>
      <c r="GP29" s="127"/>
      <c r="GQ29" s="127"/>
      <c r="GR29" s="127"/>
      <c r="GS29" s="127"/>
      <c r="GT29" s="127"/>
      <c r="GU29" s="127"/>
      <c r="GV29" s="127"/>
      <c r="GW29" s="127"/>
      <c r="GX29" s="127"/>
      <c r="GY29" s="127"/>
      <c r="GZ29" s="127"/>
      <c r="HA29" s="127"/>
    </row>
    <row r="30" spans="1:209" s="126" customFormat="1" ht="79.5" thickBot="1">
      <c r="A30" s="20">
        <v>26</v>
      </c>
      <c r="B30" s="34">
        <v>16</v>
      </c>
      <c r="C30" s="35">
        <v>42142531</v>
      </c>
      <c r="D30" s="35">
        <v>2502240</v>
      </c>
      <c r="E30" s="37" t="s">
        <v>95</v>
      </c>
      <c r="F30" s="37" t="s">
        <v>96</v>
      </c>
      <c r="G30" s="38" t="s">
        <v>64</v>
      </c>
      <c r="H30" s="144">
        <v>0</v>
      </c>
      <c r="I30" s="44">
        <v>0</v>
      </c>
      <c r="J30" s="44">
        <v>0</v>
      </c>
      <c r="K30" s="44">
        <v>0</v>
      </c>
      <c r="L30" s="44">
        <v>0</v>
      </c>
      <c r="M30" s="44">
        <v>0</v>
      </c>
      <c r="N30" s="137">
        <v>0</v>
      </c>
      <c r="O30" s="44">
        <v>0</v>
      </c>
      <c r="P30" s="137">
        <v>0</v>
      </c>
      <c r="Q30" s="44">
        <v>0</v>
      </c>
      <c r="R30" s="44">
        <v>0</v>
      </c>
      <c r="S30" s="44">
        <v>0</v>
      </c>
      <c r="T30" s="47">
        <v>20</v>
      </c>
      <c r="U30" s="48">
        <v>0</v>
      </c>
      <c r="V30" s="49">
        <v>0</v>
      </c>
      <c r="W30" s="50">
        <v>0</v>
      </c>
      <c r="X30" s="44">
        <v>0</v>
      </c>
      <c r="Y30" s="137">
        <v>0</v>
      </c>
      <c r="Z30" s="137">
        <v>2</v>
      </c>
      <c r="AA30" s="44">
        <f>Consolidado!AW32</f>
        <v>0</v>
      </c>
      <c r="AB30" s="44">
        <v>0</v>
      </c>
      <c r="AC30" s="33">
        <f t="shared" ref="AC30:AC79" si="2">+SUM(H30:AB30)</f>
        <v>22</v>
      </c>
      <c r="GB30" s="127"/>
      <c r="GC30" s="127"/>
      <c r="GD30" s="127"/>
      <c r="GE30" s="127"/>
      <c r="GF30" s="127"/>
      <c r="GG30" s="127"/>
      <c r="GH30" s="127"/>
      <c r="GI30" s="127"/>
      <c r="GJ30" s="127"/>
      <c r="GK30" s="127"/>
      <c r="GL30" s="127"/>
      <c r="GM30" s="127"/>
      <c r="GN30" s="127"/>
      <c r="GO30" s="127"/>
      <c r="GP30" s="127"/>
      <c r="GQ30" s="127"/>
      <c r="GR30" s="127"/>
      <c r="GS30" s="127"/>
      <c r="GT30" s="127"/>
      <c r="GU30" s="127"/>
      <c r="GV30" s="127"/>
      <c r="GW30" s="127"/>
      <c r="GX30" s="127"/>
      <c r="GY30" s="127"/>
      <c r="GZ30" s="127"/>
      <c r="HA30" s="127"/>
    </row>
    <row r="31" spans="1:209" customFormat="1" ht="15.75" thickBot="1">
      <c r="A31" s="357" t="s">
        <v>98</v>
      </c>
      <c r="B31" s="358"/>
      <c r="C31" s="358"/>
      <c r="D31" s="358"/>
      <c r="E31" s="358"/>
      <c r="F31" s="358"/>
      <c r="G31" s="359"/>
      <c r="H31" s="141" t="s">
        <v>1</v>
      </c>
      <c r="I31" s="140" t="s">
        <v>60</v>
      </c>
      <c r="J31" s="140" t="s">
        <v>61</v>
      </c>
      <c r="K31" s="140" t="s">
        <v>4</v>
      </c>
      <c r="L31" s="140" t="s">
        <v>5</v>
      </c>
      <c r="M31" s="162" t="s">
        <v>6</v>
      </c>
      <c r="N31" s="140" t="s">
        <v>7</v>
      </c>
      <c r="O31" s="140" t="s">
        <v>8</v>
      </c>
      <c r="P31" s="140" t="s">
        <v>9</v>
      </c>
      <c r="Q31" s="140" t="s">
        <v>10</v>
      </c>
      <c r="R31" s="140" t="s">
        <v>11</v>
      </c>
      <c r="S31" s="140" t="s">
        <v>12</v>
      </c>
      <c r="T31" s="140" t="s">
        <v>13</v>
      </c>
      <c r="U31" s="140" t="s">
        <v>14</v>
      </c>
      <c r="V31" s="140" t="s">
        <v>15</v>
      </c>
      <c r="W31" s="140" t="s">
        <v>16</v>
      </c>
      <c r="X31" s="140" t="s">
        <v>17</v>
      </c>
      <c r="Y31" s="140" t="s">
        <v>18</v>
      </c>
      <c r="Z31" s="140" t="s">
        <v>19</v>
      </c>
      <c r="AA31" s="140" t="s">
        <v>21</v>
      </c>
      <c r="AB31" s="140" t="s">
        <v>22</v>
      </c>
      <c r="AC31" s="5" t="s">
        <v>23</v>
      </c>
      <c r="AD31" s="102"/>
      <c r="AE31" s="102"/>
      <c r="AF31" s="102"/>
      <c r="AG31" s="102"/>
      <c r="AH31" s="102"/>
      <c r="AI31" s="102"/>
      <c r="AJ31" s="102"/>
      <c r="AK31" s="102"/>
      <c r="AL31" s="102"/>
      <c r="AM31" s="102"/>
      <c r="AN31" s="102"/>
      <c r="AO31" s="102"/>
      <c r="AP31" s="102"/>
      <c r="AQ31" s="102"/>
      <c r="AR31" s="102"/>
      <c r="AS31" s="102"/>
      <c r="AT31" s="102"/>
      <c r="AU31" s="102"/>
      <c r="AV31" s="102"/>
      <c r="AW31" s="102"/>
      <c r="AX31" s="102"/>
      <c r="AY31" s="102"/>
      <c r="AZ31" s="102"/>
      <c r="BA31" s="102"/>
      <c r="BB31" s="102"/>
      <c r="BC31" s="102"/>
      <c r="BD31" s="102"/>
      <c r="BE31" s="102"/>
      <c r="BF31" s="102"/>
      <c r="BG31" s="102"/>
      <c r="BH31" s="102"/>
      <c r="BI31" s="102"/>
      <c r="BJ31" s="102"/>
      <c r="BK31" s="102"/>
      <c r="BL31" s="102"/>
      <c r="BM31" s="102"/>
      <c r="BN31" s="102"/>
      <c r="BO31" s="102"/>
      <c r="BP31" s="102"/>
      <c r="BQ31" s="102"/>
      <c r="BR31" s="102"/>
      <c r="BS31" s="102"/>
      <c r="BT31" s="102"/>
      <c r="BU31" s="102"/>
      <c r="BV31" s="102"/>
      <c r="BW31" s="102"/>
      <c r="BX31" s="102"/>
      <c r="BY31" s="102"/>
      <c r="BZ31" s="102"/>
      <c r="CA31" s="102"/>
      <c r="CB31" s="102"/>
      <c r="CC31" s="102"/>
      <c r="CD31" s="102"/>
      <c r="CE31" s="102"/>
      <c r="CF31" s="102"/>
      <c r="CG31" s="102"/>
      <c r="CH31" s="102"/>
      <c r="CI31" s="102"/>
      <c r="CJ31" s="102"/>
      <c r="CK31" s="102"/>
      <c r="CL31" s="102"/>
      <c r="CM31" s="102"/>
      <c r="CN31" s="102"/>
      <c r="CO31" s="102"/>
      <c r="CP31" s="102"/>
      <c r="CQ31" s="102"/>
      <c r="CR31" s="102"/>
      <c r="CS31" s="102"/>
      <c r="CT31" s="102"/>
      <c r="CU31" s="102"/>
      <c r="CV31" s="102"/>
      <c r="CW31" s="102"/>
      <c r="CX31" s="102"/>
      <c r="CY31" s="102"/>
      <c r="CZ31" s="102"/>
      <c r="DA31" s="102"/>
      <c r="DB31" s="102"/>
      <c r="DC31" s="102"/>
      <c r="DD31" s="102"/>
      <c r="DE31" s="102"/>
      <c r="DF31" s="102"/>
      <c r="DG31" s="102"/>
      <c r="DH31" s="102"/>
      <c r="DI31" s="102"/>
      <c r="DJ31" s="102"/>
      <c r="DK31" s="102"/>
      <c r="DL31" s="102"/>
      <c r="DM31" s="102"/>
      <c r="DN31" s="102"/>
      <c r="DO31" s="102"/>
      <c r="DP31" s="102"/>
      <c r="DQ31" s="102"/>
      <c r="DR31" s="102"/>
      <c r="DS31" s="102"/>
      <c r="DT31" s="102"/>
      <c r="DU31" s="102"/>
      <c r="DV31" s="102"/>
      <c r="DW31" s="102"/>
      <c r="DX31" s="102"/>
      <c r="DY31" s="102"/>
      <c r="DZ31" s="102"/>
      <c r="EA31" s="102"/>
      <c r="EB31" s="102"/>
      <c r="EC31" s="102"/>
      <c r="ED31" s="102"/>
      <c r="EE31" s="102"/>
      <c r="EF31" s="102"/>
      <c r="EG31" s="102"/>
      <c r="EH31" s="102"/>
      <c r="EI31" s="102"/>
      <c r="EJ31" s="102"/>
      <c r="EK31" s="102"/>
      <c r="EL31" s="102"/>
      <c r="EM31" s="102"/>
      <c r="EN31" s="102"/>
      <c r="EO31" s="102"/>
      <c r="EP31" s="102"/>
      <c r="EQ31" s="102"/>
      <c r="ER31" s="102"/>
      <c r="ES31" s="102"/>
      <c r="ET31" s="102"/>
      <c r="EU31" s="102"/>
      <c r="EV31" s="102"/>
      <c r="EW31" s="102"/>
      <c r="EX31" s="102"/>
      <c r="EY31" s="102"/>
      <c r="EZ31" s="102"/>
      <c r="FA31" s="102"/>
      <c r="FB31" s="102"/>
      <c r="FC31" s="102"/>
      <c r="FD31" s="102"/>
      <c r="FE31" s="102"/>
      <c r="FF31" s="102"/>
      <c r="FG31" s="102"/>
      <c r="FH31" s="102"/>
      <c r="FI31" s="102"/>
      <c r="FJ31" s="102"/>
      <c r="FK31" s="102"/>
      <c r="FL31" s="102"/>
      <c r="FM31" s="102"/>
      <c r="FN31" s="102"/>
      <c r="FO31" s="102"/>
      <c r="FP31" s="102"/>
      <c r="FQ31" s="102"/>
      <c r="FR31" s="102"/>
      <c r="FS31" s="102"/>
      <c r="FT31" s="102"/>
      <c r="FU31" s="102"/>
      <c r="FV31" s="102"/>
      <c r="FW31" s="102"/>
      <c r="FX31" s="102"/>
      <c r="FY31" s="102"/>
      <c r="FZ31" s="102"/>
      <c r="GA31" s="102"/>
    </row>
    <row r="32" spans="1:209" ht="22.5">
      <c r="A32" s="20">
        <v>27</v>
      </c>
      <c r="B32" s="20">
        <v>1</v>
      </c>
      <c r="C32" s="21">
        <v>42182206</v>
      </c>
      <c r="D32" s="21">
        <v>2501640</v>
      </c>
      <c r="E32" s="23" t="s">
        <v>555</v>
      </c>
      <c r="F32" s="421" t="s">
        <v>556</v>
      </c>
      <c r="G32" s="60" t="s">
        <v>557</v>
      </c>
      <c r="H32" s="61">
        <v>0</v>
      </c>
      <c r="I32" s="27">
        <v>0</v>
      </c>
      <c r="J32" s="27">
        <v>0</v>
      </c>
      <c r="K32" s="28">
        <v>0</v>
      </c>
      <c r="L32" s="27">
        <v>0</v>
      </c>
      <c r="M32" s="27">
        <v>0</v>
      </c>
      <c r="N32" s="27">
        <v>0</v>
      </c>
      <c r="O32" s="27">
        <v>0</v>
      </c>
      <c r="P32" s="27">
        <v>0</v>
      </c>
      <c r="Q32" s="27">
        <v>0</v>
      </c>
      <c r="R32" s="27">
        <v>5</v>
      </c>
      <c r="S32" s="27">
        <v>0</v>
      </c>
      <c r="T32" s="30">
        <v>0</v>
      </c>
      <c r="U32" s="27">
        <v>0</v>
      </c>
      <c r="V32" s="27">
        <v>0</v>
      </c>
      <c r="W32" s="64">
        <v>0</v>
      </c>
      <c r="X32" s="27">
        <v>0</v>
      </c>
      <c r="Y32" s="27">
        <v>0</v>
      </c>
      <c r="Z32" s="27">
        <v>0</v>
      </c>
      <c r="AA32" s="27">
        <f>Consolidado!AW35</f>
        <v>0</v>
      </c>
      <c r="AB32" s="27">
        <v>0</v>
      </c>
      <c r="AC32" s="33">
        <f t="shared" si="2"/>
        <v>5</v>
      </c>
    </row>
    <row r="33" spans="1:183" ht="45">
      <c r="A33" s="34">
        <v>28</v>
      </c>
      <c r="B33" s="34">
        <v>2</v>
      </c>
      <c r="C33" s="35">
        <v>42182201</v>
      </c>
      <c r="D33" s="35">
        <v>2502701</v>
      </c>
      <c r="E33" s="37" t="s">
        <v>99</v>
      </c>
      <c r="F33" s="55" t="s">
        <v>100</v>
      </c>
      <c r="G33" s="38" t="s">
        <v>64</v>
      </c>
      <c r="H33" s="61">
        <v>0</v>
      </c>
      <c r="I33" s="27">
        <v>5</v>
      </c>
      <c r="J33" s="27">
        <v>5</v>
      </c>
      <c r="K33" s="28">
        <v>0</v>
      </c>
      <c r="L33" s="27">
        <v>3</v>
      </c>
      <c r="M33" s="27">
        <v>0</v>
      </c>
      <c r="N33" s="27">
        <v>0</v>
      </c>
      <c r="O33" s="27">
        <v>4</v>
      </c>
      <c r="P33" s="27">
        <v>0</v>
      </c>
      <c r="Q33" s="27">
        <v>0</v>
      </c>
      <c r="R33" s="27">
        <v>2</v>
      </c>
      <c r="S33" s="27">
        <v>5</v>
      </c>
      <c r="T33" s="30">
        <v>3</v>
      </c>
      <c r="U33" s="27">
        <v>0</v>
      </c>
      <c r="V33" s="27">
        <v>0</v>
      </c>
      <c r="W33" s="64">
        <v>0</v>
      </c>
      <c r="X33" s="27">
        <v>5</v>
      </c>
      <c r="Y33" s="27">
        <v>0</v>
      </c>
      <c r="Z33" s="27">
        <v>0</v>
      </c>
      <c r="AA33" s="27">
        <f>Consolidado!AW36</f>
        <v>3</v>
      </c>
      <c r="AB33" s="27">
        <v>1</v>
      </c>
      <c r="AC33" s="33">
        <f t="shared" si="2"/>
        <v>36</v>
      </c>
    </row>
    <row r="34" spans="1:183" ht="34.5" thickBot="1">
      <c r="A34" s="34">
        <v>29</v>
      </c>
      <c r="B34" s="34">
        <v>3</v>
      </c>
      <c r="C34" s="35">
        <v>41116111</v>
      </c>
      <c r="D34" s="35">
        <v>2503238</v>
      </c>
      <c r="E34" s="37" t="s">
        <v>101</v>
      </c>
      <c r="F34" s="37" t="s">
        <v>102</v>
      </c>
      <c r="G34" s="38" t="s">
        <v>64</v>
      </c>
      <c r="H34" s="61">
        <v>0</v>
      </c>
      <c r="I34" s="27">
        <v>0</v>
      </c>
      <c r="J34" s="27">
        <v>0</v>
      </c>
      <c r="K34" s="28">
        <v>1</v>
      </c>
      <c r="L34" s="27">
        <v>0</v>
      </c>
      <c r="M34" s="27">
        <v>0</v>
      </c>
      <c r="N34" s="27">
        <v>0</v>
      </c>
      <c r="O34" s="27">
        <v>0</v>
      </c>
      <c r="P34" s="27">
        <v>0</v>
      </c>
      <c r="Q34" s="27">
        <v>0</v>
      </c>
      <c r="R34" s="27">
        <v>0</v>
      </c>
      <c r="S34" s="27">
        <v>0</v>
      </c>
      <c r="T34" s="30">
        <v>0</v>
      </c>
      <c r="U34" s="27">
        <v>0</v>
      </c>
      <c r="V34" s="27">
        <v>0</v>
      </c>
      <c r="W34" s="64">
        <v>0</v>
      </c>
      <c r="X34" s="27">
        <v>0</v>
      </c>
      <c r="Y34" s="27">
        <v>0</v>
      </c>
      <c r="Z34" s="27">
        <v>0</v>
      </c>
      <c r="AA34" s="27">
        <f>Consolidado!AW37</f>
        <v>0</v>
      </c>
      <c r="AB34" s="27">
        <v>0</v>
      </c>
      <c r="AC34" s="33">
        <f t="shared" si="2"/>
        <v>1</v>
      </c>
    </row>
    <row r="35" spans="1:183" customFormat="1" ht="15.75" thickBot="1">
      <c r="A35" s="357" t="s">
        <v>104</v>
      </c>
      <c r="B35" s="358"/>
      <c r="C35" s="358"/>
      <c r="D35" s="358"/>
      <c r="E35" s="358"/>
      <c r="F35" s="358"/>
      <c r="G35" s="359"/>
      <c r="H35" s="141" t="s">
        <v>1</v>
      </c>
      <c r="I35" s="140" t="s">
        <v>60</v>
      </c>
      <c r="J35" s="140" t="s">
        <v>61</v>
      </c>
      <c r="K35" s="140" t="s">
        <v>4</v>
      </c>
      <c r="L35" s="140" t="s">
        <v>5</v>
      </c>
      <c r="M35" s="140" t="s">
        <v>6</v>
      </c>
      <c r="N35" s="140" t="s">
        <v>7</v>
      </c>
      <c r="O35" s="140" t="s">
        <v>8</v>
      </c>
      <c r="P35" s="140" t="s">
        <v>9</v>
      </c>
      <c r="Q35" s="140" t="s">
        <v>10</v>
      </c>
      <c r="R35" s="140" t="s">
        <v>11</v>
      </c>
      <c r="S35" s="140" t="s">
        <v>12</v>
      </c>
      <c r="T35" s="140" t="s">
        <v>13</v>
      </c>
      <c r="U35" s="140" t="s">
        <v>14</v>
      </c>
      <c r="V35" s="140" t="s">
        <v>15</v>
      </c>
      <c r="W35" s="140" t="s">
        <v>16</v>
      </c>
      <c r="X35" s="140" t="s">
        <v>17</v>
      </c>
      <c r="Y35" s="140" t="s">
        <v>18</v>
      </c>
      <c r="Z35" s="140" t="s">
        <v>19</v>
      </c>
      <c r="AA35" s="140" t="s">
        <v>21</v>
      </c>
      <c r="AB35" s="140" t="s">
        <v>22</v>
      </c>
      <c r="AC35" s="5" t="s">
        <v>23</v>
      </c>
      <c r="AD35" s="102"/>
      <c r="AE35" s="102"/>
      <c r="AF35" s="102"/>
      <c r="AG35" s="102"/>
      <c r="AH35" s="102"/>
      <c r="AI35" s="102"/>
      <c r="AJ35" s="102"/>
      <c r="AK35" s="102"/>
      <c r="AL35" s="102"/>
      <c r="AM35" s="102"/>
      <c r="AN35" s="102"/>
      <c r="AO35" s="102"/>
      <c r="AP35" s="102"/>
      <c r="AQ35" s="102"/>
      <c r="AR35" s="102"/>
      <c r="AS35" s="102"/>
      <c r="AT35" s="102"/>
      <c r="AU35" s="102"/>
      <c r="AV35" s="102"/>
      <c r="AW35" s="102"/>
      <c r="AX35" s="102"/>
      <c r="AY35" s="102"/>
      <c r="AZ35" s="102"/>
      <c r="BA35" s="102"/>
      <c r="BB35" s="102"/>
      <c r="BC35" s="102"/>
      <c r="BD35" s="102"/>
      <c r="BE35" s="102"/>
      <c r="BF35" s="102"/>
      <c r="BG35" s="102"/>
      <c r="BH35" s="102"/>
      <c r="BI35" s="102"/>
      <c r="BJ35" s="102"/>
      <c r="BK35" s="102"/>
      <c r="BL35" s="102"/>
      <c r="BM35" s="102"/>
      <c r="BN35" s="102"/>
      <c r="BO35" s="102"/>
      <c r="BP35" s="102"/>
      <c r="BQ35" s="102"/>
      <c r="BR35" s="102"/>
      <c r="BS35" s="102"/>
      <c r="BT35" s="102"/>
      <c r="BU35" s="102"/>
      <c r="BV35" s="102"/>
      <c r="BW35" s="102"/>
      <c r="BX35" s="102"/>
      <c r="BY35" s="102"/>
      <c r="BZ35" s="102"/>
      <c r="CA35" s="102"/>
      <c r="CB35" s="102"/>
      <c r="CC35" s="102"/>
      <c r="CD35" s="102"/>
      <c r="CE35" s="102"/>
      <c r="CF35" s="102"/>
      <c r="CG35" s="102"/>
      <c r="CH35" s="102"/>
      <c r="CI35" s="102"/>
      <c r="CJ35" s="102"/>
      <c r="CK35" s="102"/>
      <c r="CL35" s="102"/>
      <c r="CM35" s="102"/>
      <c r="CN35" s="102"/>
      <c r="CO35" s="102"/>
      <c r="CP35" s="102"/>
      <c r="CQ35" s="102"/>
      <c r="CR35" s="102"/>
      <c r="CS35" s="102"/>
      <c r="CT35" s="102"/>
      <c r="CU35" s="102"/>
      <c r="CV35" s="102"/>
      <c r="CW35" s="102"/>
      <c r="CX35" s="102"/>
      <c r="CY35" s="102"/>
      <c r="CZ35" s="102"/>
      <c r="DA35" s="102"/>
      <c r="DB35" s="102"/>
      <c r="DC35" s="102"/>
      <c r="DD35" s="102"/>
      <c r="DE35" s="102"/>
      <c r="DF35" s="102"/>
      <c r="DG35" s="102"/>
      <c r="DH35" s="102"/>
      <c r="DI35" s="102"/>
      <c r="DJ35" s="102"/>
      <c r="DK35" s="102"/>
      <c r="DL35" s="102"/>
      <c r="DM35" s="102"/>
      <c r="DN35" s="102"/>
      <c r="DO35" s="102"/>
      <c r="DP35" s="102"/>
      <c r="DQ35" s="102"/>
      <c r="DR35" s="102"/>
      <c r="DS35" s="102"/>
      <c r="DT35" s="102"/>
      <c r="DU35" s="102"/>
      <c r="DV35" s="102"/>
      <c r="DW35" s="102"/>
      <c r="DX35" s="102"/>
      <c r="DY35" s="102"/>
      <c r="DZ35" s="102"/>
      <c r="EA35" s="102"/>
      <c r="EB35" s="102"/>
      <c r="EC35" s="102"/>
      <c r="ED35" s="102"/>
      <c r="EE35" s="102"/>
      <c r="EF35" s="102"/>
      <c r="EG35" s="102"/>
      <c r="EH35" s="102"/>
      <c r="EI35" s="102"/>
      <c r="EJ35" s="102"/>
      <c r="EK35" s="102"/>
      <c r="EL35" s="102"/>
      <c r="EM35" s="102"/>
      <c r="EN35" s="102"/>
      <c r="EO35" s="102"/>
      <c r="EP35" s="102"/>
      <c r="EQ35" s="102"/>
      <c r="ER35" s="102"/>
      <c r="ES35" s="102"/>
      <c r="ET35" s="102"/>
      <c r="EU35" s="102"/>
      <c r="EV35" s="102"/>
      <c r="EW35" s="102"/>
      <c r="EX35" s="102"/>
      <c r="EY35" s="102"/>
      <c r="EZ35" s="102"/>
      <c r="FA35" s="102"/>
      <c r="FB35" s="102"/>
      <c r="FC35" s="102"/>
      <c r="FD35" s="102"/>
      <c r="FE35" s="102"/>
      <c r="FF35" s="102"/>
      <c r="FG35" s="102"/>
      <c r="FH35" s="102"/>
      <c r="FI35" s="102"/>
      <c r="FJ35" s="102"/>
      <c r="FK35" s="102"/>
      <c r="FL35" s="102"/>
      <c r="FM35" s="102"/>
      <c r="FN35" s="102"/>
      <c r="FO35" s="102"/>
      <c r="FP35" s="102"/>
      <c r="FQ35" s="102"/>
      <c r="FR35" s="102"/>
      <c r="FS35" s="102"/>
      <c r="FT35" s="102"/>
      <c r="FU35" s="102"/>
      <c r="FV35" s="102"/>
      <c r="FW35" s="102"/>
      <c r="FX35" s="102"/>
      <c r="FY35" s="102"/>
      <c r="FZ35" s="102"/>
      <c r="GA35" s="102"/>
    </row>
    <row r="36" spans="1:183" ht="157.5">
      <c r="A36" s="34">
        <v>30</v>
      </c>
      <c r="B36" s="34">
        <v>1</v>
      </c>
      <c r="C36" s="34">
        <v>42281902</v>
      </c>
      <c r="D36" s="34">
        <v>2502337</v>
      </c>
      <c r="E36" s="37" t="s">
        <v>105</v>
      </c>
      <c r="F36" s="37" t="s">
        <v>106</v>
      </c>
      <c r="G36" s="65" t="s">
        <v>64</v>
      </c>
      <c r="H36" s="139">
        <v>30</v>
      </c>
      <c r="I36" s="129">
        <v>0</v>
      </c>
      <c r="J36" s="129">
        <v>0</v>
      </c>
      <c r="K36" s="28">
        <v>0</v>
      </c>
      <c r="L36" s="129">
        <v>0</v>
      </c>
      <c r="M36" s="129">
        <v>0</v>
      </c>
      <c r="N36" s="129">
        <v>0</v>
      </c>
      <c r="O36" s="28">
        <v>0</v>
      </c>
      <c r="P36" s="28">
        <v>0</v>
      </c>
      <c r="Q36" s="28">
        <v>0</v>
      </c>
      <c r="R36" s="28">
        <v>0</v>
      </c>
      <c r="S36" s="28">
        <v>0</v>
      </c>
      <c r="T36" s="28">
        <v>0</v>
      </c>
      <c r="U36" s="67">
        <v>0</v>
      </c>
      <c r="V36" s="67">
        <v>0</v>
      </c>
      <c r="W36" s="32">
        <v>0</v>
      </c>
      <c r="X36" s="28">
        <v>0</v>
      </c>
      <c r="Y36" s="28">
        <v>0</v>
      </c>
      <c r="Z36" s="27">
        <v>0</v>
      </c>
      <c r="AA36" s="129">
        <f>Consolidado!AW40</f>
        <v>0</v>
      </c>
      <c r="AB36" s="28">
        <v>0</v>
      </c>
      <c r="AC36" s="33">
        <f t="shared" si="2"/>
        <v>30</v>
      </c>
    </row>
    <row r="37" spans="1:183" ht="22.5">
      <c r="A37" s="34">
        <v>31</v>
      </c>
      <c r="B37" s="34">
        <v>2</v>
      </c>
      <c r="C37" s="34">
        <v>42295414</v>
      </c>
      <c r="D37" s="34">
        <v>2501209</v>
      </c>
      <c r="E37" s="37" t="s">
        <v>107</v>
      </c>
      <c r="F37" s="37" t="s">
        <v>108</v>
      </c>
      <c r="G37" s="69" t="s">
        <v>38</v>
      </c>
      <c r="H37" s="139">
        <v>3</v>
      </c>
      <c r="I37" s="129">
        <v>0</v>
      </c>
      <c r="J37" s="129">
        <v>0</v>
      </c>
      <c r="K37" s="28">
        <v>0</v>
      </c>
      <c r="L37" s="129">
        <v>0</v>
      </c>
      <c r="M37" s="129">
        <v>0</v>
      </c>
      <c r="N37" s="129">
        <v>0</v>
      </c>
      <c r="O37" s="28">
        <v>0</v>
      </c>
      <c r="P37" s="28">
        <v>0</v>
      </c>
      <c r="Q37" s="28">
        <v>0</v>
      </c>
      <c r="R37" s="28">
        <v>0</v>
      </c>
      <c r="S37" s="28">
        <v>0</v>
      </c>
      <c r="T37" s="28">
        <v>0</v>
      </c>
      <c r="U37" s="67">
        <v>0</v>
      </c>
      <c r="V37" s="67">
        <v>0</v>
      </c>
      <c r="W37" s="32">
        <v>0</v>
      </c>
      <c r="X37" s="28">
        <v>0</v>
      </c>
      <c r="Y37" s="28">
        <v>0</v>
      </c>
      <c r="Z37" s="27">
        <v>0</v>
      </c>
      <c r="AA37" s="129">
        <f>Consolidado!AW41</f>
        <v>0</v>
      </c>
      <c r="AB37" s="28">
        <v>0</v>
      </c>
      <c r="AC37" s="33">
        <f t="shared" si="2"/>
        <v>3</v>
      </c>
    </row>
    <row r="38" spans="1:183" ht="56.25">
      <c r="A38" s="34">
        <v>32</v>
      </c>
      <c r="B38" s="34">
        <v>3</v>
      </c>
      <c r="C38" s="34">
        <v>42131705</v>
      </c>
      <c r="D38" s="34">
        <v>2503495</v>
      </c>
      <c r="E38" s="37" t="s">
        <v>109</v>
      </c>
      <c r="F38" s="37" t="s">
        <v>110</v>
      </c>
      <c r="G38" s="65" t="s">
        <v>64</v>
      </c>
      <c r="H38" s="139">
        <v>0</v>
      </c>
      <c r="I38" s="129">
        <v>0</v>
      </c>
      <c r="J38" s="129">
        <v>30</v>
      </c>
      <c r="K38" s="28">
        <v>0</v>
      </c>
      <c r="L38" s="129">
        <v>20</v>
      </c>
      <c r="M38" s="129">
        <v>0</v>
      </c>
      <c r="N38" s="129">
        <v>0</v>
      </c>
      <c r="O38" s="28">
        <v>0</v>
      </c>
      <c r="P38" s="28">
        <v>0</v>
      </c>
      <c r="Q38" s="28">
        <v>0</v>
      </c>
      <c r="R38" s="28">
        <v>20</v>
      </c>
      <c r="S38" s="28">
        <v>0</v>
      </c>
      <c r="T38" s="28">
        <v>100</v>
      </c>
      <c r="U38" s="67">
        <v>0</v>
      </c>
      <c r="V38" s="67">
        <v>0</v>
      </c>
      <c r="W38" s="32">
        <v>0</v>
      </c>
      <c r="X38" s="28">
        <v>20</v>
      </c>
      <c r="Y38" s="28">
        <v>0</v>
      </c>
      <c r="Z38" s="27">
        <v>20</v>
      </c>
      <c r="AA38" s="129">
        <f>Consolidado!AW42</f>
        <v>0</v>
      </c>
      <c r="AB38" s="28">
        <v>5</v>
      </c>
      <c r="AC38" s="33">
        <f t="shared" si="2"/>
        <v>215</v>
      </c>
    </row>
    <row r="39" spans="1:183" ht="57" thickBot="1">
      <c r="A39" s="34">
        <v>33</v>
      </c>
      <c r="B39" s="34">
        <v>4</v>
      </c>
      <c r="C39" s="34">
        <v>42131705</v>
      </c>
      <c r="D39" s="34" t="s">
        <v>111</v>
      </c>
      <c r="E39" s="37" t="s">
        <v>112</v>
      </c>
      <c r="F39" s="37" t="s">
        <v>113</v>
      </c>
      <c r="G39" s="65" t="s">
        <v>114</v>
      </c>
      <c r="H39" s="139">
        <v>0</v>
      </c>
      <c r="I39" s="129">
        <v>0</v>
      </c>
      <c r="J39" s="129">
        <v>0</v>
      </c>
      <c r="K39" s="28">
        <v>0</v>
      </c>
      <c r="L39" s="129">
        <v>0</v>
      </c>
      <c r="M39" s="129">
        <v>0</v>
      </c>
      <c r="N39" s="129">
        <v>0</v>
      </c>
      <c r="O39" s="28">
        <v>0</v>
      </c>
      <c r="P39" s="28">
        <v>0</v>
      </c>
      <c r="Q39" s="28">
        <v>0</v>
      </c>
      <c r="R39" s="28">
        <v>0</v>
      </c>
      <c r="S39" s="28">
        <v>0</v>
      </c>
      <c r="T39" s="28">
        <v>0</v>
      </c>
      <c r="U39" s="67">
        <v>0</v>
      </c>
      <c r="V39" s="67">
        <v>0</v>
      </c>
      <c r="W39" s="32">
        <v>0</v>
      </c>
      <c r="X39" s="28">
        <v>0</v>
      </c>
      <c r="Y39" s="28">
        <v>1</v>
      </c>
      <c r="Z39" s="27">
        <v>0</v>
      </c>
      <c r="AA39" s="129">
        <f>Consolidado!AW43</f>
        <v>0</v>
      </c>
      <c r="AB39" s="28">
        <v>0</v>
      </c>
      <c r="AC39" s="33">
        <f t="shared" si="2"/>
        <v>1</v>
      </c>
    </row>
    <row r="40" spans="1:183" customFormat="1" ht="15.75" thickBot="1">
      <c r="A40" s="357" t="s">
        <v>116</v>
      </c>
      <c r="B40" s="358"/>
      <c r="C40" s="358"/>
      <c r="D40" s="358"/>
      <c r="E40" s="358"/>
      <c r="F40" s="359"/>
      <c r="G40" s="70"/>
      <c r="H40" s="141" t="s">
        <v>1</v>
      </c>
      <c r="I40" s="140" t="s">
        <v>60</v>
      </c>
      <c r="J40" s="140" t="s">
        <v>61</v>
      </c>
      <c r="K40" s="140" t="s">
        <v>4</v>
      </c>
      <c r="L40" s="140" t="s">
        <v>5</v>
      </c>
      <c r="M40" s="140" t="s">
        <v>6</v>
      </c>
      <c r="N40" s="140" t="s">
        <v>7</v>
      </c>
      <c r="O40" s="140" t="s">
        <v>8</v>
      </c>
      <c r="P40" s="140" t="s">
        <v>9</v>
      </c>
      <c r="Q40" s="140" t="s">
        <v>10</v>
      </c>
      <c r="R40" s="140" t="s">
        <v>11</v>
      </c>
      <c r="S40" s="140" t="s">
        <v>12</v>
      </c>
      <c r="T40" s="140" t="s">
        <v>13</v>
      </c>
      <c r="U40" s="140" t="s">
        <v>14</v>
      </c>
      <c r="V40" s="140" t="s">
        <v>15</v>
      </c>
      <c r="W40" s="140" t="s">
        <v>16</v>
      </c>
      <c r="X40" s="140" t="s">
        <v>17</v>
      </c>
      <c r="Y40" s="140" t="s">
        <v>18</v>
      </c>
      <c r="Z40" s="140" t="s">
        <v>19</v>
      </c>
      <c r="AA40" s="140" t="s">
        <v>21</v>
      </c>
      <c r="AB40" s="140" t="s">
        <v>22</v>
      </c>
      <c r="AC40" s="5" t="s">
        <v>23</v>
      </c>
      <c r="AD40" s="102"/>
      <c r="AE40" s="102"/>
      <c r="AF40" s="102"/>
      <c r="AG40" s="102"/>
      <c r="AH40" s="102"/>
      <c r="AI40" s="102"/>
      <c r="AJ40" s="102"/>
      <c r="AK40" s="102"/>
      <c r="AL40" s="102"/>
      <c r="AM40" s="102"/>
      <c r="AN40" s="102"/>
      <c r="AO40" s="102"/>
      <c r="AP40" s="102"/>
      <c r="AQ40" s="102"/>
      <c r="AR40" s="102"/>
      <c r="AS40" s="102"/>
      <c r="AT40" s="102"/>
      <c r="AU40" s="102"/>
      <c r="AV40" s="102"/>
      <c r="AW40" s="102"/>
      <c r="AX40" s="102"/>
      <c r="AY40" s="102"/>
      <c r="AZ40" s="102"/>
      <c r="BA40" s="102"/>
      <c r="BB40" s="102"/>
      <c r="BC40" s="102"/>
      <c r="BD40" s="102"/>
      <c r="BE40" s="102"/>
      <c r="BF40" s="102"/>
      <c r="BG40" s="102"/>
      <c r="BH40" s="102"/>
      <c r="BI40" s="102"/>
      <c r="BJ40" s="102"/>
      <c r="BK40" s="102"/>
      <c r="BL40" s="102"/>
      <c r="BM40" s="102"/>
      <c r="BN40" s="102"/>
      <c r="BO40" s="102"/>
      <c r="BP40" s="102"/>
      <c r="BQ40" s="102"/>
      <c r="BR40" s="102"/>
      <c r="BS40" s="102"/>
      <c r="BT40" s="102"/>
      <c r="BU40" s="102"/>
      <c r="BV40" s="102"/>
      <c r="BW40" s="102"/>
      <c r="BX40" s="102"/>
      <c r="BY40" s="102"/>
      <c r="BZ40" s="102"/>
      <c r="CA40" s="102"/>
      <c r="CB40" s="102"/>
      <c r="CC40" s="102"/>
      <c r="CD40" s="102"/>
      <c r="CE40" s="102"/>
      <c r="CF40" s="102"/>
      <c r="CG40" s="102"/>
      <c r="CH40" s="102"/>
      <c r="CI40" s="102"/>
      <c r="CJ40" s="102"/>
      <c r="CK40" s="102"/>
      <c r="CL40" s="102"/>
      <c r="CM40" s="102"/>
      <c r="CN40" s="102"/>
      <c r="CO40" s="102"/>
      <c r="CP40" s="102"/>
      <c r="CQ40" s="102"/>
      <c r="CR40" s="102"/>
      <c r="CS40" s="102"/>
      <c r="CT40" s="102"/>
      <c r="CU40" s="102"/>
      <c r="CV40" s="102"/>
      <c r="CW40" s="102"/>
      <c r="CX40" s="102"/>
      <c r="CY40" s="102"/>
      <c r="CZ40" s="102"/>
      <c r="DA40" s="102"/>
      <c r="DB40" s="102"/>
      <c r="DC40" s="102"/>
      <c r="DD40" s="102"/>
      <c r="DE40" s="102"/>
      <c r="DF40" s="102"/>
      <c r="DG40" s="102"/>
      <c r="DH40" s="102"/>
      <c r="DI40" s="102"/>
      <c r="DJ40" s="102"/>
      <c r="DK40" s="102"/>
      <c r="DL40" s="102"/>
      <c r="DM40" s="102"/>
      <c r="DN40" s="102"/>
      <c r="DO40" s="102"/>
      <c r="DP40" s="102"/>
      <c r="DQ40" s="102"/>
      <c r="DR40" s="102"/>
      <c r="DS40" s="102"/>
      <c r="DT40" s="102"/>
      <c r="DU40" s="102"/>
      <c r="DV40" s="102"/>
      <c r="DW40" s="102"/>
      <c r="DX40" s="102"/>
      <c r="DY40" s="102"/>
      <c r="DZ40" s="102"/>
      <c r="EA40" s="102"/>
      <c r="EB40" s="102"/>
      <c r="EC40" s="102"/>
      <c r="ED40" s="102"/>
      <c r="EE40" s="102"/>
      <c r="EF40" s="102"/>
      <c r="EG40" s="102"/>
      <c r="EH40" s="102"/>
      <c r="EI40" s="102"/>
      <c r="EJ40" s="102"/>
      <c r="EK40" s="102"/>
      <c r="EL40" s="102"/>
      <c r="EM40" s="102"/>
      <c r="EN40" s="102"/>
      <c r="EO40" s="102"/>
      <c r="EP40" s="102"/>
      <c r="EQ40" s="102"/>
      <c r="ER40" s="102"/>
      <c r="ES40" s="102"/>
      <c r="ET40" s="102"/>
      <c r="EU40" s="102"/>
      <c r="EV40" s="102"/>
      <c r="EW40" s="102"/>
      <c r="EX40" s="102"/>
      <c r="EY40" s="102"/>
      <c r="EZ40" s="102"/>
      <c r="FA40" s="102"/>
      <c r="FB40" s="102"/>
      <c r="FC40" s="102"/>
      <c r="FD40" s="102"/>
      <c r="FE40" s="102"/>
      <c r="FF40" s="102"/>
      <c r="FG40" s="102"/>
      <c r="FH40" s="102"/>
      <c r="FI40" s="102"/>
      <c r="FJ40" s="102"/>
      <c r="FK40" s="102"/>
      <c r="FL40" s="102"/>
      <c r="FM40" s="102"/>
      <c r="FN40" s="102"/>
      <c r="FO40" s="102"/>
      <c r="FP40" s="102"/>
      <c r="FQ40" s="102"/>
      <c r="FR40" s="102"/>
      <c r="FS40" s="102"/>
      <c r="FT40" s="102"/>
      <c r="FU40" s="102"/>
      <c r="FV40" s="102"/>
      <c r="FW40" s="102"/>
      <c r="FX40" s="102"/>
      <c r="FY40" s="102"/>
      <c r="FZ40" s="102"/>
      <c r="GA40" s="102"/>
    </row>
    <row r="41" spans="1:183">
      <c r="A41" s="20">
        <v>34</v>
      </c>
      <c r="B41" s="20">
        <v>1</v>
      </c>
      <c r="C41" s="20">
        <v>42142105</v>
      </c>
      <c r="D41" s="20">
        <v>2502386</v>
      </c>
      <c r="E41" s="23" t="s">
        <v>117</v>
      </c>
      <c r="F41" s="23" t="s">
        <v>117</v>
      </c>
      <c r="G41" s="71" t="s">
        <v>64</v>
      </c>
      <c r="H41" s="139">
        <v>0</v>
      </c>
      <c r="I41" s="27">
        <v>0</v>
      </c>
      <c r="J41" s="28">
        <v>0</v>
      </c>
      <c r="K41" s="28">
        <v>0</v>
      </c>
      <c r="L41" s="28">
        <v>0</v>
      </c>
      <c r="M41" s="27">
        <v>0</v>
      </c>
      <c r="N41" s="27">
        <v>0</v>
      </c>
      <c r="O41" s="28">
        <v>0</v>
      </c>
      <c r="P41" s="27">
        <v>0</v>
      </c>
      <c r="Q41" s="28">
        <v>0</v>
      </c>
      <c r="R41" s="28">
        <v>0</v>
      </c>
      <c r="S41" s="27">
        <v>0</v>
      </c>
      <c r="T41" s="27">
        <v>0</v>
      </c>
      <c r="U41" s="72">
        <v>0</v>
      </c>
      <c r="V41" s="67">
        <v>0</v>
      </c>
      <c r="W41" s="39">
        <v>0</v>
      </c>
      <c r="X41" s="28">
        <v>1</v>
      </c>
      <c r="Y41" s="27">
        <v>0</v>
      </c>
      <c r="Z41" s="27">
        <v>0</v>
      </c>
      <c r="AA41" s="27">
        <f>Consolidado!AW46</f>
        <v>0</v>
      </c>
      <c r="AB41" s="28">
        <v>0</v>
      </c>
      <c r="AC41" s="33">
        <f t="shared" si="2"/>
        <v>1</v>
      </c>
    </row>
    <row r="42" spans="1:183">
      <c r="A42" s="34">
        <v>35</v>
      </c>
      <c r="B42" s="34">
        <v>2</v>
      </c>
      <c r="C42" s="34">
        <v>42142710</v>
      </c>
      <c r="D42" s="34">
        <v>2502389</v>
      </c>
      <c r="E42" s="37" t="s">
        <v>118</v>
      </c>
      <c r="F42" s="37" t="s">
        <v>118</v>
      </c>
      <c r="G42" s="71" t="s">
        <v>64</v>
      </c>
      <c r="H42" s="139">
        <v>0</v>
      </c>
      <c r="I42" s="27">
        <v>0</v>
      </c>
      <c r="J42" s="28">
        <v>0</v>
      </c>
      <c r="K42" s="28">
        <v>0</v>
      </c>
      <c r="L42" s="28">
        <v>0</v>
      </c>
      <c r="M42" s="27">
        <v>0</v>
      </c>
      <c r="N42" s="27">
        <v>0</v>
      </c>
      <c r="O42" s="28">
        <v>0</v>
      </c>
      <c r="P42" s="27">
        <v>0</v>
      </c>
      <c r="Q42" s="28">
        <v>0</v>
      </c>
      <c r="R42" s="28">
        <v>0</v>
      </c>
      <c r="S42" s="27">
        <v>0</v>
      </c>
      <c r="T42" s="27">
        <v>0</v>
      </c>
      <c r="U42" s="72">
        <v>0</v>
      </c>
      <c r="V42" s="67">
        <v>0</v>
      </c>
      <c r="W42" s="39">
        <v>0</v>
      </c>
      <c r="X42" s="28">
        <v>1</v>
      </c>
      <c r="Y42" s="27">
        <v>0</v>
      </c>
      <c r="Z42" s="27">
        <v>0</v>
      </c>
      <c r="AA42" s="27">
        <f>Consolidado!AW47</f>
        <v>0</v>
      </c>
      <c r="AB42" s="28">
        <v>0</v>
      </c>
      <c r="AC42" s="33">
        <f t="shared" si="2"/>
        <v>1</v>
      </c>
    </row>
    <row r="43" spans="1:183" ht="56.25">
      <c r="A43" s="20">
        <v>36</v>
      </c>
      <c r="B43" s="34">
        <v>3</v>
      </c>
      <c r="C43" s="34">
        <v>42131708</v>
      </c>
      <c r="D43" s="34">
        <v>2504817</v>
      </c>
      <c r="E43" s="37" t="s">
        <v>119</v>
      </c>
      <c r="F43" s="37" t="s">
        <v>120</v>
      </c>
      <c r="G43" s="71" t="s">
        <v>64</v>
      </c>
      <c r="H43" s="139">
        <v>1</v>
      </c>
      <c r="I43" s="27">
        <v>0</v>
      </c>
      <c r="J43" s="28">
        <v>0</v>
      </c>
      <c r="K43" s="28">
        <v>0</v>
      </c>
      <c r="L43" s="28">
        <v>0</v>
      </c>
      <c r="M43" s="27">
        <v>0</v>
      </c>
      <c r="N43" s="27">
        <v>0</v>
      </c>
      <c r="O43" s="28">
        <v>0</v>
      </c>
      <c r="P43" s="27">
        <v>0</v>
      </c>
      <c r="Q43" s="28">
        <v>0</v>
      </c>
      <c r="R43" s="28">
        <v>0</v>
      </c>
      <c r="S43" s="27">
        <v>0</v>
      </c>
      <c r="T43" s="27">
        <v>0</v>
      </c>
      <c r="U43" s="72">
        <v>0</v>
      </c>
      <c r="V43" s="67">
        <v>0</v>
      </c>
      <c r="W43" s="39">
        <v>0</v>
      </c>
      <c r="X43" s="28">
        <v>0</v>
      </c>
      <c r="Y43" s="27">
        <v>0</v>
      </c>
      <c r="Z43" s="27">
        <v>0</v>
      </c>
      <c r="AA43" s="27">
        <f>Consolidado!AW48</f>
        <v>0</v>
      </c>
      <c r="AB43" s="28">
        <v>0</v>
      </c>
      <c r="AC43" s="33">
        <f t="shared" si="2"/>
        <v>1</v>
      </c>
    </row>
    <row r="44" spans="1:183" ht="56.25">
      <c r="A44" s="34">
        <v>37</v>
      </c>
      <c r="B44" s="20">
        <v>4</v>
      </c>
      <c r="C44" s="34">
        <v>42241802</v>
      </c>
      <c r="D44" s="34">
        <v>2502389</v>
      </c>
      <c r="E44" s="37" t="s">
        <v>121</v>
      </c>
      <c r="F44" s="37" t="s">
        <v>122</v>
      </c>
      <c r="G44" s="71" t="s">
        <v>64</v>
      </c>
      <c r="H44" s="139">
        <v>1</v>
      </c>
      <c r="I44" s="27">
        <v>0</v>
      </c>
      <c r="J44" s="28">
        <v>0</v>
      </c>
      <c r="K44" s="28">
        <v>0</v>
      </c>
      <c r="L44" s="28">
        <v>0</v>
      </c>
      <c r="M44" s="27">
        <v>0</v>
      </c>
      <c r="N44" s="27">
        <v>0</v>
      </c>
      <c r="O44" s="28">
        <v>0</v>
      </c>
      <c r="P44" s="27">
        <v>0</v>
      </c>
      <c r="Q44" s="28">
        <v>0</v>
      </c>
      <c r="R44" s="28">
        <v>0</v>
      </c>
      <c r="S44" s="27">
        <v>0</v>
      </c>
      <c r="T44" s="27">
        <v>0</v>
      </c>
      <c r="U44" s="72">
        <v>0</v>
      </c>
      <c r="V44" s="67">
        <v>0</v>
      </c>
      <c r="W44" s="39">
        <v>0</v>
      </c>
      <c r="X44" s="28">
        <v>0</v>
      </c>
      <c r="Y44" s="27">
        <v>0</v>
      </c>
      <c r="Z44" s="27">
        <v>0</v>
      </c>
      <c r="AA44" s="27">
        <f>Consolidado!AW49</f>
        <v>0</v>
      </c>
      <c r="AB44" s="28">
        <v>0</v>
      </c>
      <c r="AC44" s="33">
        <f t="shared" si="2"/>
        <v>1</v>
      </c>
    </row>
    <row r="45" spans="1:183" ht="56.25">
      <c r="A45" s="20">
        <v>38</v>
      </c>
      <c r="B45" s="34">
        <v>5</v>
      </c>
      <c r="C45" s="34">
        <v>42241802</v>
      </c>
      <c r="D45" s="34">
        <v>2502387</v>
      </c>
      <c r="E45" s="37" t="s">
        <v>123</v>
      </c>
      <c r="F45" s="37" t="s">
        <v>124</v>
      </c>
      <c r="G45" s="71" t="s">
        <v>64</v>
      </c>
      <c r="H45" s="139">
        <v>0</v>
      </c>
      <c r="I45" s="27">
        <v>0</v>
      </c>
      <c r="J45" s="28">
        <v>0</v>
      </c>
      <c r="K45" s="28">
        <v>0</v>
      </c>
      <c r="L45" s="28">
        <v>0</v>
      </c>
      <c r="M45" s="27">
        <v>0</v>
      </c>
      <c r="N45" s="27">
        <v>0</v>
      </c>
      <c r="O45" s="28">
        <v>0</v>
      </c>
      <c r="P45" s="27">
        <v>0</v>
      </c>
      <c r="Q45" s="28">
        <v>0</v>
      </c>
      <c r="R45" s="28">
        <v>0</v>
      </c>
      <c r="S45" s="27">
        <v>0</v>
      </c>
      <c r="T45" s="27">
        <v>0</v>
      </c>
      <c r="U45" s="72">
        <v>0</v>
      </c>
      <c r="V45" s="67">
        <v>0</v>
      </c>
      <c r="W45" s="39">
        <v>0</v>
      </c>
      <c r="X45" s="28">
        <v>1</v>
      </c>
      <c r="Y45" s="27">
        <v>0</v>
      </c>
      <c r="Z45" s="27">
        <v>0</v>
      </c>
      <c r="AA45" s="27">
        <f>Consolidado!AW50</f>
        <v>0</v>
      </c>
      <c r="AB45" s="28">
        <v>0</v>
      </c>
      <c r="AC45" s="33">
        <f t="shared" si="2"/>
        <v>1</v>
      </c>
    </row>
    <row r="46" spans="1:183" ht="56.25">
      <c r="A46" s="34">
        <v>39</v>
      </c>
      <c r="B46" s="34">
        <v>6</v>
      </c>
      <c r="C46" s="34">
        <v>42241802</v>
      </c>
      <c r="D46" s="34">
        <v>2502390</v>
      </c>
      <c r="E46" s="37" t="s">
        <v>125</v>
      </c>
      <c r="F46" s="37" t="s">
        <v>126</v>
      </c>
      <c r="G46" s="71" t="s">
        <v>64</v>
      </c>
      <c r="H46" s="139">
        <v>2</v>
      </c>
      <c r="I46" s="27">
        <v>0</v>
      </c>
      <c r="J46" s="28">
        <v>0</v>
      </c>
      <c r="K46" s="28">
        <v>0</v>
      </c>
      <c r="L46" s="28">
        <v>0</v>
      </c>
      <c r="M46" s="27">
        <v>0</v>
      </c>
      <c r="N46" s="27">
        <v>0</v>
      </c>
      <c r="O46" s="28">
        <v>0</v>
      </c>
      <c r="P46" s="27">
        <v>0</v>
      </c>
      <c r="Q46" s="28">
        <v>0</v>
      </c>
      <c r="R46" s="28">
        <v>0</v>
      </c>
      <c r="S46" s="27">
        <v>0</v>
      </c>
      <c r="T46" s="27">
        <v>0</v>
      </c>
      <c r="U46" s="72">
        <v>0</v>
      </c>
      <c r="V46" s="67">
        <v>0</v>
      </c>
      <c r="W46" s="39">
        <v>0</v>
      </c>
      <c r="X46" s="28">
        <v>1</v>
      </c>
      <c r="Y46" s="27">
        <v>0</v>
      </c>
      <c r="Z46" s="27">
        <v>0</v>
      </c>
      <c r="AA46" s="27">
        <f>Consolidado!AW51</f>
        <v>0</v>
      </c>
      <c r="AB46" s="28">
        <v>0</v>
      </c>
      <c r="AC46" s="33">
        <f t="shared" si="2"/>
        <v>3</v>
      </c>
    </row>
    <row r="47" spans="1:183" ht="22.5">
      <c r="A47" s="20">
        <v>40</v>
      </c>
      <c r="B47" s="20">
        <v>7</v>
      </c>
      <c r="C47" s="34">
        <v>42181707</v>
      </c>
      <c r="D47" s="34"/>
      <c r="E47" s="37" t="s">
        <v>127</v>
      </c>
      <c r="F47" s="37" t="s">
        <v>128</v>
      </c>
      <c r="G47" s="71" t="s">
        <v>129</v>
      </c>
      <c r="H47" s="139">
        <v>1</v>
      </c>
      <c r="I47" s="27">
        <v>0</v>
      </c>
      <c r="J47" s="28">
        <v>0</v>
      </c>
      <c r="K47" s="28">
        <v>0</v>
      </c>
      <c r="L47" s="28">
        <v>0</v>
      </c>
      <c r="M47" s="27">
        <v>0</v>
      </c>
      <c r="N47" s="27">
        <v>0</v>
      </c>
      <c r="O47" s="28">
        <v>0</v>
      </c>
      <c r="P47" s="27">
        <v>0</v>
      </c>
      <c r="Q47" s="28">
        <v>0</v>
      </c>
      <c r="R47" s="28">
        <v>0</v>
      </c>
      <c r="S47" s="27">
        <v>0</v>
      </c>
      <c r="T47" s="27">
        <v>0</v>
      </c>
      <c r="U47" s="72">
        <v>0</v>
      </c>
      <c r="V47" s="67">
        <v>0</v>
      </c>
      <c r="W47" s="39">
        <v>0</v>
      </c>
      <c r="X47" s="28">
        <v>0</v>
      </c>
      <c r="Y47" s="27">
        <v>0</v>
      </c>
      <c r="Z47" s="27">
        <v>0</v>
      </c>
      <c r="AA47" s="27">
        <f>Consolidado!AW52</f>
        <v>0</v>
      </c>
      <c r="AB47" s="28">
        <v>0</v>
      </c>
      <c r="AC47" s="33">
        <f t="shared" si="2"/>
        <v>1</v>
      </c>
    </row>
    <row r="48" spans="1:183" ht="34.5" thickBot="1">
      <c r="A48" s="34">
        <v>41</v>
      </c>
      <c r="B48" s="34">
        <v>8</v>
      </c>
      <c r="C48" s="34">
        <v>60104617</v>
      </c>
      <c r="D48" s="34">
        <v>2505752</v>
      </c>
      <c r="E48" s="37" t="s">
        <v>130</v>
      </c>
      <c r="F48" s="37" t="s">
        <v>130</v>
      </c>
      <c r="G48" s="73" t="s">
        <v>64</v>
      </c>
      <c r="H48" s="139">
        <v>0</v>
      </c>
      <c r="I48" s="27">
        <v>0</v>
      </c>
      <c r="J48" s="28">
        <v>0</v>
      </c>
      <c r="K48" s="28">
        <v>0</v>
      </c>
      <c r="L48" s="28">
        <v>0</v>
      </c>
      <c r="M48" s="27">
        <v>0</v>
      </c>
      <c r="N48" s="27">
        <v>0</v>
      </c>
      <c r="O48" s="28">
        <v>0</v>
      </c>
      <c r="P48" s="27">
        <v>0</v>
      </c>
      <c r="Q48" s="28">
        <v>0</v>
      </c>
      <c r="R48" s="28">
        <v>0</v>
      </c>
      <c r="S48" s="27">
        <v>0</v>
      </c>
      <c r="T48" s="27">
        <v>0</v>
      </c>
      <c r="U48" s="72">
        <v>0</v>
      </c>
      <c r="V48" s="67">
        <v>0</v>
      </c>
      <c r="W48" s="39">
        <v>0</v>
      </c>
      <c r="X48" s="28">
        <v>1</v>
      </c>
      <c r="Y48" s="27">
        <v>0</v>
      </c>
      <c r="Z48" s="27">
        <v>0</v>
      </c>
      <c r="AA48" s="27">
        <f>Consolidado!AW53</f>
        <v>0</v>
      </c>
      <c r="AB48" s="28">
        <v>0</v>
      </c>
      <c r="AC48" s="33">
        <f t="shared" si="2"/>
        <v>1</v>
      </c>
    </row>
    <row r="49" spans="1:183" customFormat="1" ht="15.75" thickBot="1">
      <c r="A49" s="357" t="s">
        <v>132</v>
      </c>
      <c r="B49" s="358"/>
      <c r="C49" s="358"/>
      <c r="D49" s="358"/>
      <c r="E49" s="358"/>
      <c r="F49" s="358"/>
      <c r="G49" s="359"/>
      <c r="H49" s="141" t="s">
        <v>1</v>
      </c>
      <c r="I49" s="140" t="s">
        <v>60</v>
      </c>
      <c r="J49" s="140" t="s">
        <v>61</v>
      </c>
      <c r="K49" s="140" t="s">
        <v>4</v>
      </c>
      <c r="L49" s="140" t="s">
        <v>5</v>
      </c>
      <c r="M49" s="140" t="s">
        <v>6</v>
      </c>
      <c r="N49" s="140" t="s">
        <v>7</v>
      </c>
      <c r="O49" s="140" t="s">
        <v>8</v>
      </c>
      <c r="P49" s="140" t="s">
        <v>9</v>
      </c>
      <c r="Q49" s="140" t="s">
        <v>10</v>
      </c>
      <c r="R49" s="140" t="s">
        <v>11</v>
      </c>
      <c r="S49" s="140" t="s">
        <v>12</v>
      </c>
      <c r="T49" s="140" t="s">
        <v>13</v>
      </c>
      <c r="U49" s="140" t="s">
        <v>14</v>
      </c>
      <c r="V49" s="140" t="s">
        <v>15</v>
      </c>
      <c r="W49" s="140" t="s">
        <v>16</v>
      </c>
      <c r="X49" s="140" t="s">
        <v>17</v>
      </c>
      <c r="Y49" s="140" t="s">
        <v>18</v>
      </c>
      <c r="Z49" s="140" t="s">
        <v>19</v>
      </c>
      <c r="AA49" s="140" t="s">
        <v>21</v>
      </c>
      <c r="AB49" s="140" t="s">
        <v>22</v>
      </c>
      <c r="AC49" s="5" t="s">
        <v>23</v>
      </c>
      <c r="AD49" s="102"/>
      <c r="AE49" s="102"/>
      <c r="AF49" s="102"/>
      <c r="AG49" s="102"/>
      <c r="AH49" s="102"/>
      <c r="AI49" s="102"/>
      <c r="AJ49" s="102"/>
      <c r="AK49" s="102"/>
      <c r="AL49" s="102"/>
      <c r="AM49" s="102"/>
      <c r="AN49" s="102"/>
      <c r="AO49" s="102"/>
      <c r="AP49" s="102"/>
      <c r="AQ49" s="102"/>
      <c r="AR49" s="102"/>
      <c r="AS49" s="102"/>
      <c r="AT49" s="102"/>
      <c r="AU49" s="102"/>
      <c r="AV49" s="102"/>
      <c r="AW49" s="102"/>
      <c r="AX49" s="102"/>
      <c r="AY49" s="102"/>
      <c r="AZ49" s="102"/>
      <c r="BA49" s="102"/>
      <c r="BB49" s="102"/>
      <c r="BC49" s="102"/>
      <c r="BD49" s="102"/>
      <c r="BE49" s="102"/>
      <c r="BF49" s="102"/>
      <c r="BG49" s="102"/>
      <c r="BH49" s="102"/>
      <c r="BI49" s="102"/>
      <c r="BJ49" s="102"/>
      <c r="BK49" s="102"/>
      <c r="BL49" s="102"/>
      <c r="BM49" s="102"/>
      <c r="BN49" s="102"/>
      <c r="BO49" s="102"/>
      <c r="BP49" s="102"/>
      <c r="BQ49" s="102"/>
      <c r="BR49" s="102"/>
      <c r="BS49" s="102"/>
      <c r="BT49" s="102"/>
      <c r="BU49" s="102"/>
      <c r="BV49" s="102"/>
      <c r="BW49" s="102"/>
      <c r="BX49" s="102"/>
      <c r="BY49" s="102"/>
      <c r="BZ49" s="102"/>
      <c r="CA49" s="102"/>
      <c r="CB49" s="102"/>
      <c r="CC49" s="102"/>
      <c r="CD49" s="102"/>
      <c r="CE49" s="102"/>
      <c r="CF49" s="102"/>
      <c r="CG49" s="102"/>
      <c r="CH49" s="102"/>
      <c r="CI49" s="102"/>
      <c r="CJ49" s="102"/>
      <c r="CK49" s="102"/>
      <c r="CL49" s="102"/>
      <c r="CM49" s="102"/>
      <c r="CN49" s="102"/>
      <c r="CO49" s="102"/>
      <c r="CP49" s="102"/>
      <c r="CQ49" s="102"/>
      <c r="CR49" s="102"/>
      <c r="CS49" s="102"/>
      <c r="CT49" s="102"/>
      <c r="CU49" s="102"/>
      <c r="CV49" s="102"/>
      <c r="CW49" s="102"/>
      <c r="CX49" s="102"/>
      <c r="CY49" s="102"/>
      <c r="CZ49" s="102"/>
      <c r="DA49" s="102"/>
      <c r="DB49" s="102"/>
      <c r="DC49" s="102"/>
      <c r="DD49" s="102"/>
      <c r="DE49" s="102"/>
      <c r="DF49" s="102"/>
      <c r="DG49" s="102"/>
      <c r="DH49" s="102"/>
      <c r="DI49" s="102"/>
      <c r="DJ49" s="102"/>
      <c r="DK49" s="102"/>
      <c r="DL49" s="102"/>
      <c r="DM49" s="102"/>
      <c r="DN49" s="102"/>
      <c r="DO49" s="102"/>
      <c r="DP49" s="102"/>
      <c r="DQ49" s="102"/>
      <c r="DR49" s="102"/>
      <c r="DS49" s="102"/>
      <c r="DT49" s="102"/>
      <c r="DU49" s="102"/>
      <c r="DV49" s="102"/>
      <c r="DW49" s="102"/>
      <c r="DX49" s="102"/>
      <c r="DY49" s="102"/>
      <c r="DZ49" s="102"/>
      <c r="EA49" s="102"/>
      <c r="EB49" s="102"/>
      <c r="EC49" s="102"/>
      <c r="ED49" s="102"/>
      <c r="EE49" s="102"/>
      <c r="EF49" s="102"/>
      <c r="EG49" s="102"/>
      <c r="EH49" s="102"/>
      <c r="EI49" s="102"/>
      <c r="EJ49" s="102"/>
      <c r="EK49" s="102"/>
      <c r="EL49" s="102"/>
      <c r="EM49" s="102"/>
      <c r="EN49" s="102"/>
      <c r="EO49" s="102"/>
      <c r="EP49" s="102"/>
      <c r="EQ49" s="102"/>
      <c r="ER49" s="102"/>
      <c r="ES49" s="102"/>
      <c r="ET49" s="102"/>
      <c r="EU49" s="102"/>
      <c r="EV49" s="102"/>
      <c r="EW49" s="102"/>
      <c r="EX49" s="102"/>
      <c r="EY49" s="102"/>
      <c r="EZ49" s="102"/>
      <c r="FA49" s="102"/>
      <c r="FB49" s="102"/>
      <c r="FC49" s="102"/>
      <c r="FD49" s="102"/>
      <c r="FE49" s="102"/>
      <c r="FF49" s="102"/>
      <c r="FG49" s="102"/>
      <c r="FH49" s="102"/>
      <c r="FI49" s="102"/>
      <c r="FJ49" s="102"/>
      <c r="FK49" s="102"/>
      <c r="FL49" s="102"/>
      <c r="FM49" s="102"/>
      <c r="FN49" s="102"/>
      <c r="FO49" s="102"/>
      <c r="FP49" s="102"/>
      <c r="FQ49" s="102"/>
      <c r="FR49" s="102"/>
      <c r="FS49" s="102"/>
      <c r="FT49" s="102"/>
      <c r="FU49" s="102"/>
      <c r="FV49" s="102"/>
      <c r="FW49" s="102"/>
      <c r="FX49" s="102"/>
      <c r="FY49" s="102"/>
      <c r="FZ49" s="102"/>
      <c r="GA49" s="102"/>
    </row>
    <row r="50" spans="1:183" ht="45">
      <c r="A50" s="20">
        <v>42</v>
      </c>
      <c r="B50" s="20">
        <v>1</v>
      </c>
      <c r="C50" s="21">
        <v>42142523</v>
      </c>
      <c r="D50" s="21">
        <v>2500063</v>
      </c>
      <c r="E50" s="23" t="s">
        <v>133</v>
      </c>
      <c r="F50" s="23" t="s">
        <v>134</v>
      </c>
      <c r="G50" s="24" t="s">
        <v>64</v>
      </c>
      <c r="H50" s="139">
        <v>0</v>
      </c>
      <c r="I50" s="28">
        <v>0</v>
      </c>
      <c r="J50" s="135">
        <v>297</v>
      </c>
      <c r="K50" s="30">
        <v>0</v>
      </c>
      <c r="L50" s="28">
        <v>0</v>
      </c>
      <c r="M50" s="28">
        <v>0</v>
      </c>
      <c r="N50" s="135">
        <v>0</v>
      </c>
      <c r="O50" s="28">
        <v>100</v>
      </c>
      <c r="P50" s="135">
        <v>0</v>
      </c>
      <c r="Q50" s="28">
        <v>120</v>
      </c>
      <c r="R50" s="28">
        <v>0</v>
      </c>
      <c r="S50" s="138">
        <v>0</v>
      </c>
      <c r="T50" s="28">
        <v>0</v>
      </c>
      <c r="U50" s="75">
        <v>0</v>
      </c>
      <c r="V50" s="135">
        <v>0</v>
      </c>
      <c r="W50" s="28">
        <v>0</v>
      </c>
      <c r="X50" s="135">
        <v>100</v>
      </c>
      <c r="Y50" s="135">
        <v>36</v>
      </c>
      <c r="Z50" s="135">
        <v>0</v>
      </c>
      <c r="AA50" s="28">
        <f>Consolidado!AW56</f>
        <v>52</v>
      </c>
      <c r="AB50" s="28">
        <v>0</v>
      </c>
      <c r="AC50" s="33">
        <f t="shared" si="2"/>
        <v>705</v>
      </c>
    </row>
    <row r="51" spans="1:183" ht="45">
      <c r="A51" s="34">
        <v>43</v>
      </c>
      <c r="B51" s="34">
        <v>2</v>
      </c>
      <c r="C51" s="35">
        <v>42142523</v>
      </c>
      <c r="D51" s="35">
        <v>2500623</v>
      </c>
      <c r="E51" s="37" t="s">
        <v>135</v>
      </c>
      <c r="F51" s="37" t="s">
        <v>136</v>
      </c>
      <c r="G51" s="38" t="s">
        <v>64</v>
      </c>
      <c r="H51" s="139">
        <v>0</v>
      </c>
      <c r="I51" s="28">
        <v>0</v>
      </c>
      <c r="J51" s="135">
        <v>0</v>
      </c>
      <c r="K51" s="30">
        <v>0</v>
      </c>
      <c r="L51" s="28">
        <v>0</v>
      </c>
      <c r="M51" s="28">
        <v>0</v>
      </c>
      <c r="N51" s="135">
        <v>0</v>
      </c>
      <c r="O51" s="28">
        <v>100</v>
      </c>
      <c r="P51" s="135">
        <v>0</v>
      </c>
      <c r="Q51" s="28">
        <v>120</v>
      </c>
      <c r="R51" s="28">
        <v>0</v>
      </c>
      <c r="S51" s="138">
        <v>0</v>
      </c>
      <c r="T51" s="28">
        <v>0</v>
      </c>
      <c r="U51" s="75">
        <v>0</v>
      </c>
      <c r="V51" s="135">
        <v>0</v>
      </c>
      <c r="W51" s="28">
        <v>0</v>
      </c>
      <c r="X51" s="135">
        <v>100</v>
      </c>
      <c r="Y51" s="135">
        <v>40</v>
      </c>
      <c r="Z51" s="135">
        <v>0</v>
      </c>
      <c r="AA51" s="28">
        <f>Consolidado!AW57</f>
        <v>50</v>
      </c>
      <c r="AB51" s="28">
        <v>0</v>
      </c>
      <c r="AC51" s="33">
        <f t="shared" si="2"/>
        <v>410</v>
      </c>
    </row>
    <row r="52" spans="1:183" ht="45">
      <c r="A52" s="20">
        <v>44</v>
      </c>
      <c r="B52" s="34">
        <v>3</v>
      </c>
      <c r="C52" s="35">
        <v>42142523</v>
      </c>
      <c r="D52" s="35">
        <v>2500622</v>
      </c>
      <c r="E52" s="37" t="s">
        <v>137</v>
      </c>
      <c r="F52" s="37" t="s">
        <v>138</v>
      </c>
      <c r="G52" s="38" t="s">
        <v>64</v>
      </c>
      <c r="H52" s="139">
        <v>0</v>
      </c>
      <c r="I52" s="28">
        <v>0</v>
      </c>
      <c r="J52" s="135">
        <v>0</v>
      </c>
      <c r="K52" s="30">
        <v>0</v>
      </c>
      <c r="L52" s="28">
        <v>0</v>
      </c>
      <c r="M52" s="28">
        <v>0</v>
      </c>
      <c r="N52" s="135">
        <v>0</v>
      </c>
      <c r="O52" s="28">
        <v>100</v>
      </c>
      <c r="P52" s="135">
        <v>0</v>
      </c>
      <c r="Q52" s="28">
        <v>0</v>
      </c>
      <c r="R52" s="28">
        <v>0</v>
      </c>
      <c r="S52" s="138">
        <v>0</v>
      </c>
      <c r="T52" s="28">
        <v>0</v>
      </c>
      <c r="U52" s="75">
        <v>0</v>
      </c>
      <c r="V52" s="135">
        <v>0</v>
      </c>
      <c r="W52" s="28">
        <v>0</v>
      </c>
      <c r="X52" s="135">
        <v>100</v>
      </c>
      <c r="Y52" s="135">
        <v>30</v>
      </c>
      <c r="Z52" s="135">
        <v>0</v>
      </c>
      <c r="AA52" s="28">
        <f>Consolidado!AW58</f>
        <v>0</v>
      </c>
      <c r="AB52" s="28">
        <v>0</v>
      </c>
      <c r="AC52" s="33">
        <f t="shared" si="2"/>
        <v>230</v>
      </c>
    </row>
    <row r="53" spans="1:183" ht="45">
      <c r="A53" s="34">
        <v>45</v>
      </c>
      <c r="B53" s="20">
        <v>4</v>
      </c>
      <c r="C53" s="35">
        <v>42142523</v>
      </c>
      <c r="D53" s="35">
        <v>2500064</v>
      </c>
      <c r="E53" s="37" t="s">
        <v>139</v>
      </c>
      <c r="F53" s="37" t="s">
        <v>140</v>
      </c>
      <c r="G53" s="38" t="s">
        <v>64</v>
      </c>
      <c r="H53" s="139">
        <v>0</v>
      </c>
      <c r="I53" s="28">
        <v>0</v>
      </c>
      <c r="J53" s="135">
        <v>102</v>
      </c>
      <c r="K53" s="30">
        <v>0</v>
      </c>
      <c r="L53" s="28">
        <v>6</v>
      </c>
      <c r="M53" s="28">
        <v>0</v>
      </c>
      <c r="N53" s="135">
        <v>0</v>
      </c>
      <c r="O53" s="28">
        <v>0</v>
      </c>
      <c r="P53" s="135">
        <v>0</v>
      </c>
      <c r="Q53" s="28">
        <v>0</v>
      </c>
      <c r="R53" s="28">
        <v>0</v>
      </c>
      <c r="S53" s="138">
        <v>0</v>
      </c>
      <c r="T53" s="28">
        <v>0</v>
      </c>
      <c r="U53" s="75">
        <v>0</v>
      </c>
      <c r="V53" s="135">
        <v>0</v>
      </c>
      <c r="W53" s="28">
        <v>0</v>
      </c>
      <c r="X53" s="135">
        <v>0</v>
      </c>
      <c r="Y53" s="135">
        <v>35</v>
      </c>
      <c r="Z53" s="135">
        <v>0</v>
      </c>
      <c r="AA53" s="28">
        <f>Consolidado!AW59</f>
        <v>0</v>
      </c>
      <c r="AB53" s="28">
        <v>0</v>
      </c>
      <c r="AC53" s="33">
        <f t="shared" si="2"/>
        <v>143</v>
      </c>
    </row>
    <row r="54" spans="1:183" ht="78.75">
      <c r="A54" s="20">
        <v>46</v>
      </c>
      <c r="B54" s="34">
        <v>5</v>
      </c>
      <c r="C54" s="35">
        <v>42221504</v>
      </c>
      <c r="D54" s="35">
        <v>2500220</v>
      </c>
      <c r="E54" s="55" t="s">
        <v>141</v>
      </c>
      <c r="F54" s="55" t="s">
        <v>142</v>
      </c>
      <c r="G54" s="38" t="s">
        <v>64</v>
      </c>
      <c r="H54" s="139">
        <v>0</v>
      </c>
      <c r="I54" s="28">
        <v>5</v>
      </c>
      <c r="J54" s="135">
        <v>0</v>
      </c>
      <c r="K54" s="30">
        <v>0</v>
      </c>
      <c r="L54" s="28">
        <v>0</v>
      </c>
      <c r="M54" s="28">
        <v>0</v>
      </c>
      <c r="N54" s="135">
        <v>0</v>
      </c>
      <c r="O54" s="28">
        <v>0</v>
      </c>
      <c r="P54" s="135">
        <v>0</v>
      </c>
      <c r="Q54" s="28">
        <v>20</v>
      </c>
      <c r="R54" s="28">
        <v>0</v>
      </c>
      <c r="S54" s="138">
        <v>0</v>
      </c>
      <c r="T54" s="28">
        <v>20</v>
      </c>
      <c r="U54" s="75">
        <v>0</v>
      </c>
      <c r="V54" s="135">
        <v>0</v>
      </c>
      <c r="W54" s="28">
        <v>0</v>
      </c>
      <c r="X54" s="135">
        <v>0</v>
      </c>
      <c r="Y54" s="135">
        <v>0</v>
      </c>
      <c r="Z54" s="135">
        <v>0</v>
      </c>
      <c r="AA54" s="28">
        <f>Consolidado!AW60</f>
        <v>10</v>
      </c>
      <c r="AB54" s="28">
        <v>20</v>
      </c>
      <c r="AC54" s="33">
        <f t="shared" si="2"/>
        <v>75</v>
      </c>
    </row>
    <row r="55" spans="1:183" ht="78.75">
      <c r="A55" s="34">
        <v>47</v>
      </c>
      <c r="B55" s="34">
        <v>6</v>
      </c>
      <c r="C55" s="35">
        <v>42221504</v>
      </c>
      <c r="D55" s="35">
        <v>2500219</v>
      </c>
      <c r="E55" s="37" t="s">
        <v>143</v>
      </c>
      <c r="F55" s="37" t="s">
        <v>144</v>
      </c>
      <c r="G55" s="38" t="s">
        <v>64</v>
      </c>
      <c r="H55" s="139">
        <v>250</v>
      </c>
      <c r="I55" s="28">
        <v>50</v>
      </c>
      <c r="J55" s="135">
        <v>200</v>
      </c>
      <c r="K55" s="30">
        <v>50</v>
      </c>
      <c r="L55" s="28">
        <v>111</v>
      </c>
      <c r="M55" s="28">
        <v>100</v>
      </c>
      <c r="N55" s="135">
        <v>50</v>
      </c>
      <c r="O55" s="28">
        <v>100</v>
      </c>
      <c r="P55" s="135">
        <v>190</v>
      </c>
      <c r="Q55" s="28">
        <v>130</v>
      </c>
      <c r="R55" s="28">
        <v>50</v>
      </c>
      <c r="S55" s="138">
        <v>50</v>
      </c>
      <c r="T55" s="28">
        <v>200</v>
      </c>
      <c r="U55" s="75">
        <v>0</v>
      </c>
      <c r="V55" s="135">
        <v>314</v>
      </c>
      <c r="W55" s="28">
        <v>0</v>
      </c>
      <c r="X55" s="135">
        <v>100</v>
      </c>
      <c r="Y55" s="135">
        <v>0</v>
      </c>
      <c r="Z55" s="135">
        <v>50</v>
      </c>
      <c r="AA55" s="28">
        <f>Consolidado!AW61</f>
        <v>100</v>
      </c>
      <c r="AB55" s="28">
        <v>50</v>
      </c>
      <c r="AC55" s="33">
        <f t="shared" si="2"/>
        <v>2145</v>
      </c>
    </row>
    <row r="56" spans="1:183">
      <c r="A56" s="20">
        <v>48</v>
      </c>
      <c r="B56" s="20">
        <v>7</v>
      </c>
      <c r="C56" s="35"/>
      <c r="D56" s="35"/>
      <c r="E56" s="76" t="s">
        <v>145</v>
      </c>
      <c r="F56" s="76" t="s">
        <v>146</v>
      </c>
      <c r="G56" s="71" t="s">
        <v>64</v>
      </c>
      <c r="H56" s="139">
        <v>35</v>
      </c>
      <c r="I56" s="28">
        <v>0</v>
      </c>
      <c r="J56" s="135">
        <v>0</v>
      </c>
      <c r="K56" s="30">
        <v>0</v>
      </c>
      <c r="L56" s="28">
        <v>0</v>
      </c>
      <c r="M56" s="28">
        <v>0</v>
      </c>
      <c r="N56" s="135">
        <v>0</v>
      </c>
      <c r="O56" s="28">
        <v>0</v>
      </c>
      <c r="P56" s="135">
        <v>0</v>
      </c>
      <c r="Q56" s="28">
        <v>0</v>
      </c>
      <c r="R56" s="28">
        <v>0</v>
      </c>
      <c r="S56" s="138">
        <v>0</v>
      </c>
      <c r="T56" s="28">
        <v>0</v>
      </c>
      <c r="U56" s="75">
        <v>0</v>
      </c>
      <c r="V56" s="135">
        <v>0</v>
      </c>
      <c r="W56" s="28">
        <v>0</v>
      </c>
      <c r="X56" s="135">
        <v>0</v>
      </c>
      <c r="Y56" s="135">
        <v>0</v>
      </c>
      <c r="Z56" s="135">
        <v>0</v>
      </c>
      <c r="AA56" s="28">
        <f>Consolidado!AW62</f>
        <v>0</v>
      </c>
      <c r="AB56" s="28">
        <v>0</v>
      </c>
      <c r="AC56" s="33">
        <f t="shared" si="2"/>
        <v>35</v>
      </c>
    </row>
    <row r="57" spans="1:183" ht="78.75">
      <c r="A57" s="34">
        <v>49</v>
      </c>
      <c r="B57" s="34">
        <v>8</v>
      </c>
      <c r="C57" s="35">
        <v>42221504</v>
      </c>
      <c r="D57" s="35">
        <v>2500218</v>
      </c>
      <c r="E57" s="37" t="s">
        <v>147</v>
      </c>
      <c r="F57" s="37" t="s">
        <v>148</v>
      </c>
      <c r="G57" s="38" t="s">
        <v>64</v>
      </c>
      <c r="H57" s="139">
        <v>500</v>
      </c>
      <c r="I57" s="28">
        <v>0</v>
      </c>
      <c r="J57" s="135">
        <v>0</v>
      </c>
      <c r="K57" s="30">
        <v>50</v>
      </c>
      <c r="L57" s="28">
        <v>100</v>
      </c>
      <c r="M57" s="28">
        <v>140</v>
      </c>
      <c r="N57" s="135">
        <v>100</v>
      </c>
      <c r="O57" s="28">
        <v>100</v>
      </c>
      <c r="P57" s="135">
        <v>190</v>
      </c>
      <c r="Q57" s="28">
        <v>120</v>
      </c>
      <c r="R57" s="28">
        <v>50</v>
      </c>
      <c r="S57" s="138">
        <v>50</v>
      </c>
      <c r="T57" s="28">
        <v>200</v>
      </c>
      <c r="U57" s="75">
        <v>200</v>
      </c>
      <c r="V57" s="135">
        <v>0</v>
      </c>
      <c r="W57" s="28">
        <v>0</v>
      </c>
      <c r="X57" s="135">
        <v>150</v>
      </c>
      <c r="Y57" s="135">
        <v>100</v>
      </c>
      <c r="Z57" s="135">
        <v>150</v>
      </c>
      <c r="AA57" s="28">
        <f>Consolidado!AW63</f>
        <v>300</v>
      </c>
      <c r="AB57" s="28">
        <v>50</v>
      </c>
      <c r="AC57" s="33">
        <f t="shared" si="2"/>
        <v>2550</v>
      </c>
    </row>
    <row r="58" spans="1:183" ht="78.75">
      <c r="A58" s="20">
        <v>50</v>
      </c>
      <c r="B58" s="34">
        <v>9</v>
      </c>
      <c r="C58" s="35">
        <v>42221504</v>
      </c>
      <c r="D58" s="35">
        <v>2500215</v>
      </c>
      <c r="E58" s="37" t="s">
        <v>149</v>
      </c>
      <c r="F58" s="37" t="s">
        <v>150</v>
      </c>
      <c r="G58" s="38" t="s">
        <v>64</v>
      </c>
      <c r="H58" s="139">
        <v>300</v>
      </c>
      <c r="I58" s="28">
        <v>20</v>
      </c>
      <c r="J58" s="135">
        <v>100</v>
      </c>
      <c r="K58" s="30">
        <v>0</v>
      </c>
      <c r="L58" s="28">
        <v>0</v>
      </c>
      <c r="M58" s="28">
        <v>50</v>
      </c>
      <c r="N58" s="135">
        <v>100</v>
      </c>
      <c r="O58" s="28">
        <v>0</v>
      </c>
      <c r="P58" s="135">
        <v>95</v>
      </c>
      <c r="Q58" s="28">
        <v>50</v>
      </c>
      <c r="R58" s="28">
        <v>40</v>
      </c>
      <c r="S58" s="138">
        <v>0</v>
      </c>
      <c r="T58" s="28">
        <v>100</v>
      </c>
      <c r="U58" s="75">
        <v>100</v>
      </c>
      <c r="V58" s="135">
        <v>0</v>
      </c>
      <c r="W58" s="28">
        <v>0</v>
      </c>
      <c r="X58" s="135">
        <v>100</v>
      </c>
      <c r="Y58" s="135">
        <v>200</v>
      </c>
      <c r="Z58" s="135">
        <v>50</v>
      </c>
      <c r="AA58" s="28">
        <f>Consolidado!AW64</f>
        <v>100</v>
      </c>
      <c r="AB58" s="28">
        <v>0</v>
      </c>
      <c r="AC58" s="33">
        <f t="shared" si="2"/>
        <v>1405</v>
      </c>
    </row>
    <row r="59" spans="1:183" ht="78.75">
      <c r="A59" s="34">
        <v>51</v>
      </c>
      <c r="B59" s="20">
        <v>10</v>
      </c>
      <c r="C59" s="35">
        <v>42221504</v>
      </c>
      <c r="D59" s="35">
        <v>2500216</v>
      </c>
      <c r="E59" s="37" t="s">
        <v>151</v>
      </c>
      <c r="F59" s="37" t="s">
        <v>152</v>
      </c>
      <c r="G59" s="38" t="s">
        <v>64</v>
      </c>
      <c r="H59" s="139">
        <v>50</v>
      </c>
      <c r="I59" s="28">
        <v>0</v>
      </c>
      <c r="J59" s="135">
        <v>200</v>
      </c>
      <c r="K59" s="30">
        <v>0</v>
      </c>
      <c r="L59" s="28">
        <v>0</v>
      </c>
      <c r="M59" s="28">
        <v>10</v>
      </c>
      <c r="N59" s="135">
        <v>100</v>
      </c>
      <c r="O59" s="28">
        <v>0</v>
      </c>
      <c r="P59" s="135">
        <v>0</v>
      </c>
      <c r="Q59" s="28">
        <v>31</v>
      </c>
      <c r="R59" s="28">
        <v>50</v>
      </c>
      <c r="S59" s="138">
        <v>0</v>
      </c>
      <c r="T59" s="28">
        <v>0</v>
      </c>
      <c r="U59" s="75">
        <v>0</v>
      </c>
      <c r="V59" s="135">
        <v>200</v>
      </c>
      <c r="W59" s="28">
        <v>0</v>
      </c>
      <c r="X59" s="135">
        <v>100</v>
      </c>
      <c r="Y59" s="135">
        <v>100</v>
      </c>
      <c r="Z59" s="135">
        <v>10</v>
      </c>
      <c r="AA59" s="28">
        <f>Consolidado!AW65</f>
        <v>0</v>
      </c>
      <c r="AB59" s="28">
        <v>0</v>
      </c>
      <c r="AC59" s="33">
        <f t="shared" si="2"/>
        <v>851</v>
      </c>
    </row>
    <row r="60" spans="1:183" ht="78.75">
      <c r="A60" s="20">
        <v>52</v>
      </c>
      <c r="B60" s="34">
        <v>11</v>
      </c>
      <c r="C60" s="35">
        <v>42142609</v>
      </c>
      <c r="D60" s="35">
        <v>2584762</v>
      </c>
      <c r="E60" s="37" t="s">
        <v>154</v>
      </c>
      <c r="F60" s="37" t="s">
        <v>155</v>
      </c>
      <c r="G60" s="38" t="s">
        <v>64</v>
      </c>
      <c r="H60" s="139">
        <v>0</v>
      </c>
      <c r="I60" s="28">
        <v>0</v>
      </c>
      <c r="J60" s="135">
        <v>0</v>
      </c>
      <c r="K60" s="30">
        <v>0</v>
      </c>
      <c r="L60" s="28">
        <v>0</v>
      </c>
      <c r="M60" s="28">
        <v>0</v>
      </c>
      <c r="N60" s="135">
        <v>0</v>
      </c>
      <c r="O60" s="28">
        <v>0</v>
      </c>
      <c r="P60" s="135">
        <v>100</v>
      </c>
      <c r="Q60" s="28">
        <v>0</v>
      </c>
      <c r="R60" s="28">
        <v>0</v>
      </c>
      <c r="S60" s="138">
        <v>0</v>
      </c>
      <c r="T60" s="28">
        <v>100</v>
      </c>
      <c r="U60" s="75">
        <v>0</v>
      </c>
      <c r="V60" s="135">
        <v>0</v>
      </c>
      <c r="W60" s="28">
        <v>0</v>
      </c>
      <c r="X60" s="135">
        <v>0</v>
      </c>
      <c r="Y60" s="135">
        <v>0</v>
      </c>
      <c r="Z60" s="135">
        <v>0</v>
      </c>
      <c r="AA60" s="28">
        <f>Consolidado!AW66</f>
        <v>0</v>
      </c>
      <c r="AB60" s="28">
        <v>0</v>
      </c>
      <c r="AC60" s="33">
        <f t="shared" si="2"/>
        <v>200</v>
      </c>
    </row>
    <row r="61" spans="1:183" ht="78.75">
      <c r="A61" s="34">
        <v>53</v>
      </c>
      <c r="B61" s="34">
        <v>12</v>
      </c>
      <c r="C61" s="35">
        <v>42142609</v>
      </c>
      <c r="D61" s="35">
        <v>2584760</v>
      </c>
      <c r="E61" s="37" t="s">
        <v>156</v>
      </c>
      <c r="F61" s="37" t="s">
        <v>157</v>
      </c>
      <c r="G61" s="38" t="s">
        <v>64</v>
      </c>
      <c r="H61" s="139">
        <v>0</v>
      </c>
      <c r="I61" s="28">
        <v>0</v>
      </c>
      <c r="J61" s="135">
        <v>100</v>
      </c>
      <c r="K61" s="30">
        <v>0</v>
      </c>
      <c r="L61" s="28">
        <v>0</v>
      </c>
      <c r="M61" s="28">
        <v>0</v>
      </c>
      <c r="N61" s="135">
        <v>0</v>
      </c>
      <c r="O61" s="28">
        <v>0</v>
      </c>
      <c r="P61" s="135">
        <v>0</v>
      </c>
      <c r="Q61" s="28">
        <v>0</v>
      </c>
      <c r="R61" s="28">
        <v>0</v>
      </c>
      <c r="S61" s="138">
        <v>0</v>
      </c>
      <c r="T61" s="28">
        <v>0</v>
      </c>
      <c r="U61" s="75">
        <v>0</v>
      </c>
      <c r="V61" s="135">
        <v>0</v>
      </c>
      <c r="W61" s="28">
        <v>0</v>
      </c>
      <c r="X61" s="135">
        <v>0</v>
      </c>
      <c r="Y61" s="135">
        <v>0</v>
      </c>
      <c r="Z61" s="135">
        <v>0</v>
      </c>
      <c r="AA61" s="28">
        <f>Consolidado!AW67</f>
        <v>0</v>
      </c>
      <c r="AB61" s="28">
        <v>0</v>
      </c>
      <c r="AC61" s="33">
        <f t="shared" si="2"/>
        <v>100</v>
      </c>
    </row>
    <row r="62" spans="1:183" ht="78.75">
      <c r="A62" s="20">
        <v>54</v>
      </c>
      <c r="B62" s="20">
        <v>13</v>
      </c>
      <c r="C62" s="35" t="s">
        <v>153</v>
      </c>
      <c r="D62" s="35">
        <v>2503411</v>
      </c>
      <c r="E62" s="37" t="s">
        <v>158</v>
      </c>
      <c r="F62" s="37" t="s">
        <v>159</v>
      </c>
      <c r="G62" s="38" t="s">
        <v>64</v>
      </c>
      <c r="H62" s="139">
        <v>0</v>
      </c>
      <c r="I62" s="28">
        <v>0</v>
      </c>
      <c r="J62" s="135">
        <v>0</v>
      </c>
      <c r="K62" s="30">
        <v>0</v>
      </c>
      <c r="L62" s="28">
        <v>2</v>
      </c>
      <c r="M62" s="28">
        <v>0</v>
      </c>
      <c r="N62" s="135">
        <v>0</v>
      </c>
      <c r="O62" s="28">
        <v>0</v>
      </c>
      <c r="P62" s="135">
        <v>0</v>
      </c>
      <c r="Q62" s="28">
        <v>0</v>
      </c>
      <c r="R62" s="28">
        <v>0</v>
      </c>
      <c r="S62" s="138">
        <v>300</v>
      </c>
      <c r="T62" s="28">
        <v>0</v>
      </c>
      <c r="U62" s="75">
        <v>0</v>
      </c>
      <c r="V62" s="135">
        <v>0</v>
      </c>
      <c r="W62" s="28">
        <v>0</v>
      </c>
      <c r="X62" s="135">
        <v>0</v>
      </c>
      <c r="Y62" s="135">
        <v>0</v>
      </c>
      <c r="Z62" s="135">
        <v>0</v>
      </c>
      <c r="AA62" s="28">
        <f>Consolidado!AW68</f>
        <v>0</v>
      </c>
      <c r="AB62" s="28">
        <v>0</v>
      </c>
      <c r="AC62" s="33">
        <f t="shared" si="2"/>
        <v>302</v>
      </c>
    </row>
    <row r="63" spans="1:183" ht="90">
      <c r="A63" s="34">
        <v>55</v>
      </c>
      <c r="B63" s="34">
        <v>14</v>
      </c>
      <c r="C63" s="35">
        <v>42142609</v>
      </c>
      <c r="D63" s="35">
        <v>2501227</v>
      </c>
      <c r="E63" s="37" t="s">
        <v>160</v>
      </c>
      <c r="F63" s="37" t="s">
        <v>161</v>
      </c>
      <c r="G63" s="38" t="s">
        <v>64</v>
      </c>
      <c r="H63" s="139">
        <v>0</v>
      </c>
      <c r="I63" s="28">
        <v>0</v>
      </c>
      <c r="J63" s="135">
        <v>0</v>
      </c>
      <c r="K63" s="30">
        <v>510</v>
      </c>
      <c r="L63" s="28">
        <v>0</v>
      </c>
      <c r="M63" s="28">
        <v>0</v>
      </c>
      <c r="N63" s="135">
        <v>300</v>
      </c>
      <c r="O63" s="28">
        <v>0</v>
      </c>
      <c r="P63" s="135">
        <v>100</v>
      </c>
      <c r="Q63" s="28">
        <v>400</v>
      </c>
      <c r="R63" s="28">
        <v>0</v>
      </c>
      <c r="S63" s="138">
        <v>0</v>
      </c>
      <c r="T63" s="28">
        <v>300</v>
      </c>
      <c r="U63" s="75">
        <v>0</v>
      </c>
      <c r="V63" s="135">
        <v>1000</v>
      </c>
      <c r="W63" s="28">
        <v>0</v>
      </c>
      <c r="X63" s="135">
        <v>0</v>
      </c>
      <c r="Y63" s="135">
        <v>50</v>
      </c>
      <c r="Z63" s="135">
        <v>0</v>
      </c>
      <c r="AA63" s="28">
        <f>Consolidado!AW69</f>
        <v>200</v>
      </c>
      <c r="AB63" s="28">
        <v>100</v>
      </c>
      <c r="AC63" s="33">
        <f t="shared" si="2"/>
        <v>2960</v>
      </c>
    </row>
    <row r="64" spans="1:183" ht="78.75">
      <c r="A64" s="20">
        <v>56</v>
      </c>
      <c r="B64" s="34">
        <v>15</v>
      </c>
      <c r="C64" s="35">
        <v>42142609</v>
      </c>
      <c r="D64" s="35">
        <v>2501228</v>
      </c>
      <c r="E64" s="37" t="s">
        <v>162</v>
      </c>
      <c r="F64" s="37" t="s">
        <v>163</v>
      </c>
      <c r="G64" s="38" t="s">
        <v>64</v>
      </c>
      <c r="H64" s="139">
        <v>700</v>
      </c>
      <c r="I64" s="28">
        <v>150</v>
      </c>
      <c r="J64" s="135">
        <v>500</v>
      </c>
      <c r="K64" s="30">
        <v>500</v>
      </c>
      <c r="L64" s="28">
        <v>0</v>
      </c>
      <c r="M64" s="28">
        <v>200</v>
      </c>
      <c r="N64" s="135">
        <v>200</v>
      </c>
      <c r="O64" s="28">
        <v>200</v>
      </c>
      <c r="P64" s="135">
        <v>0</v>
      </c>
      <c r="Q64" s="28">
        <v>450</v>
      </c>
      <c r="R64" s="28">
        <v>200</v>
      </c>
      <c r="S64" s="138">
        <v>50</v>
      </c>
      <c r="T64" s="28">
        <v>500</v>
      </c>
      <c r="U64" s="75">
        <v>700</v>
      </c>
      <c r="V64" s="135">
        <v>1000</v>
      </c>
      <c r="W64" s="28">
        <v>0</v>
      </c>
      <c r="X64" s="135">
        <v>200</v>
      </c>
      <c r="Y64" s="135">
        <v>50</v>
      </c>
      <c r="Z64" s="135">
        <v>230</v>
      </c>
      <c r="AA64" s="28">
        <f>Consolidado!AW70</f>
        <v>300</v>
      </c>
      <c r="AB64" s="28">
        <v>200</v>
      </c>
      <c r="AC64" s="33">
        <f t="shared" si="2"/>
        <v>6330</v>
      </c>
    </row>
    <row r="65" spans="1:183" ht="78.75">
      <c r="A65" s="34">
        <v>57</v>
      </c>
      <c r="B65" s="20">
        <v>16</v>
      </c>
      <c r="C65" s="35">
        <v>42142609</v>
      </c>
      <c r="D65" s="35">
        <v>2500001</v>
      </c>
      <c r="E65" s="37" t="s">
        <v>164</v>
      </c>
      <c r="F65" s="37" t="s">
        <v>165</v>
      </c>
      <c r="G65" s="38" t="s">
        <v>64</v>
      </c>
      <c r="H65" s="139">
        <v>1000</v>
      </c>
      <c r="I65" s="28">
        <v>5</v>
      </c>
      <c r="J65" s="135">
        <v>100</v>
      </c>
      <c r="K65" s="30">
        <v>500</v>
      </c>
      <c r="L65" s="28">
        <v>0</v>
      </c>
      <c r="M65" s="28">
        <v>250</v>
      </c>
      <c r="N65" s="135">
        <v>200</v>
      </c>
      <c r="O65" s="28">
        <v>100</v>
      </c>
      <c r="P65" s="135">
        <v>200</v>
      </c>
      <c r="Q65" s="28">
        <v>450</v>
      </c>
      <c r="R65" s="28">
        <v>150</v>
      </c>
      <c r="S65" s="138">
        <v>100</v>
      </c>
      <c r="T65" s="28">
        <v>500</v>
      </c>
      <c r="U65" s="75">
        <v>700</v>
      </c>
      <c r="V65" s="135">
        <v>0</v>
      </c>
      <c r="W65" s="28">
        <v>0</v>
      </c>
      <c r="X65" s="135">
        <v>400</v>
      </c>
      <c r="Y65" s="135">
        <v>50</v>
      </c>
      <c r="Z65" s="135">
        <v>0</v>
      </c>
      <c r="AA65" s="28">
        <f>Consolidado!AW71</f>
        <v>800</v>
      </c>
      <c r="AB65" s="28">
        <v>300</v>
      </c>
      <c r="AC65" s="33">
        <f t="shared" si="2"/>
        <v>5805</v>
      </c>
    </row>
    <row r="66" spans="1:183" ht="78.75">
      <c r="A66" s="20">
        <v>58</v>
      </c>
      <c r="B66" s="34">
        <v>17</v>
      </c>
      <c r="C66" s="35">
        <v>42142609</v>
      </c>
      <c r="D66" s="35">
        <v>2502243</v>
      </c>
      <c r="E66" s="37" t="s">
        <v>166</v>
      </c>
      <c r="F66" s="37" t="s">
        <v>167</v>
      </c>
      <c r="G66" s="38" t="s">
        <v>64</v>
      </c>
      <c r="H66" s="139">
        <v>300</v>
      </c>
      <c r="I66" s="28">
        <v>10</v>
      </c>
      <c r="J66" s="135">
        <v>50</v>
      </c>
      <c r="K66" s="30">
        <v>0</v>
      </c>
      <c r="L66" s="28">
        <v>0</v>
      </c>
      <c r="M66" s="28">
        <v>0</v>
      </c>
      <c r="N66" s="135">
        <v>0</v>
      </c>
      <c r="O66" s="28">
        <v>0</v>
      </c>
      <c r="P66" s="135">
        <v>0</v>
      </c>
      <c r="Q66" s="28">
        <v>150</v>
      </c>
      <c r="R66" s="28">
        <v>0</v>
      </c>
      <c r="S66" s="138">
        <v>0</v>
      </c>
      <c r="T66" s="28">
        <v>200</v>
      </c>
      <c r="U66" s="75">
        <v>0</v>
      </c>
      <c r="V66" s="135">
        <v>0</v>
      </c>
      <c r="W66" s="28">
        <v>0</v>
      </c>
      <c r="X66" s="135">
        <v>0</v>
      </c>
      <c r="Y66" s="135">
        <v>50</v>
      </c>
      <c r="Z66" s="135">
        <v>30</v>
      </c>
      <c r="AA66" s="28">
        <f>Consolidado!AW72</f>
        <v>0</v>
      </c>
      <c r="AB66" s="28">
        <v>200</v>
      </c>
      <c r="AC66" s="33">
        <f t="shared" si="2"/>
        <v>990</v>
      </c>
    </row>
    <row r="67" spans="1:183" ht="78.75">
      <c r="A67" s="34">
        <v>59</v>
      </c>
      <c r="B67" s="34">
        <v>18</v>
      </c>
      <c r="C67" s="35">
        <v>42142609</v>
      </c>
      <c r="D67" s="35">
        <v>2584110</v>
      </c>
      <c r="E67" s="37" t="s">
        <v>168</v>
      </c>
      <c r="F67" s="37" t="s">
        <v>169</v>
      </c>
      <c r="G67" s="38" t="s">
        <v>64</v>
      </c>
      <c r="H67" s="139">
        <v>50</v>
      </c>
      <c r="I67" s="28">
        <v>5</v>
      </c>
      <c r="J67" s="135">
        <v>0</v>
      </c>
      <c r="K67" s="30">
        <v>0</v>
      </c>
      <c r="L67" s="28">
        <v>0</v>
      </c>
      <c r="M67" s="28">
        <v>0</v>
      </c>
      <c r="N67" s="135">
        <v>0</v>
      </c>
      <c r="O67" s="28">
        <v>0</v>
      </c>
      <c r="P67" s="135">
        <v>0</v>
      </c>
      <c r="Q67" s="28">
        <v>0</v>
      </c>
      <c r="R67" s="28">
        <v>0</v>
      </c>
      <c r="S67" s="138">
        <v>0</v>
      </c>
      <c r="T67" s="28">
        <v>50</v>
      </c>
      <c r="U67" s="75">
        <v>0</v>
      </c>
      <c r="V67" s="135">
        <v>0</v>
      </c>
      <c r="W67" s="28">
        <v>0</v>
      </c>
      <c r="X67" s="135">
        <v>0</v>
      </c>
      <c r="Y67" s="135">
        <v>10</v>
      </c>
      <c r="Z67" s="135">
        <v>0</v>
      </c>
      <c r="AA67" s="28">
        <f>Consolidado!AW73</f>
        <v>10</v>
      </c>
      <c r="AB67" s="28">
        <v>0</v>
      </c>
      <c r="AC67" s="33">
        <f t="shared" si="2"/>
        <v>125</v>
      </c>
    </row>
    <row r="68" spans="1:183" ht="45">
      <c r="A68" s="20">
        <v>60</v>
      </c>
      <c r="B68" s="20">
        <v>19</v>
      </c>
      <c r="C68" s="35">
        <v>42142502</v>
      </c>
      <c r="D68" s="35">
        <v>2505439</v>
      </c>
      <c r="E68" s="37" t="s">
        <v>170</v>
      </c>
      <c r="F68" s="37" t="s">
        <v>171</v>
      </c>
      <c r="G68" s="38" t="s">
        <v>172</v>
      </c>
      <c r="H68" s="139">
        <v>2</v>
      </c>
      <c r="I68" s="28">
        <v>0</v>
      </c>
      <c r="J68" s="135">
        <v>0</v>
      </c>
      <c r="K68" s="30">
        <v>0</v>
      </c>
      <c r="L68" s="28">
        <v>0</v>
      </c>
      <c r="M68" s="28">
        <v>0</v>
      </c>
      <c r="N68" s="135">
        <v>0</v>
      </c>
      <c r="O68" s="28">
        <v>0</v>
      </c>
      <c r="P68" s="135">
        <v>0</v>
      </c>
      <c r="Q68" s="28">
        <v>0</v>
      </c>
      <c r="R68" s="28">
        <v>0</v>
      </c>
      <c r="S68" s="138">
        <v>0</v>
      </c>
      <c r="T68" s="28">
        <v>0</v>
      </c>
      <c r="U68" s="75">
        <v>0</v>
      </c>
      <c r="V68" s="135">
        <v>0</v>
      </c>
      <c r="W68" s="28">
        <v>0</v>
      </c>
      <c r="X68" s="135">
        <v>0</v>
      </c>
      <c r="Y68" s="135">
        <v>0</v>
      </c>
      <c r="Z68" s="135">
        <v>0</v>
      </c>
      <c r="AA68" s="28">
        <f>Consolidado!AW74</f>
        <v>0</v>
      </c>
      <c r="AB68" s="28">
        <v>0</v>
      </c>
      <c r="AC68" s="33">
        <f t="shared" si="2"/>
        <v>2</v>
      </c>
    </row>
    <row r="69" spans="1:183" ht="45.75" thickBot="1">
      <c r="A69" s="34">
        <v>61</v>
      </c>
      <c r="B69" s="34">
        <v>20</v>
      </c>
      <c r="C69" s="35">
        <v>42142502</v>
      </c>
      <c r="D69" s="35">
        <v>2505439</v>
      </c>
      <c r="E69" s="37" t="s">
        <v>173</v>
      </c>
      <c r="F69" s="37" t="s">
        <v>174</v>
      </c>
      <c r="G69" s="38" t="s">
        <v>172</v>
      </c>
      <c r="H69" s="139">
        <v>2</v>
      </c>
      <c r="I69" s="28">
        <v>0</v>
      </c>
      <c r="J69" s="135">
        <v>0</v>
      </c>
      <c r="K69" s="30">
        <v>0</v>
      </c>
      <c r="L69" s="28">
        <v>0</v>
      </c>
      <c r="M69" s="28">
        <v>0</v>
      </c>
      <c r="N69" s="135">
        <v>0</v>
      </c>
      <c r="O69" s="28">
        <v>0</v>
      </c>
      <c r="P69" s="135">
        <v>0</v>
      </c>
      <c r="Q69" s="28">
        <v>0</v>
      </c>
      <c r="R69" s="28">
        <v>0</v>
      </c>
      <c r="S69" s="138">
        <v>0</v>
      </c>
      <c r="T69" s="28">
        <v>0</v>
      </c>
      <c r="U69" s="75">
        <v>0</v>
      </c>
      <c r="V69" s="135">
        <v>0</v>
      </c>
      <c r="W69" s="28">
        <v>0</v>
      </c>
      <c r="X69" s="135">
        <v>0</v>
      </c>
      <c r="Y69" s="135">
        <v>0</v>
      </c>
      <c r="Z69" s="135">
        <v>0</v>
      </c>
      <c r="AA69" s="28">
        <f>Consolidado!AW75</f>
        <v>0</v>
      </c>
      <c r="AB69" s="28">
        <v>0</v>
      </c>
      <c r="AC69" s="33">
        <f t="shared" si="2"/>
        <v>2</v>
      </c>
    </row>
    <row r="70" spans="1:183" customFormat="1" ht="15.75" thickBot="1">
      <c r="A70" s="357" t="s">
        <v>176</v>
      </c>
      <c r="B70" s="358"/>
      <c r="C70" s="358"/>
      <c r="D70" s="358"/>
      <c r="E70" s="358"/>
      <c r="F70" s="358"/>
      <c r="G70" s="359"/>
      <c r="H70" s="141" t="s">
        <v>1</v>
      </c>
      <c r="I70" s="140" t="s">
        <v>60</v>
      </c>
      <c r="J70" s="140" t="s">
        <v>61</v>
      </c>
      <c r="K70" s="140" t="s">
        <v>4</v>
      </c>
      <c r="L70" s="140" t="s">
        <v>5</v>
      </c>
      <c r="M70" s="140" t="s">
        <v>6</v>
      </c>
      <c r="N70" s="140" t="s">
        <v>7</v>
      </c>
      <c r="O70" s="140" t="s">
        <v>8</v>
      </c>
      <c r="P70" s="140" t="s">
        <v>9</v>
      </c>
      <c r="Q70" s="140" t="s">
        <v>10</v>
      </c>
      <c r="R70" s="140" t="s">
        <v>11</v>
      </c>
      <c r="S70" s="140" t="s">
        <v>12</v>
      </c>
      <c r="T70" s="140" t="s">
        <v>13</v>
      </c>
      <c r="U70" s="140" t="s">
        <v>14</v>
      </c>
      <c r="V70" s="140" t="s">
        <v>15</v>
      </c>
      <c r="W70" s="140" t="s">
        <v>16</v>
      </c>
      <c r="X70" s="140" t="s">
        <v>17</v>
      </c>
      <c r="Y70" s="140" t="s">
        <v>18</v>
      </c>
      <c r="Z70" s="140" t="s">
        <v>19</v>
      </c>
      <c r="AA70" s="140" t="s">
        <v>21</v>
      </c>
      <c r="AB70" s="140" t="s">
        <v>22</v>
      </c>
      <c r="AC70" s="5" t="s">
        <v>23</v>
      </c>
      <c r="AD70" s="102"/>
      <c r="AE70" s="102"/>
      <c r="AF70" s="102"/>
      <c r="AG70" s="102"/>
      <c r="AH70" s="102"/>
      <c r="AI70" s="102"/>
      <c r="AJ70" s="102"/>
      <c r="AK70" s="102"/>
      <c r="AL70" s="102"/>
      <c r="AM70" s="102"/>
      <c r="AN70" s="102"/>
      <c r="AO70" s="102"/>
      <c r="AP70" s="102"/>
      <c r="AQ70" s="102"/>
      <c r="AR70" s="102"/>
      <c r="AS70" s="102"/>
      <c r="AT70" s="102"/>
      <c r="AU70" s="102"/>
      <c r="AV70" s="102"/>
      <c r="AW70" s="102"/>
      <c r="AX70" s="102"/>
      <c r="AY70" s="102"/>
      <c r="AZ70" s="102"/>
      <c r="BA70" s="102"/>
      <c r="BB70" s="102"/>
      <c r="BC70" s="102"/>
      <c r="BD70" s="102"/>
      <c r="BE70" s="102"/>
      <c r="BF70" s="102"/>
      <c r="BG70" s="102"/>
      <c r="BH70" s="102"/>
      <c r="BI70" s="102"/>
      <c r="BJ70" s="102"/>
      <c r="BK70" s="102"/>
      <c r="BL70" s="102"/>
      <c r="BM70" s="102"/>
      <c r="BN70" s="102"/>
      <c r="BO70" s="102"/>
      <c r="BP70" s="102"/>
      <c r="BQ70" s="102"/>
      <c r="BR70" s="102"/>
      <c r="BS70" s="102"/>
      <c r="BT70" s="102"/>
      <c r="BU70" s="102"/>
      <c r="BV70" s="102"/>
      <c r="BW70" s="102"/>
      <c r="BX70" s="102"/>
      <c r="BY70" s="102"/>
      <c r="BZ70" s="102"/>
      <c r="CA70" s="102"/>
      <c r="CB70" s="102"/>
      <c r="CC70" s="102"/>
      <c r="CD70" s="102"/>
      <c r="CE70" s="102"/>
      <c r="CF70" s="102"/>
      <c r="CG70" s="102"/>
      <c r="CH70" s="102"/>
      <c r="CI70" s="102"/>
      <c r="CJ70" s="102"/>
      <c r="CK70" s="102"/>
      <c r="CL70" s="102"/>
      <c r="CM70" s="102"/>
      <c r="CN70" s="102"/>
      <c r="CO70" s="102"/>
      <c r="CP70" s="102"/>
      <c r="CQ70" s="102"/>
      <c r="CR70" s="102"/>
      <c r="CS70" s="102"/>
      <c r="CT70" s="102"/>
      <c r="CU70" s="102"/>
      <c r="CV70" s="102"/>
      <c r="CW70" s="102"/>
      <c r="CX70" s="102"/>
      <c r="CY70" s="102"/>
      <c r="CZ70" s="102"/>
      <c r="DA70" s="102"/>
      <c r="DB70" s="102"/>
      <c r="DC70" s="102"/>
      <c r="DD70" s="102"/>
      <c r="DE70" s="102"/>
      <c r="DF70" s="102"/>
      <c r="DG70" s="102"/>
      <c r="DH70" s="102"/>
      <c r="DI70" s="102"/>
      <c r="DJ70" s="102"/>
      <c r="DK70" s="102"/>
      <c r="DL70" s="102"/>
      <c r="DM70" s="102"/>
      <c r="DN70" s="102"/>
      <c r="DO70" s="102"/>
      <c r="DP70" s="102"/>
      <c r="DQ70" s="102"/>
      <c r="DR70" s="102"/>
      <c r="DS70" s="102"/>
      <c r="DT70" s="102"/>
      <c r="DU70" s="102"/>
      <c r="DV70" s="102"/>
      <c r="DW70" s="102"/>
      <c r="DX70" s="102"/>
      <c r="DY70" s="102"/>
      <c r="DZ70" s="102"/>
      <c r="EA70" s="102"/>
      <c r="EB70" s="102"/>
      <c r="EC70" s="102"/>
      <c r="ED70" s="102"/>
      <c r="EE70" s="102"/>
      <c r="EF70" s="102"/>
      <c r="EG70" s="102"/>
      <c r="EH70" s="102"/>
      <c r="EI70" s="102"/>
      <c r="EJ70" s="102"/>
      <c r="EK70" s="102"/>
      <c r="EL70" s="102"/>
      <c r="EM70" s="102"/>
      <c r="EN70" s="102"/>
      <c r="EO70" s="102"/>
      <c r="EP70" s="102"/>
      <c r="EQ70" s="102"/>
      <c r="ER70" s="102"/>
      <c r="ES70" s="102"/>
      <c r="ET70" s="102"/>
      <c r="EU70" s="102"/>
      <c r="EV70" s="102"/>
      <c r="EW70" s="102"/>
      <c r="EX70" s="102"/>
      <c r="EY70" s="102"/>
      <c r="EZ70" s="102"/>
      <c r="FA70" s="102"/>
      <c r="FB70" s="102"/>
      <c r="FC70" s="102"/>
      <c r="FD70" s="102"/>
      <c r="FE70" s="102"/>
      <c r="FF70" s="102"/>
      <c r="FG70" s="102"/>
      <c r="FH70" s="102"/>
      <c r="FI70" s="102"/>
      <c r="FJ70" s="102"/>
      <c r="FK70" s="102"/>
      <c r="FL70" s="102"/>
      <c r="FM70" s="102"/>
      <c r="FN70" s="102"/>
      <c r="FO70" s="102"/>
      <c r="FP70" s="102"/>
      <c r="FQ70" s="102"/>
      <c r="FR70" s="102"/>
      <c r="FS70" s="102"/>
      <c r="FT70" s="102"/>
      <c r="FU70" s="102"/>
      <c r="FV70" s="102"/>
      <c r="FW70" s="102"/>
      <c r="FX70" s="102"/>
      <c r="FY70" s="102"/>
      <c r="FZ70" s="102"/>
      <c r="GA70" s="102"/>
    </row>
    <row r="71" spans="1:183" ht="101.25">
      <c r="A71" s="34">
        <v>62</v>
      </c>
      <c r="B71" s="34">
        <v>1</v>
      </c>
      <c r="C71" s="35">
        <v>42292904</v>
      </c>
      <c r="D71" s="35">
        <v>2500766</v>
      </c>
      <c r="E71" s="55" t="s">
        <v>178</v>
      </c>
      <c r="F71" s="55" t="s">
        <v>179</v>
      </c>
      <c r="G71" s="38" t="s">
        <v>177</v>
      </c>
      <c r="H71" s="139">
        <v>48</v>
      </c>
      <c r="I71" s="28">
        <v>0</v>
      </c>
      <c r="J71" s="28">
        <v>0</v>
      </c>
      <c r="K71" s="28">
        <v>0</v>
      </c>
      <c r="L71" s="28">
        <v>0</v>
      </c>
      <c r="M71" s="28">
        <v>0</v>
      </c>
      <c r="N71" s="28">
        <v>0</v>
      </c>
      <c r="O71" s="28">
        <v>0</v>
      </c>
      <c r="P71" s="28">
        <v>0</v>
      </c>
      <c r="Q71" s="28">
        <v>0</v>
      </c>
      <c r="R71" s="28">
        <v>0</v>
      </c>
      <c r="S71" s="138">
        <v>0</v>
      </c>
      <c r="T71" s="27">
        <v>0</v>
      </c>
      <c r="U71" s="77">
        <v>0</v>
      </c>
      <c r="V71" s="77">
        <v>0</v>
      </c>
      <c r="W71" s="77">
        <v>0</v>
      </c>
      <c r="X71" s="135">
        <v>0</v>
      </c>
      <c r="Y71" s="77">
        <v>0</v>
      </c>
      <c r="Z71" s="135">
        <v>0</v>
      </c>
      <c r="AA71" s="77">
        <f>Consolidado!AW78</f>
        <v>0</v>
      </c>
      <c r="AB71" s="77">
        <v>0</v>
      </c>
      <c r="AC71" s="33">
        <f t="shared" si="2"/>
        <v>48</v>
      </c>
    </row>
    <row r="72" spans="1:183" ht="146.25">
      <c r="A72" s="20">
        <v>63</v>
      </c>
      <c r="B72" s="34">
        <v>2</v>
      </c>
      <c r="C72" s="35">
        <v>42292904</v>
      </c>
      <c r="D72" s="35">
        <v>2500771</v>
      </c>
      <c r="E72" s="37" t="s">
        <v>180</v>
      </c>
      <c r="F72" s="37" t="s">
        <v>181</v>
      </c>
      <c r="G72" s="38" t="s">
        <v>177</v>
      </c>
      <c r="H72" s="139">
        <v>0</v>
      </c>
      <c r="I72" s="28">
        <v>0</v>
      </c>
      <c r="J72" s="28">
        <v>0</v>
      </c>
      <c r="K72" s="28">
        <v>0</v>
      </c>
      <c r="L72" s="28">
        <v>0</v>
      </c>
      <c r="M72" s="28">
        <v>0</v>
      </c>
      <c r="N72" s="28">
        <v>0</v>
      </c>
      <c r="O72" s="28">
        <v>0</v>
      </c>
      <c r="P72" s="28">
        <v>0</v>
      </c>
      <c r="Q72" s="28">
        <v>0</v>
      </c>
      <c r="R72" s="28">
        <v>0</v>
      </c>
      <c r="S72" s="138">
        <v>0</v>
      </c>
      <c r="T72" s="27">
        <v>0</v>
      </c>
      <c r="U72" s="77">
        <v>0</v>
      </c>
      <c r="V72" s="77">
        <v>0</v>
      </c>
      <c r="W72" s="77">
        <v>0</v>
      </c>
      <c r="X72" s="135">
        <v>0</v>
      </c>
      <c r="Y72" s="77">
        <v>0</v>
      </c>
      <c r="Z72" s="135">
        <v>10</v>
      </c>
      <c r="AA72" s="77">
        <f>Consolidado!AW79</f>
        <v>0</v>
      </c>
      <c r="AB72" s="77">
        <v>0</v>
      </c>
      <c r="AC72" s="33">
        <f t="shared" si="2"/>
        <v>10</v>
      </c>
    </row>
    <row r="73" spans="1:183" ht="78.75">
      <c r="A73" s="34">
        <v>64</v>
      </c>
      <c r="B73" s="34">
        <v>3</v>
      </c>
      <c r="C73" s="35">
        <v>42292904</v>
      </c>
      <c r="D73" s="35">
        <v>2500772</v>
      </c>
      <c r="E73" s="37" t="s">
        <v>491</v>
      </c>
      <c r="F73" s="55" t="s">
        <v>492</v>
      </c>
      <c r="G73" s="38" t="s">
        <v>177</v>
      </c>
      <c r="H73" s="139">
        <v>0</v>
      </c>
      <c r="I73" s="28">
        <v>0</v>
      </c>
      <c r="J73" s="28">
        <v>0</v>
      </c>
      <c r="K73" s="28">
        <v>0</v>
      </c>
      <c r="L73" s="28">
        <v>0</v>
      </c>
      <c r="M73" s="28">
        <v>0</v>
      </c>
      <c r="N73" s="28">
        <v>0</v>
      </c>
      <c r="O73" s="28">
        <v>0</v>
      </c>
      <c r="P73" s="28">
        <v>0</v>
      </c>
      <c r="Q73" s="28">
        <v>0</v>
      </c>
      <c r="R73" s="28">
        <v>0</v>
      </c>
      <c r="S73" s="138">
        <v>3</v>
      </c>
      <c r="T73" s="27">
        <v>0</v>
      </c>
      <c r="U73" s="77">
        <v>0</v>
      </c>
      <c r="V73" s="77">
        <v>0</v>
      </c>
      <c r="W73" s="77">
        <v>0</v>
      </c>
      <c r="X73" s="135">
        <v>0</v>
      </c>
      <c r="Y73" s="77">
        <v>0</v>
      </c>
      <c r="Z73" s="135">
        <v>0</v>
      </c>
      <c r="AA73" s="77">
        <f>Consolidado!AW80</f>
        <v>0</v>
      </c>
      <c r="AB73" s="77">
        <v>0</v>
      </c>
      <c r="AC73" s="33">
        <f t="shared" si="2"/>
        <v>3</v>
      </c>
    </row>
    <row r="74" spans="1:183" ht="78.75">
      <c r="A74" s="20">
        <v>65</v>
      </c>
      <c r="B74" s="34">
        <v>4</v>
      </c>
      <c r="C74" s="35">
        <v>42292904</v>
      </c>
      <c r="D74" s="35">
        <v>2500776</v>
      </c>
      <c r="E74" s="55" t="s">
        <v>182</v>
      </c>
      <c r="F74" s="55" t="s">
        <v>183</v>
      </c>
      <c r="G74" s="38" t="s">
        <v>177</v>
      </c>
      <c r="H74" s="139">
        <v>10</v>
      </c>
      <c r="I74" s="28">
        <v>11</v>
      </c>
      <c r="J74" s="28">
        <v>0</v>
      </c>
      <c r="K74" s="28">
        <v>0</v>
      </c>
      <c r="L74" s="28">
        <v>0</v>
      </c>
      <c r="M74" s="28">
        <v>10</v>
      </c>
      <c r="N74" s="28">
        <v>0</v>
      </c>
      <c r="O74" s="28">
        <v>0</v>
      </c>
      <c r="P74" s="28">
        <v>0</v>
      </c>
      <c r="Q74" s="28">
        <v>0</v>
      </c>
      <c r="R74" s="28">
        <v>0</v>
      </c>
      <c r="S74" s="138">
        <v>2</v>
      </c>
      <c r="T74" s="27">
        <v>10</v>
      </c>
      <c r="U74" s="77">
        <v>0</v>
      </c>
      <c r="V74" s="77">
        <v>0</v>
      </c>
      <c r="W74" s="77">
        <v>0</v>
      </c>
      <c r="X74" s="135">
        <v>5</v>
      </c>
      <c r="Y74" s="77">
        <v>0</v>
      </c>
      <c r="Z74" s="135">
        <v>10</v>
      </c>
      <c r="AA74" s="77">
        <f>Consolidado!AW81</f>
        <v>0</v>
      </c>
      <c r="AB74" s="77">
        <v>0</v>
      </c>
      <c r="AC74" s="33">
        <f t="shared" si="2"/>
        <v>58</v>
      </c>
    </row>
    <row r="75" spans="1:183" ht="78.75">
      <c r="A75" s="34">
        <v>66</v>
      </c>
      <c r="B75" s="34">
        <v>5</v>
      </c>
      <c r="C75" s="35">
        <v>42292904</v>
      </c>
      <c r="D75" s="35">
        <v>2500782</v>
      </c>
      <c r="E75" s="55" t="s">
        <v>184</v>
      </c>
      <c r="F75" s="55" t="s">
        <v>185</v>
      </c>
      <c r="G75" s="38" t="s">
        <v>177</v>
      </c>
      <c r="H75" s="139">
        <v>48</v>
      </c>
      <c r="I75" s="28">
        <v>8</v>
      </c>
      <c r="J75" s="28">
        <v>0</v>
      </c>
      <c r="K75" s="28">
        <v>0</v>
      </c>
      <c r="L75" s="28">
        <v>0</v>
      </c>
      <c r="M75" s="28">
        <v>10</v>
      </c>
      <c r="N75" s="28">
        <v>0</v>
      </c>
      <c r="O75" s="28">
        <v>0</v>
      </c>
      <c r="P75" s="28">
        <v>0</v>
      </c>
      <c r="Q75" s="28">
        <v>0</v>
      </c>
      <c r="R75" s="28">
        <v>0</v>
      </c>
      <c r="S75" s="138">
        <v>2</v>
      </c>
      <c r="T75" s="27">
        <v>10</v>
      </c>
      <c r="U75" s="77">
        <v>0</v>
      </c>
      <c r="V75" s="77">
        <v>0</v>
      </c>
      <c r="W75" s="77">
        <v>0</v>
      </c>
      <c r="X75" s="135">
        <v>8</v>
      </c>
      <c r="Y75" s="77">
        <v>0</v>
      </c>
      <c r="Z75" s="135">
        <v>10</v>
      </c>
      <c r="AA75" s="77">
        <f>Consolidado!AW82</f>
        <v>0</v>
      </c>
      <c r="AB75" s="77">
        <v>0</v>
      </c>
      <c r="AC75" s="33">
        <f t="shared" si="2"/>
        <v>96</v>
      </c>
    </row>
    <row r="76" spans="1:183" ht="78.75">
      <c r="A76" s="20">
        <v>67</v>
      </c>
      <c r="B76" s="34">
        <v>6</v>
      </c>
      <c r="C76" s="35">
        <v>42292904</v>
      </c>
      <c r="D76" s="35">
        <v>2582856</v>
      </c>
      <c r="E76" s="55" t="s">
        <v>186</v>
      </c>
      <c r="F76" s="55" t="s">
        <v>187</v>
      </c>
      <c r="G76" s="38" t="s">
        <v>177</v>
      </c>
      <c r="H76" s="139">
        <v>24</v>
      </c>
      <c r="I76" s="28">
        <v>0</v>
      </c>
      <c r="J76" s="28">
        <v>0</v>
      </c>
      <c r="K76" s="28">
        <v>0</v>
      </c>
      <c r="L76" s="28">
        <v>0</v>
      </c>
      <c r="M76" s="28">
        <v>0</v>
      </c>
      <c r="N76" s="28">
        <v>0</v>
      </c>
      <c r="O76" s="28">
        <v>0</v>
      </c>
      <c r="P76" s="28">
        <v>0</v>
      </c>
      <c r="Q76" s="28">
        <v>0</v>
      </c>
      <c r="R76" s="28">
        <v>0</v>
      </c>
      <c r="S76" s="138">
        <v>2</v>
      </c>
      <c r="T76" s="27">
        <v>0</v>
      </c>
      <c r="U76" s="77">
        <v>0</v>
      </c>
      <c r="V76" s="77">
        <v>0</v>
      </c>
      <c r="W76" s="77">
        <v>0</v>
      </c>
      <c r="X76" s="135">
        <v>5</v>
      </c>
      <c r="Y76" s="77">
        <v>0</v>
      </c>
      <c r="Z76" s="135">
        <v>10</v>
      </c>
      <c r="AA76" s="77">
        <f>Consolidado!AW83</f>
        <v>0</v>
      </c>
      <c r="AB76" s="77">
        <v>0</v>
      </c>
      <c r="AC76" s="33">
        <f t="shared" si="2"/>
        <v>41</v>
      </c>
    </row>
    <row r="77" spans="1:183" ht="101.25">
      <c r="A77" s="34">
        <v>68</v>
      </c>
      <c r="B77" s="34">
        <v>7</v>
      </c>
      <c r="C77" s="35">
        <v>42292904</v>
      </c>
      <c r="D77" s="35">
        <v>2500747</v>
      </c>
      <c r="E77" s="55" t="s">
        <v>188</v>
      </c>
      <c r="F77" s="55" t="s">
        <v>189</v>
      </c>
      <c r="G77" s="38" t="s">
        <v>177</v>
      </c>
      <c r="H77" s="139">
        <v>0</v>
      </c>
      <c r="I77" s="28">
        <v>0</v>
      </c>
      <c r="J77" s="28">
        <v>0</v>
      </c>
      <c r="K77" s="28">
        <v>0</v>
      </c>
      <c r="L77" s="28">
        <v>0</v>
      </c>
      <c r="M77" s="28">
        <v>0</v>
      </c>
      <c r="N77" s="28">
        <v>0</v>
      </c>
      <c r="O77" s="28">
        <v>0</v>
      </c>
      <c r="P77" s="28">
        <v>0</v>
      </c>
      <c r="Q77" s="28">
        <v>0</v>
      </c>
      <c r="R77" s="28">
        <v>2</v>
      </c>
      <c r="S77" s="138">
        <v>0</v>
      </c>
      <c r="T77" s="27">
        <v>0</v>
      </c>
      <c r="U77" s="77">
        <v>0</v>
      </c>
      <c r="V77" s="77">
        <v>0</v>
      </c>
      <c r="W77" s="77">
        <v>0</v>
      </c>
      <c r="X77" s="135">
        <v>0</v>
      </c>
      <c r="Y77" s="77">
        <v>0</v>
      </c>
      <c r="Z77" s="135">
        <v>0</v>
      </c>
      <c r="AA77" s="77">
        <f>Consolidado!AW84</f>
        <v>10</v>
      </c>
      <c r="AB77" s="77">
        <v>0</v>
      </c>
      <c r="AC77" s="33">
        <f t="shared" si="2"/>
        <v>12</v>
      </c>
    </row>
    <row r="78" spans="1:183" ht="90">
      <c r="A78" s="20">
        <v>69</v>
      </c>
      <c r="B78" s="34">
        <v>8</v>
      </c>
      <c r="C78" s="35">
        <v>42292904</v>
      </c>
      <c r="D78" s="35">
        <v>2500749</v>
      </c>
      <c r="E78" s="55" t="s">
        <v>190</v>
      </c>
      <c r="F78" s="55" t="s">
        <v>191</v>
      </c>
      <c r="G78" s="38" t="s">
        <v>177</v>
      </c>
      <c r="H78" s="139">
        <v>24</v>
      </c>
      <c r="I78" s="28">
        <v>0</v>
      </c>
      <c r="J78" s="28">
        <v>0</v>
      </c>
      <c r="K78" s="28">
        <v>0</v>
      </c>
      <c r="L78" s="28">
        <v>0</v>
      </c>
      <c r="M78" s="28">
        <v>0</v>
      </c>
      <c r="N78" s="28">
        <v>0</v>
      </c>
      <c r="O78" s="28">
        <v>0</v>
      </c>
      <c r="P78" s="28">
        <v>0</v>
      </c>
      <c r="Q78" s="28">
        <v>0</v>
      </c>
      <c r="R78" s="28">
        <v>0</v>
      </c>
      <c r="S78" s="138">
        <v>0</v>
      </c>
      <c r="T78" s="27">
        <v>0</v>
      </c>
      <c r="U78" s="77">
        <v>0</v>
      </c>
      <c r="V78" s="77">
        <v>0</v>
      </c>
      <c r="W78" s="77">
        <v>0</v>
      </c>
      <c r="X78" s="135">
        <v>0</v>
      </c>
      <c r="Y78" s="77">
        <v>0</v>
      </c>
      <c r="Z78" s="135">
        <v>0</v>
      </c>
      <c r="AA78" s="77">
        <f>Consolidado!AW85</f>
        <v>0</v>
      </c>
      <c r="AB78" s="77">
        <v>0</v>
      </c>
      <c r="AC78" s="33">
        <f t="shared" si="2"/>
        <v>24</v>
      </c>
    </row>
    <row r="79" spans="1:183" ht="90">
      <c r="A79" s="34">
        <v>70</v>
      </c>
      <c r="B79" s="34">
        <v>9</v>
      </c>
      <c r="C79" s="35">
        <v>42292904</v>
      </c>
      <c r="D79" s="35">
        <v>2502286</v>
      </c>
      <c r="E79" s="55" t="s">
        <v>192</v>
      </c>
      <c r="F79" s="78" t="s">
        <v>193</v>
      </c>
      <c r="G79" s="38" t="s">
        <v>177</v>
      </c>
      <c r="H79" s="139">
        <v>48</v>
      </c>
      <c r="I79" s="28">
        <v>0</v>
      </c>
      <c r="J79" s="28">
        <v>0</v>
      </c>
      <c r="K79" s="28">
        <v>0</v>
      </c>
      <c r="L79" s="28">
        <v>0</v>
      </c>
      <c r="M79" s="28">
        <v>0</v>
      </c>
      <c r="N79" s="28">
        <v>0</v>
      </c>
      <c r="O79" s="28">
        <v>0</v>
      </c>
      <c r="P79" s="28">
        <v>0</v>
      </c>
      <c r="Q79" s="28">
        <v>0</v>
      </c>
      <c r="R79" s="28">
        <v>0</v>
      </c>
      <c r="S79" s="138">
        <v>0</v>
      </c>
      <c r="T79" s="27">
        <v>0</v>
      </c>
      <c r="U79" s="77">
        <v>0</v>
      </c>
      <c r="V79" s="77">
        <v>0</v>
      </c>
      <c r="W79" s="77">
        <v>0</v>
      </c>
      <c r="X79" s="135">
        <v>0</v>
      </c>
      <c r="Y79" s="77">
        <v>0</v>
      </c>
      <c r="Z79" s="135">
        <v>0</v>
      </c>
      <c r="AA79" s="77">
        <f>Consolidado!AW86</f>
        <v>10</v>
      </c>
      <c r="AB79" s="77">
        <v>0</v>
      </c>
      <c r="AC79" s="33">
        <f t="shared" si="2"/>
        <v>58</v>
      </c>
    </row>
    <row r="80" spans="1:183" ht="45">
      <c r="A80" s="20">
        <v>71</v>
      </c>
      <c r="B80" s="34">
        <v>10</v>
      </c>
      <c r="C80" s="35">
        <v>42292904</v>
      </c>
      <c r="D80" s="35">
        <v>2502281</v>
      </c>
      <c r="E80" s="37" t="s">
        <v>194</v>
      </c>
      <c r="F80" s="55" t="s">
        <v>195</v>
      </c>
      <c r="G80" s="38" t="s">
        <v>177</v>
      </c>
      <c r="H80" s="139">
        <v>0</v>
      </c>
      <c r="I80" s="28">
        <v>0</v>
      </c>
      <c r="J80" s="28">
        <v>0</v>
      </c>
      <c r="K80" s="28">
        <v>0</v>
      </c>
      <c r="L80" s="28">
        <v>0</v>
      </c>
      <c r="M80" s="28">
        <v>0</v>
      </c>
      <c r="N80" s="28">
        <v>0</v>
      </c>
      <c r="O80" s="28">
        <v>0</v>
      </c>
      <c r="P80" s="28">
        <v>0</v>
      </c>
      <c r="Q80" s="28">
        <v>0</v>
      </c>
      <c r="R80" s="28">
        <v>0</v>
      </c>
      <c r="S80" s="138">
        <v>5</v>
      </c>
      <c r="T80" s="27">
        <v>0</v>
      </c>
      <c r="U80" s="77">
        <v>0</v>
      </c>
      <c r="V80" s="77">
        <v>0</v>
      </c>
      <c r="W80" s="77">
        <v>0</v>
      </c>
      <c r="X80" s="135">
        <v>0</v>
      </c>
      <c r="Y80" s="77">
        <v>0</v>
      </c>
      <c r="Z80" s="135">
        <v>0</v>
      </c>
      <c r="AA80" s="77">
        <f>Consolidado!AW87</f>
        <v>0</v>
      </c>
      <c r="AB80" s="77">
        <v>0</v>
      </c>
      <c r="AC80" s="33">
        <f t="shared" ref="AC80:AC140" si="3">+SUM(H80:AB80)</f>
        <v>5</v>
      </c>
    </row>
    <row r="81" spans="1:209" ht="45">
      <c r="A81" s="34">
        <v>72</v>
      </c>
      <c r="B81" s="34">
        <v>11</v>
      </c>
      <c r="C81" s="35">
        <v>42292904</v>
      </c>
      <c r="D81" s="35">
        <v>2500790</v>
      </c>
      <c r="E81" s="37" t="s">
        <v>196</v>
      </c>
      <c r="F81" s="37" t="s">
        <v>197</v>
      </c>
      <c r="G81" s="38" t="s">
        <v>177</v>
      </c>
      <c r="H81" s="139">
        <v>0</v>
      </c>
      <c r="I81" s="28">
        <v>0</v>
      </c>
      <c r="J81" s="28">
        <v>0</v>
      </c>
      <c r="K81" s="28">
        <v>0</v>
      </c>
      <c r="L81" s="28">
        <v>0</v>
      </c>
      <c r="M81" s="28">
        <v>0</v>
      </c>
      <c r="N81" s="28">
        <v>0</v>
      </c>
      <c r="O81" s="28">
        <v>0</v>
      </c>
      <c r="P81" s="28">
        <v>0</v>
      </c>
      <c r="Q81" s="28">
        <v>0</v>
      </c>
      <c r="R81" s="28">
        <v>0</v>
      </c>
      <c r="S81" s="138">
        <v>5</v>
      </c>
      <c r="T81" s="27">
        <v>0</v>
      </c>
      <c r="U81" s="77">
        <v>0</v>
      </c>
      <c r="V81" s="77">
        <v>0</v>
      </c>
      <c r="W81" s="77">
        <v>0</v>
      </c>
      <c r="X81" s="135">
        <v>0</v>
      </c>
      <c r="Y81" s="77">
        <v>0</v>
      </c>
      <c r="Z81" s="135">
        <v>0</v>
      </c>
      <c r="AA81" s="77">
        <f>Consolidado!AW88</f>
        <v>0</v>
      </c>
      <c r="AB81" s="77">
        <v>0</v>
      </c>
      <c r="AC81" s="33">
        <f t="shared" si="3"/>
        <v>5</v>
      </c>
    </row>
    <row r="82" spans="1:209" ht="34.5" thickBot="1">
      <c r="A82" s="20">
        <v>73</v>
      </c>
      <c r="B82" s="34">
        <v>12</v>
      </c>
      <c r="C82" s="35">
        <v>42292904</v>
      </c>
      <c r="D82" s="35">
        <v>2565517</v>
      </c>
      <c r="E82" s="37" t="s">
        <v>198</v>
      </c>
      <c r="F82" s="37" t="s">
        <v>199</v>
      </c>
      <c r="G82" s="38" t="s">
        <v>177</v>
      </c>
      <c r="H82" s="139">
        <v>12</v>
      </c>
      <c r="I82" s="28">
        <v>0</v>
      </c>
      <c r="J82" s="28">
        <v>0</v>
      </c>
      <c r="K82" s="28">
        <v>0</v>
      </c>
      <c r="L82" s="28">
        <v>0</v>
      </c>
      <c r="M82" s="28">
        <v>0</v>
      </c>
      <c r="N82" s="28">
        <v>0</v>
      </c>
      <c r="O82" s="28">
        <v>0</v>
      </c>
      <c r="P82" s="28">
        <v>0</v>
      </c>
      <c r="Q82" s="28">
        <v>0</v>
      </c>
      <c r="R82" s="28">
        <v>0</v>
      </c>
      <c r="S82" s="138">
        <v>0</v>
      </c>
      <c r="T82" s="27">
        <v>0</v>
      </c>
      <c r="U82" s="77">
        <v>0</v>
      </c>
      <c r="V82" s="77">
        <v>0</v>
      </c>
      <c r="W82" s="77">
        <v>0</v>
      </c>
      <c r="X82" s="135">
        <v>0</v>
      </c>
      <c r="Y82" s="77">
        <v>0</v>
      </c>
      <c r="Z82" s="135">
        <v>0</v>
      </c>
      <c r="AA82" s="77">
        <f>Consolidado!AW89</f>
        <v>10</v>
      </c>
      <c r="AB82" s="77">
        <v>0</v>
      </c>
      <c r="AC82" s="33">
        <f t="shared" si="3"/>
        <v>22</v>
      </c>
    </row>
    <row r="83" spans="1:209" customFormat="1" ht="15.75" thickBot="1">
      <c r="A83" s="357" t="s">
        <v>201</v>
      </c>
      <c r="B83" s="358"/>
      <c r="C83" s="358"/>
      <c r="D83" s="358"/>
      <c r="E83" s="358"/>
      <c r="F83" s="358"/>
      <c r="G83" s="359"/>
      <c r="H83" s="141" t="s">
        <v>1</v>
      </c>
      <c r="I83" s="140" t="s">
        <v>60</v>
      </c>
      <c r="J83" s="140" t="s">
        <v>61</v>
      </c>
      <c r="K83" s="140" t="s">
        <v>4</v>
      </c>
      <c r="L83" s="140" t="s">
        <v>5</v>
      </c>
      <c r="M83" s="140" t="s">
        <v>6</v>
      </c>
      <c r="N83" s="140" t="s">
        <v>7</v>
      </c>
      <c r="O83" s="140" t="s">
        <v>8</v>
      </c>
      <c r="P83" s="140" t="s">
        <v>9</v>
      </c>
      <c r="Q83" s="140" t="s">
        <v>10</v>
      </c>
      <c r="R83" s="140" t="s">
        <v>11</v>
      </c>
      <c r="S83" s="140" t="s">
        <v>12</v>
      </c>
      <c r="T83" s="140" t="s">
        <v>13</v>
      </c>
      <c r="U83" s="140" t="s">
        <v>14</v>
      </c>
      <c r="V83" s="140" t="s">
        <v>15</v>
      </c>
      <c r="W83" s="140" t="s">
        <v>16</v>
      </c>
      <c r="X83" s="140" t="s">
        <v>17</v>
      </c>
      <c r="Y83" s="140" t="s">
        <v>18</v>
      </c>
      <c r="Z83" s="140" t="s">
        <v>19</v>
      </c>
      <c r="AA83" s="140" t="s">
        <v>21</v>
      </c>
      <c r="AB83" s="140" t="s">
        <v>202</v>
      </c>
      <c r="AC83" s="5" t="s">
        <v>23</v>
      </c>
      <c r="AD83" s="102"/>
      <c r="AE83" s="102"/>
      <c r="AF83" s="102"/>
      <c r="AG83" s="102"/>
      <c r="AH83" s="102"/>
      <c r="AI83" s="102"/>
      <c r="AJ83" s="102"/>
      <c r="AK83" s="102"/>
      <c r="AL83" s="102"/>
      <c r="AM83" s="102"/>
      <c r="AN83" s="102"/>
      <c r="AO83" s="102"/>
      <c r="AP83" s="102"/>
      <c r="AQ83" s="102"/>
      <c r="AR83" s="102"/>
      <c r="AS83" s="102"/>
      <c r="AT83" s="102"/>
      <c r="AU83" s="102"/>
      <c r="AV83" s="102"/>
      <c r="AW83" s="102"/>
      <c r="AX83" s="102"/>
      <c r="AY83" s="102"/>
      <c r="AZ83" s="102"/>
      <c r="BA83" s="102"/>
      <c r="BB83" s="102"/>
      <c r="BC83" s="102"/>
      <c r="BD83" s="102"/>
      <c r="BE83" s="102"/>
      <c r="BF83" s="102"/>
      <c r="BG83" s="102"/>
      <c r="BH83" s="102"/>
      <c r="BI83" s="102"/>
      <c r="BJ83" s="102"/>
      <c r="BK83" s="102"/>
      <c r="BL83" s="102"/>
      <c r="BM83" s="102"/>
      <c r="BN83" s="102"/>
      <c r="BO83" s="102"/>
      <c r="BP83" s="102"/>
      <c r="BQ83" s="102"/>
      <c r="BR83" s="102"/>
      <c r="BS83" s="102"/>
      <c r="BT83" s="102"/>
      <c r="BU83" s="102"/>
      <c r="BV83" s="102"/>
      <c r="BW83" s="102"/>
      <c r="BX83" s="102"/>
      <c r="BY83" s="102"/>
      <c r="BZ83" s="102"/>
      <c r="CA83" s="102"/>
      <c r="CB83" s="102"/>
      <c r="CC83" s="102"/>
      <c r="CD83" s="102"/>
      <c r="CE83" s="102"/>
      <c r="CF83" s="102"/>
      <c r="CG83" s="102"/>
      <c r="CH83" s="102"/>
      <c r="CI83" s="102"/>
      <c r="CJ83" s="102"/>
      <c r="CK83" s="102"/>
      <c r="CL83" s="102"/>
      <c r="CM83" s="102"/>
      <c r="CN83" s="102"/>
      <c r="CO83" s="102"/>
      <c r="CP83" s="102"/>
      <c r="CQ83" s="102"/>
      <c r="CR83" s="102"/>
      <c r="CS83" s="102"/>
      <c r="CT83" s="102"/>
      <c r="CU83" s="102"/>
      <c r="CV83" s="102"/>
      <c r="CW83" s="102"/>
      <c r="CX83" s="102"/>
      <c r="CY83" s="102"/>
      <c r="CZ83" s="102"/>
      <c r="DA83" s="102"/>
      <c r="DB83" s="102"/>
      <c r="DC83" s="102"/>
      <c r="DD83" s="102"/>
      <c r="DE83" s="102"/>
      <c r="DF83" s="102"/>
      <c r="DG83" s="102"/>
      <c r="DH83" s="102"/>
      <c r="DI83" s="102"/>
      <c r="DJ83" s="102"/>
      <c r="DK83" s="102"/>
      <c r="DL83" s="102"/>
      <c r="DM83" s="102"/>
      <c r="DN83" s="102"/>
      <c r="DO83" s="102"/>
      <c r="DP83" s="102"/>
      <c r="DQ83" s="102"/>
      <c r="DR83" s="102"/>
      <c r="DS83" s="102"/>
      <c r="DT83" s="102"/>
      <c r="DU83" s="102"/>
      <c r="DV83" s="102"/>
      <c r="DW83" s="102"/>
      <c r="DX83" s="102"/>
      <c r="DY83" s="102"/>
      <c r="DZ83" s="102"/>
      <c r="EA83" s="102"/>
      <c r="EB83" s="102"/>
      <c r="EC83" s="102"/>
      <c r="ED83" s="102"/>
      <c r="EE83" s="102"/>
      <c r="EF83" s="102"/>
      <c r="EG83" s="102"/>
      <c r="EH83" s="102"/>
      <c r="EI83" s="102"/>
      <c r="EJ83" s="102"/>
      <c r="EK83" s="102"/>
      <c r="EL83" s="102"/>
      <c r="EM83" s="102"/>
      <c r="EN83" s="102"/>
      <c r="EO83" s="102"/>
      <c r="EP83" s="102"/>
      <c r="EQ83" s="102"/>
      <c r="ER83" s="102"/>
      <c r="ES83" s="102"/>
      <c r="ET83" s="102"/>
      <c r="EU83" s="102"/>
      <c r="EV83" s="102"/>
      <c r="EW83" s="102"/>
      <c r="EX83" s="102"/>
      <c r="EY83" s="102"/>
      <c r="EZ83" s="102"/>
      <c r="FA83" s="102"/>
      <c r="FB83" s="102"/>
      <c r="FC83" s="102"/>
      <c r="FD83" s="102"/>
      <c r="FE83" s="102"/>
      <c r="FF83" s="102"/>
      <c r="FG83" s="102"/>
      <c r="FH83" s="102"/>
      <c r="FI83" s="102"/>
      <c r="FJ83" s="102"/>
      <c r="FK83" s="102"/>
      <c r="FL83" s="102"/>
      <c r="FM83" s="102"/>
      <c r="FN83" s="102"/>
      <c r="FO83" s="102"/>
      <c r="FP83" s="102"/>
      <c r="FQ83" s="102"/>
      <c r="FR83" s="102"/>
      <c r="FS83" s="102"/>
      <c r="FT83" s="102"/>
      <c r="FU83" s="102"/>
      <c r="FV83" s="102"/>
      <c r="FW83" s="102"/>
      <c r="FX83" s="102"/>
      <c r="FY83" s="102"/>
      <c r="FZ83" s="102"/>
      <c r="GA83" s="102"/>
    </row>
    <row r="84" spans="1:209" ht="45">
      <c r="A84" s="34">
        <v>74</v>
      </c>
      <c r="B84" s="34">
        <v>1</v>
      </c>
      <c r="C84" s="79"/>
      <c r="D84" s="57"/>
      <c r="E84" s="80" t="s">
        <v>203</v>
      </c>
      <c r="F84" s="40" t="s">
        <v>204</v>
      </c>
      <c r="G84" s="59" t="s">
        <v>64</v>
      </c>
      <c r="H84" s="139">
        <v>0</v>
      </c>
      <c r="I84" s="129">
        <v>326</v>
      </c>
      <c r="J84" s="136">
        <v>0</v>
      </c>
      <c r="K84" s="129">
        <v>0</v>
      </c>
      <c r="L84" s="129">
        <v>0</v>
      </c>
      <c r="M84" s="129">
        <v>0</v>
      </c>
      <c r="N84" s="136">
        <v>0</v>
      </c>
      <c r="O84" s="129">
        <v>0</v>
      </c>
      <c r="P84" s="136">
        <v>0</v>
      </c>
      <c r="Q84" s="129">
        <v>0</v>
      </c>
      <c r="R84" s="129">
        <v>0</v>
      </c>
      <c r="S84" s="139">
        <v>500</v>
      </c>
      <c r="T84" s="129">
        <v>500</v>
      </c>
      <c r="U84" s="129">
        <v>0</v>
      </c>
      <c r="V84" s="136">
        <v>0</v>
      </c>
      <c r="W84" s="129">
        <v>50</v>
      </c>
      <c r="X84" s="136">
        <v>0</v>
      </c>
      <c r="Y84" s="136">
        <v>50</v>
      </c>
      <c r="Z84" s="136">
        <v>0</v>
      </c>
      <c r="AA84" s="129">
        <f>Consolidado!AW92</f>
        <v>100</v>
      </c>
      <c r="AB84" s="129">
        <v>500</v>
      </c>
      <c r="AC84" s="33">
        <f t="shared" si="3"/>
        <v>2026</v>
      </c>
    </row>
    <row r="85" spans="1:209" ht="45">
      <c r="A85" s="34">
        <v>75</v>
      </c>
      <c r="B85" s="34">
        <v>2</v>
      </c>
      <c r="C85" s="35">
        <v>51171630</v>
      </c>
      <c r="D85" s="35">
        <v>2502222</v>
      </c>
      <c r="E85" s="37" t="s">
        <v>205</v>
      </c>
      <c r="F85" s="37" t="s">
        <v>206</v>
      </c>
      <c r="G85" s="38" t="s">
        <v>207</v>
      </c>
      <c r="H85" s="139">
        <v>0</v>
      </c>
      <c r="I85" s="129">
        <v>0</v>
      </c>
      <c r="J85" s="136">
        <v>2</v>
      </c>
      <c r="K85" s="129">
        <v>0</v>
      </c>
      <c r="L85" s="129">
        <v>0</v>
      </c>
      <c r="M85" s="129">
        <v>0</v>
      </c>
      <c r="N85" s="136">
        <v>0</v>
      </c>
      <c r="O85" s="129">
        <v>0</v>
      </c>
      <c r="P85" s="136">
        <v>0</v>
      </c>
      <c r="Q85" s="129">
        <v>0</v>
      </c>
      <c r="R85" s="129">
        <v>0</v>
      </c>
      <c r="S85" s="139">
        <v>0</v>
      </c>
      <c r="T85" s="129">
        <v>0</v>
      </c>
      <c r="U85" s="129">
        <v>0</v>
      </c>
      <c r="V85" s="136">
        <v>0</v>
      </c>
      <c r="W85" s="129">
        <v>0</v>
      </c>
      <c r="X85" s="136">
        <v>0</v>
      </c>
      <c r="Y85" s="136">
        <v>0</v>
      </c>
      <c r="Z85" s="136">
        <v>0</v>
      </c>
      <c r="AA85" s="129">
        <f>Consolidado!AW93</f>
        <v>5</v>
      </c>
      <c r="AB85" s="129">
        <v>0</v>
      </c>
      <c r="AC85" s="33">
        <f t="shared" si="3"/>
        <v>7</v>
      </c>
    </row>
    <row r="86" spans="1:209" ht="45">
      <c r="A86" s="34">
        <v>76</v>
      </c>
      <c r="B86" s="34">
        <v>3</v>
      </c>
      <c r="C86" s="35">
        <v>41104213</v>
      </c>
      <c r="D86" s="35">
        <v>2502698</v>
      </c>
      <c r="E86" s="37" t="s">
        <v>208</v>
      </c>
      <c r="F86" s="37" t="s">
        <v>208</v>
      </c>
      <c r="G86" s="38" t="s">
        <v>209</v>
      </c>
      <c r="H86" s="139">
        <v>10</v>
      </c>
      <c r="I86" s="129">
        <v>2</v>
      </c>
      <c r="J86" s="136">
        <v>0</v>
      </c>
      <c r="K86" s="129">
        <v>0</v>
      </c>
      <c r="L86" s="129">
        <v>0</v>
      </c>
      <c r="M86" s="129">
        <v>0</v>
      </c>
      <c r="N86" s="136">
        <v>0</v>
      </c>
      <c r="O86" s="129">
        <v>0</v>
      </c>
      <c r="P86" s="136">
        <v>2</v>
      </c>
      <c r="Q86" s="129">
        <v>0</v>
      </c>
      <c r="R86" s="129">
        <v>25</v>
      </c>
      <c r="S86" s="139">
        <v>0</v>
      </c>
      <c r="T86" s="129">
        <v>0</v>
      </c>
      <c r="U86" s="129">
        <v>0</v>
      </c>
      <c r="V86" s="136">
        <v>0</v>
      </c>
      <c r="W86" s="129">
        <v>1</v>
      </c>
      <c r="X86" s="136">
        <v>0</v>
      </c>
      <c r="Y86" s="136">
        <v>0</v>
      </c>
      <c r="Z86" s="136">
        <v>0</v>
      </c>
      <c r="AA86" s="129">
        <f>Consolidado!AW94</f>
        <v>0</v>
      </c>
      <c r="AB86" s="129">
        <v>0</v>
      </c>
      <c r="AC86" s="33">
        <f t="shared" si="3"/>
        <v>40</v>
      </c>
    </row>
    <row r="87" spans="1:209" ht="22.5">
      <c r="A87" s="34">
        <v>77</v>
      </c>
      <c r="B87" s="34">
        <v>4</v>
      </c>
      <c r="C87" s="35">
        <v>51102709</v>
      </c>
      <c r="D87" s="35">
        <v>2503875</v>
      </c>
      <c r="E87" s="37" t="s">
        <v>210</v>
      </c>
      <c r="F87" s="37" t="s">
        <v>210</v>
      </c>
      <c r="G87" s="38" t="s">
        <v>211</v>
      </c>
      <c r="H87" s="139">
        <v>10</v>
      </c>
      <c r="I87" s="129">
        <v>0</v>
      </c>
      <c r="J87" s="136">
        <v>0</v>
      </c>
      <c r="K87" s="129">
        <v>0</v>
      </c>
      <c r="L87" s="129">
        <v>0</v>
      </c>
      <c r="M87" s="129">
        <v>0</v>
      </c>
      <c r="N87" s="136">
        <v>10</v>
      </c>
      <c r="O87" s="129">
        <v>5</v>
      </c>
      <c r="P87" s="136">
        <v>0</v>
      </c>
      <c r="Q87" s="129">
        <v>0</v>
      </c>
      <c r="R87" s="129">
        <v>0</v>
      </c>
      <c r="S87" s="139">
        <v>3</v>
      </c>
      <c r="T87" s="129">
        <v>3</v>
      </c>
      <c r="U87" s="129">
        <v>0</v>
      </c>
      <c r="V87" s="136">
        <v>0</v>
      </c>
      <c r="W87" s="129">
        <v>0</v>
      </c>
      <c r="X87" s="136">
        <v>0</v>
      </c>
      <c r="Y87" s="136">
        <v>0</v>
      </c>
      <c r="Z87" s="136">
        <v>5</v>
      </c>
      <c r="AA87" s="129">
        <f>Consolidado!AW95</f>
        <v>0</v>
      </c>
      <c r="AB87" s="129">
        <v>5</v>
      </c>
      <c r="AC87" s="33">
        <f t="shared" si="3"/>
        <v>41</v>
      </c>
    </row>
    <row r="88" spans="1:209">
      <c r="A88" s="34">
        <v>78</v>
      </c>
      <c r="B88" s="34">
        <v>5</v>
      </c>
      <c r="C88" s="35"/>
      <c r="D88" s="35"/>
      <c r="E88" s="37" t="s">
        <v>212</v>
      </c>
      <c r="F88" s="37" t="s">
        <v>213</v>
      </c>
      <c r="G88" s="38" t="s">
        <v>214</v>
      </c>
      <c r="H88" s="139">
        <v>0</v>
      </c>
      <c r="I88" s="129">
        <v>0</v>
      </c>
      <c r="J88" s="136">
        <v>0</v>
      </c>
      <c r="K88" s="129">
        <v>0</v>
      </c>
      <c r="L88" s="129">
        <v>0</v>
      </c>
      <c r="M88" s="129">
        <v>0</v>
      </c>
      <c r="N88" s="136">
        <v>0</v>
      </c>
      <c r="O88" s="129">
        <v>0</v>
      </c>
      <c r="P88" s="136">
        <v>0</v>
      </c>
      <c r="Q88" s="129">
        <v>0</v>
      </c>
      <c r="R88" s="129">
        <v>0</v>
      </c>
      <c r="S88" s="139"/>
      <c r="T88" s="129">
        <v>5</v>
      </c>
      <c r="U88" s="129">
        <v>0</v>
      </c>
      <c r="V88" s="136">
        <v>0</v>
      </c>
      <c r="W88" s="129">
        <v>0</v>
      </c>
      <c r="X88" s="136">
        <v>0</v>
      </c>
      <c r="Y88" s="136">
        <v>0</v>
      </c>
      <c r="Z88" s="136">
        <v>0</v>
      </c>
      <c r="AA88" s="129">
        <f>Consolidado!AW96</f>
        <v>0</v>
      </c>
      <c r="AB88" s="129">
        <v>2</v>
      </c>
      <c r="AC88" s="33">
        <f t="shared" si="3"/>
        <v>7</v>
      </c>
    </row>
    <row r="89" spans="1:209" s="126" customFormat="1" ht="45">
      <c r="A89" s="34">
        <v>79</v>
      </c>
      <c r="B89" s="34">
        <v>6</v>
      </c>
      <c r="C89" s="57">
        <v>51102710</v>
      </c>
      <c r="D89" s="57">
        <v>2504027</v>
      </c>
      <c r="E89" s="37" t="s">
        <v>215</v>
      </c>
      <c r="F89" s="55" t="s">
        <v>216</v>
      </c>
      <c r="G89" s="38" t="s">
        <v>207</v>
      </c>
      <c r="H89" s="139">
        <v>100</v>
      </c>
      <c r="I89" s="129">
        <v>0</v>
      </c>
      <c r="J89" s="136">
        <v>0</v>
      </c>
      <c r="K89" s="129">
        <v>30</v>
      </c>
      <c r="L89" s="129">
        <v>10</v>
      </c>
      <c r="M89" s="129">
        <v>0</v>
      </c>
      <c r="N89" s="136">
        <v>15</v>
      </c>
      <c r="O89" s="129">
        <v>0</v>
      </c>
      <c r="P89" s="136">
        <v>0</v>
      </c>
      <c r="Q89" s="129">
        <v>0</v>
      </c>
      <c r="R89" s="129">
        <v>0</v>
      </c>
      <c r="S89" s="139">
        <v>5</v>
      </c>
      <c r="T89" s="129">
        <v>5</v>
      </c>
      <c r="U89" s="129">
        <v>0</v>
      </c>
      <c r="V89" s="136">
        <v>0</v>
      </c>
      <c r="W89" s="129">
        <v>0</v>
      </c>
      <c r="X89" s="136">
        <v>0</v>
      </c>
      <c r="Y89" s="136">
        <v>0</v>
      </c>
      <c r="Z89" s="136">
        <v>10</v>
      </c>
      <c r="AA89" s="129">
        <f>Consolidado!AW97</f>
        <v>30</v>
      </c>
      <c r="AB89" s="129">
        <v>5</v>
      </c>
      <c r="AC89" s="33">
        <f t="shared" si="3"/>
        <v>210</v>
      </c>
      <c r="GB89" s="127"/>
      <c r="GC89" s="127"/>
      <c r="GD89" s="127"/>
      <c r="GE89" s="127"/>
      <c r="GF89" s="127"/>
      <c r="GG89" s="127"/>
      <c r="GH89" s="127"/>
      <c r="GI89" s="127"/>
      <c r="GJ89" s="127"/>
      <c r="GK89" s="127"/>
      <c r="GL89" s="127"/>
      <c r="GM89" s="127"/>
      <c r="GN89" s="127"/>
      <c r="GO89" s="127"/>
      <c r="GP89" s="127"/>
      <c r="GQ89" s="127"/>
      <c r="GR89" s="127"/>
      <c r="GS89" s="127"/>
      <c r="GT89" s="127"/>
      <c r="GU89" s="127"/>
      <c r="GV89" s="127"/>
      <c r="GW89" s="127"/>
      <c r="GX89" s="127"/>
      <c r="GY89" s="127"/>
      <c r="GZ89" s="127"/>
      <c r="HA89" s="127"/>
    </row>
    <row r="90" spans="1:209" s="126" customFormat="1" ht="45">
      <c r="A90" s="34">
        <v>80</v>
      </c>
      <c r="B90" s="34">
        <v>7</v>
      </c>
      <c r="C90" s="35">
        <v>42141502</v>
      </c>
      <c r="D90" s="35">
        <v>2503239</v>
      </c>
      <c r="E90" s="37" t="s">
        <v>217</v>
      </c>
      <c r="F90" s="37" t="s">
        <v>218</v>
      </c>
      <c r="G90" s="38" t="s">
        <v>219</v>
      </c>
      <c r="H90" s="139">
        <v>0</v>
      </c>
      <c r="I90" s="129">
        <v>1</v>
      </c>
      <c r="J90" s="136">
        <v>0</v>
      </c>
      <c r="K90" s="129">
        <v>0</v>
      </c>
      <c r="L90" s="129">
        <v>0</v>
      </c>
      <c r="M90" s="129">
        <v>0</v>
      </c>
      <c r="N90" s="136">
        <v>0</v>
      </c>
      <c r="O90" s="129">
        <v>0</v>
      </c>
      <c r="P90" s="136">
        <v>0</v>
      </c>
      <c r="Q90" s="129">
        <v>0</v>
      </c>
      <c r="R90" s="129">
        <v>0</v>
      </c>
      <c r="S90" s="139">
        <v>0</v>
      </c>
      <c r="T90" s="129">
        <v>0</v>
      </c>
      <c r="U90" s="129">
        <v>0</v>
      </c>
      <c r="V90" s="136">
        <v>0</v>
      </c>
      <c r="W90" s="129">
        <v>1</v>
      </c>
      <c r="X90" s="136">
        <v>0</v>
      </c>
      <c r="Y90" s="136">
        <v>0</v>
      </c>
      <c r="Z90" s="136">
        <v>0</v>
      </c>
      <c r="AA90" s="129">
        <f>Consolidado!AW98</f>
        <v>0</v>
      </c>
      <c r="AB90" s="129">
        <v>0</v>
      </c>
      <c r="AC90" s="33">
        <f t="shared" si="3"/>
        <v>2</v>
      </c>
      <c r="GB90" s="127"/>
      <c r="GC90" s="127"/>
      <c r="GD90" s="127"/>
      <c r="GE90" s="127"/>
      <c r="GF90" s="127"/>
      <c r="GG90" s="127"/>
      <c r="GH90" s="127"/>
      <c r="GI90" s="127"/>
      <c r="GJ90" s="127"/>
      <c r="GK90" s="127"/>
      <c r="GL90" s="127"/>
      <c r="GM90" s="127"/>
      <c r="GN90" s="127"/>
      <c r="GO90" s="127"/>
      <c r="GP90" s="127"/>
      <c r="GQ90" s="127"/>
      <c r="GR90" s="127"/>
      <c r="GS90" s="127"/>
      <c r="GT90" s="127"/>
      <c r="GU90" s="127"/>
      <c r="GV90" s="127"/>
      <c r="GW90" s="127"/>
      <c r="GX90" s="127"/>
      <c r="GY90" s="127"/>
      <c r="GZ90" s="127"/>
      <c r="HA90" s="127"/>
    </row>
    <row r="91" spans="1:209" s="126" customFormat="1" ht="56.25">
      <c r="A91" s="34">
        <v>81</v>
      </c>
      <c r="B91" s="34">
        <v>8</v>
      </c>
      <c r="C91" s="35">
        <v>42311518</v>
      </c>
      <c r="D91" s="35">
        <v>2500126</v>
      </c>
      <c r="E91" s="37" t="s">
        <v>220</v>
      </c>
      <c r="F91" s="37" t="s">
        <v>220</v>
      </c>
      <c r="G91" s="38" t="s">
        <v>221</v>
      </c>
      <c r="H91" s="139">
        <v>0</v>
      </c>
      <c r="I91" s="129">
        <v>1</v>
      </c>
      <c r="J91" s="136">
        <v>0</v>
      </c>
      <c r="K91" s="129">
        <v>0</v>
      </c>
      <c r="L91" s="129">
        <v>0</v>
      </c>
      <c r="M91" s="129">
        <v>2</v>
      </c>
      <c r="N91" s="136">
        <v>0</v>
      </c>
      <c r="O91" s="129">
        <v>0</v>
      </c>
      <c r="P91" s="136">
        <v>0</v>
      </c>
      <c r="Q91" s="129">
        <v>0</v>
      </c>
      <c r="R91" s="129">
        <v>0</v>
      </c>
      <c r="S91" s="139">
        <v>1</v>
      </c>
      <c r="T91" s="129">
        <v>2</v>
      </c>
      <c r="U91" s="129">
        <v>0</v>
      </c>
      <c r="V91" s="136">
        <v>0</v>
      </c>
      <c r="W91" s="129">
        <v>0</v>
      </c>
      <c r="X91" s="136">
        <v>0</v>
      </c>
      <c r="Y91" s="136">
        <v>0</v>
      </c>
      <c r="Z91" s="136">
        <v>0</v>
      </c>
      <c r="AA91" s="129">
        <f>Consolidado!AW99</f>
        <v>0</v>
      </c>
      <c r="AB91" s="129">
        <v>0</v>
      </c>
      <c r="AC91" s="33">
        <f t="shared" si="3"/>
        <v>6</v>
      </c>
      <c r="GB91" s="127"/>
      <c r="GC91" s="127"/>
      <c r="GD91" s="127"/>
      <c r="GE91" s="127"/>
      <c r="GF91" s="127"/>
      <c r="GG91" s="127"/>
      <c r="GH91" s="127"/>
      <c r="GI91" s="127"/>
      <c r="GJ91" s="127"/>
      <c r="GK91" s="127"/>
      <c r="GL91" s="127"/>
      <c r="GM91" s="127"/>
      <c r="GN91" s="127"/>
      <c r="GO91" s="127"/>
      <c r="GP91" s="127"/>
      <c r="GQ91" s="127"/>
      <c r="GR91" s="127"/>
      <c r="GS91" s="127"/>
      <c r="GT91" s="127"/>
      <c r="GU91" s="127"/>
      <c r="GV91" s="127"/>
      <c r="GW91" s="127"/>
      <c r="GX91" s="127"/>
      <c r="GY91" s="127"/>
      <c r="GZ91" s="127"/>
      <c r="HA91" s="127"/>
    </row>
    <row r="92" spans="1:209" s="126" customFormat="1" ht="33.75">
      <c r="A92" s="34">
        <v>82</v>
      </c>
      <c r="B92" s="34">
        <v>9</v>
      </c>
      <c r="C92" s="35">
        <v>51211615</v>
      </c>
      <c r="D92" s="35">
        <v>2500148</v>
      </c>
      <c r="E92" s="37" t="s">
        <v>222</v>
      </c>
      <c r="F92" s="37" t="s">
        <v>223</v>
      </c>
      <c r="G92" s="38" t="s">
        <v>224</v>
      </c>
      <c r="H92" s="139">
        <v>0</v>
      </c>
      <c r="I92" s="129">
        <v>5</v>
      </c>
      <c r="J92" s="136">
        <v>15</v>
      </c>
      <c r="K92" s="129">
        <v>0</v>
      </c>
      <c r="L92" s="129">
        <v>0</v>
      </c>
      <c r="M92" s="129">
        <v>0</v>
      </c>
      <c r="N92" s="136">
        <v>20</v>
      </c>
      <c r="O92" s="129">
        <v>20</v>
      </c>
      <c r="P92" s="136">
        <v>0</v>
      </c>
      <c r="Q92" s="129">
        <v>0</v>
      </c>
      <c r="R92" s="129">
        <v>0</v>
      </c>
      <c r="S92" s="139">
        <v>0</v>
      </c>
      <c r="T92" s="129">
        <v>2</v>
      </c>
      <c r="U92" s="129">
        <v>4</v>
      </c>
      <c r="V92" s="136">
        <v>0</v>
      </c>
      <c r="W92" s="129">
        <v>25</v>
      </c>
      <c r="X92" s="136">
        <v>0</v>
      </c>
      <c r="Y92" s="136">
        <v>0</v>
      </c>
      <c r="Z92" s="136">
        <v>0</v>
      </c>
      <c r="AA92" s="129">
        <f>Consolidado!AW100</f>
        <v>0</v>
      </c>
      <c r="AB92" s="129">
        <v>0</v>
      </c>
      <c r="AC92" s="33">
        <f t="shared" si="3"/>
        <v>91</v>
      </c>
      <c r="GB92" s="127"/>
      <c r="GC92" s="127"/>
      <c r="GD92" s="127"/>
      <c r="GE92" s="127"/>
      <c r="GF92" s="127"/>
      <c r="GG92" s="127"/>
      <c r="GH92" s="127"/>
      <c r="GI92" s="127"/>
      <c r="GJ92" s="127"/>
      <c r="GK92" s="127"/>
      <c r="GL92" s="127"/>
      <c r="GM92" s="127"/>
      <c r="GN92" s="127"/>
      <c r="GO92" s="127"/>
      <c r="GP92" s="127"/>
      <c r="GQ92" s="127"/>
      <c r="GR92" s="127"/>
      <c r="GS92" s="127"/>
      <c r="GT92" s="127"/>
      <c r="GU92" s="127"/>
      <c r="GV92" s="127"/>
      <c r="GW92" s="127"/>
      <c r="GX92" s="127"/>
      <c r="GY92" s="127"/>
      <c r="GZ92" s="127"/>
      <c r="HA92" s="127"/>
    </row>
    <row r="93" spans="1:209" s="126" customFormat="1" ht="157.5">
      <c r="A93" s="34">
        <v>83</v>
      </c>
      <c r="B93" s="34">
        <v>10</v>
      </c>
      <c r="C93" s="35">
        <v>2500417</v>
      </c>
      <c r="D93" s="35">
        <v>2500253</v>
      </c>
      <c r="E93" s="37" t="s">
        <v>225</v>
      </c>
      <c r="F93" s="37" t="s">
        <v>226</v>
      </c>
      <c r="G93" s="38" t="s">
        <v>227</v>
      </c>
      <c r="H93" s="139">
        <v>2</v>
      </c>
      <c r="I93" s="129">
        <v>0</v>
      </c>
      <c r="J93" s="136">
        <v>3</v>
      </c>
      <c r="K93" s="129">
        <v>3</v>
      </c>
      <c r="L93" s="129">
        <v>0</v>
      </c>
      <c r="M93" s="129">
        <v>3</v>
      </c>
      <c r="N93" s="136">
        <v>0</v>
      </c>
      <c r="O93" s="129">
        <v>4</v>
      </c>
      <c r="P93" s="136">
        <v>1</v>
      </c>
      <c r="Q93" s="129">
        <v>0</v>
      </c>
      <c r="R93" s="129">
        <v>0</v>
      </c>
      <c r="S93" s="139">
        <v>5</v>
      </c>
      <c r="T93" s="129">
        <v>3</v>
      </c>
      <c r="U93" s="129">
        <v>0</v>
      </c>
      <c r="V93" s="136">
        <v>0</v>
      </c>
      <c r="W93" s="129">
        <v>4</v>
      </c>
      <c r="X93" s="136">
        <v>5</v>
      </c>
      <c r="Y93" s="136">
        <v>3</v>
      </c>
      <c r="Z93" s="136">
        <v>2</v>
      </c>
      <c r="AA93" s="129">
        <f>Consolidado!AW101</f>
        <v>3</v>
      </c>
      <c r="AB93" s="129">
        <v>3</v>
      </c>
      <c r="AC93" s="33">
        <f t="shared" si="3"/>
        <v>44</v>
      </c>
      <c r="GB93" s="127"/>
      <c r="GC93" s="127"/>
      <c r="GD93" s="127"/>
      <c r="GE93" s="127"/>
      <c r="GF93" s="127"/>
      <c r="GG93" s="127"/>
      <c r="GH93" s="127"/>
      <c r="GI93" s="127"/>
      <c r="GJ93" s="127"/>
      <c r="GK93" s="127"/>
      <c r="GL93" s="127"/>
      <c r="GM93" s="127"/>
      <c r="GN93" s="127"/>
      <c r="GO93" s="127"/>
      <c r="GP93" s="127"/>
      <c r="GQ93" s="127"/>
      <c r="GR93" s="127"/>
      <c r="GS93" s="127"/>
      <c r="GT93" s="127"/>
      <c r="GU93" s="127"/>
      <c r="GV93" s="127"/>
      <c r="GW93" s="127"/>
      <c r="GX93" s="127"/>
      <c r="GY93" s="127"/>
      <c r="GZ93" s="127"/>
      <c r="HA93" s="127"/>
    </row>
    <row r="94" spans="1:209" s="126" customFormat="1" ht="90">
      <c r="A94" s="34">
        <v>84</v>
      </c>
      <c r="B94" s="34">
        <v>11</v>
      </c>
      <c r="C94" s="35">
        <v>2500417</v>
      </c>
      <c r="D94" s="35">
        <v>2504341</v>
      </c>
      <c r="E94" s="55" t="s">
        <v>228</v>
      </c>
      <c r="F94" s="55" t="s">
        <v>229</v>
      </c>
      <c r="G94" s="38" t="s">
        <v>64</v>
      </c>
      <c r="H94" s="139">
        <v>0</v>
      </c>
      <c r="I94" s="129">
        <v>0</v>
      </c>
      <c r="J94" s="136">
        <v>0</v>
      </c>
      <c r="K94" s="129">
        <v>0</v>
      </c>
      <c r="L94" s="129">
        <v>0</v>
      </c>
      <c r="M94" s="129">
        <v>0</v>
      </c>
      <c r="N94" s="136">
        <v>0</v>
      </c>
      <c r="O94" s="129">
        <v>0</v>
      </c>
      <c r="P94" s="136">
        <v>0</v>
      </c>
      <c r="Q94" s="129">
        <v>0</v>
      </c>
      <c r="R94" s="129">
        <v>0</v>
      </c>
      <c r="S94" s="139">
        <v>0</v>
      </c>
      <c r="T94" s="129">
        <v>2</v>
      </c>
      <c r="U94" s="129">
        <v>0</v>
      </c>
      <c r="V94" s="136">
        <v>0</v>
      </c>
      <c r="W94" s="129">
        <v>4</v>
      </c>
      <c r="X94" s="136">
        <v>0</v>
      </c>
      <c r="Y94" s="136">
        <v>0</v>
      </c>
      <c r="Z94" s="136">
        <v>3</v>
      </c>
      <c r="AA94" s="129">
        <f>Consolidado!AW102</f>
        <v>2</v>
      </c>
      <c r="AB94" s="129">
        <v>0</v>
      </c>
      <c r="AC94" s="33">
        <f t="shared" si="3"/>
        <v>11</v>
      </c>
      <c r="GB94" s="127"/>
      <c r="GC94" s="127"/>
      <c r="GD94" s="127"/>
      <c r="GE94" s="127"/>
      <c r="GF94" s="127"/>
      <c r="GG94" s="127"/>
      <c r="GH94" s="127"/>
      <c r="GI94" s="127"/>
      <c r="GJ94" s="127"/>
      <c r="GK94" s="127"/>
      <c r="GL94" s="127"/>
      <c r="GM94" s="127"/>
      <c r="GN94" s="127"/>
      <c r="GO94" s="127"/>
      <c r="GP94" s="127"/>
      <c r="GQ94" s="127"/>
      <c r="GR94" s="127"/>
      <c r="GS94" s="127"/>
      <c r="GT94" s="127"/>
      <c r="GU94" s="127"/>
      <c r="GV94" s="127"/>
      <c r="GW94" s="127"/>
      <c r="GX94" s="127"/>
      <c r="GY94" s="127"/>
      <c r="GZ94" s="127"/>
      <c r="HA94" s="127"/>
    </row>
    <row r="95" spans="1:209" s="126" customFormat="1" ht="67.5">
      <c r="A95" s="34">
        <v>85</v>
      </c>
      <c r="B95" s="34">
        <v>12</v>
      </c>
      <c r="C95" s="35">
        <v>42311708</v>
      </c>
      <c r="D95" s="35">
        <v>2500619</v>
      </c>
      <c r="E95" s="37" t="s">
        <v>230</v>
      </c>
      <c r="F95" s="37" t="s">
        <v>231</v>
      </c>
      <c r="G95" s="38" t="s">
        <v>38</v>
      </c>
      <c r="H95" s="139">
        <v>3</v>
      </c>
      <c r="I95" s="129">
        <v>0</v>
      </c>
      <c r="J95" s="136">
        <v>0</v>
      </c>
      <c r="K95" s="129">
        <v>0</v>
      </c>
      <c r="L95" s="129">
        <v>0</v>
      </c>
      <c r="M95" s="129">
        <v>0</v>
      </c>
      <c r="N95" s="136">
        <v>0</v>
      </c>
      <c r="O95" s="129">
        <v>0</v>
      </c>
      <c r="P95" s="136">
        <v>0</v>
      </c>
      <c r="Q95" s="129"/>
      <c r="R95" s="129">
        <v>0</v>
      </c>
      <c r="S95" s="139">
        <v>0</v>
      </c>
      <c r="T95" s="129">
        <v>2</v>
      </c>
      <c r="U95" s="129">
        <v>0</v>
      </c>
      <c r="V95" s="136">
        <v>0</v>
      </c>
      <c r="W95" s="129">
        <v>0</v>
      </c>
      <c r="X95" s="136">
        <v>0</v>
      </c>
      <c r="Y95" s="136">
        <v>0</v>
      </c>
      <c r="Z95" s="136">
        <v>0</v>
      </c>
      <c r="AA95" s="129">
        <f>Consolidado!AW103</f>
        <v>2</v>
      </c>
      <c r="AB95" s="129">
        <v>2</v>
      </c>
      <c r="AC95" s="33">
        <f t="shared" si="3"/>
        <v>9</v>
      </c>
      <c r="GB95" s="127"/>
      <c r="GC95" s="127"/>
      <c r="GD95" s="127"/>
      <c r="GE95" s="127"/>
      <c r="GF95" s="127"/>
      <c r="GG95" s="127"/>
      <c r="GH95" s="127"/>
      <c r="GI95" s="127"/>
      <c r="GJ95" s="127"/>
      <c r="GK95" s="127"/>
      <c r="GL95" s="127"/>
      <c r="GM95" s="127"/>
      <c r="GN95" s="127"/>
      <c r="GO95" s="127"/>
      <c r="GP95" s="127"/>
      <c r="GQ95" s="127"/>
      <c r="GR95" s="127"/>
      <c r="GS95" s="127"/>
      <c r="GT95" s="127"/>
      <c r="GU95" s="127"/>
      <c r="GV95" s="127"/>
      <c r="GW95" s="127"/>
      <c r="GX95" s="127"/>
      <c r="GY95" s="127"/>
      <c r="GZ95" s="127"/>
      <c r="HA95" s="127"/>
    </row>
    <row r="96" spans="1:209" s="126" customFormat="1" ht="45">
      <c r="A96" s="34">
        <v>86</v>
      </c>
      <c r="B96" s="34">
        <v>13</v>
      </c>
      <c r="C96" s="35">
        <v>42311708</v>
      </c>
      <c r="D96" s="35">
        <v>2583795</v>
      </c>
      <c r="E96" s="37" t="s">
        <v>232</v>
      </c>
      <c r="F96" s="37" t="s">
        <v>233</v>
      </c>
      <c r="G96" s="38" t="s">
        <v>38</v>
      </c>
      <c r="H96" s="139">
        <v>0</v>
      </c>
      <c r="I96" s="129">
        <v>0</v>
      </c>
      <c r="J96" s="136">
        <v>0</v>
      </c>
      <c r="K96" s="129">
        <v>0</v>
      </c>
      <c r="L96" s="129">
        <v>0</v>
      </c>
      <c r="M96" s="129">
        <v>0</v>
      </c>
      <c r="N96" s="136">
        <v>0</v>
      </c>
      <c r="O96" s="129">
        <v>0</v>
      </c>
      <c r="P96" s="136">
        <v>0</v>
      </c>
      <c r="Q96" s="129">
        <v>0</v>
      </c>
      <c r="R96" s="129">
        <v>0</v>
      </c>
      <c r="S96" s="139">
        <v>0</v>
      </c>
      <c r="T96" s="129">
        <v>0</v>
      </c>
      <c r="U96" s="129">
        <v>0</v>
      </c>
      <c r="V96" s="136">
        <v>0</v>
      </c>
      <c r="W96" s="129">
        <v>0</v>
      </c>
      <c r="X96" s="136">
        <v>0</v>
      </c>
      <c r="Y96" s="136">
        <v>5</v>
      </c>
      <c r="Z96" s="136">
        <v>0</v>
      </c>
      <c r="AA96" s="129">
        <f>Consolidado!AW104</f>
        <v>0</v>
      </c>
      <c r="AB96" s="129">
        <v>0</v>
      </c>
      <c r="AC96" s="33">
        <f t="shared" si="3"/>
        <v>5</v>
      </c>
      <c r="GB96" s="127"/>
      <c r="GC96" s="127"/>
      <c r="GD96" s="127"/>
      <c r="GE96" s="127"/>
      <c r="GF96" s="127"/>
      <c r="GG96" s="127"/>
      <c r="GH96" s="127"/>
      <c r="GI96" s="127"/>
      <c r="GJ96" s="127"/>
      <c r="GK96" s="127"/>
      <c r="GL96" s="127"/>
      <c r="GM96" s="127"/>
      <c r="GN96" s="127"/>
      <c r="GO96" s="127"/>
      <c r="GP96" s="127"/>
      <c r="GQ96" s="127"/>
      <c r="GR96" s="127"/>
      <c r="GS96" s="127"/>
      <c r="GT96" s="127"/>
      <c r="GU96" s="127"/>
      <c r="GV96" s="127"/>
      <c r="GW96" s="127"/>
      <c r="GX96" s="127"/>
      <c r="GY96" s="127"/>
      <c r="GZ96" s="127"/>
      <c r="HA96" s="127"/>
    </row>
    <row r="97" spans="1:209" s="126" customFormat="1" ht="45">
      <c r="A97" s="34">
        <v>87</v>
      </c>
      <c r="B97" s="34">
        <v>14</v>
      </c>
      <c r="C97" s="35">
        <v>42311708</v>
      </c>
      <c r="D97" s="35">
        <v>2503420</v>
      </c>
      <c r="E97" s="37" t="s">
        <v>234</v>
      </c>
      <c r="F97" s="37" t="s">
        <v>235</v>
      </c>
      <c r="G97" s="38" t="s">
        <v>38</v>
      </c>
      <c r="H97" s="139">
        <v>0</v>
      </c>
      <c r="I97" s="129">
        <v>0</v>
      </c>
      <c r="J97" s="136">
        <v>0</v>
      </c>
      <c r="K97" s="129">
        <v>0</v>
      </c>
      <c r="L97" s="129">
        <v>0</v>
      </c>
      <c r="M97" s="129">
        <v>0</v>
      </c>
      <c r="N97" s="136">
        <v>0</v>
      </c>
      <c r="O97" s="129">
        <v>0</v>
      </c>
      <c r="P97" s="136">
        <v>10</v>
      </c>
      <c r="Q97" s="129">
        <v>0</v>
      </c>
      <c r="R97" s="129">
        <v>0</v>
      </c>
      <c r="S97" s="139">
        <v>0</v>
      </c>
      <c r="T97" s="129">
        <v>2</v>
      </c>
      <c r="U97" s="129">
        <v>0</v>
      </c>
      <c r="V97" s="136">
        <v>0</v>
      </c>
      <c r="W97" s="129">
        <v>0</v>
      </c>
      <c r="X97" s="136">
        <v>0</v>
      </c>
      <c r="Y97" s="136">
        <v>0</v>
      </c>
      <c r="Z97" s="136">
        <v>0</v>
      </c>
      <c r="AA97" s="129">
        <f>Consolidado!AW105</f>
        <v>2</v>
      </c>
      <c r="AB97" s="129">
        <v>0</v>
      </c>
      <c r="AC97" s="33">
        <f t="shared" si="3"/>
        <v>14</v>
      </c>
      <c r="GB97" s="127"/>
      <c r="GC97" s="127"/>
      <c r="GD97" s="127"/>
      <c r="GE97" s="127"/>
      <c r="GF97" s="127"/>
      <c r="GG97" s="127"/>
      <c r="GH97" s="127"/>
      <c r="GI97" s="127"/>
      <c r="GJ97" s="127"/>
      <c r="GK97" s="127"/>
      <c r="GL97" s="127"/>
      <c r="GM97" s="127"/>
      <c r="GN97" s="127"/>
      <c r="GO97" s="127"/>
      <c r="GP97" s="127"/>
      <c r="GQ97" s="127"/>
      <c r="GR97" s="127"/>
      <c r="GS97" s="127"/>
      <c r="GT97" s="127"/>
      <c r="GU97" s="127"/>
      <c r="GV97" s="127"/>
      <c r="GW97" s="127"/>
      <c r="GX97" s="127"/>
      <c r="GY97" s="127"/>
      <c r="GZ97" s="127"/>
      <c r="HA97" s="127"/>
    </row>
    <row r="98" spans="1:209" s="126" customFormat="1" ht="45">
      <c r="A98" s="34">
        <v>88</v>
      </c>
      <c r="B98" s="34">
        <v>15</v>
      </c>
      <c r="C98" s="35">
        <v>42311708</v>
      </c>
      <c r="D98" s="35">
        <v>2583796</v>
      </c>
      <c r="E98" s="37" t="s">
        <v>236</v>
      </c>
      <c r="F98" s="37" t="s">
        <v>237</v>
      </c>
      <c r="G98" s="38" t="s">
        <v>38</v>
      </c>
      <c r="H98" s="139">
        <v>0</v>
      </c>
      <c r="I98" s="129">
        <v>6</v>
      </c>
      <c r="J98" s="136">
        <v>40</v>
      </c>
      <c r="K98" s="129">
        <v>0</v>
      </c>
      <c r="L98" s="129">
        <v>0</v>
      </c>
      <c r="M98" s="129">
        <v>0</v>
      </c>
      <c r="N98" s="136">
        <v>0</v>
      </c>
      <c r="O98" s="129">
        <v>0</v>
      </c>
      <c r="P98" s="136">
        <v>0</v>
      </c>
      <c r="Q98" s="129">
        <v>0</v>
      </c>
      <c r="R98" s="129">
        <v>0</v>
      </c>
      <c r="S98" s="139">
        <v>0</v>
      </c>
      <c r="T98" s="129">
        <v>0</v>
      </c>
      <c r="U98" s="129">
        <v>0</v>
      </c>
      <c r="V98" s="136">
        <v>0</v>
      </c>
      <c r="W98" s="129">
        <v>6</v>
      </c>
      <c r="X98" s="136">
        <v>0</v>
      </c>
      <c r="Y98" s="136">
        <v>0</v>
      </c>
      <c r="Z98" s="136">
        <v>0</v>
      </c>
      <c r="AA98" s="129">
        <f>Consolidado!AW106</f>
        <v>20</v>
      </c>
      <c r="AB98" s="129">
        <v>0</v>
      </c>
      <c r="AC98" s="33">
        <f t="shared" si="3"/>
        <v>72</v>
      </c>
      <c r="GB98" s="127"/>
      <c r="GC98" s="127"/>
      <c r="GD98" s="127"/>
      <c r="GE98" s="127"/>
      <c r="GF98" s="127"/>
      <c r="GG98" s="127"/>
      <c r="GH98" s="127"/>
      <c r="GI98" s="127"/>
      <c r="GJ98" s="127"/>
      <c r="GK98" s="127"/>
      <c r="GL98" s="127"/>
      <c r="GM98" s="127"/>
      <c r="GN98" s="127"/>
      <c r="GO98" s="127"/>
      <c r="GP98" s="127"/>
      <c r="GQ98" s="127"/>
      <c r="GR98" s="127"/>
      <c r="GS98" s="127"/>
      <c r="GT98" s="127"/>
      <c r="GU98" s="127"/>
      <c r="GV98" s="127"/>
      <c r="GW98" s="127"/>
      <c r="GX98" s="127"/>
      <c r="GY98" s="127"/>
      <c r="GZ98" s="127"/>
      <c r="HA98" s="127"/>
    </row>
    <row r="99" spans="1:209" s="126" customFormat="1" ht="45">
      <c r="A99" s="34">
        <v>89</v>
      </c>
      <c r="B99" s="34">
        <v>16</v>
      </c>
      <c r="C99" s="35">
        <v>42311511</v>
      </c>
      <c r="D99" s="35">
        <v>2503344</v>
      </c>
      <c r="E99" s="37" t="s">
        <v>238</v>
      </c>
      <c r="F99" s="37" t="s">
        <v>239</v>
      </c>
      <c r="G99" s="38" t="s">
        <v>83</v>
      </c>
      <c r="H99" s="139">
        <v>1000</v>
      </c>
      <c r="I99" s="129">
        <v>500</v>
      </c>
      <c r="J99" s="136">
        <v>0</v>
      </c>
      <c r="K99" s="129">
        <v>600</v>
      </c>
      <c r="L99" s="129">
        <v>300</v>
      </c>
      <c r="M99" s="129">
        <v>0</v>
      </c>
      <c r="N99" s="136">
        <v>150</v>
      </c>
      <c r="O99" s="129">
        <v>0</v>
      </c>
      <c r="P99" s="136">
        <v>50</v>
      </c>
      <c r="Q99" s="129">
        <v>100</v>
      </c>
      <c r="R99" s="129">
        <v>101</v>
      </c>
      <c r="S99" s="139">
        <v>0</v>
      </c>
      <c r="T99" s="129">
        <v>300</v>
      </c>
      <c r="U99" s="129">
        <v>0</v>
      </c>
      <c r="V99" s="136">
        <v>2</v>
      </c>
      <c r="W99" s="129">
        <v>100</v>
      </c>
      <c r="X99" s="136">
        <v>0</v>
      </c>
      <c r="Y99" s="136">
        <v>50</v>
      </c>
      <c r="Z99" s="136">
        <v>100</v>
      </c>
      <c r="AA99" s="129">
        <f>Consolidado!AW107</f>
        <v>500</v>
      </c>
      <c r="AB99" s="129">
        <v>200</v>
      </c>
      <c r="AC99" s="33">
        <f t="shared" si="3"/>
        <v>4053</v>
      </c>
      <c r="GB99" s="127"/>
      <c r="GC99" s="127"/>
      <c r="GD99" s="127"/>
      <c r="GE99" s="127"/>
      <c r="GF99" s="127"/>
      <c r="GG99" s="127"/>
      <c r="GH99" s="127"/>
      <c r="GI99" s="127"/>
      <c r="GJ99" s="127"/>
      <c r="GK99" s="127"/>
      <c r="GL99" s="127"/>
      <c r="GM99" s="127"/>
      <c r="GN99" s="127"/>
      <c r="GO99" s="127"/>
      <c r="GP99" s="127"/>
      <c r="GQ99" s="127"/>
      <c r="GR99" s="127"/>
      <c r="GS99" s="127"/>
      <c r="GT99" s="127"/>
      <c r="GU99" s="127"/>
      <c r="GV99" s="127"/>
      <c r="GW99" s="127"/>
      <c r="GX99" s="127"/>
      <c r="GY99" s="127"/>
      <c r="GZ99" s="127"/>
      <c r="HA99" s="127"/>
    </row>
    <row r="100" spans="1:209" s="126" customFormat="1" ht="33.75">
      <c r="A100" s="34">
        <v>90</v>
      </c>
      <c r="B100" s="34">
        <v>17</v>
      </c>
      <c r="C100" s="35">
        <v>42311511</v>
      </c>
      <c r="D100" s="35">
        <v>2503819</v>
      </c>
      <c r="E100" s="37" t="s">
        <v>240</v>
      </c>
      <c r="F100" s="37" t="s">
        <v>241</v>
      </c>
      <c r="G100" s="56" t="s">
        <v>38</v>
      </c>
      <c r="H100" s="139">
        <v>0</v>
      </c>
      <c r="I100" s="129">
        <v>0</v>
      </c>
      <c r="J100" s="136">
        <v>5</v>
      </c>
      <c r="K100" s="129">
        <v>2</v>
      </c>
      <c r="L100" s="129">
        <v>0</v>
      </c>
      <c r="M100" s="129">
        <v>0</v>
      </c>
      <c r="N100" s="136">
        <v>0</v>
      </c>
      <c r="O100" s="129">
        <v>0</v>
      </c>
      <c r="P100" s="136">
        <v>0</v>
      </c>
      <c r="Q100" s="129">
        <v>0</v>
      </c>
      <c r="R100" s="129">
        <v>0</v>
      </c>
      <c r="S100" s="139">
        <v>0</v>
      </c>
      <c r="T100" s="129">
        <v>0</v>
      </c>
      <c r="U100" s="129">
        <v>0</v>
      </c>
      <c r="V100" s="136">
        <v>0</v>
      </c>
      <c r="W100" s="129">
        <v>0</v>
      </c>
      <c r="X100" s="136">
        <v>0</v>
      </c>
      <c r="Y100" s="136">
        <v>0</v>
      </c>
      <c r="Z100" s="136">
        <v>0</v>
      </c>
      <c r="AA100" s="129">
        <f>Consolidado!AW108</f>
        <v>2</v>
      </c>
      <c r="AB100" s="129">
        <v>0</v>
      </c>
      <c r="AC100" s="33">
        <f t="shared" si="3"/>
        <v>9</v>
      </c>
      <c r="GB100" s="127"/>
      <c r="GC100" s="127"/>
      <c r="GD100" s="127"/>
      <c r="GE100" s="127"/>
      <c r="GF100" s="127"/>
      <c r="GG100" s="127"/>
      <c r="GH100" s="127"/>
      <c r="GI100" s="127"/>
      <c r="GJ100" s="127"/>
      <c r="GK100" s="127"/>
      <c r="GL100" s="127"/>
      <c r="GM100" s="127"/>
      <c r="GN100" s="127"/>
      <c r="GO100" s="127"/>
      <c r="GP100" s="127"/>
      <c r="GQ100" s="127"/>
      <c r="GR100" s="127"/>
      <c r="GS100" s="127"/>
      <c r="GT100" s="127"/>
      <c r="GU100" s="127"/>
      <c r="GV100" s="127"/>
      <c r="GW100" s="127"/>
      <c r="GX100" s="127"/>
      <c r="GY100" s="127"/>
      <c r="GZ100" s="127"/>
      <c r="HA100" s="127"/>
    </row>
    <row r="101" spans="1:209" s="126" customFormat="1" ht="56.25">
      <c r="A101" s="34">
        <v>91</v>
      </c>
      <c r="B101" s="34">
        <v>18</v>
      </c>
      <c r="C101" s="35">
        <v>42141500</v>
      </c>
      <c r="D101" s="35">
        <v>2501102</v>
      </c>
      <c r="E101" s="55" t="s">
        <v>242</v>
      </c>
      <c r="F101" s="55" t="s">
        <v>243</v>
      </c>
      <c r="G101" s="56" t="s">
        <v>244</v>
      </c>
      <c r="H101" s="139">
        <v>2</v>
      </c>
      <c r="I101" s="129">
        <v>0</v>
      </c>
      <c r="J101" s="136">
        <v>0</v>
      </c>
      <c r="K101" s="129">
        <v>0</v>
      </c>
      <c r="L101" s="129">
        <v>2</v>
      </c>
      <c r="M101" s="129">
        <v>0</v>
      </c>
      <c r="N101" s="136">
        <v>0</v>
      </c>
      <c r="O101" s="129">
        <v>0</v>
      </c>
      <c r="P101" s="136">
        <v>2</v>
      </c>
      <c r="Q101" s="129">
        <v>3</v>
      </c>
      <c r="R101" s="129">
        <v>0</v>
      </c>
      <c r="S101" s="139">
        <v>0</v>
      </c>
      <c r="T101" s="129">
        <v>2</v>
      </c>
      <c r="U101" s="129">
        <v>0</v>
      </c>
      <c r="V101" s="136">
        <v>0</v>
      </c>
      <c r="W101" s="129">
        <v>0</v>
      </c>
      <c r="X101" s="136">
        <v>3</v>
      </c>
      <c r="Y101" s="136">
        <v>2</v>
      </c>
      <c r="Z101" s="136">
        <v>0</v>
      </c>
      <c r="AA101" s="129">
        <f>Consolidado!AW109</f>
        <v>0</v>
      </c>
      <c r="AB101" s="129">
        <v>3</v>
      </c>
      <c r="AC101" s="33">
        <f t="shared" si="3"/>
        <v>19</v>
      </c>
      <c r="GB101" s="127"/>
      <c r="GC101" s="127"/>
      <c r="GD101" s="127"/>
      <c r="GE101" s="127"/>
      <c r="GF101" s="127"/>
      <c r="GG101" s="127"/>
      <c r="GH101" s="127"/>
      <c r="GI101" s="127"/>
      <c r="GJ101" s="127"/>
      <c r="GK101" s="127"/>
      <c r="GL101" s="127"/>
      <c r="GM101" s="127"/>
      <c r="GN101" s="127"/>
      <c r="GO101" s="127"/>
      <c r="GP101" s="127"/>
      <c r="GQ101" s="127"/>
      <c r="GR101" s="127"/>
      <c r="GS101" s="127"/>
      <c r="GT101" s="127"/>
      <c r="GU101" s="127"/>
      <c r="GV101" s="127"/>
      <c r="GW101" s="127"/>
      <c r="GX101" s="127"/>
      <c r="GY101" s="127"/>
      <c r="GZ101" s="127"/>
      <c r="HA101" s="127"/>
    </row>
    <row r="102" spans="1:209" s="126" customFormat="1" ht="33.75">
      <c r="A102" s="34">
        <v>92</v>
      </c>
      <c r="B102" s="34">
        <v>19</v>
      </c>
      <c r="C102" s="35">
        <v>51101508</v>
      </c>
      <c r="D102" s="35">
        <v>2501714</v>
      </c>
      <c r="E102" s="37" t="s">
        <v>245</v>
      </c>
      <c r="F102" s="37" t="s">
        <v>246</v>
      </c>
      <c r="G102" s="38" t="s">
        <v>64</v>
      </c>
      <c r="H102" s="139">
        <v>0</v>
      </c>
      <c r="I102" s="129">
        <v>10</v>
      </c>
      <c r="J102" s="136">
        <v>27</v>
      </c>
      <c r="K102" s="129">
        <v>0</v>
      </c>
      <c r="L102" s="129">
        <v>0</v>
      </c>
      <c r="M102" s="129">
        <v>0</v>
      </c>
      <c r="N102" s="136">
        <v>0</v>
      </c>
      <c r="O102" s="129">
        <v>0</v>
      </c>
      <c r="P102" s="136">
        <v>0</v>
      </c>
      <c r="Q102" s="129">
        <v>0</v>
      </c>
      <c r="R102" s="129">
        <v>0</v>
      </c>
      <c r="S102" s="139">
        <v>0</v>
      </c>
      <c r="T102" s="129">
        <v>10</v>
      </c>
      <c r="U102" s="129">
        <v>0</v>
      </c>
      <c r="V102" s="136">
        <v>0</v>
      </c>
      <c r="W102" s="129">
        <v>10</v>
      </c>
      <c r="X102" s="136">
        <v>0</v>
      </c>
      <c r="Y102" s="136">
        <v>0</v>
      </c>
      <c r="Z102" s="136">
        <v>0</v>
      </c>
      <c r="AA102" s="129">
        <f>Consolidado!AW110</f>
        <v>0</v>
      </c>
      <c r="AB102" s="129">
        <v>0</v>
      </c>
      <c r="AC102" s="33">
        <f t="shared" si="3"/>
        <v>57</v>
      </c>
      <c r="GB102" s="127"/>
      <c r="GC102" s="127"/>
      <c r="GD102" s="127"/>
      <c r="GE102" s="127"/>
      <c r="GF102" s="127"/>
      <c r="GG102" s="127"/>
      <c r="GH102" s="127"/>
      <c r="GI102" s="127"/>
      <c r="GJ102" s="127"/>
      <c r="GK102" s="127"/>
      <c r="GL102" s="127"/>
      <c r="GM102" s="127"/>
      <c r="GN102" s="127"/>
      <c r="GO102" s="127"/>
      <c r="GP102" s="127"/>
      <c r="GQ102" s="127"/>
      <c r="GR102" s="127"/>
      <c r="GS102" s="127"/>
      <c r="GT102" s="127"/>
      <c r="GU102" s="127"/>
      <c r="GV102" s="127"/>
      <c r="GW102" s="127"/>
      <c r="GX102" s="127"/>
      <c r="GY102" s="127"/>
      <c r="GZ102" s="127"/>
      <c r="HA102" s="127"/>
    </row>
    <row r="103" spans="1:209" s="126" customFormat="1" ht="33.75">
      <c r="A103" s="34">
        <v>93</v>
      </c>
      <c r="B103" s="34">
        <v>20</v>
      </c>
      <c r="C103" s="35">
        <v>42141504</v>
      </c>
      <c r="D103" s="35">
        <v>2501715</v>
      </c>
      <c r="E103" s="37" t="s">
        <v>247</v>
      </c>
      <c r="F103" s="37" t="s">
        <v>248</v>
      </c>
      <c r="G103" s="38" t="s">
        <v>64</v>
      </c>
      <c r="H103" s="139">
        <v>0</v>
      </c>
      <c r="I103" s="129">
        <v>10</v>
      </c>
      <c r="J103" s="136">
        <v>0</v>
      </c>
      <c r="K103" s="129">
        <v>0</v>
      </c>
      <c r="L103" s="129">
        <v>0</v>
      </c>
      <c r="M103" s="129">
        <v>0</v>
      </c>
      <c r="N103" s="136">
        <v>0</v>
      </c>
      <c r="O103" s="129">
        <v>0</v>
      </c>
      <c r="P103" s="136">
        <v>0</v>
      </c>
      <c r="Q103" s="129">
        <v>0</v>
      </c>
      <c r="R103" s="129">
        <v>0</v>
      </c>
      <c r="S103" s="139">
        <v>0</v>
      </c>
      <c r="T103" s="129">
        <v>10</v>
      </c>
      <c r="U103" s="129">
        <v>0</v>
      </c>
      <c r="V103" s="136">
        <v>0</v>
      </c>
      <c r="W103" s="129">
        <v>10</v>
      </c>
      <c r="X103" s="136">
        <v>0</v>
      </c>
      <c r="Y103" s="136">
        <v>0</v>
      </c>
      <c r="Z103" s="136">
        <v>0</v>
      </c>
      <c r="AA103" s="129">
        <f>Consolidado!AW111</f>
        <v>0</v>
      </c>
      <c r="AB103" s="129">
        <v>0</v>
      </c>
      <c r="AC103" s="33">
        <f t="shared" si="3"/>
        <v>30</v>
      </c>
      <c r="GB103" s="127"/>
      <c r="GC103" s="127"/>
      <c r="GD103" s="127"/>
      <c r="GE103" s="127"/>
      <c r="GF103" s="127"/>
      <c r="GG103" s="127"/>
      <c r="GH103" s="127"/>
      <c r="GI103" s="127"/>
      <c r="GJ103" s="127"/>
      <c r="GK103" s="127"/>
      <c r="GL103" s="127"/>
      <c r="GM103" s="127"/>
      <c r="GN103" s="127"/>
      <c r="GO103" s="127"/>
      <c r="GP103" s="127"/>
      <c r="GQ103" s="127"/>
      <c r="GR103" s="127"/>
      <c r="GS103" s="127"/>
      <c r="GT103" s="127"/>
      <c r="GU103" s="127"/>
      <c r="GV103" s="127"/>
      <c r="GW103" s="127"/>
      <c r="GX103" s="127"/>
      <c r="GY103" s="127"/>
      <c r="GZ103" s="127"/>
      <c r="HA103" s="127"/>
    </row>
    <row r="104" spans="1:209" s="126" customFormat="1" ht="33.75">
      <c r="A104" s="34">
        <v>94</v>
      </c>
      <c r="B104" s="34">
        <v>21</v>
      </c>
      <c r="C104" s="35">
        <v>42311505</v>
      </c>
      <c r="D104" s="35">
        <v>2501716</v>
      </c>
      <c r="E104" s="37" t="s">
        <v>249</v>
      </c>
      <c r="F104" s="37" t="s">
        <v>250</v>
      </c>
      <c r="G104" s="38" t="s">
        <v>64</v>
      </c>
      <c r="H104" s="139">
        <v>0</v>
      </c>
      <c r="I104" s="129">
        <v>10</v>
      </c>
      <c r="J104" s="136">
        <v>0</v>
      </c>
      <c r="K104" s="129">
        <v>0</v>
      </c>
      <c r="L104" s="129">
        <v>0</v>
      </c>
      <c r="M104" s="129">
        <v>0</v>
      </c>
      <c r="N104" s="136">
        <v>0</v>
      </c>
      <c r="O104" s="129">
        <v>0</v>
      </c>
      <c r="P104" s="136">
        <v>0</v>
      </c>
      <c r="Q104" s="129">
        <v>0</v>
      </c>
      <c r="R104" s="129">
        <v>0</v>
      </c>
      <c r="S104" s="139">
        <v>0</v>
      </c>
      <c r="T104" s="129">
        <v>10</v>
      </c>
      <c r="U104" s="129">
        <v>30</v>
      </c>
      <c r="V104" s="136">
        <v>0</v>
      </c>
      <c r="W104" s="129">
        <v>10</v>
      </c>
      <c r="X104" s="136">
        <v>0</v>
      </c>
      <c r="Y104" s="136">
        <v>0</v>
      </c>
      <c r="Z104" s="136">
        <v>0</v>
      </c>
      <c r="AA104" s="129">
        <f>Consolidado!AW112</f>
        <v>0</v>
      </c>
      <c r="AB104" s="129">
        <v>0</v>
      </c>
      <c r="AC104" s="33">
        <f t="shared" si="3"/>
        <v>60</v>
      </c>
      <c r="GB104" s="127"/>
      <c r="GC104" s="127"/>
      <c r="GD104" s="127"/>
      <c r="GE104" s="127"/>
      <c r="GF104" s="127"/>
      <c r="GG104" s="127"/>
      <c r="GH104" s="127"/>
      <c r="GI104" s="127"/>
      <c r="GJ104" s="127"/>
      <c r="GK104" s="127"/>
      <c r="GL104" s="127"/>
      <c r="GM104" s="127"/>
      <c r="GN104" s="127"/>
      <c r="GO104" s="127"/>
      <c r="GP104" s="127"/>
      <c r="GQ104" s="127"/>
      <c r="GR104" s="127"/>
      <c r="GS104" s="127"/>
      <c r="GT104" s="127"/>
      <c r="GU104" s="127"/>
      <c r="GV104" s="127"/>
      <c r="GW104" s="127"/>
      <c r="GX104" s="127"/>
      <c r="GY104" s="127"/>
      <c r="GZ104" s="127"/>
      <c r="HA104" s="127"/>
    </row>
    <row r="105" spans="1:209" s="126" customFormat="1" ht="33.75">
      <c r="A105" s="34">
        <v>95</v>
      </c>
      <c r="B105" s="34">
        <v>22</v>
      </c>
      <c r="C105" s="35">
        <v>42311505</v>
      </c>
      <c r="D105" s="35">
        <v>2501717</v>
      </c>
      <c r="E105" s="37" t="s">
        <v>251</v>
      </c>
      <c r="F105" s="37" t="s">
        <v>252</v>
      </c>
      <c r="G105" s="38" t="s">
        <v>64</v>
      </c>
      <c r="H105" s="139">
        <v>0</v>
      </c>
      <c r="I105" s="129">
        <v>10</v>
      </c>
      <c r="J105" s="136">
        <v>0</v>
      </c>
      <c r="K105" s="129">
        <v>0</v>
      </c>
      <c r="L105" s="129">
        <v>0</v>
      </c>
      <c r="M105" s="129">
        <v>0</v>
      </c>
      <c r="N105" s="136">
        <v>0</v>
      </c>
      <c r="O105" s="129">
        <v>0</v>
      </c>
      <c r="P105" s="136">
        <v>0</v>
      </c>
      <c r="Q105" s="129">
        <v>0</v>
      </c>
      <c r="R105" s="129">
        <v>0</v>
      </c>
      <c r="S105" s="139">
        <v>0</v>
      </c>
      <c r="T105" s="129">
        <v>10</v>
      </c>
      <c r="U105" s="129">
        <v>0</v>
      </c>
      <c r="V105" s="136">
        <v>0</v>
      </c>
      <c r="W105" s="129">
        <v>10</v>
      </c>
      <c r="X105" s="136">
        <v>0</v>
      </c>
      <c r="Y105" s="136">
        <v>0</v>
      </c>
      <c r="Z105" s="136">
        <v>20</v>
      </c>
      <c r="AA105" s="129">
        <f>Consolidado!AW113</f>
        <v>0</v>
      </c>
      <c r="AB105" s="129">
        <v>0</v>
      </c>
      <c r="AC105" s="33">
        <f t="shared" si="3"/>
        <v>50</v>
      </c>
      <c r="GB105" s="127"/>
      <c r="GC105" s="127"/>
      <c r="GD105" s="127"/>
      <c r="GE105" s="127"/>
      <c r="GF105" s="127"/>
      <c r="GG105" s="127"/>
      <c r="GH105" s="127"/>
      <c r="GI105" s="127"/>
      <c r="GJ105" s="127"/>
      <c r="GK105" s="127"/>
      <c r="GL105" s="127"/>
      <c r="GM105" s="127"/>
      <c r="GN105" s="127"/>
      <c r="GO105" s="127"/>
      <c r="GP105" s="127"/>
      <c r="GQ105" s="127"/>
      <c r="GR105" s="127"/>
      <c r="GS105" s="127"/>
      <c r="GT105" s="127"/>
      <c r="GU105" s="127"/>
      <c r="GV105" s="127"/>
      <c r="GW105" s="127"/>
      <c r="GX105" s="127"/>
      <c r="GY105" s="127"/>
      <c r="GZ105" s="127"/>
      <c r="HA105" s="127"/>
    </row>
    <row r="106" spans="1:209" s="126" customFormat="1" ht="22.5">
      <c r="A106" s="34">
        <v>96</v>
      </c>
      <c r="B106" s="34">
        <v>23</v>
      </c>
      <c r="C106" s="35">
        <v>42311505</v>
      </c>
      <c r="D106" s="35">
        <v>2500104</v>
      </c>
      <c r="E106" s="37" t="s">
        <v>253</v>
      </c>
      <c r="F106" s="37" t="s">
        <v>254</v>
      </c>
      <c r="G106" s="38" t="s">
        <v>64</v>
      </c>
      <c r="H106" s="139">
        <v>0</v>
      </c>
      <c r="I106" s="129">
        <v>0</v>
      </c>
      <c r="J106" s="136">
        <v>0</v>
      </c>
      <c r="K106" s="129">
        <v>0</v>
      </c>
      <c r="L106" s="129">
        <v>0</v>
      </c>
      <c r="M106" s="129">
        <v>0</v>
      </c>
      <c r="N106" s="136">
        <v>0</v>
      </c>
      <c r="O106" s="129">
        <v>0</v>
      </c>
      <c r="P106" s="136">
        <v>0</v>
      </c>
      <c r="Q106" s="129">
        <v>0</v>
      </c>
      <c r="R106" s="129">
        <v>0</v>
      </c>
      <c r="S106" s="139">
        <v>0</v>
      </c>
      <c r="T106" s="129">
        <v>10</v>
      </c>
      <c r="U106" s="129">
        <v>0</v>
      </c>
      <c r="V106" s="136">
        <v>0</v>
      </c>
      <c r="W106" s="129">
        <v>10</v>
      </c>
      <c r="X106" s="136">
        <v>0</v>
      </c>
      <c r="Y106" s="136">
        <v>0</v>
      </c>
      <c r="Z106" s="136">
        <v>0</v>
      </c>
      <c r="AA106" s="129">
        <f>Consolidado!AW114</f>
        <v>0</v>
      </c>
      <c r="AB106" s="129">
        <v>0</v>
      </c>
      <c r="AC106" s="33">
        <f t="shared" si="3"/>
        <v>20</v>
      </c>
      <c r="GB106" s="127"/>
      <c r="GC106" s="127"/>
      <c r="GD106" s="127"/>
      <c r="GE106" s="127"/>
      <c r="GF106" s="127"/>
      <c r="GG106" s="127"/>
      <c r="GH106" s="127"/>
      <c r="GI106" s="127"/>
      <c r="GJ106" s="127"/>
      <c r="GK106" s="127"/>
      <c r="GL106" s="127"/>
      <c r="GM106" s="127"/>
      <c r="GN106" s="127"/>
      <c r="GO106" s="127"/>
      <c r="GP106" s="127"/>
      <c r="GQ106" s="127"/>
      <c r="GR106" s="127"/>
      <c r="GS106" s="127"/>
      <c r="GT106" s="127"/>
      <c r="GU106" s="127"/>
      <c r="GV106" s="127"/>
      <c r="GW106" s="127"/>
      <c r="GX106" s="127"/>
      <c r="GY106" s="127"/>
      <c r="GZ106" s="127"/>
      <c r="HA106" s="127"/>
    </row>
    <row r="107" spans="1:209" s="126" customFormat="1" ht="22.5">
      <c r="A107" s="34">
        <v>97</v>
      </c>
      <c r="B107" s="34">
        <v>24</v>
      </c>
      <c r="C107" s="35">
        <v>42311505</v>
      </c>
      <c r="D107" s="35">
        <v>2584090</v>
      </c>
      <c r="E107" s="37" t="s">
        <v>255</v>
      </c>
      <c r="F107" s="37" t="s">
        <v>256</v>
      </c>
      <c r="G107" s="38" t="s">
        <v>64</v>
      </c>
      <c r="H107" s="139">
        <v>0</v>
      </c>
      <c r="I107" s="129">
        <v>2</v>
      </c>
      <c r="J107" s="136">
        <v>0</v>
      </c>
      <c r="K107" s="129">
        <v>0</v>
      </c>
      <c r="L107" s="129">
        <v>0</v>
      </c>
      <c r="M107" s="129">
        <v>0</v>
      </c>
      <c r="N107" s="136">
        <v>0</v>
      </c>
      <c r="O107" s="129">
        <v>0</v>
      </c>
      <c r="P107" s="136">
        <v>0</v>
      </c>
      <c r="Q107" s="129">
        <v>0</v>
      </c>
      <c r="R107" s="129">
        <v>0</v>
      </c>
      <c r="S107" s="139">
        <v>0</v>
      </c>
      <c r="T107" s="129">
        <v>10</v>
      </c>
      <c r="U107" s="129">
        <v>0</v>
      </c>
      <c r="V107" s="136">
        <v>0</v>
      </c>
      <c r="W107" s="129">
        <v>10</v>
      </c>
      <c r="X107" s="136">
        <v>0</v>
      </c>
      <c r="Y107" s="136">
        <v>0</v>
      </c>
      <c r="Z107" s="136">
        <v>0</v>
      </c>
      <c r="AA107" s="129">
        <f>Consolidado!AW115</f>
        <v>0</v>
      </c>
      <c r="AB107" s="129">
        <v>0</v>
      </c>
      <c r="AC107" s="33">
        <f t="shared" si="3"/>
        <v>22</v>
      </c>
      <c r="GB107" s="127"/>
      <c r="GC107" s="127"/>
      <c r="GD107" s="127"/>
      <c r="GE107" s="127"/>
      <c r="GF107" s="127"/>
      <c r="GG107" s="127"/>
      <c r="GH107" s="127"/>
      <c r="GI107" s="127"/>
      <c r="GJ107" s="127"/>
      <c r="GK107" s="127"/>
      <c r="GL107" s="127"/>
      <c r="GM107" s="127"/>
      <c r="GN107" s="127"/>
      <c r="GO107" s="127"/>
      <c r="GP107" s="127"/>
      <c r="GQ107" s="127"/>
      <c r="GR107" s="127"/>
      <c r="GS107" s="127"/>
      <c r="GT107" s="127"/>
      <c r="GU107" s="127"/>
      <c r="GV107" s="127"/>
      <c r="GW107" s="127"/>
      <c r="GX107" s="127"/>
      <c r="GY107" s="127"/>
      <c r="GZ107" s="127"/>
      <c r="HA107" s="127"/>
    </row>
    <row r="108" spans="1:209" s="126" customFormat="1" ht="22.5">
      <c r="A108" s="34">
        <v>98</v>
      </c>
      <c r="B108" s="34">
        <v>25</v>
      </c>
      <c r="C108" s="35">
        <v>42311505</v>
      </c>
      <c r="D108" s="35">
        <v>2500106</v>
      </c>
      <c r="E108" s="37" t="s">
        <v>257</v>
      </c>
      <c r="F108" s="37" t="s">
        <v>258</v>
      </c>
      <c r="G108" s="38" t="s">
        <v>64</v>
      </c>
      <c r="H108" s="139">
        <v>0</v>
      </c>
      <c r="I108" s="129">
        <v>0</v>
      </c>
      <c r="J108" s="136">
        <v>0</v>
      </c>
      <c r="K108" s="129">
        <v>0</v>
      </c>
      <c r="L108" s="129">
        <v>0</v>
      </c>
      <c r="M108" s="129">
        <v>0</v>
      </c>
      <c r="N108" s="136">
        <v>0</v>
      </c>
      <c r="O108" s="129">
        <v>0</v>
      </c>
      <c r="P108" s="136">
        <v>0</v>
      </c>
      <c r="Q108" s="129">
        <v>0</v>
      </c>
      <c r="R108" s="129">
        <v>0</v>
      </c>
      <c r="S108" s="139">
        <v>0</v>
      </c>
      <c r="T108" s="129">
        <v>10</v>
      </c>
      <c r="U108" s="129">
        <v>0</v>
      </c>
      <c r="V108" s="136">
        <v>0</v>
      </c>
      <c r="W108" s="129">
        <v>10</v>
      </c>
      <c r="X108" s="136">
        <v>0</v>
      </c>
      <c r="Y108" s="136">
        <v>0</v>
      </c>
      <c r="Z108" s="136">
        <v>0</v>
      </c>
      <c r="AA108" s="129">
        <f>Consolidado!AW116</f>
        <v>0</v>
      </c>
      <c r="AB108" s="129">
        <v>0</v>
      </c>
      <c r="AC108" s="33">
        <f t="shared" si="3"/>
        <v>20</v>
      </c>
      <c r="GB108" s="127"/>
      <c r="GC108" s="127"/>
      <c r="GD108" s="127"/>
      <c r="GE108" s="127"/>
      <c r="GF108" s="127"/>
      <c r="GG108" s="127"/>
      <c r="GH108" s="127"/>
      <c r="GI108" s="127"/>
      <c r="GJ108" s="127"/>
      <c r="GK108" s="127"/>
      <c r="GL108" s="127"/>
      <c r="GM108" s="127"/>
      <c r="GN108" s="127"/>
      <c r="GO108" s="127"/>
      <c r="GP108" s="127"/>
      <c r="GQ108" s="127"/>
      <c r="GR108" s="127"/>
      <c r="GS108" s="127"/>
      <c r="GT108" s="127"/>
      <c r="GU108" s="127"/>
      <c r="GV108" s="127"/>
      <c r="GW108" s="127"/>
      <c r="GX108" s="127"/>
      <c r="GY108" s="127"/>
      <c r="GZ108" s="127"/>
      <c r="HA108" s="127"/>
    </row>
    <row r="109" spans="1:209" s="126" customFormat="1" ht="22.5">
      <c r="A109" s="34">
        <v>99</v>
      </c>
      <c r="B109" s="34">
        <v>26</v>
      </c>
      <c r="C109" s="35">
        <v>42311505</v>
      </c>
      <c r="D109" s="35">
        <v>2584091</v>
      </c>
      <c r="E109" s="37" t="s">
        <v>259</v>
      </c>
      <c r="F109" s="37" t="s">
        <v>260</v>
      </c>
      <c r="G109" s="38" t="s">
        <v>64</v>
      </c>
      <c r="H109" s="139">
        <v>0</v>
      </c>
      <c r="I109" s="129">
        <v>3</v>
      </c>
      <c r="J109" s="136">
        <v>0</v>
      </c>
      <c r="K109" s="129">
        <v>0</v>
      </c>
      <c r="L109" s="129">
        <v>0</v>
      </c>
      <c r="M109" s="129">
        <v>0</v>
      </c>
      <c r="N109" s="136">
        <v>0</v>
      </c>
      <c r="O109" s="129">
        <v>0</v>
      </c>
      <c r="P109" s="136">
        <v>0</v>
      </c>
      <c r="Q109" s="129">
        <v>0</v>
      </c>
      <c r="R109" s="129">
        <v>0</v>
      </c>
      <c r="S109" s="139">
        <v>0</v>
      </c>
      <c r="T109" s="129">
        <v>10</v>
      </c>
      <c r="U109" s="129">
        <v>0</v>
      </c>
      <c r="V109" s="136">
        <v>0</v>
      </c>
      <c r="W109" s="129">
        <v>10</v>
      </c>
      <c r="X109" s="136">
        <v>0</v>
      </c>
      <c r="Y109" s="136">
        <v>0</v>
      </c>
      <c r="Z109" s="136">
        <v>10</v>
      </c>
      <c r="AA109" s="129">
        <f>Consolidado!AW117</f>
        <v>0</v>
      </c>
      <c r="AB109" s="129">
        <v>0</v>
      </c>
      <c r="AC109" s="33">
        <f t="shared" si="3"/>
        <v>33</v>
      </c>
      <c r="GB109" s="127"/>
      <c r="GC109" s="127"/>
      <c r="GD109" s="127"/>
      <c r="GE109" s="127"/>
      <c r="GF109" s="127"/>
      <c r="GG109" s="127"/>
      <c r="GH109" s="127"/>
      <c r="GI109" s="127"/>
      <c r="GJ109" s="127"/>
      <c r="GK109" s="127"/>
      <c r="GL109" s="127"/>
      <c r="GM109" s="127"/>
      <c r="GN109" s="127"/>
      <c r="GO109" s="127"/>
      <c r="GP109" s="127"/>
      <c r="GQ109" s="127"/>
      <c r="GR109" s="127"/>
      <c r="GS109" s="127"/>
      <c r="GT109" s="127"/>
      <c r="GU109" s="127"/>
      <c r="GV109" s="127"/>
      <c r="GW109" s="127"/>
      <c r="GX109" s="127"/>
      <c r="GY109" s="127"/>
      <c r="GZ109" s="127"/>
      <c r="HA109" s="127"/>
    </row>
    <row r="110" spans="1:209" s="126" customFormat="1" ht="33.75">
      <c r="A110" s="34">
        <v>100</v>
      </c>
      <c r="B110" s="34">
        <v>27</v>
      </c>
      <c r="C110" s="35">
        <v>42311505</v>
      </c>
      <c r="D110" s="35">
        <v>2501715</v>
      </c>
      <c r="E110" s="37" t="s">
        <v>261</v>
      </c>
      <c r="F110" s="37" t="s">
        <v>262</v>
      </c>
      <c r="G110" s="38" t="s">
        <v>64</v>
      </c>
      <c r="H110" s="139">
        <v>0</v>
      </c>
      <c r="I110" s="129">
        <v>0</v>
      </c>
      <c r="J110" s="136">
        <v>0</v>
      </c>
      <c r="K110" s="129">
        <v>20</v>
      </c>
      <c r="L110" s="129">
        <v>0</v>
      </c>
      <c r="M110" s="129">
        <v>0</v>
      </c>
      <c r="N110" s="136">
        <v>0</v>
      </c>
      <c r="O110" s="129">
        <v>0</v>
      </c>
      <c r="P110" s="136">
        <v>0</v>
      </c>
      <c r="Q110" s="129">
        <v>0</v>
      </c>
      <c r="R110" s="129">
        <v>0</v>
      </c>
      <c r="S110" s="139">
        <v>0</v>
      </c>
      <c r="T110" s="129">
        <v>10</v>
      </c>
      <c r="U110" s="129">
        <v>0</v>
      </c>
      <c r="V110" s="136">
        <v>0</v>
      </c>
      <c r="W110" s="129">
        <v>10</v>
      </c>
      <c r="X110" s="136">
        <v>0</v>
      </c>
      <c r="Y110" s="136">
        <v>0</v>
      </c>
      <c r="Z110" s="136">
        <v>0</v>
      </c>
      <c r="AA110" s="129">
        <f>Consolidado!AW118</f>
        <v>0</v>
      </c>
      <c r="AB110" s="129">
        <v>0</v>
      </c>
      <c r="AC110" s="33">
        <f t="shared" si="3"/>
        <v>40</v>
      </c>
      <c r="GB110" s="127"/>
      <c r="GC110" s="127"/>
      <c r="GD110" s="127"/>
      <c r="GE110" s="127"/>
      <c r="GF110" s="127"/>
      <c r="GG110" s="127"/>
      <c r="GH110" s="127"/>
      <c r="GI110" s="127"/>
      <c r="GJ110" s="127"/>
      <c r="GK110" s="127"/>
      <c r="GL110" s="127"/>
      <c r="GM110" s="127"/>
      <c r="GN110" s="127"/>
      <c r="GO110" s="127"/>
      <c r="GP110" s="127"/>
      <c r="GQ110" s="127"/>
      <c r="GR110" s="127"/>
      <c r="GS110" s="127"/>
      <c r="GT110" s="127"/>
      <c r="GU110" s="127"/>
      <c r="GV110" s="127"/>
      <c r="GW110" s="127"/>
      <c r="GX110" s="127"/>
      <c r="GY110" s="127"/>
      <c r="GZ110" s="127"/>
      <c r="HA110" s="127"/>
    </row>
    <row r="111" spans="1:209" s="126" customFormat="1" ht="67.5">
      <c r="A111" s="34">
        <v>101</v>
      </c>
      <c r="B111" s="34">
        <v>28</v>
      </c>
      <c r="C111" s="35">
        <v>42311505</v>
      </c>
      <c r="D111" s="35">
        <v>2500101</v>
      </c>
      <c r="E111" s="37" t="s">
        <v>263</v>
      </c>
      <c r="F111" s="55" t="s">
        <v>483</v>
      </c>
      <c r="G111" s="38" t="s">
        <v>64</v>
      </c>
      <c r="H111" s="139">
        <v>0</v>
      </c>
      <c r="I111" s="129">
        <v>10</v>
      </c>
      <c r="J111" s="136">
        <v>0</v>
      </c>
      <c r="K111" s="129">
        <v>20</v>
      </c>
      <c r="L111" s="129">
        <v>10</v>
      </c>
      <c r="M111" s="129">
        <v>0</v>
      </c>
      <c r="N111" s="136">
        <v>30</v>
      </c>
      <c r="O111" s="129">
        <v>0</v>
      </c>
      <c r="P111" s="136">
        <v>10</v>
      </c>
      <c r="Q111" s="129">
        <v>0</v>
      </c>
      <c r="R111" s="129">
        <v>0</v>
      </c>
      <c r="S111" s="139">
        <v>4</v>
      </c>
      <c r="T111" s="129">
        <v>10</v>
      </c>
      <c r="U111" s="129">
        <v>0</v>
      </c>
      <c r="V111" s="136">
        <v>0</v>
      </c>
      <c r="W111" s="129">
        <v>10</v>
      </c>
      <c r="X111" s="136">
        <v>30</v>
      </c>
      <c r="Y111" s="136">
        <v>0</v>
      </c>
      <c r="Z111" s="136">
        <v>0</v>
      </c>
      <c r="AA111" s="129">
        <f>Consolidado!AW119</f>
        <v>20</v>
      </c>
      <c r="AB111" s="129">
        <v>0</v>
      </c>
      <c r="AC111" s="33">
        <f t="shared" si="3"/>
        <v>154</v>
      </c>
      <c r="GB111" s="127"/>
      <c r="GC111" s="127"/>
      <c r="GD111" s="127"/>
      <c r="GE111" s="127"/>
      <c r="GF111" s="127"/>
      <c r="GG111" s="127"/>
      <c r="GH111" s="127"/>
      <c r="GI111" s="127"/>
      <c r="GJ111" s="127"/>
      <c r="GK111" s="127"/>
      <c r="GL111" s="127"/>
      <c r="GM111" s="127"/>
      <c r="GN111" s="127"/>
      <c r="GO111" s="127"/>
      <c r="GP111" s="127"/>
      <c r="GQ111" s="127"/>
      <c r="GR111" s="127"/>
      <c r="GS111" s="127"/>
      <c r="GT111" s="127"/>
      <c r="GU111" s="127"/>
      <c r="GV111" s="127"/>
      <c r="GW111" s="127"/>
      <c r="GX111" s="127"/>
      <c r="GY111" s="127"/>
      <c r="GZ111" s="127"/>
      <c r="HA111" s="127"/>
    </row>
    <row r="112" spans="1:209" s="126" customFormat="1" ht="67.5">
      <c r="A112" s="34">
        <v>102</v>
      </c>
      <c r="B112" s="34">
        <v>29</v>
      </c>
      <c r="C112" s="35">
        <v>42311505</v>
      </c>
      <c r="D112" s="35">
        <v>2500102</v>
      </c>
      <c r="E112" s="37" t="s">
        <v>264</v>
      </c>
      <c r="F112" s="55" t="s">
        <v>484</v>
      </c>
      <c r="G112" s="38" t="s">
        <v>64</v>
      </c>
      <c r="H112" s="139">
        <v>10</v>
      </c>
      <c r="I112" s="129">
        <v>10</v>
      </c>
      <c r="J112" s="136">
        <v>24</v>
      </c>
      <c r="K112" s="129">
        <v>20</v>
      </c>
      <c r="L112" s="129">
        <v>0</v>
      </c>
      <c r="M112" s="129">
        <v>20</v>
      </c>
      <c r="N112" s="136">
        <v>30</v>
      </c>
      <c r="O112" s="129">
        <v>0</v>
      </c>
      <c r="P112" s="136">
        <v>8</v>
      </c>
      <c r="Q112" s="129">
        <v>0</v>
      </c>
      <c r="R112" s="129">
        <v>0</v>
      </c>
      <c r="S112" s="139">
        <v>0</v>
      </c>
      <c r="T112" s="129">
        <v>10</v>
      </c>
      <c r="U112" s="129">
        <v>40</v>
      </c>
      <c r="V112" s="136">
        <v>0</v>
      </c>
      <c r="W112" s="129">
        <v>10</v>
      </c>
      <c r="X112" s="136">
        <v>30</v>
      </c>
      <c r="Y112" s="136">
        <v>0</v>
      </c>
      <c r="Z112" s="136">
        <v>0</v>
      </c>
      <c r="AA112" s="129">
        <f>Consolidado!AW120</f>
        <v>20</v>
      </c>
      <c r="AB112" s="129">
        <v>0</v>
      </c>
      <c r="AC112" s="33">
        <f t="shared" si="3"/>
        <v>232</v>
      </c>
      <c r="GB112" s="127"/>
      <c r="GC112" s="127"/>
      <c r="GD112" s="127"/>
      <c r="GE112" s="127"/>
      <c r="GF112" s="127"/>
      <c r="GG112" s="127"/>
      <c r="GH112" s="127"/>
      <c r="GI112" s="127"/>
      <c r="GJ112" s="127"/>
      <c r="GK112" s="127"/>
      <c r="GL112" s="127"/>
      <c r="GM112" s="127"/>
      <c r="GN112" s="127"/>
      <c r="GO112" s="127"/>
      <c r="GP112" s="127"/>
      <c r="GQ112" s="127"/>
      <c r="GR112" s="127"/>
      <c r="GS112" s="127"/>
      <c r="GT112" s="127"/>
      <c r="GU112" s="127"/>
      <c r="GV112" s="127"/>
      <c r="GW112" s="127"/>
      <c r="GX112" s="127"/>
      <c r="GY112" s="127"/>
      <c r="GZ112" s="127"/>
      <c r="HA112" s="127"/>
    </row>
    <row r="113" spans="1:209" s="126" customFormat="1" ht="67.5">
      <c r="A113" s="34">
        <v>103</v>
      </c>
      <c r="B113" s="34">
        <v>30</v>
      </c>
      <c r="C113" s="35">
        <v>42311505</v>
      </c>
      <c r="D113" s="35">
        <v>2500103</v>
      </c>
      <c r="E113" s="37" t="s">
        <v>265</v>
      </c>
      <c r="F113" s="55" t="s">
        <v>485</v>
      </c>
      <c r="G113" s="38" t="s">
        <v>64</v>
      </c>
      <c r="H113" s="139">
        <v>10</v>
      </c>
      <c r="I113" s="129">
        <v>10</v>
      </c>
      <c r="J113" s="136">
        <v>0</v>
      </c>
      <c r="K113" s="129">
        <v>20</v>
      </c>
      <c r="L113" s="129">
        <v>0</v>
      </c>
      <c r="M113" s="129">
        <v>0</v>
      </c>
      <c r="N113" s="136">
        <v>10</v>
      </c>
      <c r="O113" s="129">
        <v>0</v>
      </c>
      <c r="P113" s="136">
        <v>10</v>
      </c>
      <c r="Q113" s="129">
        <v>0</v>
      </c>
      <c r="R113" s="129">
        <v>0</v>
      </c>
      <c r="S113" s="139">
        <v>0</v>
      </c>
      <c r="T113" s="129">
        <v>10</v>
      </c>
      <c r="U113" s="129">
        <v>20</v>
      </c>
      <c r="V113" s="136">
        <v>0</v>
      </c>
      <c r="W113" s="129">
        <v>10</v>
      </c>
      <c r="X113" s="136">
        <v>0</v>
      </c>
      <c r="Y113" s="136">
        <v>0</v>
      </c>
      <c r="Z113" s="136">
        <v>0</v>
      </c>
      <c r="AA113" s="129">
        <f>Consolidado!AW121</f>
        <v>20</v>
      </c>
      <c r="AB113" s="129">
        <v>0</v>
      </c>
      <c r="AC113" s="33">
        <f t="shared" si="3"/>
        <v>120</v>
      </c>
      <c r="GB113" s="127"/>
      <c r="GC113" s="127"/>
      <c r="GD113" s="127"/>
      <c r="GE113" s="127"/>
      <c r="GF113" s="127"/>
      <c r="GG113" s="127"/>
      <c r="GH113" s="127"/>
      <c r="GI113" s="127"/>
      <c r="GJ113" s="127"/>
      <c r="GK113" s="127"/>
      <c r="GL113" s="127"/>
      <c r="GM113" s="127"/>
      <c r="GN113" s="127"/>
      <c r="GO113" s="127"/>
      <c r="GP113" s="127"/>
      <c r="GQ113" s="127"/>
      <c r="GR113" s="127"/>
      <c r="GS113" s="127"/>
      <c r="GT113" s="127"/>
      <c r="GU113" s="127"/>
      <c r="GV113" s="127"/>
      <c r="GW113" s="127"/>
      <c r="GX113" s="127"/>
      <c r="GY113" s="127"/>
      <c r="GZ113" s="127"/>
      <c r="HA113" s="127"/>
    </row>
    <row r="114" spans="1:209" s="126" customFormat="1" ht="33.75">
      <c r="A114" s="34">
        <v>104</v>
      </c>
      <c r="B114" s="34">
        <v>31</v>
      </c>
      <c r="C114" s="35">
        <v>42311505</v>
      </c>
      <c r="D114" s="35">
        <v>2002798</v>
      </c>
      <c r="E114" s="37" t="s">
        <v>266</v>
      </c>
      <c r="F114" s="37" t="s">
        <v>267</v>
      </c>
      <c r="G114" s="38" t="s">
        <v>268</v>
      </c>
      <c r="H114" s="139">
        <v>0</v>
      </c>
      <c r="I114" s="129">
        <v>0</v>
      </c>
      <c r="J114" s="136">
        <v>0</v>
      </c>
      <c r="K114" s="129">
        <v>0</v>
      </c>
      <c r="L114" s="129">
        <v>0</v>
      </c>
      <c r="M114" s="129">
        <v>0</v>
      </c>
      <c r="N114" s="136">
        <v>0</v>
      </c>
      <c r="O114" s="129">
        <v>0</v>
      </c>
      <c r="P114" s="136">
        <v>0</v>
      </c>
      <c r="Q114" s="129">
        <v>0</v>
      </c>
      <c r="R114" s="129">
        <v>0</v>
      </c>
      <c r="S114" s="139">
        <v>0</v>
      </c>
      <c r="T114" s="129">
        <v>0</v>
      </c>
      <c r="U114" s="129">
        <v>0</v>
      </c>
      <c r="V114" s="136">
        <v>0</v>
      </c>
      <c r="W114" s="129">
        <v>10</v>
      </c>
      <c r="X114" s="136">
        <v>0</v>
      </c>
      <c r="Y114" s="136">
        <v>0</v>
      </c>
      <c r="Z114" s="136">
        <v>0</v>
      </c>
      <c r="AA114" s="129">
        <f>Consolidado!AW122</f>
        <v>10</v>
      </c>
      <c r="AB114" s="129">
        <v>0</v>
      </c>
      <c r="AC114" s="33">
        <f t="shared" si="3"/>
        <v>20</v>
      </c>
      <c r="GB114" s="127"/>
      <c r="GC114" s="127"/>
      <c r="GD114" s="127"/>
      <c r="GE114" s="127"/>
      <c r="GF114" s="127"/>
      <c r="GG114" s="127"/>
      <c r="GH114" s="127"/>
      <c r="GI114" s="127"/>
      <c r="GJ114" s="127"/>
      <c r="GK114" s="127"/>
      <c r="GL114" s="127"/>
      <c r="GM114" s="127"/>
      <c r="GN114" s="127"/>
      <c r="GO114" s="127"/>
      <c r="GP114" s="127"/>
      <c r="GQ114" s="127"/>
      <c r="GR114" s="127"/>
      <c r="GS114" s="127"/>
      <c r="GT114" s="127"/>
      <c r="GU114" s="127"/>
      <c r="GV114" s="127"/>
      <c r="GW114" s="127"/>
      <c r="GX114" s="127"/>
      <c r="GY114" s="127"/>
      <c r="GZ114" s="127"/>
      <c r="HA114" s="127"/>
    </row>
    <row r="115" spans="1:209" s="126" customFormat="1" ht="33.75">
      <c r="A115" s="34">
        <v>105</v>
      </c>
      <c r="B115" s="34">
        <v>32</v>
      </c>
      <c r="C115" s="35">
        <v>42311505</v>
      </c>
      <c r="D115" s="35">
        <v>2002798</v>
      </c>
      <c r="E115" s="37" t="s">
        <v>266</v>
      </c>
      <c r="F115" s="37" t="s">
        <v>267</v>
      </c>
      <c r="G115" s="38" t="s">
        <v>50</v>
      </c>
      <c r="H115" s="139">
        <v>0</v>
      </c>
      <c r="I115" s="129">
        <v>0</v>
      </c>
      <c r="J115" s="136">
        <v>0</v>
      </c>
      <c r="K115" s="129">
        <v>0</v>
      </c>
      <c r="L115" s="129">
        <v>1</v>
      </c>
      <c r="M115" s="129">
        <v>0</v>
      </c>
      <c r="N115" s="136">
        <v>0</v>
      </c>
      <c r="O115" s="129">
        <v>0</v>
      </c>
      <c r="P115" s="136">
        <v>0</v>
      </c>
      <c r="Q115" s="129">
        <v>0</v>
      </c>
      <c r="R115" s="129">
        <v>0</v>
      </c>
      <c r="S115" s="139">
        <v>0</v>
      </c>
      <c r="T115" s="129">
        <v>1</v>
      </c>
      <c r="U115" s="129">
        <v>0</v>
      </c>
      <c r="V115" s="136">
        <v>1</v>
      </c>
      <c r="W115" s="129">
        <v>1</v>
      </c>
      <c r="X115" s="136">
        <v>0</v>
      </c>
      <c r="Y115" s="136">
        <v>0</v>
      </c>
      <c r="Z115" s="136">
        <v>0</v>
      </c>
      <c r="AA115" s="129">
        <f>Consolidado!AW123</f>
        <v>0</v>
      </c>
      <c r="AB115" s="129">
        <v>0</v>
      </c>
      <c r="AC115" s="33">
        <f t="shared" si="3"/>
        <v>4</v>
      </c>
      <c r="GB115" s="127"/>
      <c r="GC115" s="127"/>
      <c r="GD115" s="127"/>
      <c r="GE115" s="127"/>
      <c r="GF115" s="127"/>
      <c r="GG115" s="127"/>
      <c r="GH115" s="127"/>
      <c r="GI115" s="127"/>
      <c r="GJ115" s="127"/>
      <c r="GK115" s="127"/>
      <c r="GL115" s="127"/>
      <c r="GM115" s="127"/>
      <c r="GN115" s="127"/>
      <c r="GO115" s="127"/>
      <c r="GP115" s="127"/>
      <c r="GQ115" s="127"/>
      <c r="GR115" s="127"/>
      <c r="GS115" s="127"/>
      <c r="GT115" s="127"/>
      <c r="GU115" s="127"/>
      <c r="GV115" s="127"/>
      <c r="GW115" s="127"/>
      <c r="GX115" s="127"/>
      <c r="GY115" s="127"/>
      <c r="GZ115" s="127"/>
      <c r="HA115" s="127"/>
    </row>
    <row r="116" spans="1:209" s="126" customFormat="1" ht="33.75">
      <c r="A116" s="34">
        <v>106</v>
      </c>
      <c r="B116" s="34">
        <v>33</v>
      </c>
      <c r="C116" s="35">
        <v>42311505</v>
      </c>
      <c r="D116" s="35">
        <v>2002799</v>
      </c>
      <c r="E116" s="37" t="s">
        <v>269</v>
      </c>
      <c r="F116" s="37" t="s">
        <v>270</v>
      </c>
      <c r="G116" s="38" t="s">
        <v>268</v>
      </c>
      <c r="H116" s="139">
        <v>0</v>
      </c>
      <c r="I116" s="129">
        <v>0</v>
      </c>
      <c r="J116" s="136">
        <v>0</v>
      </c>
      <c r="K116" s="129">
        <v>0</v>
      </c>
      <c r="L116" s="129">
        <v>0</v>
      </c>
      <c r="M116" s="129">
        <v>0</v>
      </c>
      <c r="N116" s="136">
        <v>0</v>
      </c>
      <c r="O116" s="129">
        <v>0</v>
      </c>
      <c r="P116" s="136">
        <v>0</v>
      </c>
      <c r="Q116" s="129">
        <v>0</v>
      </c>
      <c r="R116" s="129">
        <v>0</v>
      </c>
      <c r="S116" s="139">
        <v>0</v>
      </c>
      <c r="T116" s="129">
        <v>0</v>
      </c>
      <c r="U116" s="129">
        <v>0</v>
      </c>
      <c r="V116" s="136">
        <v>0</v>
      </c>
      <c r="W116" s="129">
        <v>10</v>
      </c>
      <c r="X116" s="136">
        <v>0</v>
      </c>
      <c r="Y116" s="136">
        <v>0</v>
      </c>
      <c r="Z116" s="136">
        <v>0</v>
      </c>
      <c r="AA116" s="129">
        <f>Consolidado!AW124</f>
        <v>10</v>
      </c>
      <c r="AB116" s="129">
        <v>0</v>
      </c>
      <c r="AC116" s="33">
        <f t="shared" si="3"/>
        <v>20</v>
      </c>
      <c r="GB116" s="127"/>
      <c r="GC116" s="127"/>
      <c r="GD116" s="127"/>
      <c r="GE116" s="127"/>
      <c r="GF116" s="127"/>
      <c r="GG116" s="127"/>
      <c r="GH116" s="127"/>
      <c r="GI116" s="127"/>
      <c r="GJ116" s="127"/>
      <c r="GK116" s="127"/>
      <c r="GL116" s="127"/>
      <c r="GM116" s="127"/>
      <c r="GN116" s="127"/>
      <c r="GO116" s="127"/>
      <c r="GP116" s="127"/>
      <c r="GQ116" s="127"/>
      <c r="GR116" s="127"/>
      <c r="GS116" s="127"/>
      <c r="GT116" s="127"/>
      <c r="GU116" s="127"/>
      <c r="GV116" s="127"/>
      <c r="GW116" s="127"/>
      <c r="GX116" s="127"/>
      <c r="GY116" s="127"/>
      <c r="GZ116" s="127"/>
      <c r="HA116" s="127"/>
    </row>
    <row r="117" spans="1:209" s="126" customFormat="1" ht="33.75">
      <c r="A117" s="34">
        <v>107</v>
      </c>
      <c r="B117" s="34">
        <v>34</v>
      </c>
      <c r="C117" s="35">
        <v>42311505</v>
      </c>
      <c r="D117" s="35">
        <v>2002799</v>
      </c>
      <c r="E117" s="37" t="s">
        <v>269</v>
      </c>
      <c r="F117" s="37" t="s">
        <v>270</v>
      </c>
      <c r="G117" s="38" t="s">
        <v>50</v>
      </c>
      <c r="H117" s="139">
        <v>0</v>
      </c>
      <c r="I117" s="129">
        <v>0</v>
      </c>
      <c r="J117" s="136">
        <v>0</v>
      </c>
      <c r="K117" s="129">
        <v>0</v>
      </c>
      <c r="L117" s="129">
        <v>1</v>
      </c>
      <c r="M117" s="129">
        <v>0</v>
      </c>
      <c r="N117" s="136">
        <v>0</v>
      </c>
      <c r="O117" s="129">
        <v>0</v>
      </c>
      <c r="P117" s="136">
        <v>0</v>
      </c>
      <c r="Q117" s="129">
        <v>0</v>
      </c>
      <c r="R117" s="129">
        <v>0</v>
      </c>
      <c r="S117" s="139">
        <v>0</v>
      </c>
      <c r="T117" s="129">
        <v>1</v>
      </c>
      <c r="U117" s="129">
        <v>0</v>
      </c>
      <c r="V117" s="136">
        <v>0</v>
      </c>
      <c r="W117" s="129">
        <v>1</v>
      </c>
      <c r="X117" s="136">
        <v>0</v>
      </c>
      <c r="Y117" s="136">
        <v>0</v>
      </c>
      <c r="Z117" s="136">
        <v>0</v>
      </c>
      <c r="AA117" s="129">
        <f>Consolidado!AW125</f>
        <v>0</v>
      </c>
      <c r="AB117" s="129">
        <v>0</v>
      </c>
      <c r="AC117" s="33">
        <f t="shared" si="3"/>
        <v>3</v>
      </c>
      <c r="GB117" s="127"/>
      <c r="GC117" s="127"/>
      <c r="GD117" s="127"/>
      <c r="GE117" s="127"/>
      <c r="GF117" s="127"/>
      <c r="GG117" s="127"/>
      <c r="GH117" s="127"/>
      <c r="GI117" s="127"/>
      <c r="GJ117" s="127"/>
      <c r="GK117" s="127"/>
      <c r="GL117" s="127"/>
      <c r="GM117" s="127"/>
      <c r="GN117" s="127"/>
      <c r="GO117" s="127"/>
      <c r="GP117" s="127"/>
      <c r="GQ117" s="127"/>
      <c r="GR117" s="127"/>
      <c r="GS117" s="127"/>
      <c r="GT117" s="127"/>
      <c r="GU117" s="127"/>
      <c r="GV117" s="127"/>
      <c r="GW117" s="127"/>
      <c r="GX117" s="127"/>
      <c r="GY117" s="127"/>
      <c r="GZ117" s="127"/>
      <c r="HA117" s="127"/>
    </row>
    <row r="118" spans="1:209" s="126" customFormat="1" ht="22.5">
      <c r="A118" s="34">
        <v>108</v>
      </c>
      <c r="B118" s="34">
        <v>35</v>
      </c>
      <c r="C118" s="35">
        <v>42312313</v>
      </c>
      <c r="D118" s="35">
        <v>2003240</v>
      </c>
      <c r="E118" s="37" t="s">
        <v>271</v>
      </c>
      <c r="F118" s="37" t="s">
        <v>271</v>
      </c>
      <c r="G118" s="38" t="s">
        <v>272</v>
      </c>
      <c r="H118" s="139">
        <v>0</v>
      </c>
      <c r="I118" s="129">
        <v>0</v>
      </c>
      <c r="J118" s="136">
        <v>0</v>
      </c>
      <c r="K118" s="129">
        <v>0</v>
      </c>
      <c r="L118" s="129">
        <v>0</v>
      </c>
      <c r="M118" s="129">
        <v>0</v>
      </c>
      <c r="N118" s="136">
        <v>0</v>
      </c>
      <c r="O118" s="129">
        <v>0</v>
      </c>
      <c r="P118" s="136">
        <v>0</v>
      </c>
      <c r="Q118" s="129">
        <v>0</v>
      </c>
      <c r="R118" s="129">
        <v>0</v>
      </c>
      <c r="S118" s="139">
        <v>0</v>
      </c>
      <c r="T118" s="129">
        <v>2</v>
      </c>
      <c r="U118" s="129">
        <v>0</v>
      </c>
      <c r="V118" s="136">
        <v>1</v>
      </c>
      <c r="W118" s="129">
        <v>2</v>
      </c>
      <c r="X118" s="136">
        <v>0</v>
      </c>
      <c r="Y118" s="136">
        <v>0</v>
      </c>
      <c r="Z118" s="136">
        <v>0</v>
      </c>
      <c r="AA118" s="129">
        <f>Consolidado!AW126</f>
        <v>0</v>
      </c>
      <c r="AB118" s="129">
        <v>0</v>
      </c>
      <c r="AC118" s="33">
        <f t="shared" si="3"/>
        <v>5</v>
      </c>
      <c r="GB118" s="127"/>
      <c r="GC118" s="127"/>
      <c r="GD118" s="127"/>
      <c r="GE118" s="127"/>
      <c r="GF118" s="127"/>
      <c r="GG118" s="127"/>
      <c r="GH118" s="127"/>
      <c r="GI118" s="127"/>
      <c r="GJ118" s="127"/>
      <c r="GK118" s="127"/>
      <c r="GL118" s="127"/>
      <c r="GM118" s="127"/>
      <c r="GN118" s="127"/>
      <c r="GO118" s="127"/>
      <c r="GP118" s="127"/>
      <c r="GQ118" s="127"/>
      <c r="GR118" s="127"/>
      <c r="GS118" s="127"/>
      <c r="GT118" s="127"/>
      <c r="GU118" s="127"/>
      <c r="GV118" s="127"/>
      <c r="GW118" s="127"/>
      <c r="GX118" s="127"/>
      <c r="GY118" s="127"/>
      <c r="GZ118" s="127"/>
      <c r="HA118" s="127"/>
    </row>
    <row r="119" spans="1:209" s="126" customFormat="1" ht="67.5">
      <c r="A119" s="34">
        <v>109</v>
      </c>
      <c r="B119" s="34">
        <v>36</v>
      </c>
      <c r="C119" s="35">
        <v>12352301</v>
      </c>
      <c r="D119" s="35">
        <v>2501328</v>
      </c>
      <c r="E119" s="37" t="s">
        <v>273</v>
      </c>
      <c r="F119" s="37" t="s">
        <v>274</v>
      </c>
      <c r="G119" s="38" t="s">
        <v>64</v>
      </c>
      <c r="H119" s="139">
        <v>0</v>
      </c>
      <c r="I119" s="129">
        <v>0</v>
      </c>
      <c r="J119" s="136">
        <v>0</v>
      </c>
      <c r="K119" s="129">
        <v>10</v>
      </c>
      <c r="L119" s="129">
        <v>0</v>
      </c>
      <c r="M119" s="129">
        <v>0</v>
      </c>
      <c r="N119" s="136">
        <v>0</v>
      </c>
      <c r="O119" s="129">
        <v>0</v>
      </c>
      <c r="P119" s="136">
        <v>0</v>
      </c>
      <c r="Q119" s="129">
        <v>0</v>
      </c>
      <c r="R119" s="129">
        <v>0</v>
      </c>
      <c r="S119" s="139">
        <v>0</v>
      </c>
      <c r="T119" s="129">
        <v>0</v>
      </c>
      <c r="U119" s="129">
        <v>0</v>
      </c>
      <c r="V119" s="136">
        <v>0</v>
      </c>
      <c r="W119" s="129">
        <v>0</v>
      </c>
      <c r="X119" s="136">
        <v>0</v>
      </c>
      <c r="Y119" s="136">
        <v>0</v>
      </c>
      <c r="Z119" s="136">
        <v>0</v>
      </c>
      <c r="AA119" s="129">
        <f>Consolidado!AW127</f>
        <v>0</v>
      </c>
      <c r="AB119" s="129">
        <v>0</v>
      </c>
      <c r="AC119" s="33">
        <f t="shared" si="3"/>
        <v>10</v>
      </c>
      <c r="GB119" s="127"/>
      <c r="GC119" s="127"/>
      <c r="GD119" s="127"/>
      <c r="GE119" s="127"/>
      <c r="GF119" s="127"/>
      <c r="GG119" s="127"/>
      <c r="GH119" s="127"/>
      <c r="GI119" s="127"/>
      <c r="GJ119" s="127"/>
      <c r="GK119" s="127"/>
      <c r="GL119" s="127"/>
      <c r="GM119" s="127"/>
      <c r="GN119" s="127"/>
      <c r="GO119" s="127"/>
      <c r="GP119" s="127"/>
      <c r="GQ119" s="127"/>
      <c r="GR119" s="127"/>
      <c r="GS119" s="127"/>
      <c r="GT119" s="127"/>
      <c r="GU119" s="127"/>
      <c r="GV119" s="127"/>
      <c r="GW119" s="127"/>
      <c r="GX119" s="127"/>
      <c r="GY119" s="127"/>
      <c r="GZ119" s="127"/>
      <c r="HA119" s="127"/>
    </row>
    <row r="120" spans="1:209" s="126" customFormat="1" ht="68.25" thickBot="1">
      <c r="A120" s="34">
        <v>110</v>
      </c>
      <c r="B120" s="34">
        <v>37</v>
      </c>
      <c r="C120" s="35">
        <v>42311511</v>
      </c>
      <c r="D120" s="35">
        <v>2502575</v>
      </c>
      <c r="E120" s="37" t="s">
        <v>275</v>
      </c>
      <c r="F120" s="37" t="s">
        <v>276</v>
      </c>
      <c r="G120" s="38" t="s">
        <v>64</v>
      </c>
      <c r="H120" s="139">
        <v>20</v>
      </c>
      <c r="I120" s="129">
        <v>0</v>
      </c>
      <c r="J120" s="136">
        <v>50</v>
      </c>
      <c r="K120" s="129">
        <v>0</v>
      </c>
      <c r="L120" s="129">
        <v>0</v>
      </c>
      <c r="M120" s="129">
        <v>0</v>
      </c>
      <c r="N120" s="136">
        <v>0</v>
      </c>
      <c r="O120" s="129">
        <v>0</v>
      </c>
      <c r="P120" s="136">
        <v>0</v>
      </c>
      <c r="Q120" s="129">
        <v>0</v>
      </c>
      <c r="R120" s="129">
        <v>0</v>
      </c>
      <c r="S120" s="139">
        <v>0</v>
      </c>
      <c r="T120" s="129">
        <v>0</v>
      </c>
      <c r="U120" s="129">
        <v>0</v>
      </c>
      <c r="V120" s="136">
        <v>0</v>
      </c>
      <c r="W120" s="129">
        <v>2</v>
      </c>
      <c r="X120" s="136">
        <v>0</v>
      </c>
      <c r="Y120" s="136">
        <v>0</v>
      </c>
      <c r="Z120" s="136">
        <v>0</v>
      </c>
      <c r="AA120" s="129">
        <f>Consolidado!AW128</f>
        <v>0</v>
      </c>
      <c r="AB120" s="129">
        <v>0</v>
      </c>
      <c r="AC120" s="33">
        <f t="shared" si="3"/>
        <v>72</v>
      </c>
      <c r="GB120" s="127"/>
      <c r="GC120" s="127"/>
      <c r="GD120" s="127"/>
      <c r="GE120" s="127"/>
      <c r="GF120" s="127"/>
      <c r="GG120" s="127"/>
      <c r="GH120" s="127"/>
      <c r="GI120" s="127"/>
      <c r="GJ120" s="127"/>
      <c r="GK120" s="127"/>
      <c r="GL120" s="127"/>
      <c r="GM120" s="127"/>
      <c r="GN120" s="127"/>
      <c r="GO120" s="127"/>
      <c r="GP120" s="127"/>
      <c r="GQ120" s="127"/>
      <c r="GR120" s="127"/>
      <c r="GS120" s="127"/>
      <c r="GT120" s="127"/>
      <c r="GU120" s="127"/>
      <c r="GV120" s="127"/>
      <c r="GW120" s="127"/>
      <c r="GX120" s="127"/>
      <c r="GY120" s="127"/>
      <c r="GZ120" s="127"/>
      <c r="HA120" s="127"/>
    </row>
    <row r="121" spans="1:209" customFormat="1" ht="15.75" thickBot="1">
      <c r="A121" s="357" t="s">
        <v>278</v>
      </c>
      <c r="B121" s="358"/>
      <c r="C121" s="358"/>
      <c r="D121" s="358"/>
      <c r="E121" s="358"/>
      <c r="F121" s="358"/>
      <c r="G121" s="359"/>
      <c r="H121" s="141" t="s">
        <v>1</v>
      </c>
      <c r="I121" s="140" t="s">
        <v>60</v>
      </c>
      <c r="J121" s="140" t="s">
        <v>61</v>
      </c>
      <c r="K121" s="140" t="s">
        <v>4</v>
      </c>
      <c r="L121" s="140" t="s">
        <v>5</v>
      </c>
      <c r="M121" s="140" t="s">
        <v>6</v>
      </c>
      <c r="N121" s="140" t="s">
        <v>7</v>
      </c>
      <c r="O121" s="140" t="s">
        <v>8</v>
      </c>
      <c r="P121" s="140" t="s">
        <v>9</v>
      </c>
      <c r="Q121" s="140" t="s">
        <v>10</v>
      </c>
      <c r="R121" s="140" t="s">
        <v>11</v>
      </c>
      <c r="S121" s="140" t="s">
        <v>12</v>
      </c>
      <c r="T121" s="140" t="s">
        <v>13</v>
      </c>
      <c r="U121" s="140" t="s">
        <v>14</v>
      </c>
      <c r="V121" s="140" t="s">
        <v>15</v>
      </c>
      <c r="W121" s="140" t="s">
        <v>16</v>
      </c>
      <c r="X121" s="140" t="s">
        <v>17</v>
      </c>
      <c r="Y121" s="140" t="s">
        <v>18</v>
      </c>
      <c r="Z121" s="140" t="s">
        <v>19</v>
      </c>
      <c r="AA121" s="140" t="s">
        <v>21</v>
      </c>
      <c r="AB121" s="140" t="s">
        <v>22</v>
      </c>
      <c r="AC121" s="5" t="s">
        <v>23</v>
      </c>
      <c r="AD121" s="102"/>
      <c r="AE121" s="102"/>
      <c r="AF121" s="102"/>
      <c r="AG121" s="102"/>
      <c r="AH121" s="102"/>
      <c r="AI121" s="102"/>
      <c r="AJ121" s="102"/>
      <c r="AK121" s="102"/>
      <c r="AL121" s="102"/>
      <c r="AM121" s="102"/>
      <c r="AN121" s="102"/>
      <c r="AO121" s="102"/>
      <c r="AP121" s="102"/>
      <c r="AQ121" s="102"/>
      <c r="AR121" s="102"/>
      <c r="AS121" s="102"/>
      <c r="AT121" s="102"/>
      <c r="AU121" s="102"/>
      <c r="AV121" s="102"/>
      <c r="AW121" s="102"/>
      <c r="AX121" s="102"/>
      <c r="AY121" s="102"/>
      <c r="AZ121" s="102"/>
      <c r="BA121" s="102"/>
      <c r="BB121" s="102"/>
      <c r="BC121" s="102"/>
      <c r="BD121" s="102"/>
      <c r="BE121" s="102"/>
      <c r="BF121" s="102"/>
      <c r="BG121" s="102"/>
      <c r="BH121" s="102"/>
      <c r="BI121" s="102"/>
      <c r="BJ121" s="102"/>
      <c r="BK121" s="102"/>
      <c r="BL121" s="102"/>
      <c r="BM121" s="102"/>
      <c r="BN121" s="102"/>
      <c r="BO121" s="102"/>
      <c r="BP121" s="102"/>
      <c r="BQ121" s="102"/>
      <c r="BR121" s="102"/>
      <c r="BS121" s="102"/>
      <c r="BT121" s="102"/>
      <c r="BU121" s="102"/>
      <c r="BV121" s="102"/>
      <c r="BW121" s="102"/>
      <c r="BX121" s="102"/>
      <c r="BY121" s="102"/>
      <c r="BZ121" s="102"/>
      <c r="CA121" s="102"/>
      <c r="CB121" s="102"/>
      <c r="CC121" s="102"/>
      <c r="CD121" s="102"/>
      <c r="CE121" s="102"/>
      <c r="CF121" s="102"/>
      <c r="CG121" s="102"/>
      <c r="CH121" s="102"/>
      <c r="CI121" s="102"/>
      <c r="CJ121" s="102"/>
      <c r="CK121" s="102"/>
      <c r="CL121" s="102"/>
      <c r="CM121" s="102"/>
      <c r="CN121" s="102"/>
      <c r="CO121" s="102"/>
      <c r="CP121" s="102"/>
      <c r="CQ121" s="102"/>
      <c r="CR121" s="102"/>
      <c r="CS121" s="102"/>
      <c r="CT121" s="102"/>
      <c r="CU121" s="102"/>
      <c r="CV121" s="102"/>
      <c r="CW121" s="102"/>
      <c r="CX121" s="102"/>
      <c r="CY121" s="102"/>
      <c r="CZ121" s="102"/>
      <c r="DA121" s="102"/>
      <c r="DB121" s="102"/>
      <c r="DC121" s="102"/>
      <c r="DD121" s="102"/>
      <c r="DE121" s="102"/>
      <c r="DF121" s="102"/>
      <c r="DG121" s="102"/>
      <c r="DH121" s="102"/>
      <c r="DI121" s="102"/>
      <c r="DJ121" s="102"/>
      <c r="DK121" s="102"/>
      <c r="DL121" s="102"/>
      <c r="DM121" s="102"/>
      <c r="DN121" s="102"/>
      <c r="DO121" s="102"/>
      <c r="DP121" s="102"/>
      <c r="DQ121" s="102"/>
      <c r="DR121" s="102"/>
      <c r="DS121" s="102"/>
      <c r="DT121" s="102"/>
      <c r="DU121" s="102"/>
      <c r="DV121" s="102"/>
      <c r="DW121" s="102"/>
      <c r="DX121" s="102"/>
      <c r="DY121" s="102"/>
      <c r="DZ121" s="102"/>
      <c r="EA121" s="102"/>
      <c r="EB121" s="102"/>
      <c r="EC121" s="102"/>
      <c r="ED121" s="102"/>
      <c r="EE121" s="102"/>
      <c r="EF121" s="102"/>
      <c r="EG121" s="102"/>
      <c r="EH121" s="102"/>
      <c r="EI121" s="102"/>
      <c r="EJ121" s="102"/>
      <c r="EK121" s="102"/>
      <c r="EL121" s="102"/>
      <c r="EM121" s="102"/>
      <c r="EN121" s="102"/>
      <c r="EO121" s="102"/>
      <c r="EP121" s="102"/>
      <c r="EQ121" s="102"/>
      <c r="ER121" s="102"/>
      <c r="ES121" s="102"/>
      <c r="ET121" s="102"/>
      <c r="EU121" s="102"/>
      <c r="EV121" s="102"/>
      <c r="EW121" s="102"/>
      <c r="EX121" s="102"/>
      <c r="EY121" s="102"/>
      <c r="EZ121" s="102"/>
      <c r="FA121" s="102"/>
      <c r="FB121" s="102"/>
      <c r="FC121" s="102"/>
      <c r="FD121" s="102"/>
      <c r="FE121" s="102"/>
      <c r="FF121" s="102"/>
      <c r="FG121" s="102"/>
      <c r="FH121" s="102"/>
      <c r="FI121" s="102"/>
      <c r="FJ121" s="102"/>
      <c r="FK121" s="102"/>
      <c r="FL121" s="102"/>
      <c r="FM121" s="102"/>
      <c r="FN121" s="102"/>
      <c r="FO121" s="102"/>
      <c r="FP121" s="102"/>
      <c r="FQ121" s="102"/>
      <c r="FR121" s="102"/>
      <c r="FS121" s="102"/>
      <c r="FT121" s="102"/>
      <c r="FU121" s="102"/>
      <c r="FV121" s="102"/>
      <c r="FW121" s="102"/>
      <c r="FX121" s="102"/>
      <c r="FY121" s="102"/>
      <c r="FZ121" s="102"/>
      <c r="GA121" s="102"/>
    </row>
    <row r="122" spans="1:209" ht="33.75">
      <c r="A122" s="20">
        <v>111</v>
      </c>
      <c r="B122" s="20">
        <v>1</v>
      </c>
      <c r="C122" s="21">
        <v>42281604</v>
      </c>
      <c r="D122" s="21">
        <v>2502739</v>
      </c>
      <c r="E122" s="23" t="s">
        <v>279</v>
      </c>
      <c r="F122" s="23" t="s">
        <v>280</v>
      </c>
      <c r="G122" s="81" t="s">
        <v>281</v>
      </c>
      <c r="H122" s="139">
        <v>0</v>
      </c>
      <c r="I122" s="129">
        <v>0</v>
      </c>
      <c r="J122" s="129">
        <v>0</v>
      </c>
      <c r="K122" s="129">
        <v>0</v>
      </c>
      <c r="L122" s="129">
        <v>0</v>
      </c>
      <c r="M122" s="129">
        <v>0</v>
      </c>
      <c r="N122" s="136">
        <v>0</v>
      </c>
      <c r="O122" s="129">
        <v>0</v>
      </c>
      <c r="P122" s="136">
        <v>0</v>
      </c>
      <c r="Q122" s="129">
        <v>0</v>
      </c>
      <c r="R122" s="129">
        <v>0</v>
      </c>
      <c r="S122" s="139">
        <v>0</v>
      </c>
      <c r="T122" s="129">
        <v>0</v>
      </c>
      <c r="U122" s="129">
        <v>0</v>
      </c>
      <c r="V122" s="129">
        <v>0</v>
      </c>
      <c r="W122" s="129">
        <v>1</v>
      </c>
      <c r="X122" s="136">
        <v>0</v>
      </c>
      <c r="Y122" s="129">
        <v>1</v>
      </c>
      <c r="Z122" s="129">
        <v>0</v>
      </c>
      <c r="AA122" s="129">
        <f>Consolidado!AW131</f>
        <v>0</v>
      </c>
      <c r="AB122" s="129">
        <v>0</v>
      </c>
      <c r="AC122" s="33">
        <f t="shared" si="3"/>
        <v>2</v>
      </c>
    </row>
    <row r="123" spans="1:209" ht="33.75">
      <c r="A123" s="34">
        <v>112</v>
      </c>
      <c r="B123" s="34">
        <v>2</v>
      </c>
      <c r="C123" s="35">
        <v>42281604</v>
      </c>
      <c r="D123" s="35">
        <v>2502739</v>
      </c>
      <c r="E123" s="37" t="s">
        <v>279</v>
      </c>
      <c r="F123" s="37" t="s">
        <v>280</v>
      </c>
      <c r="G123" s="82" t="s">
        <v>268</v>
      </c>
      <c r="H123" s="139">
        <v>0</v>
      </c>
      <c r="I123" s="129">
        <v>0</v>
      </c>
      <c r="J123" s="129">
        <v>0</v>
      </c>
      <c r="K123" s="129">
        <v>0</v>
      </c>
      <c r="L123" s="129">
        <v>0</v>
      </c>
      <c r="M123" s="129">
        <v>0</v>
      </c>
      <c r="N123" s="136">
        <v>0</v>
      </c>
      <c r="O123" s="129">
        <v>0</v>
      </c>
      <c r="P123" s="136">
        <v>0</v>
      </c>
      <c r="Q123" s="129">
        <v>0</v>
      </c>
      <c r="R123" s="129">
        <v>0</v>
      </c>
      <c r="S123" s="139">
        <v>0</v>
      </c>
      <c r="T123" s="129">
        <v>0</v>
      </c>
      <c r="U123" s="129">
        <v>0</v>
      </c>
      <c r="V123" s="129">
        <v>0</v>
      </c>
      <c r="W123" s="129">
        <v>10</v>
      </c>
      <c r="X123" s="136">
        <v>0</v>
      </c>
      <c r="Y123" s="129">
        <v>0</v>
      </c>
      <c r="Z123" s="129">
        <v>0</v>
      </c>
      <c r="AA123" s="129">
        <f>Consolidado!AW132</f>
        <v>0</v>
      </c>
      <c r="AB123" s="129">
        <v>0</v>
      </c>
      <c r="AC123" s="33">
        <f t="shared" si="3"/>
        <v>10</v>
      </c>
    </row>
    <row r="124" spans="1:209" ht="67.5">
      <c r="A124" s="34">
        <v>113</v>
      </c>
      <c r="B124" s="34">
        <v>3</v>
      </c>
      <c r="C124" s="35">
        <v>42281704</v>
      </c>
      <c r="D124" s="35">
        <v>2503252</v>
      </c>
      <c r="E124" s="37" t="s">
        <v>282</v>
      </c>
      <c r="F124" s="37" t="s">
        <v>493</v>
      </c>
      <c r="G124" s="83" t="s">
        <v>283</v>
      </c>
      <c r="H124" s="139">
        <v>3</v>
      </c>
      <c r="I124" s="129">
        <v>0</v>
      </c>
      <c r="J124" s="129">
        <v>0</v>
      </c>
      <c r="K124" s="129">
        <v>0</v>
      </c>
      <c r="L124" s="129">
        <v>0</v>
      </c>
      <c r="M124" s="129">
        <v>0</v>
      </c>
      <c r="N124" s="136">
        <v>1</v>
      </c>
      <c r="O124" s="129">
        <v>0</v>
      </c>
      <c r="P124" s="136">
        <v>0</v>
      </c>
      <c r="Q124" s="129">
        <v>0</v>
      </c>
      <c r="R124" s="129">
        <v>0</v>
      </c>
      <c r="S124" s="139">
        <v>2</v>
      </c>
      <c r="T124" s="129">
        <v>0</v>
      </c>
      <c r="U124" s="129">
        <v>0</v>
      </c>
      <c r="V124" s="129">
        <v>0</v>
      </c>
      <c r="W124" s="129">
        <v>1</v>
      </c>
      <c r="X124" s="136">
        <v>0</v>
      </c>
      <c r="Y124" s="129">
        <v>1</v>
      </c>
      <c r="Z124" s="129">
        <v>0</v>
      </c>
      <c r="AA124" s="129">
        <f>Consolidado!AW133</f>
        <v>0</v>
      </c>
      <c r="AB124" s="129">
        <v>0</v>
      </c>
      <c r="AC124" s="33">
        <f t="shared" si="3"/>
        <v>8</v>
      </c>
    </row>
    <row r="125" spans="1:209" ht="67.5">
      <c r="A125" s="20">
        <v>114</v>
      </c>
      <c r="B125" s="20">
        <v>4</v>
      </c>
      <c r="C125" s="35">
        <v>42281603</v>
      </c>
      <c r="D125" s="35">
        <v>2504876</v>
      </c>
      <c r="E125" s="37" t="s">
        <v>284</v>
      </c>
      <c r="F125" s="37" t="s">
        <v>285</v>
      </c>
      <c r="G125" s="83" t="s">
        <v>286</v>
      </c>
      <c r="H125" s="139">
        <v>15</v>
      </c>
      <c r="I125" s="129">
        <v>0</v>
      </c>
      <c r="J125" s="129">
        <v>0</v>
      </c>
      <c r="K125" s="129">
        <v>0</v>
      </c>
      <c r="L125" s="129">
        <v>0</v>
      </c>
      <c r="M125" s="129">
        <v>0</v>
      </c>
      <c r="N125" s="136">
        <v>0</v>
      </c>
      <c r="O125" s="129">
        <v>0</v>
      </c>
      <c r="P125" s="136">
        <v>0</v>
      </c>
      <c r="Q125" s="129">
        <v>0</v>
      </c>
      <c r="R125" s="129">
        <v>0</v>
      </c>
      <c r="S125" s="139">
        <v>0</v>
      </c>
      <c r="T125" s="129">
        <v>0</v>
      </c>
      <c r="U125" s="129">
        <v>0</v>
      </c>
      <c r="V125" s="129">
        <v>0</v>
      </c>
      <c r="W125" s="129">
        <v>2</v>
      </c>
      <c r="X125" s="136">
        <v>0</v>
      </c>
      <c r="Y125" s="129">
        <v>0</v>
      </c>
      <c r="Z125" s="129">
        <v>0</v>
      </c>
      <c r="AA125" s="129">
        <f>Consolidado!AW134</f>
        <v>0</v>
      </c>
      <c r="AB125" s="129">
        <v>0</v>
      </c>
      <c r="AC125" s="33">
        <f t="shared" si="3"/>
        <v>17</v>
      </c>
    </row>
    <row r="126" spans="1:209" ht="56.25">
      <c r="A126" s="34">
        <v>115</v>
      </c>
      <c r="B126" s="34">
        <v>5</v>
      </c>
      <c r="C126" s="35">
        <v>42281603</v>
      </c>
      <c r="D126" s="35">
        <v>2503133</v>
      </c>
      <c r="E126" s="37" t="s">
        <v>287</v>
      </c>
      <c r="F126" s="37" t="s">
        <v>288</v>
      </c>
      <c r="G126" s="83" t="s">
        <v>486</v>
      </c>
      <c r="H126" s="139">
        <v>30</v>
      </c>
      <c r="I126" s="129">
        <v>1</v>
      </c>
      <c r="J126" s="129">
        <v>0</v>
      </c>
      <c r="K126" s="129">
        <v>0</v>
      </c>
      <c r="L126" s="129">
        <v>2</v>
      </c>
      <c r="M126" s="129">
        <v>0</v>
      </c>
      <c r="N126" s="136">
        <v>0</v>
      </c>
      <c r="O126" s="129">
        <v>6</v>
      </c>
      <c r="P126" s="136">
        <v>0</v>
      </c>
      <c r="Q126" s="129">
        <v>0</v>
      </c>
      <c r="R126" s="129">
        <v>3</v>
      </c>
      <c r="S126" s="139">
        <v>1</v>
      </c>
      <c r="T126" s="129">
        <v>2</v>
      </c>
      <c r="U126" s="129">
        <v>0</v>
      </c>
      <c r="V126" s="129">
        <v>0</v>
      </c>
      <c r="W126" s="129">
        <v>5</v>
      </c>
      <c r="X126" s="136">
        <v>2</v>
      </c>
      <c r="Y126" s="129">
        <v>0</v>
      </c>
      <c r="Z126" s="129">
        <v>0</v>
      </c>
      <c r="AA126" s="129">
        <f>Consolidado!AW135</f>
        <v>3</v>
      </c>
      <c r="AB126" s="129">
        <v>0</v>
      </c>
      <c r="AC126" s="33">
        <f t="shared" si="3"/>
        <v>55</v>
      </c>
    </row>
    <row r="127" spans="1:209" ht="123.75">
      <c r="A127" s="34">
        <v>116</v>
      </c>
      <c r="B127" s="34">
        <v>6</v>
      </c>
      <c r="C127" s="35">
        <v>42131700</v>
      </c>
      <c r="D127" s="35">
        <v>2502695</v>
      </c>
      <c r="E127" s="37" t="s">
        <v>289</v>
      </c>
      <c r="F127" s="37" t="s">
        <v>487</v>
      </c>
      <c r="G127" s="83" t="s">
        <v>488</v>
      </c>
      <c r="H127" s="139">
        <v>0</v>
      </c>
      <c r="I127" s="129">
        <v>0</v>
      </c>
      <c r="J127" s="129">
        <v>0</v>
      </c>
      <c r="K127" s="129">
        <v>0</v>
      </c>
      <c r="L127" s="129">
        <v>0</v>
      </c>
      <c r="M127" s="129">
        <v>0</v>
      </c>
      <c r="N127" s="136">
        <v>0</v>
      </c>
      <c r="O127" s="129">
        <v>0</v>
      </c>
      <c r="P127" s="136">
        <v>0</v>
      </c>
      <c r="Q127" s="129">
        <v>0</v>
      </c>
      <c r="R127" s="129">
        <v>0</v>
      </c>
      <c r="S127" s="139">
        <v>0</v>
      </c>
      <c r="T127" s="129">
        <v>2</v>
      </c>
      <c r="U127" s="129">
        <v>0</v>
      </c>
      <c r="V127" s="129">
        <v>0</v>
      </c>
      <c r="W127" s="129">
        <v>0</v>
      </c>
      <c r="X127" s="136">
        <v>0</v>
      </c>
      <c r="Y127" s="129">
        <v>0</v>
      </c>
      <c r="Z127" s="129">
        <v>0</v>
      </c>
      <c r="AA127" s="129">
        <f>Consolidado!AW136</f>
        <v>0</v>
      </c>
      <c r="AB127" s="129">
        <v>0</v>
      </c>
      <c r="AC127" s="33">
        <f t="shared" si="3"/>
        <v>2</v>
      </c>
    </row>
    <row r="128" spans="1:209" ht="67.5">
      <c r="A128" s="20">
        <v>117</v>
      </c>
      <c r="B128" s="20">
        <v>7</v>
      </c>
      <c r="C128" s="35">
        <v>42281603</v>
      </c>
      <c r="D128" s="35">
        <v>2504876</v>
      </c>
      <c r="E128" s="37" t="s">
        <v>284</v>
      </c>
      <c r="F128" s="37" t="s">
        <v>285</v>
      </c>
      <c r="G128" s="83" t="s">
        <v>272</v>
      </c>
      <c r="H128" s="139">
        <v>10</v>
      </c>
      <c r="I128" s="129">
        <v>0</v>
      </c>
      <c r="J128" s="129">
        <v>0</v>
      </c>
      <c r="K128" s="129">
        <v>0</v>
      </c>
      <c r="L128" s="129">
        <v>0</v>
      </c>
      <c r="M128" s="129">
        <v>0</v>
      </c>
      <c r="N128" s="136">
        <v>0</v>
      </c>
      <c r="O128" s="129">
        <v>0</v>
      </c>
      <c r="P128" s="136">
        <v>1</v>
      </c>
      <c r="Q128" s="129">
        <v>0</v>
      </c>
      <c r="R128" s="129">
        <v>0</v>
      </c>
      <c r="S128" s="139">
        <v>0</v>
      </c>
      <c r="T128" s="129">
        <v>0</v>
      </c>
      <c r="U128" s="129">
        <v>0</v>
      </c>
      <c r="V128" s="129">
        <v>0</v>
      </c>
      <c r="W128" s="129">
        <v>0</v>
      </c>
      <c r="X128" s="136">
        <v>0</v>
      </c>
      <c r="Y128" s="129">
        <v>0</v>
      </c>
      <c r="Z128" s="129">
        <v>0</v>
      </c>
      <c r="AA128" s="129">
        <f>Consolidado!AW137</f>
        <v>0</v>
      </c>
      <c r="AB128" s="129">
        <v>0</v>
      </c>
      <c r="AC128" s="33">
        <f t="shared" si="3"/>
        <v>11</v>
      </c>
    </row>
    <row r="129" spans="1:183" ht="45">
      <c r="A129" s="34">
        <v>118</v>
      </c>
      <c r="B129" s="34">
        <v>8</v>
      </c>
      <c r="C129" s="35">
        <v>42281604</v>
      </c>
      <c r="D129" s="35">
        <v>2502739</v>
      </c>
      <c r="E129" s="37" t="s">
        <v>291</v>
      </c>
      <c r="F129" s="37" t="s">
        <v>292</v>
      </c>
      <c r="G129" s="83" t="s">
        <v>290</v>
      </c>
      <c r="H129" s="139">
        <v>0</v>
      </c>
      <c r="I129" s="129">
        <v>0</v>
      </c>
      <c r="J129" s="129">
        <v>0</v>
      </c>
      <c r="K129" s="129">
        <v>0</v>
      </c>
      <c r="L129" s="129">
        <v>0</v>
      </c>
      <c r="M129" s="129">
        <v>0</v>
      </c>
      <c r="N129" s="136">
        <v>0</v>
      </c>
      <c r="O129" s="129">
        <v>0</v>
      </c>
      <c r="P129" s="136">
        <v>0</v>
      </c>
      <c r="Q129" s="129">
        <v>0</v>
      </c>
      <c r="R129" s="129">
        <v>0</v>
      </c>
      <c r="S129" s="139">
        <v>0</v>
      </c>
      <c r="T129" s="129">
        <v>0</v>
      </c>
      <c r="U129" s="129">
        <v>0</v>
      </c>
      <c r="V129" s="129">
        <v>0</v>
      </c>
      <c r="W129" s="129">
        <v>2</v>
      </c>
      <c r="X129" s="136">
        <v>0</v>
      </c>
      <c r="Y129" s="129">
        <v>0</v>
      </c>
      <c r="Z129" s="129">
        <v>0</v>
      </c>
      <c r="AA129" s="129">
        <f>Consolidado!AW138</f>
        <v>0</v>
      </c>
      <c r="AB129" s="129">
        <v>0</v>
      </c>
      <c r="AC129" s="33">
        <f t="shared" si="3"/>
        <v>2</v>
      </c>
    </row>
    <row r="130" spans="1:183" ht="101.25">
      <c r="A130" s="34">
        <v>119</v>
      </c>
      <c r="B130" s="34">
        <v>9</v>
      </c>
      <c r="C130" s="35">
        <v>42281704</v>
      </c>
      <c r="D130" s="35">
        <v>2500436</v>
      </c>
      <c r="E130" s="37" t="s">
        <v>293</v>
      </c>
      <c r="F130" s="37" t="s">
        <v>294</v>
      </c>
      <c r="G130" s="82" t="s">
        <v>295</v>
      </c>
      <c r="H130" s="139">
        <v>4</v>
      </c>
      <c r="I130" s="129">
        <v>0</v>
      </c>
      <c r="J130" s="129">
        <v>0</v>
      </c>
      <c r="K130" s="129">
        <v>0</v>
      </c>
      <c r="L130" s="129">
        <v>0</v>
      </c>
      <c r="M130" s="129">
        <v>0</v>
      </c>
      <c r="N130" s="136">
        <v>0</v>
      </c>
      <c r="O130" s="129">
        <v>5</v>
      </c>
      <c r="P130" s="136">
        <v>0</v>
      </c>
      <c r="Q130" s="129">
        <v>0</v>
      </c>
      <c r="R130" s="129">
        <v>0</v>
      </c>
      <c r="S130" s="139">
        <v>0</v>
      </c>
      <c r="T130" s="129">
        <v>0</v>
      </c>
      <c r="U130" s="129">
        <v>1</v>
      </c>
      <c r="V130" s="129">
        <v>0</v>
      </c>
      <c r="W130" s="129">
        <v>0</v>
      </c>
      <c r="X130" s="136">
        <v>0</v>
      </c>
      <c r="Y130" s="129">
        <v>0</v>
      </c>
      <c r="Z130" s="129">
        <v>0</v>
      </c>
      <c r="AA130" s="129">
        <f>Consolidado!AW139</f>
        <v>0</v>
      </c>
      <c r="AB130" s="129">
        <v>0</v>
      </c>
      <c r="AC130" s="33">
        <f t="shared" si="3"/>
        <v>10</v>
      </c>
    </row>
    <row r="131" spans="1:183" ht="78.75">
      <c r="A131" s="20">
        <v>120</v>
      </c>
      <c r="B131" s="20">
        <v>10</v>
      </c>
      <c r="C131" s="57">
        <v>42281603</v>
      </c>
      <c r="D131" s="57">
        <v>2584033</v>
      </c>
      <c r="E131" s="37" t="s">
        <v>296</v>
      </c>
      <c r="F131" s="37" t="s">
        <v>297</v>
      </c>
      <c r="G131" s="83" t="s">
        <v>494</v>
      </c>
      <c r="H131" s="139">
        <v>16</v>
      </c>
      <c r="I131" s="129">
        <v>0</v>
      </c>
      <c r="J131" s="129">
        <v>0</v>
      </c>
      <c r="K131" s="129">
        <v>0</v>
      </c>
      <c r="L131" s="129">
        <v>0</v>
      </c>
      <c r="M131" s="129">
        <v>0</v>
      </c>
      <c r="N131" s="136">
        <v>0</v>
      </c>
      <c r="O131" s="129">
        <v>0</v>
      </c>
      <c r="P131" s="136">
        <v>0</v>
      </c>
      <c r="Q131" s="129">
        <v>0</v>
      </c>
      <c r="R131" s="129">
        <v>0</v>
      </c>
      <c r="S131" s="139">
        <v>0</v>
      </c>
      <c r="T131" s="129">
        <v>0</v>
      </c>
      <c r="U131" s="129">
        <v>0</v>
      </c>
      <c r="V131" s="129">
        <v>0</v>
      </c>
      <c r="W131" s="129">
        <v>0</v>
      </c>
      <c r="X131" s="136">
        <v>0</v>
      </c>
      <c r="Y131" s="129">
        <v>0</v>
      </c>
      <c r="Z131" s="129">
        <v>0</v>
      </c>
      <c r="AA131" s="129">
        <f>Consolidado!AW140</f>
        <v>0</v>
      </c>
      <c r="AB131" s="129">
        <v>0</v>
      </c>
      <c r="AC131" s="33">
        <f t="shared" si="3"/>
        <v>16</v>
      </c>
    </row>
    <row r="132" spans="1:183" ht="22.5">
      <c r="A132" s="34">
        <v>121</v>
      </c>
      <c r="B132" s="34">
        <v>11</v>
      </c>
      <c r="C132" s="35">
        <v>42281604</v>
      </c>
      <c r="D132" s="35">
        <v>2584088</v>
      </c>
      <c r="E132" s="37" t="s">
        <v>298</v>
      </c>
      <c r="F132" s="37" t="s">
        <v>298</v>
      </c>
      <c r="G132" s="83" t="s">
        <v>299</v>
      </c>
      <c r="H132" s="139">
        <v>0</v>
      </c>
      <c r="I132" s="129">
        <v>0</v>
      </c>
      <c r="J132" s="129">
        <v>0</v>
      </c>
      <c r="K132" s="129">
        <v>0</v>
      </c>
      <c r="L132" s="129">
        <v>0</v>
      </c>
      <c r="M132" s="129">
        <v>1</v>
      </c>
      <c r="N132" s="136">
        <v>0</v>
      </c>
      <c r="O132" s="129">
        <v>0</v>
      </c>
      <c r="P132" s="136">
        <v>0</v>
      </c>
      <c r="Q132" s="129">
        <v>0</v>
      </c>
      <c r="R132" s="129">
        <v>0</v>
      </c>
      <c r="S132" s="139">
        <v>1</v>
      </c>
      <c r="T132" s="129">
        <v>0</v>
      </c>
      <c r="U132" s="129">
        <v>0</v>
      </c>
      <c r="V132" s="129">
        <v>0</v>
      </c>
      <c r="W132" s="129">
        <v>0</v>
      </c>
      <c r="X132" s="136">
        <v>2</v>
      </c>
      <c r="Y132" s="129">
        <v>0</v>
      </c>
      <c r="Z132" s="129">
        <v>0</v>
      </c>
      <c r="AA132" s="129">
        <f>Consolidado!AW141</f>
        <v>0</v>
      </c>
      <c r="AB132" s="129">
        <v>0</v>
      </c>
      <c r="AC132" s="33">
        <f t="shared" si="3"/>
        <v>4</v>
      </c>
    </row>
    <row r="133" spans="1:183">
      <c r="A133" s="34">
        <v>122</v>
      </c>
      <c r="B133" s="34">
        <v>12</v>
      </c>
      <c r="C133" s="35">
        <v>15101511</v>
      </c>
      <c r="D133" s="35">
        <v>2502671</v>
      </c>
      <c r="E133" s="37" t="s">
        <v>300</v>
      </c>
      <c r="F133" s="37" t="s">
        <v>301</v>
      </c>
      <c r="G133" s="82" t="s">
        <v>302</v>
      </c>
      <c r="H133" s="139">
        <v>0</v>
      </c>
      <c r="I133" s="129">
        <v>0</v>
      </c>
      <c r="J133" s="129">
        <v>0</v>
      </c>
      <c r="K133" s="129">
        <v>0</v>
      </c>
      <c r="L133" s="129">
        <v>2</v>
      </c>
      <c r="M133" s="129">
        <v>0</v>
      </c>
      <c r="N133" s="136">
        <v>0</v>
      </c>
      <c r="O133" s="129">
        <v>0</v>
      </c>
      <c r="P133" s="136">
        <v>0</v>
      </c>
      <c r="Q133" s="129">
        <v>0</v>
      </c>
      <c r="R133" s="129">
        <v>0</v>
      </c>
      <c r="S133" s="139">
        <v>0</v>
      </c>
      <c r="T133" s="129">
        <v>0</v>
      </c>
      <c r="U133" s="129">
        <v>0</v>
      </c>
      <c r="V133" s="129">
        <v>0</v>
      </c>
      <c r="W133" s="129">
        <v>0</v>
      </c>
      <c r="X133" s="136">
        <v>0</v>
      </c>
      <c r="Y133" s="129">
        <v>0</v>
      </c>
      <c r="Z133" s="129">
        <v>0</v>
      </c>
      <c r="AA133" s="129">
        <f>Consolidado!AW142</f>
        <v>0</v>
      </c>
      <c r="AB133" s="129">
        <v>0</v>
      </c>
      <c r="AC133" s="33">
        <f t="shared" si="3"/>
        <v>2</v>
      </c>
    </row>
    <row r="134" spans="1:183" ht="15.75" thickBot="1">
      <c r="A134" s="20">
        <v>123</v>
      </c>
      <c r="B134" s="20">
        <v>13</v>
      </c>
      <c r="C134" s="84"/>
      <c r="D134" s="35"/>
      <c r="E134" s="55" t="s">
        <v>303</v>
      </c>
      <c r="F134" s="37" t="s">
        <v>304</v>
      </c>
      <c r="G134" s="85" t="s">
        <v>50</v>
      </c>
      <c r="H134" s="139">
        <v>4</v>
      </c>
      <c r="I134" s="129">
        <v>0</v>
      </c>
      <c r="J134" s="129">
        <v>0</v>
      </c>
      <c r="K134" s="129">
        <v>0</v>
      </c>
      <c r="L134" s="129">
        <v>0</v>
      </c>
      <c r="M134" s="129">
        <v>0</v>
      </c>
      <c r="N134" s="136">
        <v>0</v>
      </c>
      <c r="O134" s="129">
        <v>0</v>
      </c>
      <c r="P134" s="136">
        <v>0</v>
      </c>
      <c r="Q134" s="129">
        <v>0</v>
      </c>
      <c r="R134" s="129">
        <v>0</v>
      </c>
      <c r="S134" s="139">
        <v>0</v>
      </c>
      <c r="T134" s="129">
        <v>0</v>
      </c>
      <c r="U134" s="129">
        <v>0</v>
      </c>
      <c r="V134" s="129">
        <v>0</v>
      </c>
      <c r="W134" s="129">
        <v>0</v>
      </c>
      <c r="X134" s="136">
        <v>0</v>
      </c>
      <c r="Y134" s="129">
        <v>0</v>
      </c>
      <c r="Z134" s="129">
        <v>0</v>
      </c>
      <c r="AA134" s="129">
        <f>Consolidado!AW143</f>
        <v>0</v>
      </c>
      <c r="AB134" s="129">
        <v>0</v>
      </c>
      <c r="AC134" s="33">
        <f t="shared" si="3"/>
        <v>4</v>
      </c>
    </row>
    <row r="135" spans="1:183" customFormat="1" ht="15.75" thickBot="1">
      <c r="A135" s="357" t="s">
        <v>306</v>
      </c>
      <c r="B135" s="358"/>
      <c r="C135" s="358"/>
      <c r="D135" s="358"/>
      <c r="E135" s="358"/>
      <c r="F135" s="358"/>
      <c r="G135" s="359"/>
      <c r="H135" s="141" t="s">
        <v>1</v>
      </c>
      <c r="I135" s="140" t="s">
        <v>60</v>
      </c>
      <c r="J135" s="140" t="s">
        <v>61</v>
      </c>
      <c r="K135" s="140" t="s">
        <v>4</v>
      </c>
      <c r="L135" s="140" t="s">
        <v>5</v>
      </c>
      <c r="M135" s="140" t="s">
        <v>6</v>
      </c>
      <c r="N135" s="140" t="s">
        <v>7</v>
      </c>
      <c r="O135" s="140" t="s">
        <v>8</v>
      </c>
      <c r="P135" s="140" t="s">
        <v>9</v>
      </c>
      <c r="Q135" s="140" t="s">
        <v>10</v>
      </c>
      <c r="R135" s="140" t="s">
        <v>11</v>
      </c>
      <c r="S135" s="140" t="s">
        <v>12</v>
      </c>
      <c r="T135" s="140" t="s">
        <v>13</v>
      </c>
      <c r="U135" s="140" t="s">
        <v>14</v>
      </c>
      <c r="V135" s="140" t="s">
        <v>15</v>
      </c>
      <c r="W135" s="140" t="s">
        <v>16</v>
      </c>
      <c r="X135" s="140" t="s">
        <v>17</v>
      </c>
      <c r="Y135" s="140" t="s">
        <v>18</v>
      </c>
      <c r="Z135" s="140" t="s">
        <v>19</v>
      </c>
      <c r="AA135" s="140" t="s">
        <v>21</v>
      </c>
      <c r="AB135" s="140" t="s">
        <v>22</v>
      </c>
      <c r="AC135" s="5" t="s">
        <v>23</v>
      </c>
      <c r="AD135" s="102"/>
      <c r="AE135" s="102"/>
      <c r="AF135" s="102"/>
      <c r="AG135" s="102"/>
      <c r="AH135" s="102"/>
      <c r="AI135" s="102"/>
      <c r="AJ135" s="102"/>
      <c r="AK135" s="102"/>
      <c r="AL135" s="102"/>
      <c r="AM135" s="102"/>
      <c r="AN135" s="102"/>
      <c r="AO135" s="102"/>
      <c r="AP135" s="102"/>
      <c r="AQ135" s="102"/>
      <c r="AR135" s="102"/>
      <c r="AS135" s="102"/>
      <c r="AT135" s="102"/>
      <c r="AU135" s="102"/>
      <c r="AV135" s="102"/>
      <c r="AW135" s="102"/>
      <c r="AX135" s="102"/>
      <c r="AY135" s="102"/>
      <c r="AZ135" s="102"/>
      <c r="BA135" s="102"/>
      <c r="BB135" s="102"/>
      <c r="BC135" s="102"/>
      <c r="BD135" s="102"/>
      <c r="BE135" s="102"/>
      <c r="BF135" s="102"/>
      <c r="BG135" s="102"/>
      <c r="BH135" s="102"/>
      <c r="BI135" s="102"/>
      <c r="BJ135" s="102"/>
      <c r="BK135" s="102"/>
      <c r="BL135" s="102"/>
      <c r="BM135" s="102"/>
      <c r="BN135" s="102"/>
      <c r="BO135" s="102"/>
      <c r="BP135" s="102"/>
      <c r="BQ135" s="102"/>
      <c r="BR135" s="102"/>
      <c r="BS135" s="102"/>
      <c r="BT135" s="102"/>
      <c r="BU135" s="102"/>
      <c r="BV135" s="102"/>
      <c r="BW135" s="102"/>
      <c r="BX135" s="102"/>
      <c r="BY135" s="102"/>
      <c r="BZ135" s="102"/>
      <c r="CA135" s="102"/>
      <c r="CB135" s="102"/>
      <c r="CC135" s="102"/>
      <c r="CD135" s="102"/>
      <c r="CE135" s="102"/>
      <c r="CF135" s="102"/>
      <c r="CG135" s="102"/>
      <c r="CH135" s="102"/>
      <c r="CI135" s="102"/>
      <c r="CJ135" s="102"/>
      <c r="CK135" s="102"/>
      <c r="CL135" s="102"/>
      <c r="CM135" s="102"/>
      <c r="CN135" s="102"/>
      <c r="CO135" s="102"/>
      <c r="CP135" s="102"/>
      <c r="CQ135" s="102"/>
      <c r="CR135" s="102"/>
      <c r="CS135" s="102"/>
      <c r="CT135" s="102"/>
      <c r="CU135" s="102"/>
      <c r="CV135" s="102"/>
      <c r="CW135" s="102"/>
      <c r="CX135" s="102"/>
      <c r="CY135" s="102"/>
      <c r="CZ135" s="102"/>
      <c r="DA135" s="102"/>
      <c r="DB135" s="102"/>
      <c r="DC135" s="102"/>
      <c r="DD135" s="102"/>
      <c r="DE135" s="102"/>
      <c r="DF135" s="102"/>
      <c r="DG135" s="102"/>
      <c r="DH135" s="102"/>
      <c r="DI135" s="102"/>
      <c r="DJ135" s="102"/>
      <c r="DK135" s="102"/>
      <c r="DL135" s="102"/>
      <c r="DM135" s="102"/>
      <c r="DN135" s="102"/>
      <c r="DO135" s="102"/>
      <c r="DP135" s="102"/>
      <c r="DQ135" s="102"/>
      <c r="DR135" s="102"/>
      <c r="DS135" s="102"/>
      <c r="DT135" s="102"/>
      <c r="DU135" s="102"/>
      <c r="DV135" s="102"/>
      <c r="DW135" s="102"/>
      <c r="DX135" s="102"/>
      <c r="DY135" s="102"/>
      <c r="DZ135" s="102"/>
      <c r="EA135" s="102"/>
      <c r="EB135" s="102"/>
      <c r="EC135" s="102"/>
      <c r="ED135" s="102"/>
      <c r="EE135" s="102"/>
      <c r="EF135" s="102"/>
      <c r="EG135" s="102"/>
      <c r="EH135" s="102"/>
      <c r="EI135" s="102"/>
      <c r="EJ135" s="102"/>
      <c r="EK135" s="102"/>
      <c r="EL135" s="102"/>
      <c r="EM135" s="102"/>
      <c r="EN135" s="102"/>
      <c r="EO135" s="102"/>
      <c r="EP135" s="102"/>
      <c r="EQ135" s="102"/>
      <c r="ER135" s="102"/>
      <c r="ES135" s="102"/>
      <c r="ET135" s="102"/>
      <c r="EU135" s="102"/>
      <c r="EV135" s="102"/>
      <c r="EW135" s="102"/>
      <c r="EX135" s="102"/>
      <c r="EY135" s="102"/>
      <c r="EZ135" s="102"/>
      <c r="FA135" s="102"/>
      <c r="FB135" s="102"/>
      <c r="FC135" s="102"/>
      <c r="FD135" s="102"/>
      <c r="FE135" s="102"/>
      <c r="FF135" s="102"/>
      <c r="FG135" s="102"/>
      <c r="FH135" s="102"/>
      <c r="FI135" s="102"/>
      <c r="FJ135" s="102"/>
      <c r="FK135" s="102"/>
      <c r="FL135" s="102"/>
      <c r="FM135" s="102"/>
      <c r="FN135" s="102"/>
      <c r="FO135" s="102"/>
      <c r="FP135" s="102"/>
      <c r="FQ135" s="102"/>
      <c r="FR135" s="102"/>
      <c r="FS135" s="102"/>
      <c r="FT135" s="102"/>
      <c r="FU135" s="102"/>
      <c r="FV135" s="102"/>
      <c r="FW135" s="102"/>
      <c r="FX135" s="102"/>
      <c r="FY135" s="102"/>
      <c r="FZ135" s="102"/>
      <c r="GA135" s="102"/>
    </row>
    <row r="136" spans="1:183" ht="57" thickBot="1">
      <c r="A136" s="20">
        <v>124</v>
      </c>
      <c r="B136" s="20">
        <v>1</v>
      </c>
      <c r="C136" s="21">
        <v>41104122</v>
      </c>
      <c r="D136" s="21">
        <v>2502958</v>
      </c>
      <c r="E136" s="423" t="s">
        <v>558</v>
      </c>
      <c r="F136" s="424" t="s">
        <v>559</v>
      </c>
      <c r="G136" s="24" t="s">
        <v>64</v>
      </c>
      <c r="H136" s="139">
        <v>0</v>
      </c>
      <c r="I136" s="129">
        <v>0</v>
      </c>
      <c r="J136" s="136">
        <v>100</v>
      </c>
      <c r="K136" s="129">
        <v>0</v>
      </c>
      <c r="L136" s="129">
        <v>0</v>
      </c>
      <c r="M136" s="129">
        <v>0</v>
      </c>
      <c r="N136" s="136">
        <v>50</v>
      </c>
      <c r="O136" s="129">
        <v>0</v>
      </c>
      <c r="P136" s="129">
        <v>0</v>
      </c>
      <c r="Q136" s="129">
        <v>0</v>
      </c>
      <c r="R136" s="129">
        <v>0</v>
      </c>
      <c r="S136" s="129">
        <v>0</v>
      </c>
      <c r="T136" s="129">
        <v>0</v>
      </c>
      <c r="U136" s="129">
        <v>0</v>
      </c>
      <c r="V136" s="129">
        <v>0</v>
      </c>
      <c r="W136" s="129">
        <v>0</v>
      </c>
      <c r="X136" s="136">
        <v>0</v>
      </c>
      <c r="Y136" s="136">
        <v>0</v>
      </c>
      <c r="Z136" s="129">
        <v>0</v>
      </c>
      <c r="AA136" s="129">
        <f>Consolidado!AW146</f>
        <v>0</v>
      </c>
      <c r="AB136" s="129">
        <v>0</v>
      </c>
      <c r="AC136" s="33">
        <f t="shared" si="3"/>
        <v>150</v>
      </c>
    </row>
    <row r="137" spans="1:183" ht="22.5">
      <c r="A137" s="34">
        <v>125</v>
      </c>
      <c r="B137" s="34">
        <v>2</v>
      </c>
      <c r="C137" s="35">
        <v>41104112</v>
      </c>
      <c r="D137" s="35">
        <v>2502175</v>
      </c>
      <c r="E137" s="37" t="s">
        <v>307</v>
      </c>
      <c r="F137" s="37" t="s">
        <v>308</v>
      </c>
      <c r="G137" s="38" t="s">
        <v>64</v>
      </c>
      <c r="H137" s="139">
        <v>0</v>
      </c>
      <c r="I137" s="129">
        <v>0</v>
      </c>
      <c r="J137" s="136">
        <v>0</v>
      </c>
      <c r="K137" s="129">
        <v>0</v>
      </c>
      <c r="L137" s="129">
        <v>0</v>
      </c>
      <c r="M137" s="129">
        <v>0</v>
      </c>
      <c r="N137" s="136">
        <v>50</v>
      </c>
      <c r="O137" s="129">
        <v>0</v>
      </c>
      <c r="P137" s="129">
        <v>0</v>
      </c>
      <c r="Q137" s="129">
        <v>0</v>
      </c>
      <c r="R137" s="129">
        <v>0</v>
      </c>
      <c r="S137" s="129">
        <v>0</v>
      </c>
      <c r="T137" s="129">
        <v>0</v>
      </c>
      <c r="U137" s="129">
        <v>0</v>
      </c>
      <c r="V137" s="129">
        <v>0</v>
      </c>
      <c r="W137" s="129">
        <v>0</v>
      </c>
      <c r="X137" s="136">
        <v>0</v>
      </c>
      <c r="Y137" s="136">
        <v>0</v>
      </c>
      <c r="Z137" s="129">
        <v>0</v>
      </c>
      <c r="AA137" s="129">
        <f>Consolidado!AW147</f>
        <v>0</v>
      </c>
      <c r="AB137" s="129">
        <v>0</v>
      </c>
      <c r="AC137" s="33">
        <f t="shared" si="3"/>
        <v>50</v>
      </c>
    </row>
    <row r="138" spans="1:183" ht="22.5">
      <c r="A138" s="34">
        <v>126</v>
      </c>
      <c r="B138" s="34">
        <v>3</v>
      </c>
      <c r="C138" s="35">
        <v>41104112</v>
      </c>
      <c r="D138" s="35">
        <v>2501674</v>
      </c>
      <c r="E138" s="37" t="s">
        <v>309</v>
      </c>
      <c r="F138" s="37" t="s">
        <v>310</v>
      </c>
      <c r="G138" s="38" t="s">
        <v>64</v>
      </c>
      <c r="H138" s="139">
        <v>520</v>
      </c>
      <c r="I138" s="129">
        <v>100</v>
      </c>
      <c r="J138" s="136">
        <v>500</v>
      </c>
      <c r="K138" s="129">
        <v>300</v>
      </c>
      <c r="L138" s="129">
        <v>0</v>
      </c>
      <c r="M138" s="129">
        <v>0</v>
      </c>
      <c r="N138" s="136">
        <v>400</v>
      </c>
      <c r="O138" s="129">
        <v>0</v>
      </c>
      <c r="P138" s="129">
        <v>50</v>
      </c>
      <c r="Q138" s="129">
        <v>20</v>
      </c>
      <c r="R138" s="129">
        <v>0</v>
      </c>
      <c r="S138" s="129">
        <v>0</v>
      </c>
      <c r="T138" s="129">
        <v>50</v>
      </c>
      <c r="U138" s="129">
        <v>0</v>
      </c>
      <c r="V138" s="129">
        <v>500</v>
      </c>
      <c r="W138" s="129">
        <v>0</v>
      </c>
      <c r="X138" s="136">
        <v>100</v>
      </c>
      <c r="Y138" s="136">
        <v>0</v>
      </c>
      <c r="Z138" s="129">
        <v>0</v>
      </c>
      <c r="AA138" s="129">
        <f>Consolidado!AW148</f>
        <v>0</v>
      </c>
      <c r="AB138" s="129">
        <v>0</v>
      </c>
      <c r="AC138" s="33">
        <f t="shared" si="3"/>
        <v>2540</v>
      </c>
    </row>
    <row r="139" spans="1:183" ht="45">
      <c r="A139" s="20">
        <v>127</v>
      </c>
      <c r="B139" s="34">
        <v>4</v>
      </c>
      <c r="C139" s="35">
        <v>42182000</v>
      </c>
      <c r="D139" s="35">
        <v>2501166</v>
      </c>
      <c r="E139" s="37" t="s">
        <v>311</v>
      </c>
      <c r="F139" s="37" t="s">
        <v>312</v>
      </c>
      <c r="G139" s="38" t="s">
        <v>64</v>
      </c>
      <c r="H139" s="139">
        <v>200</v>
      </c>
      <c r="I139" s="129">
        <v>0</v>
      </c>
      <c r="J139" s="136">
        <v>100</v>
      </c>
      <c r="K139" s="129">
        <v>0</v>
      </c>
      <c r="L139" s="129">
        <v>0</v>
      </c>
      <c r="M139" s="129">
        <v>0</v>
      </c>
      <c r="N139" s="136">
        <v>0</v>
      </c>
      <c r="O139" s="129">
        <v>0</v>
      </c>
      <c r="P139" s="129">
        <v>0</v>
      </c>
      <c r="Q139" s="129">
        <v>0</v>
      </c>
      <c r="R139" s="129">
        <v>0</v>
      </c>
      <c r="S139" s="129">
        <v>0</v>
      </c>
      <c r="T139" s="129">
        <v>0</v>
      </c>
      <c r="U139" s="129">
        <v>0</v>
      </c>
      <c r="V139" s="129">
        <v>0</v>
      </c>
      <c r="W139" s="129">
        <v>250</v>
      </c>
      <c r="X139" s="136">
        <v>0</v>
      </c>
      <c r="Y139" s="136">
        <v>0</v>
      </c>
      <c r="Z139" s="129">
        <v>0</v>
      </c>
      <c r="AA139" s="129">
        <f>Consolidado!AW149</f>
        <v>250</v>
      </c>
      <c r="AB139" s="129">
        <v>0</v>
      </c>
      <c r="AC139" s="33">
        <f t="shared" si="3"/>
        <v>800</v>
      </c>
    </row>
    <row r="140" spans="1:183" ht="78.75">
      <c r="A140" s="34">
        <v>128</v>
      </c>
      <c r="B140" s="20">
        <v>5</v>
      </c>
      <c r="C140" s="35">
        <v>42182014</v>
      </c>
      <c r="D140" s="35">
        <v>2504937</v>
      </c>
      <c r="E140" s="37" t="s">
        <v>313</v>
      </c>
      <c r="F140" s="37" t="s">
        <v>314</v>
      </c>
      <c r="G140" s="38" t="s">
        <v>64</v>
      </c>
      <c r="H140" s="139">
        <v>0</v>
      </c>
      <c r="I140" s="129">
        <v>0</v>
      </c>
      <c r="J140" s="136">
        <v>30</v>
      </c>
      <c r="K140" s="129">
        <v>50</v>
      </c>
      <c r="L140" s="129">
        <v>0</v>
      </c>
      <c r="M140" s="129">
        <v>0</v>
      </c>
      <c r="N140" s="136">
        <v>100</v>
      </c>
      <c r="O140" s="129">
        <v>0</v>
      </c>
      <c r="P140" s="129">
        <v>0</v>
      </c>
      <c r="Q140" s="129">
        <v>0</v>
      </c>
      <c r="R140" s="129">
        <v>20</v>
      </c>
      <c r="S140" s="129">
        <v>0</v>
      </c>
      <c r="T140" s="129">
        <v>30</v>
      </c>
      <c r="U140" s="129">
        <v>0</v>
      </c>
      <c r="V140" s="129">
        <v>0</v>
      </c>
      <c r="W140" s="129">
        <v>40</v>
      </c>
      <c r="X140" s="136">
        <v>100</v>
      </c>
      <c r="Y140" s="136">
        <v>50</v>
      </c>
      <c r="Z140" s="129">
        <v>0</v>
      </c>
      <c r="AA140" s="129">
        <f>Consolidado!AW150</f>
        <v>20</v>
      </c>
      <c r="AB140" s="129">
        <v>0</v>
      </c>
      <c r="AC140" s="33">
        <f t="shared" si="3"/>
        <v>440</v>
      </c>
    </row>
    <row r="141" spans="1:183" ht="78.75">
      <c r="A141" s="34">
        <v>129</v>
      </c>
      <c r="B141" s="34">
        <v>6</v>
      </c>
      <c r="C141" s="35">
        <v>42271705</v>
      </c>
      <c r="D141" s="35">
        <v>2500029</v>
      </c>
      <c r="E141" s="37" t="s">
        <v>489</v>
      </c>
      <c r="F141" s="37" t="s">
        <v>490</v>
      </c>
      <c r="G141" s="38" t="s">
        <v>64</v>
      </c>
      <c r="H141" s="139">
        <v>0</v>
      </c>
      <c r="I141" s="129">
        <v>0</v>
      </c>
      <c r="J141" s="136">
        <v>0</v>
      </c>
      <c r="K141" s="129">
        <v>5</v>
      </c>
      <c r="L141" s="129">
        <v>0</v>
      </c>
      <c r="M141" s="129">
        <v>0</v>
      </c>
      <c r="N141" s="136">
        <v>0</v>
      </c>
      <c r="O141" s="129">
        <v>0</v>
      </c>
      <c r="P141" s="129">
        <v>0</v>
      </c>
      <c r="Q141" s="129">
        <v>0</v>
      </c>
      <c r="R141" s="129">
        <v>0</v>
      </c>
      <c r="S141" s="129">
        <v>0</v>
      </c>
      <c r="T141" s="129">
        <v>0</v>
      </c>
      <c r="U141" s="129">
        <v>0</v>
      </c>
      <c r="V141" s="129">
        <v>0</v>
      </c>
      <c r="W141" s="129">
        <v>0</v>
      </c>
      <c r="X141" s="136">
        <v>50</v>
      </c>
      <c r="Y141" s="136">
        <v>0</v>
      </c>
      <c r="Z141" s="129">
        <v>0</v>
      </c>
      <c r="AA141" s="129">
        <f>Consolidado!AW151</f>
        <v>0</v>
      </c>
      <c r="AB141" s="129">
        <v>0</v>
      </c>
      <c r="AC141" s="33">
        <f t="shared" ref="AC141:AC202" si="4">+SUM(H141:AB141)</f>
        <v>55</v>
      </c>
    </row>
    <row r="142" spans="1:183" ht="57" thickBot="1">
      <c r="A142" s="20">
        <v>130</v>
      </c>
      <c r="B142" s="20">
        <v>7</v>
      </c>
      <c r="C142" s="35">
        <v>42182013</v>
      </c>
      <c r="D142" s="35">
        <v>2584143</v>
      </c>
      <c r="E142" s="37" t="s">
        <v>315</v>
      </c>
      <c r="F142" s="37" t="s">
        <v>316</v>
      </c>
      <c r="G142" s="38" t="s">
        <v>64</v>
      </c>
      <c r="H142" s="139">
        <v>0</v>
      </c>
      <c r="I142" s="129">
        <v>0</v>
      </c>
      <c r="J142" s="136">
        <v>0</v>
      </c>
      <c r="K142" s="129">
        <v>0</v>
      </c>
      <c r="L142" s="129">
        <v>0</v>
      </c>
      <c r="M142" s="129">
        <v>0</v>
      </c>
      <c r="N142" s="136">
        <v>0</v>
      </c>
      <c r="O142" s="129">
        <v>0</v>
      </c>
      <c r="P142" s="129">
        <v>0</v>
      </c>
      <c r="Q142" s="129">
        <v>0</v>
      </c>
      <c r="R142" s="129">
        <v>0</v>
      </c>
      <c r="S142" s="129">
        <v>0</v>
      </c>
      <c r="T142" s="129">
        <v>0</v>
      </c>
      <c r="U142" s="129">
        <v>0</v>
      </c>
      <c r="V142" s="129">
        <v>0</v>
      </c>
      <c r="W142" s="129">
        <v>0</v>
      </c>
      <c r="X142" s="136">
        <v>0</v>
      </c>
      <c r="Y142" s="136">
        <v>4</v>
      </c>
      <c r="Z142" s="129">
        <v>0</v>
      </c>
      <c r="AA142" s="129">
        <f>Consolidado!AW152</f>
        <v>0</v>
      </c>
      <c r="AB142" s="129">
        <v>0</v>
      </c>
      <c r="AC142" s="33">
        <f t="shared" si="4"/>
        <v>4</v>
      </c>
    </row>
    <row r="143" spans="1:183" customFormat="1" ht="15.75" thickBot="1">
      <c r="A143" s="357" t="s">
        <v>318</v>
      </c>
      <c r="B143" s="358"/>
      <c r="C143" s="358"/>
      <c r="D143" s="358"/>
      <c r="E143" s="358"/>
      <c r="F143" s="358"/>
      <c r="G143" s="359"/>
      <c r="H143" s="141" t="s">
        <v>1</v>
      </c>
      <c r="I143" s="140" t="s">
        <v>60</v>
      </c>
      <c r="J143" s="140" t="s">
        <v>61</v>
      </c>
      <c r="K143" s="140" t="s">
        <v>4</v>
      </c>
      <c r="L143" s="140" t="s">
        <v>5</v>
      </c>
      <c r="M143" s="140" t="s">
        <v>6</v>
      </c>
      <c r="N143" s="140" t="s">
        <v>7</v>
      </c>
      <c r="O143" s="140" t="s">
        <v>8</v>
      </c>
      <c r="P143" s="140" t="s">
        <v>9</v>
      </c>
      <c r="Q143" s="140" t="s">
        <v>10</v>
      </c>
      <c r="R143" s="140" t="s">
        <v>11</v>
      </c>
      <c r="S143" s="140" t="s">
        <v>12</v>
      </c>
      <c r="T143" s="140" t="s">
        <v>13</v>
      </c>
      <c r="U143" s="140" t="s">
        <v>14</v>
      </c>
      <c r="V143" s="140" t="s">
        <v>15</v>
      </c>
      <c r="W143" s="140" t="s">
        <v>16</v>
      </c>
      <c r="X143" s="140" t="s">
        <v>17</v>
      </c>
      <c r="Y143" s="140" t="s">
        <v>18</v>
      </c>
      <c r="Z143" s="140" t="s">
        <v>19</v>
      </c>
      <c r="AA143" s="140" t="s">
        <v>21</v>
      </c>
      <c r="AB143" s="140" t="s">
        <v>22</v>
      </c>
      <c r="AC143" s="5" t="s">
        <v>23</v>
      </c>
      <c r="AD143" s="102"/>
      <c r="AE143" s="102"/>
      <c r="AF143" s="102"/>
      <c r="AG143" s="102"/>
      <c r="AH143" s="102"/>
      <c r="AI143" s="102"/>
      <c r="AJ143" s="102"/>
      <c r="AK143" s="102"/>
      <c r="AL143" s="102"/>
      <c r="AM143" s="102"/>
      <c r="AN143" s="102"/>
      <c r="AO143" s="102"/>
      <c r="AP143" s="102"/>
      <c r="AQ143" s="102"/>
      <c r="AR143" s="102"/>
      <c r="AS143" s="102"/>
      <c r="AT143" s="102"/>
      <c r="AU143" s="102"/>
      <c r="AV143" s="102"/>
      <c r="AW143" s="102"/>
      <c r="AX143" s="102"/>
      <c r="AY143" s="102"/>
      <c r="AZ143" s="102"/>
      <c r="BA143" s="102"/>
      <c r="BB143" s="102"/>
      <c r="BC143" s="102"/>
      <c r="BD143" s="102"/>
      <c r="BE143" s="102"/>
      <c r="BF143" s="102"/>
      <c r="BG143" s="102"/>
      <c r="BH143" s="102"/>
      <c r="BI143" s="102"/>
      <c r="BJ143" s="102"/>
      <c r="BK143" s="102"/>
      <c r="BL143" s="102"/>
      <c r="BM143" s="102"/>
      <c r="BN143" s="102"/>
      <c r="BO143" s="102"/>
      <c r="BP143" s="102"/>
      <c r="BQ143" s="102"/>
      <c r="BR143" s="102"/>
      <c r="BS143" s="102"/>
      <c r="BT143" s="102"/>
      <c r="BU143" s="102"/>
      <c r="BV143" s="102"/>
      <c r="BW143" s="102"/>
      <c r="BX143" s="102"/>
      <c r="BY143" s="102"/>
      <c r="BZ143" s="102"/>
      <c r="CA143" s="102"/>
      <c r="CB143" s="102"/>
      <c r="CC143" s="102"/>
      <c r="CD143" s="102"/>
      <c r="CE143" s="102"/>
      <c r="CF143" s="102"/>
      <c r="CG143" s="102"/>
      <c r="CH143" s="102"/>
      <c r="CI143" s="102"/>
      <c r="CJ143" s="102"/>
      <c r="CK143" s="102"/>
      <c r="CL143" s="102"/>
      <c r="CM143" s="102"/>
      <c r="CN143" s="102"/>
      <c r="CO143" s="102"/>
      <c r="CP143" s="102"/>
      <c r="CQ143" s="102"/>
      <c r="CR143" s="102"/>
      <c r="CS143" s="102"/>
      <c r="CT143" s="102"/>
      <c r="CU143" s="102"/>
      <c r="CV143" s="102"/>
      <c r="CW143" s="102"/>
      <c r="CX143" s="102"/>
      <c r="CY143" s="102"/>
      <c r="CZ143" s="102"/>
      <c r="DA143" s="102"/>
      <c r="DB143" s="102"/>
      <c r="DC143" s="102"/>
      <c r="DD143" s="102"/>
      <c r="DE143" s="102"/>
      <c r="DF143" s="102"/>
      <c r="DG143" s="102"/>
      <c r="DH143" s="102"/>
      <c r="DI143" s="102"/>
      <c r="DJ143" s="102"/>
      <c r="DK143" s="102"/>
      <c r="DL143" s="102"/>
      <c r="DM143" s="102"/>
      <c r="DN143" s="102"/>
      <c r="DO143" s="102"/>
      <c r="DP143" s="102"/>
      <c r="DQ143" s="102"/>
      <c r="DR143" s="102"/>
      <c r="DS143" s="102"/>
      <c r="DT143" s="102"/>
      <c r="DU143" s="102"/>
      <c r="DV143" s="102"/>
      <c r="DW143" s="102"/>
      <c r="DX143" s="102"/>
      <c r="DY143" s="102"/>
      <c r="DZ143" s="102"/>
      <c r="EA143" s="102"/>
      <c r="EB143" s="102"/>
      <c r="EC143" s="102"/>
      <c r="ED143" s="102"/>
      <c r="EE143" s="102"/>
      <c r="EF143" s="102"/>
      <c r="EG143" s="102"/>
      <c r="EH143" s="102"/>
      <c r="EI143" s="102"/>
      <c r="EJ143" s="102"/>
      <c r="EK143" s="102"/>
      <c r="EL143" s="102"/>
      <c r="EM143" s="102"/>
      <c r="EN143" s="102"/>
      <c r="EO143" s="102"/>
      <c r="EP143" s="102"/>
      <c r="EQ143" s="102"/>
      <c r="ER143" s="102"/>
      <c r="ES143" s="102"/>
      <c r="ET143" s="102"/>
      <c r="EU143" s="102"/>
      <c r="EV143" s="102"/>
      <c r="EW143" s="102"/>
      <c r="EX143" s="102"/>
      <c r="EY143" s="102"/>
      <c r="EZ143" s="102"/>
      <c r="FA143" s="102"/>
      <c r="FB143" s="102"/>
      <c r="FC143" s="102"/>
      <c r="FD143" s="102"/>
      <c r="FE143" s="102"/>
      <c r="FF143" s="102"/>
      <c r="FG143" s="102"/>
      <c r="FH143" s="102"/>
      <c r="FI143" s="102"/>
      <c r="FJ143" s="102"/>
      <c r="FK143" s="102"/>
      <c r="FL143" s="102"/>
      <c r="FM143" s="102"/>
      <c r="FN143" s="102"/>
      <c r="FO143" s="102"/>
      <c r="FP143" s="102"/>
      <c r="FQ143" s="102"/>
      <c r="FR143" s="102"/>
      <c r="FS143" s="102"/>
      <c r="FT143" s="102"/>
      <c r="FU143" s="102"/>
      <c r="FV143" s="102"/>
      <c r="FW143" s="102"/>
      <c r="FX143" s="102"/>
      <c r="FY143" s="102"/>
      <c r="FZ143" s="102"/>
      <c r="GA143" s="102"/>
    </row>
    <row r="144" spans="1:183" ht="191.25">
      <c r="A144" s="34">
        <v>131</v>
      </c>
      <c r="B144" s="34">
        <v>1</v>
      </c>
      <c r="C144" s="35">
        <v>42221609</v>
      </c>
      <c r="D144" s="35">
        <v>2500356</v>
      </c>
      <c r="E144" s="37" t="s">
        <v>319</v>
      </c>
      <c r="F144" s="37" t="s">
        <v>320</v>
      </c>
      <c r="G144" s="38" t="s">
        <v>64</v>
      </c>
      <c r="H144" s="139">
        <v>400</v>
      </c>
      <c r="I144" s="129">
        <v>100</v>
      </c>
      <c r="J144" s="136">
        <v>400</v>
      </c>
      <c r="K144" s="129">
        <v>0</v>
      </c>
      <c r="L144" s="129">
        <v>0</v>
      </c>
      <c r="M144" s="129">
        <v>50</v>
      </c>
      <c r="N144" s="136">
        <v>280</v>
      </c>
      <c r="O144" s="129">
        <v>0</v>
      </c>
      <c r="P144" s="136">
        <v>70</v>
      </c>
      <c r="Q144" s="129">
        <v>100</v>
      </c>
      <c r="R144" s="129">
        <v>300</v>
      </c>
      <c r="S144" s="129">
        <v>0</v>
      </c>
      <c r="T144" s="129">
        <v>300</v>
      </c>
      <c r="U144" s="129">
        <v>200</v>
      </c>
      <c r="V144" s="136">
        <v>0</v>
      </c>
      <c r="W144" s="129">
        <v>25</v>
      </c>
      <c r="X144" s="136">
        <v>0</v>
      </c>
      <c r="Y144" s="136">
        <v>0</v>
      </c>
      <c r="Z144" s="136">
        <v>150</v>
      </c>
      <c r="AA144" s="129">
        <f>Consolidado!AW155</f>
        <v>300</v>
      </c>
      <c r="AB144" s="129">
        <v>0</v>
      </c>
      <c r="AC144" s="33">
        <f t="shared" si="4"/>
        <v>2675</v>
      </c>
    </row>
    <row r="145" spans="1:209" ht="191.25">
      <c r="A145" s="34">
        <v>132</v>
      </c>
      <c r="B145" s="34">
        <v>2</v>
      </c>
      <c r="C145" s="35">
        <v>42221609</v>
      </c>
      <c r="D145" s="35">
        <v>2584037</v>
      </c>
      <c r="E145" s="37" t="s">
        <v>321</v>
      </c>
      <c r="F145" s="37" t="s">
        <v>322</v>
      </c>
      <c r="G145" s="38" t="s">
        <v>64</v>
      </c>
      <c r="H145" s="139">
        <v>0</v>
      </c>
      <c r="I145" s="129">
        <v>0</v>
      </c>
      <c r="J145" s="136">
        <v>0</v>
      </c>
      <c r="K145" s="129">
        <v>0</v>
      </c>
      <c r="L145" s="129">
        <v>0</v>
      </c>
      <c r="M145" s="129">
        <v>10</v>
      </c>
      <c r="N145" s="136">
        <v>200</v>
      </c>
      <c r="O145" s="129">
        <v>0</v>
      </c>
      <c r="P145" s="136">
        <v>50</v>
      </c>
      <c r="Q145" s="129">
        <v>100</v>
      </c>
      <c r="R145" s="129">
        <v>100</v>
      </c>
      <c r="S145" s="129">
        <v>0</v>
      </c>
      <c r="T145" s="129">
        <v>100</v>
      </c>
      <c r="U145" s="129">
        <v>0</v>
      </c>
      <c r="V145" s="136">
        <v>100</v>
      </c>
      <c r="W145" s="129">
        <v>25</v>
      </c>
      <c r="X145" s="136">
        <v>200</v>
      </c>
      <c r="Y145" s="136">
        <v>0</v>
      </c>
      <c r="Z145" s="136">
        <v>0</v>
      </c>
      <c r="AA145" s="129">
        <f>Consolidado!AW156</f>
        <v>0</v>
      </c>
      <c r="AB145" s="129">
        <v>32</v>
      </c>
      <c r="AC145" s="33">
        <f t="shared" si="4"/>
        <v>917</v>
      </c>
    </row>
    <row r="146" spans="1:209" ht="123.75">
      <c r="A146" s="34">
        <v>133</v>
      </c>
      <c r="B146" s="20">
        <v>3</v>
      </c>
      <c r="C146" s="84">
        <v>42131606</v>
      </c>
      <c r="D146" s="84">
        <v>2502327</v>
      </c>
      <c r="E146" s="88" t="s">
        <v>323</v>
      </c>
      <c r="F146" s="88" t="s">
        <v>324</v>
      </c>
      <c r="G146" s="38" t="s">
        <v>64</v>
      </c>
      <c r="H146" s="139">
        <v>10</v>
      </c>
      <c r="I146" s="129">
        <v>35</v>
      </c>
      <c r="J146" s="136">
        <v>0</v>
      </c>
      <c r="K146" s="129">
        <v>0</v>
      </c>
      <c r="L146" s="129">
        <v>0</v>
      </c>
      <c r="M146" s="129">
        <v>10</v>
      </c>
      <c r="N146" s="136">
        <v>0</v>
      </c>
      <c r="O146" s="129">
        <v>0</v>
      </c>
      <c r="P146" s="136">
        <v>0</v>
      </c>
      <c r="Q146" s="129">
        <v>0</v>
      </c>
      <c r="R146" s="129">
        <v>0</v>
      </c>
      <c r="S146" s="129">
        <v>0</v>
      </c>
      <c r="T146" s="129">
        <v>50</v>
      </c>
      <c r="U146" s="129">
        <v>0</v>
      </c>
      <c r="V146" s="136">
        <v>0</v>
      </c>
      <c r="W146" s="129">
        <v>0</v>
      </c>
      <c r="X146" s="136">
        <v>0</v>
      </c>
      <c r="Y146" s="136">
        <v>20</v>
      </c>
      <c r="Z146" s="136">
        <v>5</v>
      </c>
      <c r="AA146" s="129">
        <f>Consolidado!AW157</f>
        <v>31</v>
      </c>
      <c r="AB146" s="129">
        <v>0</v>
      </c>
      <c r="AC146" s="33">
        <f t="shared" si="4"/>
        <v>161</v>
      </c>
    </row>
    <row r="147" spans="1:209" s="130" customFormat="1" ht="135">
      <c r="A147" s="34">
        <v>134</v>
      </c>
      <c r="B147" s="34">
        <v>4</v>
      </c>
      <c r="C147" s="84">
        <v>42142609</v>
      </c>
      <c r="D147" s="84">
        <v>2503856</v>
      </c>
      <c r="E147" s="88" t="s">
        <v>325</v>
      </c>
      <c r="F147" s="88" t="s">
        <v>474</v>
      </c>
      <c r="G147" s="38" t="s">
        <v>64</v>
      </c>
      <c r="H147" s="139">
        <v>325</v>
      </c>
      <c r="I147" s="131">
        <v>50</v>
      </c>
      <c r="J147" s="136">
        <v>100</v>
      </c>
      <c r="K147" s="131">
        <v>25</v>
      </c>
      <c r="L147" s="131">
        <v>0</v>
      </c>
      <c r="M147" s="131">
        <v>0</v>
      </c>
      <c r="N147" s="136">
        <v>0</v>
      </c>
      <c r="O147" s="131">
        <v>0</v>
      </c>
      <c r="P147" s="136">
        <v>100</v>
      </c>
      <c r="Q147" s="131">
        <v>0</v>
      </c>
      <c r="R147" s="131">
        <v>0</v>
      </c>
      <c r="S147" s="131">
        <v>0</v>
      </c>
      <c r="T147" s="131">
        <v>50</v>
      </c>
      <c r="U147" s="131">
        <v>0</v>
      </c>
      <c r="V147" s="136">
        <v>100</v>
      </c>
      <c r="W147" s="131">
        <v>100</v>
      </c>
      <c r="X147" s="136">
        <v>300</v>
      </c>
      <c r="Y147" s="136">
        <v>50</v>
      </c>
      <c r="Z147" s="136">
        <v>0</v>
      </c>
      <c r="AA147" s="129">
        <f>Consolidado!AW158</f>
        <v>100</v>
      </c>
      <c r="AB147" s="131">
        <v>0</v>
      </c>
      <c r="AC147" s="33">
        <f t="shared" si="4"/>
        <v>1300</v>
      </c>
      <c r="AD147" s="126"/>
      <c r="AE147" s="126"/>
      <c r="AF147" s="126"/>
      <c r="AG147" s="126"/>
      <c r="AH147" s="126"/>
      <c r="AI147" s="126"/>
      <c r="AJ147" s="126"/>
      <c r="AK147" s="126"/>
      <c r="AL147" s="126"/>
      <c r="AM147" s="126"/>
      <c r="AN147" s="126"/>
      <c r="AO147" s="126"/>
      <c r="AP147" s="126"/>
      <c r="AQ147" s="126"/>
      <c r="AR147" s="126"/>
      <c r="AS147" s="126"/>
      <c r="AT147" s="126"/>
      <c r="AU147" s="126"/>
      <c r="AV147" s="126"/>
      <c r="AW147" s="126"/>
      <c r="AX147" s="126"/>
      <c r="AY147" s="126"/>
      <c r="AZ147" s="126"/>
      <c r="BA147" s="126"/>
      <c r="BB147" s="126"/>
      <c r="BC147" s="126"/>
      <c r="BD147" s="126"/>
      <c r="BE147" s="126"/>
      <c r="BF147" s="126"/>
      <c r="BG147" s="126"/>
      <c r="BH147" s="126"/>
      <c r="BI147" s="126"/>
      <c r="BJ147" s="126"/>
      <c r="BK147" s="126"/>
      <c r="BL147" s="126"/>
      <c r="BM147" s="126"/>
      <c r="BN147" s="126"/>
      <c r="BO147" s="126"/>
      <c r="BP147" s="126"/>
      <c r="BQ147" s="126"/>
      <c r="BR147" s="126"/>
      <c r="BS147" s="126"/>
      <c r="BT147" s="126"/>
      <c r="BU147" s="126"/>
      <c r="BV147" s="126"/>
      <c r="BW147" s="126"/>
      <c r="BX147" s="126"/>
      <c r="BY147" s="126"/>
      <c r="BZ147" s="126"/>
      <c r="CA147" s="126"/>
      <c r="CB147" s="126"/>
      <c r="CC147" s="126"/>
      <c r="CD147" s="126"/>
      <c r="CE147" s="126"/>
      <c r="CF147" s="126"/>
      <c r="CG147" s="126"/>
      <c r="CH147" s="126"/>
      <c r="CI147" s="126"/>
      <c r="CJ147" s="126"/>
      <c r="CK147" s="126"/>
      <c r="CL147" s="126"/>
      <c r="CM147" s="126"/>
      <c r="CN147" s="126"/>
      <c r="CO147" s="126"/>
      <c r="CP147" s="126"/>
      <c r="CQ147" s="126"/>
      <c r="CR147" s="126"/>
      <c r="CS147" s="126"/>
      <c r="CT147" s="126"/>
      <c r="CU147" s="126"/>
      <c r="CV147" s="126"/>
      <c r="CW147" s="126"/>
      <c r="CX147" s="126"/>
      <c r="CY147" s="126"/>
      <c r="CZ147" s="126"/>
      <c r="DA147" s="126"/>
      <c r="DB147" s="126"/>
      <c r="DC147" s="126"/>
      <c r="DD147" s="126"/>
      <c r="DE147" s="126"/>
      <c r="DF147" s="126"/>
      <c r="DG147" s="126"/>
      <c r="DH147" s="126"/>
      <c r="DI147" s="126"/>
      <c r="DJ147" s="126"/>
      <c r="DK147" s="126"/>
      <c r="DL147" s="126"/>
      <c r="DM147" s="126"/>
      <c r="DN147" s="126"/>
      <c r="DO147" s="126"/>
      <c r="DP147" s="126"/>
      <c r="DQ147" s="126"/>
      <c r="DR147" s="126"/>
      <c r="DS147" s="126"/>
      <c r="DT147" s="126"/>
      <c r="DU147" s="126"/>
      <c r="DV147" s="126"/>
      <c r="DW147" s="126"/>
      <c r="DX147" s="126"/>
      <c r="DY147" s="126"/>
      <c r="DZ147" s="126"/>
      <c r="EA147" s="126"/>
      <c r="EB147" s="126"/>
      <c r="EC147" s="126"/>
      <c r="ED147" s="126"/>
      <c r="EE147" s="126"/>
      <c r="EF147" s="126"/>
      <c r="EG147" s="126"/>
      <c r="EH147" s="126"/>
      <c r="EI147" s="126"/>
      <c r="EJ147" s="126"/>
      <c r="EK147" s="126"/>
      <c r="EL147" s="126"/>
      <c r="EM147" s="126"/>
      <c r="EN147" s="126"/>
      <c r="EO147" s="126"/>
      <c r="EP147" s="126"/>
      <c r="EQ147" s="126"/>
      <c r="ER147" s="126"/>
      <c r="ES147" s="126"/>
      <c r="ET147" s="126"/>
      <c r="EU147" s="126"/>
      <c r="EV147" s="126"/>
      <c r="EW147" s="126"/>
      <c r="EX147" s="126"/>
      <c r="EY147" s="126"/>
      <c r="EZ147" s="126"/>
      <c r="FA147" s="126"/>
      <c r="FB147" s="126"/>
      <c r="FC147" s="126"/>
      <c r="FD147" s="126"/>
      <c r="FE147" s="126"/>
      <c r="FF147" s="126"/>
      <c r="FG147" s="126"/>
      <c r="FH147" s="126"/>
      <c r="FI147" s="126"/>
      <c r="FJ147" s="126"/>
      <c r="FK147" s="126"/>
      <c r="FL147" s="126"/>
      <c r="FM147" s="126"/>
      <c r="FN147" s="126"/>
      <c r="FO147" s="126"/>
      <c r="FP147" s="126"/>
      <c r="FQ147" s="126"/>
      <c r="FR147" s="126"/>
      <c r="FS147" s="126"/>
      <c r="FT147" s="126"/>
      <c r="FU147" s="126"/>
      <c r="FV147" s="126"/>
      <c r="FW147" s="126"/>
      <c r="FX147" s="126"/>
      <c r="FY147" s="126"/>
      <c r="FZ147" s="126"/>
      <c r="GA147" s="126"/>
    </row>
    <row r="148" spans="1:209" ht="33.75">
      <c r="A148" s="34">
        <v>135</v>
      </c>
      <c r="B148" s="34">
        <v>5</v>
      </c>
      <c r="C148" s="79"/>
      <c r="D148" s="79"/>
      <c r="E148" s="79" t="s">
        <v>326</v>
      </c>
      <c r="F148" s="79" t="s">
        <v>327</v>
      </c>
      <c r="G148" s="59" t="s">
        <v>64</v>
      </c>
      <c r="H148" s="139">
        <v>20</v>
      </c>
      <c r="I148" s="129">
        <v>0</v>
      </c>
      <c r="J148" s="136">
        <v>0</v>
      </c>
      <c r="K148" s="129">
        <v>0</v>
      </c>
      <c r="L148" s="129">
        <v>0</v>
      </c>
      <c r="M148" s="129">
        <v>0</v>
      </c>
      <c r="N148" s="136">
        <v>0</v>
      </c>
      <c r="O148" s="129">
        <v>0</v>
      </c>
      <c r="P148" s="136">
        <v>0</v>
      </c>
      <c r="Q148" s="129">
        <v>0</v>
      </c>
      <c r="R148" s="129">
        <v>0</v>
      </c>
      <c r="S148" s="129">
        <v>0</v>
      </c>
      <c r="T148" s="129">
        <v>0</v>
      </c>
      <c r="U148" s="129">
        <v>0</v>
      </c>
      <c r="V148" s="136">
        <v>0</v>
      </c>
      <c r="W148" s="129">
        <v>0</v>
      </c>
      <c r="X148" s="136">
        <v>0</v>
      </c>
      <c r="Y148" s="136">
        <v>0</v>
      </c>
      <c r="Z148" s="136">
        <v>0</v>
      </c>
      <c r="AA148" s="129">
        <f>Consolidado!AW159</f>
        <v>0</v>
      </c>
      <c r="AB148" s="129">
        <v>0</v>
      </c>
      <c r="AC148" s="33">
        <f t="shared" si="4"/>
        <v>20</v>
      </c>
    </row>
    <row r="149" spans="1:209" ht="22.5">
      <c r="A149" s="34">
        <v>136</v>
      </c>
      <c r="B149" s="20">
        <v>6</v>
      </c>
      <c r="C149" s="84">
        <v>42231701</v>
      </c>
      <c r="D149" s="84">
        <v>2500914</v>
      </c>
      <c r="E149" s="88" t="s">
        <v>328</v>
      </c>
      <c r="F149" s="88" t="s">
        <v>328</v>
      </c>
      <c r="G149" s="38" t="s">
        <v>64</v>
      </c>
      <c r="H149" s="139">
        <v>0</v>
      </c>
      <c r="I149" s="129">
        <v>0</v>
      </c>
      <c r="J149" s="136">
        <v>0</v>
      </c>
      <c r="K149" s="129">
        <v>1</v>
      </c>
      <c r="L149" s="129">
        <v>0</v>
      </c>
      <c r="M149" s="129">
        <v>0</v>
      </c>
      <c r="N149" s="136">
        <v>0</v>
      </c>
      <c r="O149" s="129">
        <v>0</v>
      </c>
      <c r="P149" s="136">
        <v>0</v>
      </c>
      <c r="Q149" s="129">
        <v>0</v>
      </c>
      <c r="R149" s="129">
        <v>0</v>
      </c>
      <c r="S149" s="129">
        <v>0</v>
      </c>
      <c r="T149" s="129">
        <v>0</v>
      </c>
      <c r="U149" s="129">
        <v>0</v>
      </c>
      <c r="V149" s="136">
        <v>0</v>
      </c>
      <c r="W149" s="129">
        <v>10</v>
      </c>
      <c r="X149" s="136">
        <v>0</v>
      </c>
      <c r="Y149" s="136">
        <v>0</v>
      </c>
      <c r="Z149" s="136">
        <v>0</v>
      </c>
      <c r="AA149" s="129">
        <f>Consolidado!AW160</f>
        <v>0</v>
      </c>
      <c r="AB149" s="129">
        <v>0</v>
      </c>
      <c r="AC149" s="33">
        <f t="shared" si="4"/>
        <v>11</v>
      </c>
    </row>
    <row r="150" spans="1:209" s="126" customFormat="1" ht="22.5">
      <c r="A150" s="34">
        <v>137</v>
      </c>
      <c r="B150" s="34">
        <v>7</v>
      </c>
      <c r="C150" s="84">
        <v>42231701</v>
      </c>
      <c r="D150" s="84">
        <v>2500915</v>
      </c>
      <c r="E150" s="88" t="s">
        <v>329</v>
      </c>
      <c r="F150" s="88" t="s">
        <v>329</v>
      </c>
      <c r="G150" s="38" t="s">
        <v>64</v>
      </c>
      <c r="H150" s="139">
        <v>0</v>
      </c>
      <c r="I150" s="129">
        <v>0</v>
      </c>
      <c r="J150" s="136">
        <v>0</v>
      </c>
      <c r="K150" s="129">
        <v>1</v>
      </c>
      <c r="L150" s="129">
        <v>0</v>
      </c>
      <c r="M150" s="129">
        <v>0</v>
      </c>
      <c r="N150" s="136">
        <v>0</v>
      </c>
      <c r="O150" s="129">
        <v>0</v>
      </c>
      <c r="P150" s="136">
        <v>0</v>
      </c>
      <c r="Q150" s="129">
        <v>0</v>
      </c>
      <c r="R150" s="129">
        <v>0</v>
      </c>
      <c r="S150" s="129">
        <v>0</v>
      </c>
      <c r="T150" s="129">
        <v>0</v>
      </c>
      <c r="U150" s="129">
        <v>0</v>
      </c>
      <c r="V150" s="136">
        <v>0</v>
      </c>
      <c r="W150" s="129">
        <v>10</v>
      </c>
      <c r="X150" s="136">
        <v>0</v>
      </c>
      <c r="Y150" s="136">
        <v>0</v>
      </c>
      <c r="Z150" s="136">
        <v>0</v>
      </c>
      <c r="AA150" s="129">
        <f>Consolidado!AW161</f>
        <v>0</v>
      </c>
      <c r="AB150" s="129">
        <v>0</v>
      </c>
      <c r="AC150" s="33">
        <f t="shared" si="4"/>
        <v>11</v>
      </c>
      <c r="GB150" s="127"/>
      <c r="GC150" s="127"/>
      <c r="GD150" s="127"/>
      <c r="GE150" s="127"/>
      <c r="GF150" s="127"/>
      <c r="GG150" s="127"/>
      <c r="GH150" s="127"/>
      <c r="GI150" s="127"/>
      <c r="GJ150" s="127"/>
      <c r="GK150" s="127"/>
      <c r="GL150" s="127"/>
      <c r="GM150" s="127"/>
      <c r="GN150" s="127"/>
      <c r="GO150" s="127"/>
      <c r="GP150" s="127"/>
      <c r="GQ150" s="127"/>
      <c r="GR150" s="127"/>
      <c r="GS150" s="127"/>
      <c r="GT150" s="127"/>
      <c r="GU150" s="127"/>
      <c r="GV150" s="127"/>
      <c r="GW150" s="127"/>
      <c r="GX150" s="127"/>
      <c r="GY150" s="127"/>
      <c r="GZ150" s="127"/>
      <c r="HA150" s="127"/>
    </row>
    <row r="151" spans="1:209" s="126" customFormat="1" ht="22.5">
      <c r="A151" s="34">
        <v>138</v>
      </c>
      <c r="B151" s="34">
        <v>8</v>
      </c>
      <c r="C151" s="84">
        <v>42231701</v>
      </c>
      <c r="D151" s="84">
        <v>2500916</v>
      </c>
      <c r="E151" s="88" t="s">
        <v>330</v>
      </c>
      <c r="F151" s="88" t="s">
        <v>330</v>
      </c>
      <c r="G151" s="38" t="s">
        <v>64</v>
      </c>
      <c r="H151" s="139">
        <v>0</v>
      </c>
      <c r="I151" s="129">
        <v>0</v>
      </c>
      <c r="J151" s="136">
        <v>0</v>
      </c>
      <c r="K151" s="129">
        <v>1</v>
      </c>
      <c r="L151" s="129">
        <v>0</v>
      </c>
      <c r="M151" s="129">
        <v>0</v>
      </c>
      <c r="N151" s="136">
        <v>0</v>
      </c>
      <c r="O151" s="129">
        <v>0</v>
      </c>
      <c r="P151" s="136">
        <v>0</v>
      </c>
      <c r="Q151" s="129">
        <v>0</v>
      </c>
      <c r="R151" s="129">
        <v>0</v>
      </c>
      <c r="S151" s="129">
        <v>0</v>
      </c>
      <c r="T151" s="129">
        <v>0</v>
      </c>
      <c r="U151" s="129">
        <v>0</v>
      </c>
      <c r="V151" s="136">
        <v>0</v>
      </c>
      <c r="W151" s="129">
        <v>10</v>
      </c>
      <c r="X151" s="136">
        <v>0</v>
      </c>
      <c r="Y151" s="136">
        <v>0</v>
      </c>
      <c r="Z151" s="136">
        <v>0</v>
      </c>
      <c r="AA151" s="129">
        <f>Consolidado!AW162</f>
        <v>0</v>
      </c>
      <c r="AB151" s="129">
        <v>0</v>
      </c>
      <c r="AC151" s="33">
        <f t="shared" si="4"/>
        <v>11</v>
      </c>
      <c r="GB151" s="127"/>
      <c r="GC151" s="127"/>
      <c r="GD151" s="127"/>
      <c r="GE151" s="127"/>
      <c r="GF151" s="127"/>
      <c r="GG151" s="127"/>
      <c r="GH151" s="127"/>
      <c r="GI151" s="127"/>
      <c r="GJ151" s="127"/>
      <c r="GK151" s="127"/>
      <c r="GL151" s="127"/>
      <c r="GM151" s="127"/>
      <c r="GN151" s="127"/>
      <c r="GO151" s="127"/>
      <c r="GP151" s="127"/>
      <c r="GQ151" s="127"/>
      <c r="GR151" s="127"/>
      <c r="GS151" s="127"/>
      <c r="GT151" s="127"/>
      <c r="GU151" s="127"/>
      <c r="GV151" s="127"/>
      <c r="GW151" s="127"/>
      <c r="GX151" s="127"/>
      <c r="GY151" s="127"/>
      <c r="GZ151" s="127"/>
      <c r="HA151" s="127"/>
    </row>
    <row r="152" spans="1:209" s="126" customFormat="1" ht="22.5">
      <c r="A152" s="34">
        <v>139</v>
      </c>
      <c r="B152" s="20">
        <v>9</v>
      </c>
      <c r="C152" s="84">
        <v>42231701</v>
      </c>
      <c r="D152" s="84">
        <v>2500917</v>
      </c>
      <c r="E152" s="88" t="s">
        <v>331</v>
      </c>
      <c r="F152" s="88" t="s">
        <v>331</v>
      </c>
      <c r="G152" s="38" t="s">
        <v>64</v>
      </c>
      <c r="H152" s="139">
        <v>0</v>
      </c>
      <c r="I152" s="129">
        <v>0</v>
      </c>
      <c r="J152" s="136">
        <v>0</v>
      </c>
      <c r="K152" s="129">
        <v>1</v>
      </c>
      <c r="L152" s="129">
        <v>0</v>
      </c>
      <c r="M152" s="129">
        <v>0</v>
      </c>
      <c r="N152" s="136">
        <v>0</v>
      </c>
      <c r="O152" s="129">
        <v>0</v>
      </c>
      <c r="P152" s="136">
        <v>0</v>
      </c>
      <c r="Q152" s="129">
        <v>0</v>
      </c>
      <c r="R152" s="129">
        <v>0</v>
      </c>
      <c r="S152" s="129">
        <v>0</v>
      </c>
      <c r="T152" s="129">
        <v>0</v>
      </c>
      <c r="U152" s="129">
        <v>0</v>
      </c>
      <c r="V152" s="136">
        <v>0</v>
      </c>
      <c r="W152" s="129">
        <v>10</v>
      </c>
      <c r="X152" s="136">
        <v>0</v>
      </c>
      <c r="Y152" s="136">
        <v>0</v>
      </c>
      <c r="Z152" s="136">
        <v>0</v>
      </c>
      <c r="AA152" s="129">
        <f>Consolidado!AW163</f>
        <v>0</v>
      </c>
      <c r="AB152" s="129">
        <v>0</v>
      </c>
      <c r="AC152" s="33">
        <f t="shared" si="4"/>
        <v>11</v>
      </c>
      <c r="GB152" s="127"/>
      <c r="GC152" s="127"/>
      <c r="GD152" s="127"/>
      <c r="GE152" s="127"/>
      <c r="GF152" s="127"/>
      <c r="GG152" s="127"/>
      <c r="GH152" s="127"/>
      <c r="GI152" s="127"/>
      <c r="GJ152" s="127"/>
      <c r="GK152" s="127"/>
      <c r="GL152" s="127"/>
      <c r="GM152" s="127"/>
      <c r="GN152" s="127"/>
      <c r="GO152" s="127"/>
      <c r="GP152" s="127"/>
      <c r="GQ152" s="127"/>
      <c r="GR152" s="127"/>
      <c r="GS152" s="127"/>
      <c r="GT152" s="127"/>
      <c r="GU152" s="127"/>
      <c r="GV152" s="127"/>
      <c r="GW152" s="127"/>
      <c r="GX152" s="127"/>
      <c r="GY152" s="127"/>
      <c r="GZ152" s="127"/>
      <c r="HA152" s="127"/>
    </row>
    <row r="153" spans="1:209" s="126" customFormat="1" ht="78.75">
      <c r="A153" s="34">
        <v>140</v>
      </c>
      <c r="B153" s="34">
        <v>10</v>
      </c>
      <c r="C153" s="84">
        <v>42293505</v>
      </c>
      <c r="D153" s="84">
        <v>2584118</v>
      </c>
      <c r="E153" s="88" t="s">
        <v>332</v>
      </c>
      <c r="F153" s="88" t="s">
        <v>333</v>
      </c>
      <c r="G153" s="38" t="s">
        <v>64</v>
      </c>
      <c r="H153" s="139">
        <v>0</v>
      </c>
      <c r="I153" s="129">
        <v>0</v>
      </c>
      <c r="J153" s="136">
        <v>0</v>
      </c>
      <c r="K153" s="129">
        <v>2</v>
      </c>
      <c r="L153" s="129">
        <v>0</v>
      </c>
      <c r="M153" s="129">
        <v>0</v>
      </c>
      <c r="N153" s="136">
        <v>0</v>
      </c>
      <c r="O153" s="129">
        <v>0</v>
      </c>
      <c r="P153" s="136">
        <v>0</v>
      </c>
      <c r="Q153" s="129">
        <v>0</v>
      </c>
      <c r="R153" s="129">
        <v>0</v>
      </c>
      <c r="S153" s="129">
        <v>0</v>
      </c>
      <c r="T153" s="129">
        <v>0</v>
      </c>
      <c r="U153" s="129">
        <v>0</v>
      </c>
      <c r="V153" s="136">
        <v>0</v>
      </c>
      <c r="W153" s="129">
        <v>10</v>
      </c>
      <c r="X153" s="136">
        <v>0</v>
      </c>
      <c r="Y153" s="136">
        <v>0</v>
      </c>
      <c r="Z153" s="136">
        <v>0</v>
      </c>
      <c r="AA153" s="129">
        <f>Consolidado!AW164</f>
        <v>0</v>
      </c>
      <c r="AB153" s="129">
        <v>0</v>
      </c>
      <c r="AC153" s="33">
        <f t="shared" si="4"/>
        <v>12</v>
      </c>
      <c r="GB153" s="127"/>
      <c r="GC153" s="127"/>
      <c r="GD153" s="127"/>
      <c r="GE153" s="127"/>
      <c r="GF153" s="127"/>
      <c r="GG153" s="127"/>
      <c r="GH153" s="127"/>
      <c r="GI153" s="127"/>
      <c r="GJ153" s="127"/>
      <c r="GK153" s="127"/>
      <c r="GL153" s="127"/>
      <c r="GM153" s="127"/>
      <c r="GN153" s="127"/>
      <c r="GO153" s="127"/>
      <c r="GP153" s="127"/>
      <c r="GQ153" s="127"/>
      <c r="GR153" s="127"/>
      <c r="GS153" s="127"/>
      <c r="GT153" s="127"/>
      <c r="GU153" s="127"/>
      <c r="GV153" s="127"/>
      <c r="GW153" s="127"/>
      <c r="GX153" s="127"/>
      <c r="GY153" s="127"/>
      <c r="GZ153" s="127"/>
      <c r="HA153" s="127"/>
    </row>
    <row r="154" spans="1:209" s="126" customFormat="1" ht="78.75">
      <c r="A154" s="34">
        <v>141</v>
      </c>
      <c r="B154" s="34">
        <v>11</v>
      </c>
      <c r="C154" s="35">
        <v>42293505</v>
      </c>
      <c r="D154" s="35">
        <v>2584119</v>
      </c>
      <c r="E154" s="37" t="s">
        <v>334</v>
      </c>
      <c r="F154" s="37" t="s">
        <v>335</v>
      </c>
      <c r="G154" s="38" t="s">
        <v>64</v>
      </c>
      <c r="H154" s="139">
        <v>0</v>
      </c>
      <c r="I154" s="129">
        <v>0</v>
      </c>
      <c r="J154" s="136">
        <v>0</v>
      </c>
      <c r="K154" s="129">
        <v>2</v>
      </c>
      <c r="L154" s="129">
        <v>0</v>
      </c>
      <c r="M154" s="129">
        <v>0</v>
      </c>
      <c r="N154" s="136">
        <v>0</v>
      </c>
      <c r="O154" s="129">
        <v>0</v>
      </c>
      <c r="P154" s="136">
        <v>0</v>
      </c>
      <c r="Q154" s="129">
        <v>0</v>
      </c>
      <c r="R154" s="129">
        <v>0</v>
      </c>
      <c r="S154" s="129">
        <v>0</v>
      </c>
      <c r="T154" s="129">
        <v>0</v>
      </c>
      <c r="U154" s="129">
        <v>0</v>
      </c>
      <c r="V154" s="136">
        <v>0</v>
      </c>
      <c r="W154" s="129">
        <v>10</v>
      </c>
      <c r="X154" s="136">
        <v>0</v>
      </c>
      <c r="Y154" s="136">
        <v>0</v>
      </c>
      <c r="Z154" s="136">
        <v>0</v>
      </c>
      <c r="AA154" s="129">
        <f>Consolidado!AW165</f>
        <v>0</v>
      </c>
      <c r="AB154" s="129">
        <v>0</v>
      </c>
      <c r="AC154" s="33">
        <f t="shared" si="4"/>
        <v>12</v>
      </c>
      <c r="GB154" s="127"/>
      <c r="GC154" s="127"/>
      <c r="GD154" s="127"/>
      <c r="GE154" s="127"/>
      <c r="GF154" s="127"/>
      <c r="GG154" s="127"/>
      <c r="GH154" s="127"/>
      <c r="GI154" s="127"/>
      <c r="GJ154" s="127"/>
      <c r="GK154" s="127"/>
      <c r="GL154" s="127"/>
      <c r="GM154" s="127"/>
      <c r="GN154" s="127"/>
      <c r="GO154" s="127"/>
      <c r="GP154" s="127"/>
      <c r="GQ154" s="127"/>
      <c r="GR154" s="127"/>
      <c r="GS154" s="127"/>
      <c r="GT154" s="127"/>
      <c r="GU154" s="127"/>
      <c r="GV154" s="127"/>
      <c r="GW154" s="127"/>
      <c r="GX154" s="127"/>
      <c r="GY154" s="127"/>
      <c r="GZ154" s="127"/>
      <c r="HA154" s="127"/>
    </row>
    <row r="155" spans="1:209" s="126" customFormat="1" ht="78.75">
      <c r="A155" s="34">
        <v>142</v>
      </c>
      <c r="B155" s="20">
        <v>12</v>
      </c>
      <c r="C155" s="35">
        <v>42293505</v>
      </c>
      <c r="D155" s="35">
        <v>2584113</v>
      </c>
      <c r="E155" s="37" t="s">
        <v>336</v>
      </c>
      <c r="F155" s="37" t="s">
        <v>337</v>
      </c>
      <c r="G155" s="38" t="s">
        <v>64</v>
      </c>
      <c r="H155" s="139">
        <v>0</v>
      </c>
      <c r="I155" s="129">
        <v>0</v>
      </c>
      <c r="J155" s="136">
        <v>0</v>
      </c>
      <c r="K155" s="129">
        <v>2</v>
      </c>
      <c r="L155" s="129">
        <v>0</v>
      </c>
      <c r="M155" s="129">
        <v>0</v>
      </c>
      <c r="N155" s="136">
        <v>0</v>
      </c>
      <c r="O155" s="129">
        <v>0</v>
      </c>
      <c r="P155" s="136">
        <v>0</v>
      </c>
      <c r="Q155" s="129">
        <v>0</v>
      </c>
      <c r="R155" s="129">
        <v>0</v>
      </c>
      <c r="S155" s="129">
        <v>0</v>
      </c>
      <c r="T155" s="129">
        <v>0</v>
      </c>
      <c r="U155" s="129">
        <v>0</v>
      </c>
      <c r="V155" s="136">
        <v>0</v>
      </c>
      <c r="W155" s="129">
        <v>10</v>
      </c>
      <c r="X155" s="136">
        <v>0</v>
      </c>
      <c r="Y155" s="136">
        <v>0</v>
      </c>
      <c r="Z155" s="136">
        <v>0</v>
      </c>
      <c r="AA155" s="129">
        <f>Consolidado!AW166</f>
        <v>0</v>
      </c>
      <c r="AB155" s="129">
        <v>0</v>
      </c>
      <c r="AC155" s="33">
        <f t="shared" si="4"/>
        <v>12</v>
      </c>
      <c r="GB155" s="127"/>
      <c r="GC155" s="127"/>
      <c r="GD155" s="127"/>
      <c r="GE155" s="127"/>
      <c r="GF155" s="127"/>
      <c r="GG155" s="127"/>
      <c r="GH155" s="127"/>
      <c r="GI155" s="127"/>
      <c r="GJ155" s="127"/>
      <c r="GK155" s="127"/>
      <c r="GL155" s="127"/>
      <c r="GM155" s="127"/>
      <c r="GN155" s="127"/>
      <c r="GO155" s="127"/>
      <c r="GP155" s="127"/>
      <c r="GQ155" s="127"/>
      <c r="GR155" s="127"/>
      <c r="GS155" s="127"/>
      <c r="GT155" s="127"/>
      <c r="GU155" s="127"/>
      <c r="GV155" s="127"/>
      <c r="GW155" s="127"/>
      <c r="GX155" s="127"/>
      <c r="GY155" s="127"/>
      <c r="GZ155" s="127"/>
      <c r="HA155" s="127"/>
    </row>
    <row r="156" spans="1:209" s="126" customFormat="1" ht="78.75">
      <c r="A156" s="34">
        <v>143</v>
      </c>
      <c r="B156" s="34">
        <v>13</v>
      </c>
      <c r="C156" s="57"/>
      <c r="D156" s="57"/>
      <c r="E156" s="80" t="s">
        <v>338</v>
      </c>
      <c r="F156" s="57" t="s">
        <v>339</v>
      </c>
      <c r="G156" s="38" t="s">
        <v>64</v>
      </c>
      <c r="H156" s="139">
        <v>200</v>
      </c>
      <c r="I156" s="129">
        <v>0</v>
      </c>
      <c r="J156" s="136">
        <v>0</v>
      </c>
      <c r="K156" s="129">
        <v>2</v>
      </c>
      <c r="L156" s="129">
        <v>0</v>
      </c>
      <c r="M156" s="129">
        <v>0</v>
      </c>
      <c r="N156" s="136">
        <v>0</v>
      </c>
      <c r="O156" s="129">
        <v>0</v>
      </c>
      <c r="P156" s="136">
        <v>0</v>
      </c>
      <c r="Q156" s="129">
        <v>0</v>
      </c>
      <c r="R156" s="129">
        <v>0</v>
      </c>
      <c r="S156" s="129">
        <v>0</v>
      </c>
      <c r="T156" s="129">
        <v>0</v>
      </c>
      <c r="U156" s="129">
        <v>0</v>
      </c>
      <c r="V156" s="136">
        <v>0</v>
      </c>
      <c r="W156" s="129">
        <v>10</v>
      </c>
      <c r="X156" s="136">
        <v>0</v>
      </c>
      <c r="Y156" s="136">
        <v>0</v>
      </c>
      <c r="Z156" s="136">
        <v>0</v>
      </c>
      <c r="AA156" s="129">
        <f>Consolidado!AW167</f>
        <v>0</v>
      </c>
      <c r="AB156" s="129">
        <v>0</v>
      </c>
      <c r="AC156" s="33">
        <f t="shared" si="4"/>
        <v>212</v>
      </c>
      <c r="GB156" s="127"/>
      <c r="GC156" s="127"/>
      <c r="GD156" s="127"/>
      <c r="GE156" s="127"/>
      <c r="GF156" s="127"/>
      <c r="GG156" s="127"/>
      <c r="GH156" s="127"/>
      <c r="GI156" s="127"/>
      <c r="GJ156" s="127"/>
      <c r="GK156" s="127"/>
      <c r="GL156" s="127"/>
      <c r="GM156" s="127"/>
      <c r="GN156" s="127"/>
      <c r="GO156" s="127"/>
      <c r="GP156" s="127"/>
      <c r="GQ156" s="127"/>
      <c r="GR156" s="127"/>
      <c r="GS156" s="127"/>
      <c r="GT156" s="127"/>
      <c r="GU156" s="127"/>
      <c r="GV156" s="127"/>
      <c r="GW156" s="127"/>
      <c r="GX156" s="127"/>
      <c r="GY156" s="127"/>
      <c r="GZ156" s="127"/>
      <c r="HA156" s="127"/>
    </row>
    <row r="157" spans="1:209" s="126" customFormat="1" ht="78.75">
      <c r="A157" s="34">
        <v>144</v>
      </c>
      <c r="B157" s="34">
        <v>14</v>
      </c>
      <c r="C157" s="35">
        <v>42293505</v>
      </c>
      <c r="D157" s="35">
        <v>2584115</v>
      </c>
      <c r="E157" s="37" t="s">
        <v>340</v>
      </c>
      <c r="F157" s="37" t="s">
        <v>341</v>
      </c>
      <c r="G157" s="38" t="s">
        <v>64</v>
      </c>
      <c r="H157" s="139">
        <v>300</v>
      </c>
      <c r="I157" s="129">
        <v>0</v>
      </c>
      <c r="J157" s="136">
        <v>0</v>
      </c>
      <c r="K157" s="129">
        <v>2</v>
      </c>
      <c r="L157" s="129">
        <v>0</v>
      </c>
      <c r="M157" s="129">
        <v>0</v>
      </c>
      <c r="N157" s="136">
        <v>0</v>
      </c>
      <c r="O157" s="129">
        <v>0</v>
      </c>
      <c r="P157" s="136">
        <v>0</v>
      </c>
      <c r="Q157" s="129">
        <v>0</v>
      </c>
      <c r="R157" s="129">
        <v>0</v>
      </c>
      <c r="S157" s="129">
        <v>0</v>
      </c>
      <c r="T157" s="129">
        <v>0</v>
      </c>
      <c r="U157" s="129">
        <v>0</v>
      </c>
      <c r="V157" s="136">
        <v>0</v>
      </c>
      <c r="W157" s="129">
        <v>0</v>
      </c>
      <c r="X157" s="136">
        <v>0</v>
      </c>
      <c r="Y157" s="136">
        <v>0</v>
      </c>
      <c r="Z157" s="136">
        <v>0</v>
      </c>
      <c r="AA157" s="129">
        <f>Consolidado!AW168</f>
        <v>0</v>
      </c>
      <c r="AB157" s="129">
        <v>0</v>
      </c>
      <c r="AC157" s="33">
        <f t="shared" si="4"/>
        <v>302</v>
      </c>
      <c r="GB157" s="127"/>
      <c r="GC157" s="127"/>
      <c r="GD157" s="127"/>
      <c r="GE157" s="127"/>
      <c r="GF157" s="127"/>
      <c r="GG157" s="127"/>
      <c r="GH157" s="127"/>
      <c r="GI157" s="127"/>
      <c r="GJ157" s="127"/>
      <c r="GK157" s="127"/>
      <c r="GL157" s="127"/>
      <c r="GM157" s="127"/>
      <c r="GN157" s="127"/>
      <c r="GO157" s="127"/>
      <c r="GP157" s="127"/>
      <c r="GQ157" s="127"/>
      <c r="GR157" s="127"/>
      <c r="GS157" s="127"/>
      <c r="GT157" s="127"/>
      <c r="GU157" s="127"/>
      <c r="GV157" s="127"/>
      <c r="GW157" s="127"/>
      <c r="GX157" s="127"/>
      <c r="GY157" s="127"/>
      <c r="GZ157" s="127"/>
      <c r="HA157" s="127"/>
    </row>
    <row r="158" spans="1:209" s="126" customFormat="1" ht="78.75">
      <c r="A158" s="34">
        <v>145</v>
      </c>
      <c r="B158" s="20">
        <v>15</v>
      </c>
      <c r="C158" s="35">
        <v>42293505</v>
      </c>
      <c r="D158" s="35">
        <v>2584116</v>
      </c>
      <c r="E158" s="37" t="s">
        <v>342</v>
      </c>
      <c r="F158" s="37" t="s">
        <v>343</v>
      </c>
      <c r="G158" s="38" t="s">
        <v>64</v>
      </c>
      <c r="H158" s="139">
        <v>0</v>
      </c>
      <c r="I158" s="129">
        <v>0</v>
      </c>
      <c r="J158" s="136">
        <v>0</v>
      </c>
      <c r="K158" s="129">
        <v>2</v>
      </c>
      <c r="L158" s="129">
        <v>0</v>
      </c>
      <c r="M158" s="129">
        <v>0</v>
      </c>
      <c r="N158" s="136">
        <v>0</v>
      </c>
      <c r="O158" s="129">
        <v>0</v>
      </c>
      <c r="P158" s="136">
        <v>0</v>
      </c>
      <c r="Q158" s="129">
        <v>0</v>
      </c>
      <c r="R158" s="129">
        <v>0</v>
      </c>
      <c r="S158" s="129">
        <v>0</v>
      </c>
      <c r="T158" s="129">
        <v>0</v>
      </c>
      <c r="U158" s="129">
        <v>0</v>
      </c>
      <c r="V158" s="136">
        <v>0</v>
      </c>
      <c r="W158" s="129">
        <v>0</v>
      </c>
      <c r="X158" s="136">
        <v>0</v>
      </c>
      <c r="Y158" s="136">
        <v>0</v>
      </c>
      <c r="Z158" s="136">
        <v>0</v>
      </c>
      <c r="AA158" s="129">
        <f>Consolidado!AW169</f>
        <v>0</v>
      </c>
      <c r="AB158" s="129">
        <v>0</v>
      </c>
      <c r="AC158" s="33">
        <f t="shared" si="4"/>
        <v>2</v>
      </c>
      <c r="GB158" s="127"/>
      <c r="GC158" s="127"/>
      <c r="GD158" s="127"/>
      <c r="GE158" s="127"/>
      <c r="GF158" s="127"/>
      <c r="GG158" s="127"/>
      <c r="GH158" s="127"/>
      <c r="GI158" s="127"/>
      <c r="GJ158" s="127"/>
      <c r="GK158" s="127"/>
      <c r="GL158" s="127"/>
      <c r="GM158" s="127"/>
      <c r="GN158" s="127"/>
      <c r="GO158" s="127"/>
      <c r="GP158" s="127"/>
      <c r="GQ158" s="127"/>
      <c r="GR158" s="127"/>
      <c r="GS158" s="127"/>
      <c r="GT158" s="127"/>
      <c r="GU158" s="127"/>
      <c r="GV158" s="127"/>
      <c r="GW158" s="127"/>
      <c r="GX158" s="127"/>
      <c r="GY158" s="127"/>
      <c r="GZ158" s="127"/>
      <c r="HA158" s="127"/>
    </row>
    <row r="159" spans="1:209" s="126" customFormat="1" ht="78.75">
      <c r="A159" s="34">
        <v>146</v>
      </c>
      <c r="B159" s="34">
        <v>16</v>
      </c>
      <c r="C159" s="35"/>
      <c r="D159" s="35"/>
      <c r="E159" s="37" t="s">
        <v>344</v>
      </c>
      <c r="F159" s="37" t="s">
        <v>345</v>
      </c>
      <c r="G159" s="38" t="s">
        <v>64</v>
      </c>
      <c r="H159" s="139">
        <v>0</v>
      </c>
      <c r="I159" s="129">
        <v>0</v>
      </c>
      <c r="J159" s="136">
        <v>0</v>
      </c>
      <c r="K159" s="129">
        <v>2</v>
      </c>
      <c r="L159" s="129">
        <v>0</v>
      </c>
      <c r="M159" s="129">
        <v>0</v>
      </c>
      <c r="N159" s="136">
        <v>0</v>
      </c>
      <c r="O159" s="129">
        <v>0</v>
      </c>
      <c r="P159" s="136">
        <v>0</v>
      </c>
      <c r="Q159" s="129">
        <v>0</v>
      </c>
      <c r="R159" s="129">
        <v>0</v>
      </c>
      <c r="S159" s="129">
        <v>0</v>
      </c>
      <c r="T159" s="129">
        <v>0</v>
      </c>
      <c r="U159" s="129">
        <v>0</v>
      </c>
      <c r="V159" s="136">
        <v>0</v>
      </c>
      <c r="W159" s="129">
        <v>0</v>
      </c>
      <c r="X159" s="136">
        <v>0</v>
      </c>
      <c r="Y159" s="136">
        <v>0</v>
      </c>
      <c r="Z159" s="136">
        <v>0</v>
      </c>
      <c r="AA159" s="129">
        <f>Consolidado!AW170</f>
        <v>0</v>
      </c>
      <c r="AB159" s="129">
        <v>0</v>
      </c>
      <c r="AC159" s="33">
        <f t="shared" si="4"/>
        <v>2</v>
      </c>
      <c r="GB159" s="127"/>
      <c r="GC159" s="127"/>
      <c r="GD159" s="127"/>
      <c r="GE159" s="127"/>
      <c r="GF159" s="127"/>
      <c r="GG159" s="127"/>
      <c r="GH159" s="127"/>
      <c r="GI159" s="127"/>
      <c r="GJ159" s="127"/>
      <c r="GK159" s="127"/>
      <c r="GL159" s="127"/>
      <c r="GM159" s="127"/>
      <c r="GN159" s="127"/>
      <c r="GO159" s="127"/>
      <c r="GP159" s="127"/>
      <c r="GQ159" s="127"/>
      <c r="GR159" s="127"/>
      <c r="GS159" s="127"/>
      <c r="GT159" s="127"/>
      <c r="GU159" s="127"/>
      <c r="GV159" s="127"/>
      <c r="GW159" s="127"/>
      <c r="GX159" s="127"/>
      <c r="GY159" s="127"/>
      <c r="GZ159" s="127"/>
      <c r="HA159" s="127"/>
    </row>
    <row r="160" spans="1:209" s="126" customFormat="1">
      <c r="A160" s="34">
        <v>147</v>
      </c>
      <c r="B160" s="34">
        <v>17</v>
      </c>
      <c r="C160" s="35">
        <v>42142710</v>
      </c>
      <c r="D160" s="35">
        <v>2500944</v>
      </c>
      <c r="E160" s="37" t="s">
        <v>346</v>
      </c>
      <c r="F160" s="37" t="s">
        <v>347</v>
      </c>
      <c r="G160" s="38" t="s">
        <v>64</v>
      </c>
      <c r="H160" s="139">
        <v>0</v>
      </c>
      <c r="I160" s="129">
        <v>0</v>
      </c>
      <c r="J160" s="136">
        <v>0</v>
      </c>
      <c r="K160" s="129">
        <v>2</v>
      </c>
      <c r="L160" s="129">
        <v>0</v>
      </c>
      <c r="M160" s="129">
        <v>0</v>
      </c>
      <c r="N160" s="136">
        <v>0</v>
      </c>
      <c r="O160" s="129">
        <v>0</v>
      </c>
      <c r="P160" s="136">
        <v>0</v>
      </c>
      <c r="Q160" s="129">
        <v>0</v>
      </c>
      <c r="R160" s="129">
        <v>0</v>
      </c>
      <c r="S160" s="129">
        <v>0</v>
      </c>
      <c r="T160" s="129">
        <v>0</v>
      </c>
      <c r="U160" s="129">
        <v>0</v>
      </c>
      <c r="V160" s="136">
        <v>0</v>
      </c>
      <c r="W160" s="129">
        <v>10</v>
      </c>
      <c r="X160" s="136">
        <v>0</v>
      </c>
      <c r="Y160" s="136">
        <v>0</v>
      </c>
      <c r="Z160" s="136">
        <v>0</v>
      </c>
      <c r="AA160" s="129">
        <f>Consolidado!AW171</f>
        <v>0</v>
      </c>
      <c r="AB160" s="129">
        <v>0</v>
      </c>
      <c r="AC160" s="33">
        <f t="shared" si="4"/>
        <v>12</v>
      </c>
      <c r="GB160" s="127"/>
      <c r="GC160" s="127"/>
      <c r="GD160" s="127"/>
      <c r="GE160" s="127"/>
      <c r="GF160" s="127"/>
      <c r="GG160" s="127"/>
      <c r="GH160" s="127"/>
      <c r="GI160" s="127"/>
      <c r="GJ160" s="127"/>
      <c r="GK160" s="127"/>
      <c r="GL160" s="127"/>
      <c r="GM160" s="127"/>
      <c r="GN160" s="127"/>
      <c r="GO160" s="127"/>
      <c r="GP160" s="127"/>
      <c r="GQ160" s="127"/>
      <c r="GR160" s="127"/>
      <c r="GS160" s="127"/>
      <c r="GT160" s="127"/>
      <c r="GU160" s="127"/>
      <c r="GV160" s="127"/>
      <c r="GW160" s="127"/>
      <c r="GX160" s="127"/>
      <c r="GY160" s="127"/>
      <c r="GZ160" s="127"/>
      <c r="HA160" s="127"/>
    </row>
    <row r="161" spans="1:209" s="126" customFormat="1">
      <c r="A161" s="34">
        <v>148</v>
      </c>
      <c r="B161" s="20">
        <v>18</v>
      </c>
      <c r="C161" s="35">
        <v>42142710</v>
      </c>
      <c r="D161" s="35">
        <v>2500945</v>
      </c>
      <c r="E161" s="37" t="s">
        <v>348</v>
      </c>
      <c r="F161" s="37" t="s">
        <v>349</v>
      </c>
      <c r="G161" s="38" t="s">
        <v>64</v>
      </c>
      <c r="H161" s="139">
        <v>0</v>
      </c>
      <c r="I161" s="129">
        <v>0</v>
      </c>
      <c r="J161" s="136">
        <v>0</v>
      </c>
      <c r="K161" s="129">
        <v>2</v>
      </c>
      <c r="L161" s="129">
        <v>0</v>
      </c>
      <c r="M161" s="129">
        <v>0</v>
      </c>
      <c r="N161" s="136">
        <v>0</v>
      </c>
      <c r="O161" s="129">
        <v>0</v>
      </c>
      <c r="P161" s="136">
        <v>0</v>
      </c>
      <c r="Q161" s="129">
        <v>0</v>
      </c>
      <c r="R161" s="129">
        <v>0</v>
      </c>
      <c r="S161" s="129">
        <v>0</v>
      </c>
      <c r="T161" s="129">
        <v>0</v>
      </c>
      <c r="U161" s="129">
        <v>0</v>
      </c>
      <c r="V161" s="136">
        <v>0</v>
      </c>
      <c r="W161" s="129">
        <v>10</v>
      </c>
      <c r="X161" s="136">
        <v>0</v>
      </c>
      <c r="Y161" s="136">
        <v>0</v>
      </c>
      <c r="Z161" s="136">
        <v>0</v>
      </c>
      <c r="AA161" s="129">
        <f>Consolidado!AW172</f>
        <v>0</v>
      </c>
      <c r="AB161" s="129">
        <v>0</v>
      </c>
      <c r="AC161" s="33">
        <f t="shared" si="4"/>
        <v>12</v>
      </c>
      <c r="GB161" s="127"/>
      <c r="GC161" s="127"/>
      <c r="GD161" s="127"/>
      <c r="GE161" s="127"/>
      <c r="GF161" s="127"/>
      <c r="GG161" s="127"/>
      <c r="GH161" s="127"/>
      <c r="GI161" s="127"/>
      <c r="GJ161" s="127"/>
      <c r="GK161" s="127"/>
      <c r="GL161" s="127"/>
      <c r="GM161" s="127"/>
      <c r="GN161" s="127"/>
      <c r="GO161" s="127"/>
      <c r="GP161" s="127"/>
      <c r="GQ161" s="127"/>
      <c r="GR161" s="127"/>
      <c r="GS161" s="127"/>
      <c r="GT161" s="127"/>
      <c r="GU161" s="127"/>
      <c r="GV161" s="127"/>
      <c r="GW161" s="127"/>
      <c r="GX161" s="127"/>
      <c r="GY161" s="127"/>
      <c r="GZ161" s="127"/>
      <c r="HA161" s="127"/>
    </row>
    <row r="162" spans="1:209" s="126" customFormat="1">
      <c r="A162" s="34">
        <v>149</v>
      </c>
      <c r="B162" s="34">
        <v>19</v>
      </c>
      <c r="C162" s="35">
        <v>42142710</v>
      </c>
      <c r="D162" s="35">
        <v>2500946</v>
      </c>
      <c r="E162" s="37" t="s">
        <v>350</v>
      </c>
      <c r="F162" s="37" t="s">
        <v>351</v>
      </c>
      <c r="G162" s="38" t="s">
        <v>64</v>
      </c>
      <c r="H162" s="139">
        <v>30</v>
      </c>
      <c r="I162" s="129">
        <v>0</v>
      </c>
      <c r="J162" s="136">
        <v>0</v>
      </c>
      <c r="K162" s="129">
        <v>2</v>
      </c>
      <c r="L162" s="129">
        <v>0</v>
      </c>
      <c r="M162" s="129">
        <v>0</v>
      </c>
      <c r="N162" s="136">
        <v>0</v>
      </c>
      <c r="O162" s="129">
        <v>0</v>
      </c>
      <c r="P162" s="136">
        <v>0</v>
      </c>
      <c r="Q162" s="129">
        <v>0</v>
      </c>
      <c r="R162" s="129">
        <v>0</v>
      </c>
      <c r="S162" s="129">
        <v>0</v>
      </c>
      <c r="T162" s="129">
        <v>0</v>
      </c>
      <c r="U162" s="129">
        <v>0</v>
      </c>
      <c r="V162" s="136">
        <v>0</v>
      </c>
      <c r="W162" s="129">
        <v>0</v>
      </c>
      <c r="X162" s="136">
        <v>0</v>
      </c>
      <c r="Y162" s="136">
        <v>0</v>
      </c>
      <c r="Z162" s="136">
        <v>0</v>
      </c>
      <c r="AA162" s="129">
        <f>Consolidado!AW173</f>
        <v>0</v>
      </c>
      <c r="AB162" s="129">
        <v>0</v>
      </c>
      <c r="AC162" s="33">
        <f t="shared" si="4"/>
        <v>32</v>
      </c>
      <c r="GB162" s="127"/>
      <c r="GC162" s="127"/>
      <c r="GD162" s="127"/>
      <c r="GE162" s="127"/>
      <c r="GF162" s="127"/>
      <c r="GG162" s="127"/>
      <c r="GH162" s="127"/>
      <c r="GI162" s="127"/>
      <c r="GJ162" s="127"/>
      <c r="GK162" s="127"/>
      <c r="GL162" s="127"/>
      <c r="GM162" s="127"/>
      <c r="GN162" s="127"/>
      <c r="GO162" s="127"/>
      <c r="GP162" s="127"/>
      <c r="GQ162" s="127"/>
      <c r="GR162" s="127"/>
      <c r="GS162" s="127"/>
      <c r="GT162" s="127"/>
      <c r="GU162" s="127"/>
      <c r="GV162" s="127"/>
      <c r="GW162" s="127"/>
      <c r="GX162" s="127"/>
      <c r="GY162" s="127"/>
      <c r="GZ162" s="127"/>
      <c r="HA162" s="127"/>
    </row>
    <row r="163" spans="1:209" s="126" customFormat="1">
      <c r="A163" s="34">
        <v>150</v>
      </c>
      <c r="B163" s="34">
        <v>20</v>
      </c>
      <c r="C163" s="35">
        <v>42142710</v>
      </c>
      <c r="D163" s="35">
        <v>2500947</v>
      </c>
      <c r="E163" s="37" t="s">
        <v>352</v>
      </c>
      <c r="F163" s="37" t="s">
        <v>353</v>
      </c>
      <c r="G163" s="38" t="s">
        <v>64</v>
      </c>
      <c r="H163" s="139">
        <v>0</v>
      </c>
      <c r="I163" s="129">
        <v>0</v>
      </c>
      <c r="J163" s="136">
        <v>0</v>
      </c>
      <c r="K163" s="129">
        <v>2</v>
      </c>
      <c r="L163" s="129">
        <v>0</v>
      </c>
      <c r="M163" s="129">
        <v>0</v>
      </c>
      <c r="N163" s="136">
        <v>0</v>
      </c>
      <c r="O163" s="129">
        <v>0</v>
      </c>
      <c r="P163" s="136">
        <v>0</v>
      </c>
      <c r="Q163" s="129">
        <v>0</v>
      </c>
      <c r="R163" s="129">
        <v>0</v>
      </c>
      <c r="S163" s="129">
        <v>0</v>
      </c>
      <c r="T163" s="129">
        <v>0</v>
      </c>
      <c r="U163" s="129">
        <v>0</v>
      </c>
      <c r="V163" s="136">
        <v>0</v>
      </c>
      <c r="W163" s="129">
        <v>0</v>
      </c>
      <c r="X163" s="136">
        <v>0</v>
      </c>
      <c r="Y163" s="136">
        <v>0</v>
      </c>
      <c r="Z163" s="136">
        <v>0</v>
      </c>
      <c r="AA163" s="129">
        <f>Consolidado!AW174</f>
        <v>0</v>
      </c>
      <c r="AB163" s="129">
        <v>0</v>
      </c>
      <c r="AC163" s="33">
        <f t="shared" si="4"/>
        <v>2</v>
      </c>
      <c r="GB163" s="127"/>
      <c r="GC163" s="127"/>
      <c r="GD163" s="127"/>
      <c r="GE163" s="127"/>
      <c r="GF163" s="127"/>
      <c r="GG163" s="127"/>
      <c r="GH163" s="127"/>
      <c r="GI163" s="127"/>
      <c r="GJ163" s="127"/>
      <c r="GK163" s="127"/>
      <c r="GL163" s="127"/>
      <c r="GM163" s="127"/>
      <c r="GN163" s="127"/>
      <c r="GO163" s="127"/>
      <c r="GP163" s="127"/>
      <c r="GQ163" s="127"/>
      <c r="GR163" s="127"/>
      <c r="GS163" s="127"/>
      <c r="GT163" s="127"/>
      <c r="GU163" s="127"/>
      <c r="GV163" s="127"/>
      <c r="GW163" s="127"/>
      <c r="GX163" s="127"/>
      <c r="GY163" s="127"/>
      <c r="GZ163" s="127"/>
      <c r="HA163" s="127"/>
    </row>
    <row r="164" spans="1:209" s="126" customFormat="1">
      <c r="A164" s="34">
        <v>151</v>
      </c>
      <c r="B164" s="20">
        <v>21</v>
      </c>
      <c r="C164" s="35">
        <v>42142710</v>
      </c>
      <c r="D164" s="35">
        <v>2500951</v>
      </c>
      <c r="E164" s="37" t="s">
        <v>354</v>
      </c>
      <c r="F164" s="37" t="s">
        <v>355</v>
      </c>
      <c r="G164" s="38" t="s">
        <v>64</v>
      </c>
      <c r="H164" s="139">
        <v>0</v>
      </c>
      <c r="I164" s="129">
        <v>0</v>
      </c>
      <c r="J164" s="136">
        <v>0</v>
      </c>
      <c r="K164" s="129">
        <v>2</v>
      </c>
      <c r="L164" s="129">
        <v>0</v>
      </c>
      <c r="M164" s="129">
        <v>0</v>
      </c>
      <c r="N164" s="136">
        <v>0</v>
      </c>
      <c r="O164" s="129">
        <v>0</v>
      </c>
      <c r="P164" s="136">
        <v>0</v>
      </c>
      <c r="Q164" s="129">
        <v>0</v>
      </c>
      <c r="R164" s="129">
        <v>0</v>
      </c>
      <c r="S164" s="129">
        <v>0</v>
      </c>
      <c r="T164" s="129">
        <v>0</v>
      </c>
      <c r="U164" s="129">
        <v>0</v>
      </c>
      <c r="V164" s="136">
        <v>0</v>
      </c>
      <c r="W164" s="129">
        <v>0</v>
      </c>
      <c r="X164" s="136">
        <v>0</v>
      </c>
      <c r="Y164" s="136">
        <v>0</v>
      </c>
      <c r="Z164" s="136">
        <v>0</v>
      </c>
      <c r="AA164" s="129">
        <f>Consolidado!AW175</f>
        <v>0</v>
      </c>
      <c r="AB164" s="129">
        <v>0</v>
      </c>
      <c r="AC164" s="33">
        <f t="shared" si="4"/>
        <v>2</v>
      </c>
      <c r="GB164" s="127"/>
      <c r="GC164" s="127"/>
      <c r="GD164" s="127"/>
      <c r="GE164" s="127"/>
      <c r="GF164" s="127"/>
      <c r="GG164" s="127"/>
      <c r="GH164" s="127"/>
      <c r="GI164" s="127"/>
      <c r="GJ164" s="127"/>
      <c r="GK164" s="127"/>
      <c r="GL164" s="127"/>
      <c r="GM164" s="127"/>
      <c r="GN164" s="127"/>
      <c r="GO164" s="127"/>
      <c r="GP164" s="127"/>
      <c r="GQ164" s="127"/>
      <c r="GR164" s="127"/>
      <c r="GS164" s="127"/>
      <c r="GT164" s="127"/>
      <c r="GU164" s="127"/>
      <c r="GV164" s="127"/>
      <c r="GW164" s="127"/>
      <c r="GX164" s="127"/>
      <c r="GY164" s="127"/>
      <c r="GZ164" s="127"/>
      <c r="HA164" s="127"/>
    </row>
    <row r="165" spans="1:209" s="126" customFormat="1" ht="45">
      <c r="A165" s="34">
        <v>152</v>
      </c>
      <c r="B165" s="34">
        <v>22</v>
      </c>
      <c r="C165" s="35">
        <v>42293505</v>
      </c>
      <c r="D165" s="35">
        <v>2500023</v>
      </c>
      <c r="E165" s="37" t="s">
        <v>356</v>
      </c>
      <c r="F165" s="37" t="s">
        <v>357</v>
      </c>
      <c r="G165" s="38" t="s">
        <v>64</v>
      </c>
      <c r="H165" s="139">
        <v>0</v>
      </c>
      <c r="I165" s="129">
        <v>0</v>
      </c>
      <c r="J165" s="136">
        <v>0</v>
      </c>
      <c r="K165" s="129">
        <v>1</v>
      </c>
      <c r="L165" s="129">
        <v>0</v>
      </c>
      <c r="M165" s="129">
        <v>0</v>
      </c>
      <c r="N165" s="136">
        <v>0</v>
      </c>
      <c r="O165" s="129">
        <v>0</v>
      </c>
      <c r="P165" s="136">
        <v>0</v>
      </c>
      <c r="Q165" s="129">
        <v>0</v>
      </c>
      <c r="R165" s="129">
        <v>0</v>
      </c>
      <c r="S165" s="129">
        <v>0</v>
      </c>
      <c r="T165" s="129">
        <v>0</v>
      </c>
      <c r="U165" s="129">
        <v>0</v>
      </c>
      <c r="V165" s="136">
        <v>0</v>
      </c>
      <c r="W165" s="129">
        <v>2</v>
      </c>
      <c r="X165" s="136">
        <v>0</v>
      </c>
      <c r="Y165" s="136">
        <v>0</v>
      </c>
      <c r="Z165" s="136">
        <v>0</v>
      </c>
      <c r="AA165" s="129">
        <f>Consolidado!AW176</f>
        <v>0</v>
      </c>
      <c r="AB165" s="129">
        <v>0</v>
      </c>
      <c r="AC165" s="33">
        <f t="shared" si="4"/>
        <v>3</v>
      </c>
      <c r="GB165" s="127"/>
      <c r="GC165" s="127"/>
      <c r="GD165" s="127"/>
      <c r="GE165" s="127"/>
      <c r="GF165" s="127"/>
      <c r="GG165" s="127"/>
      <c r="GH165" s="127"/>
      <c r="GI165" s="127"/>
      <c r="GJ165" s="127"/>
      <c r="GK165" s="127"/>
      <c r="GL165" s="127"/>
      <c r="GM165" s="127"/>
      <c r="GN165" s="127"/>
      <c r="GO165" s="127"/>
      <c r="GP165" s="127"/>
      <c r="GQ165" s="127"/>
      <c r="GR165" s="127"/>
      <c r="GS165" s="127"/>
      <c r="GT165" s="127"/>
      <c r="GU165" s="127"/>
      <c r="GV165" s="127"/>
      <c r="GW165" s="127"/>
      <c r="GX165" s="127"/>
      <c r="GY165" s="127"/>
      <c r="GZ165" s="127"/>
      <c r="HA165" s="127"/>
    </row>
    <row r="166" spans="1:209" ht="45">
      <c r="A166" s="34">
        <v>153</v>
      </c>
      <c r="B166" s="34">
        <v>23</v>
      </c>
      <c r="C166" s="35">
        <v>42293505</v>
      </c>
      <c r="D166" s="35">
        <v>2500024</v>
      </c>
      <c r="E166" s="37" t="s">
        <v>358</v>
      </c>
      <c r="F166" s="37" t="s">
        <v>357</v>
      </c>
      <c r="G166" s="38" t="s">
        <v>64</v>
      </c>
      <c r="H166" s="139">
        <v>0</v>
      </c>
      <c r="I166" s="129">
        <v>0</v>
      </c>
      <c r="J166" s="136">
        <v>0</v>
      </c>
      <c r="K166" s="129">
        <v>1</v>
      </c>
      <c r="L166" s="129">
        <v>0</v>
      </c>
      <c r="M166" s="129">
        <v>0</v>
      </c>
      <c r="N166" s="136">
        <v>0</v>
      </c>
      <c r="O166" s="129">
        <v>0</v>
      </c>
      <c r="P166" s="136">
        <v>0</v>
      </c>
      <c r="Q166" s="129">
        <v>0</v>
      </c>
      <c r="R166" s="129">
        <v>0</v>
      </c>
      <c r="S166" s="129">
        <v>0</v>
      </c>
      <c r="T166" s="129">
        <v>0</v>
      </c>
      <c r="U166" s="129">
        <v>0</v>
      </c>
      <c r="V166" s="136">
        <v>0</v>
      </c>
      <c r="W166" s="129">
        <v>2</v>
      </c>
      <c r="X166" s="136">
        <v>0</v>
      </c>
      <c r="Y166" s="136">
        <v>0</v>
      </c>
      <c r="Z166" s="136">
        <v>0</v>
      </c>
      <c r="AA166" s="129">
        <f>Consolidado!AW177</f>
        <v>0</v>
      </c>
      <c r="AB166" s="129">
        <v>0</v>
      </c>
      <c r="AC166" s="33">
        <f t="shared" si="4"/>
        <v>3</v>
      </c>
    </row>
    <row r="167" spans="1:209" ht="45">
      <c r="A167" s="34">
        <v>154</v>
      </c>
      <c r="B167" s="20">
        <v>24</v>
      </c>
      <c r="C167" s="35">
        <v>42293505</v>
      </c>
      <c r="D167" s="35">
        <v>2500025</v>
      </c>
      <c r="E167" s="37" t="s">
        <v>359</v>
      </c>
      <c r="F167" s="37" t="s">
        <v>357</v>
      </c>
      <c r="G167" s="38" t="s">
        <v>64</v>
      </c>
      <c r="H167" s="139">
        <v>150</v>
      </c>
      <c r="I167" s="129">
        <v>0</v>
      </c>
      <c r="J167" s="136">
        <v>0</v>
      </c>
      <c r="K167" s="129">
        <v>1</v>
      </c>
      <c r="L167" s="129">
        <v>0</v>
      </c>
      <c r="M167" s="129">
        <v>0</v>
      </c>
      <c r="N167" s="136">
        <v>0</v>
      </c>
      <c r="O167" s="129">
        <v>0</v>
      </c>
      <c r="P167" s="136">
        <v>0</v>
      </c>
      <c r="Q167" s="129">
        <v>0</v>
      </c>
      <c r="R167" s="129">
        <v>0</v>
      </c>
      <c r="S167" s="129">
        <v>0</v>
      </c>
      <c r="T167" s="129">
        <v>0</v>
      </c>
      <c r="U167" s="129">
        <v>0</v>
      </c>
      <c r="V167" s="136">
        <v>0</v>
      </c>
      <c r="W167" s="129">
        <v>2</v>
      </c>
      <c r="X167" s="136">
        <v>0</v>
      </c>
      <c r="Y167" s="136">
        <v>0</v>
      </c>
      <c r="Z167" s="136">
        <v>0</v>
      </c>
      <c r="AA167" s="129">
        <f>Consolidado!AW178</f>
        <v>0</v>
      </c>
      <c r="AB167" s="129">
        <v>0</v>
      </c>
      <c r="AC167" s="33">
        <f t="shared" si="4"/>
        <v>153</v>
      </c>
    </row>
    <row r="168" spans="1:209" ht="45">
      <c r="A168" s="34">
        <v>155</v>
      </c>
      <c r="B168" s="34">
        <v>25</v>
      </c>
      <c r="C168" s="35">
        <v>42293505</v>
      </c>
      <c r="D168" s="35">
        <v>2500026</v>
      </c>
      <c r="E168" s="37" t="s">
        <v>360</v>
      </c>
      <c r="F168" s="37" t="s">
        <v>357</v>
      </c>
      <c r="G168" s="38" t="s">
        <v>64</v>
      </c>
      <c r="H168" s="139">
        <v>300</v>
      </c>
      <c r="I168" s="129">
        <v>0</v>
      </c>
      <c r="J168" s="136">
        <v>0</v>
      </c>
      <c r="K168" s="129">
        <v>1</v>
      </c>
      <c r="L168" s="129">
        <v>0</v>
      </c>
      <c r="M168" s="129">
        <v>0</v>
      </c>
      <c r="N168" s="136">
        <v>0</v>
      </c>
      <c r="O168" s="129">
        <v>0</v>
      </c>
      <c r="P168" s="136">
        <v>0</v>
      </c>
      <c r="Q168" s="129">
        <v>0</v>
      </c>
      <c r="R168" s="129">
        <v>0</v>
      </c>
      <c r="S168" s="129">
        <v>0</v>
      </c>
      <c r="T168" s="129">
        <v>0</v>
      </c>
      <c r="U168" s="129">
        <v>0</v>
      </c>
      <c r="V168" s="136">
        <v>0</v>
      </c>
      <c r="W168" s="129">
        <v>2</v>
      </c>
      <c r="X168" s="136">
        <v>0</v>
      </c>
      <c r="Y168" s="136">
        <v>0</v>
      </c>
      <c r="Z168" s="136">
        <v>0</v>
      </c>
      <c r="AA168" s="129">
        <f>Consolidado!AW179</f>
        <v>0</v>
      </c>
      <c r="AB168" s="129">
        <v>0</v>
      </c>
      <c r="AC168" s="33">
        <f t="shared" si="4"/>
        <v>303</v>
      </c>
    </row>
    <row r="169" spans="1:209" ht="45">
      <c r="A169" s="34">
        <v>156</v>
      </c>
      <c r="B169" s="34">
        <v>26</v>
      </c>
      <c r="C169" s="35">
        <v>42293505</v>
      </c>
      <c r="D169" s="35">
        <v>2500027</v>
      </c>
      <c r="E169" s="37" t="s">
        <v>361</v>
      </c>
      <c r="F169" s="37" t="s">
        <v>357</v>
      </c>
      <c r="G169" s="38" t="s">
        <v>64</v>
      </c>
      <c r="H169" s="139">
        <v>300</v>
      </c>
      <c r="I169" s="129">
        <v>0</v>
      </c>
      <c r="J169" s="136">
        <v>0</v>
      </c>
      <c r="K169" s="129">
        <v>1</v>
      </c>
      <c r="L169" s="129">
        <v>0</v>
      </c>
      <c r="M169" s="129">
        <v>0</v>
      </c>
      <c r="N169" s="136">
        <v>0</v>
      </c>
      <c r="O169" s="129">
        <v>0</v>
      </c>
      <c r="P169" s="136">
        <v>0</v>
      </c>
      <c r="Q169" s="129">
        <v>0</v>
      </c>
      <c r="R169" s="129">
        <v>0</v>
      </c>
      <c r="S169" s="129">
        <v>0</v>
      </c>
      <c r="T169" s="129">
        <v>0</v>
      </c>
      <c r="U169" s="129">
        <v>0</v>
      </c>
      <c r="V169" s="136">
        <v>0</v>
      </c>
      <c r="W169" s="129">
        <v>2</v>
      </c>
      <c r="X169" s="136">
        <v>0</v>
      </c>
      <c r="Y169" s="136">
        <v>0</v>
      </c>
      <c r="Z169" s="136">
        <v>0</v>
      </c>
      <c r="AA169" s="129">
        <f>Consolidado!AW180</f>
        <v>0</v>
      </c>
      <c r="AB169" s="129">
        <v>0</v>
      </c>
      <c r="AC169" s="33">
        <f t="shared" si="4"/>
        <v>303</v>
      </c>
    </row>
    <row r="170" spans="1:209" ht="33.75">
      <c r="A170" s="34">
        <v>157</v>
      </c>
      <c r="B170" s="20">
        <v>27</v>
      </c>
      <c r="C170" s="35"/>
      <c r="D170" s="35"/>
      <c r="E170" s="37" t="s">
        <v>362</v>
      </c>
      <c r="F170" s="37" t="s">
        <v>363</v>
      </c>
      <c r="G170" s="38" t="s">
        <v>64</v>
      </c>
      <c r="H170" s="139">
        <v>5</v>
      </c>
      <c r="I170" s="129">
        <v>0</v>
      </c>
      <c r="J170" s="136">
        <v>0</v>
      </c>
      <c r="K170" s="129">
        <v>0</v>
      </c>
      <c r="L170" s="129">
        <v>0</v>
      </c>
      <c r="M170" s="129">
        <v>0</v>
      </c>
      <c r="N170" s="136">
        <v>0</v>
      </c>
      <c r="O170" s="129">
        <v>0</v>
      </c>
      <c r="P170" s="136">
        <v>0</v>
      </c>
      <c r="Q170" s="129">
        <v>0</v>
      </c>
      <c r="R170" s="129">
        <v>0</v>
      </c>
      <c r="S170" s="129">
        <v>0</v>
      </c>
      <c r="T170" s="129">
        <v>0</v>
      </c>
      <c r="U170" s="129">
        <v>0</v>
      </c>
      <c r="V170" s="136">
        <v>0</v>
      </c>
      <c r="W170" s="129">
        <v>0</v>
      </c>
      <c r="X170" s="136">
        <v>0</v>
      </c>
      <c r="Y170" s="136">
        <v>0</v>
      </c>
      <c r="Z170" s="136">
        <v>0</v>
      </c>
      <c r="AA170" s="129">
        <f>Consolidado!AW181</f>
        <v>0</v>
      </c>
      <c r="AB170" s="129">
        <v>0</v>
      </c>
      <c r="AC170" s="33">
        <f t="shared" si="4"/>
        <v>5</v>
      </c>
    </row>
    <row r="171" spans="1:209" ht="213.75">
      <c r="A171" s="34">
        <v>158</v>
      </c>
      <c r="B171" s="34">
        <v>28</v>
      </c>
      <c r="C171" s="35">
        <v>42293507</v>
      </c>
      <c r="D171" s="35">
        <v>2505718</v>
      </c>
      <c r="E171" s="37" t="s">
        <v>478</v>
      </c>
      <c r="F171" s="37" t="s">
        <v>479</v>
      </c>
      <c r="G171" s="38" t="s">
        <v>64</v>
      </c>
      <c r="H171" s="139">
        <v>20</v>
      </c>
      <c r="I171" s="129">
        <v>0</v>
      </c>
      <c r="J171" s="136">
        <v>0</v>
      </c>
      <c r="K171" s="129">
        <v>0</v>
      </c>
      <c r="L171" s="129">
        <v>0</v>
      </c>
      <c r="M171" s="129">
        <v>0</v>
      </c>
      <c r="N171" s="136">
        <v>0</v>
      </c>
      <c r="O171" s="129">
        <v>0</v>
      </c>
      <c r="P171" s="136">
        <v>0</v>
      </c>
      <c r="Q171" s="129">
        <v>0</v>
      </c>
      <c r="R171" s="129">
        <v>0</v>
      </c>
      <c r="S171" s="129">
        <v>0</v>
      </c>
      <c r="T171" s="129">
        <v>0</v>
      </c>
      <c r="U171" s="129">
        <v>0</v>
      </c>
      <c r="V171" s="136">
        <v>0</v>
      </c>
      <c r="W171" s="129">
        <v>0</v>
      </c>
      <c r="X171" s="136">
        <v>0</v>
      </c>
      <c r="Y171" s="136">
        <v>0</v>
      </c>
      <c r="Z171" s="136">
        <v>0</v>
      </c>
      <c r="AA171" s="129">
        <f>Consolidado!AW182</f>
        <v>0</v>
      </c>
      <c r="AB171" s="129">
        <v>0</v>
      </c>
      <c r="AC171" s="33">
        <f t="shared" si="4"/>
        <v>20</v>
      </c>
    </row>
    <row r="172" spans="1:209" ht="102" thickBot="1">
      <c r="A172" s="34">
        <v>159</v>
      </c>
      <c r="B172" s="34">
        <v>29</v>
      </c>
      <c r="C172" s="35">
        <v>42142704</v>
      </c>
      <c r="D172" s="35">
        <v>2500429</v>
      </c>
      <c r="E172" s="37" t="s">
        <v>364</v>
      </c>
      <c r="F172" s="37" t="s">
        <v>365</v>
      </c>
      <c r="G172" s="38" t="s">
        <v>64</v>
      </c>
      <c r="H172" s="139">
        <v>0</v>
      </c>
      <c r="I172" s="129">
        <v>0</v>
      </c>
      <c r="J172" s="136">
        <v>0</v>
      </c>
      <c r="K172" s="129">
        <v>2</v>
      </c>
      <c r="L172" s="129">
        <v>0</v>
      </c>
      <c r="M172" s="129">
        <v>0</v>
      </c>
      <c r="N172" s="136">
        <v>0</v>
      </c>
      <c r="O172" s="129">
        <v>0</v>
      </c>
      <c r="P172" s="136">
        <v>0</v>
      </c>
      <c r="Q172" s="129">
        <v>0</v>
      </c>
      <c r="R172" s="129">
        <v>0</v>
      </c>
      <c r="S172" s="129">
        <v>0</v>
      </c>
      <c r="T172" s="129">
        <v>0</v>
      </c>
      <c r="U172" s="129">
        <v>0</v>
      </c>
      <c r="V172" s="136">
        <v>0</v>
      </c>
      <c r="W172" s="129">
        <v>0</v>
      </c>
      <c r="X172" s="136">
        <v>0</v>
      </c>
      <c r="Y172" s="136">
        <v>0</v>
      </c>
      <c r="Z172" s="136">
        <v>0</v>
      </c>
      <c r="AA172" s="129">
        <f>Consolidado!AW183</f>
        <v>5</v>
      </c>
      <c r="AB172" s="129">
        <v>0</v>
      </c>
      <c r="AC172" s="33">
        <f t="shared" si="4"/>
        <v>7</v>
      </c>
    </row>
    <row r="173" spans="1:209" customFormat="1" ht="15.75" thickBot="1">
      <c r="A173" s="357" t="s">
        <v>367</v>
      </c>
      <c r="B173" s="358"/>
      <c r="C173" s="358"/>
      <c r="D173" s="358"/>
      <c r="E173" s="358"/>
      <c r="F173" s="358"/>
      <c r="G173" s="359"/>
      <c r="H173" s="141" t="s">
        <v>1</v>
      </c>
      <c r="I173" s="140" t="s">
        <v>60</v>
      </c>
      <c r="J173" s="140" t="s">
        <v>61</v>
      </c>
      <c r="K173" s="140" t="s">
        <v>4</v>
      </c>
      <c r="L173" s="140" t="s">
        <v>5</v>
      </c>
      <c r="M173" s="140" t="s">
        <v>6</v>
      </c>
      <c r="N173" s="140" t="s">
        <v>7</v>
      </c>
      <c r="O173" s="140" t="s">
        <v>8</v>
      </c>
      <c r="P173" s="140" t="s">
        <v>9</v>
      </c>
      <c r="Q173" s="140" t="s">
        <v>10</v>
      </c>
      <c r="R173" s="140" t="s">
        <v>11</v>
      </c>
      <c r="S173" s="140" t="s">
        <v>12</v>
      </c>
      <c r="T173" s="140" t="s">
        <v>13</v>
      </c>
      <c r="U173" s="140" t="s">
        <v>14</v>
      </c>
      <c r="V173" s="140" t="s">
        <v>15</v>
      </c>
      <c r="W173" s="140" t="s">
        <v>16</v>
      </c>
      <c r="X173" s="140" t="s">
        <v>17</v>
      </c>
      <c r="Y173" s="140" t="s">
        <v>18</v>
      </c>
      <c r="Z173" s="140" t="s">
        <v>19</v>
      </c>
      <c r="AA173" s="140" t="s">
        <v>21</v>
      </c>
      <c r="AB173" s="140" t="s">
        <v>22</v>
      </c>
      <c r="AC173" s="5" t="s">
        <v>23</v>
      </c>
      <c r="AD173" s="102"/>
      <c r="AE173" s="102"/>
      <c r="AF173" s="102"/>
      <c r="AG173" s="102"/>
      <c r="AH173" s="102"/>
      <c r="AI173" s="102"/>
      <c r="AJ173" s="102"/>
      <c r="AK173" s="102"/>
      <c r="AL173" s="102"/>
      <c r="AM173" s="102"/>
      <c r="AN173" s="102"/>
      <c r="AO173" s="102"/>
      <c r="AP173" s="102"/>
      <c r="AQ173" s="102"/>
      <c r="AR173" s="102"/>
      <c r="AS173" s="102"/>
      <c r="AT173" s="102"/>
      <c r="AU173" s="102"/>
      <c r="AV173" s="102"/>
      <c r="AW173" s="102"/>
      <c r="AX173" s="102"/>
      <c r="AY173" s="102"/>
      <c r="AZ173" s="102"/>
      <c r="BA173" s="102"/>
      <c r="BB173" s="102"/>
      <c r="BC173" s="102"/>
      <c r="BD173" s="102"/>
      <c r="BE173" s="102"/>
      <c r="BF173" s="102"/>
      <c r="BG173" s="102"/>
      <c r="BH173" s="102"/>
      <c r="BI173" s="102"/>
      <c r="BJ173" s="102"/>
      <c r="BK173" s="102"/>
      <c r="BL173" s="102"/>
      <c r="BM173" s="102"/>
      <c r="BN173" s="102"/>
      <c r="BO173" s="102"/>
      <c r="BP173" s="102"/>
      <c r="BQ173" s="102"/>
      <c r="BR173" s="102"/>
      <c r="BS173" s="102"/>
      <c r="BT173" s="102"/>
      <c r="BU173" s="102"/>
      <c r="BV173" s="102"/>
      <c r="BW173" s="102"/>
      <c r="BX173" s="102"/>
      <c r="BY173" s="102"/>
      <c r="BZ173" s="102"/>
      <c r="CA173" s="102"/>
      <c r="CB173" s="102"/>
      <c r="CC173" s="102"/>
      <c r="CD173" s="102"/>
      <c r="CE173" s="102"/>
      <c r="CF173" s="102"/>
      <c r="CG173" s="102"/>
      <c r="CH173" s="102"/>
      <c r="CI173" s="102"/>
      <c r="CJ173" s="102"/>
      <c r="CK173" s="102"/>
      <c r="CL173" s="102"/>
      <c r="CM173" s="102"/>
      <c r="CN173" s="102"/>
      <c r="CO173" s="102"/>
      <c r="CP173" s="102"/>
      <c r="CQ173" s="102"/>
      <c r="CR173" s="102"/>
      <c r="CS173" s="102"/>
      <c r="CT173" s="102"/>
      <c r="CU173" s="102"/>
      <c r="CV173" s="102"/>
      <c r="CW173" s="102"/>
      <c r="CX173" s="102"/>
      <c r="CY173" s="102"/>
      <c r="CZ173" s="102"/>
      <c r="DA173" s="102"/>
      <c r="DB173" s="102"/>
      <c r="DC173" s="102"/>
      <c r="DD173" s="102"/>
      <c r="DE173" s="102"/>
      <c r="DF173" s="102"/>
      <c r="DG173" s="102"/>
      <c r="DH173" s="102"/>
      <c r="DI173" s="102"/>
      <c r="DJ173" s="102"/>
      <c r="DK173" s="102"/>
      <c r="DL173" s="102"/>
      <c r="DM173" s="102"/>
      <c r="DN173" s="102"/>
      <c r="DO173" s="102"/>
      <c r="DP173" s="102"/>
      <c r="DQ173" s="102"/>
      <c r="DR173" s="102"/>
      <c r="DS173" s="102"/>
      <c r="DT173" s="102"/>
      <c r="DU173" s="102"/>
      <c r="DV173" s="102"/>
      <c r="DW173" s="102"/>
      <c r="DX173" s="102"/>
      <c r="DY173" s="102"/>
      <c r="DZ173" s="102"/>
      <c r="EA173" s="102"/>
      <c r="EB173" s="102"/>
      <c r="EC173" s="102"/>
      <c r="ED173" s="102"/>
      <c r="EE173" s="102"/>
      <c r="EF173" s="102"/>
      <c r="EG173" s="102"/>
      <c r="EH173" s="102"/>
      <c r="EI173" s="102"/>
      <c r="EJ173" s="102"/>
      <c r="EK173" s="102"/>
      <c r="EL173" s="102"/>
      <c r="EM173" s="102"/>
      <c r="EN173" s="102"/>
      <c r="EO173" s="102"/>
      <c r="EP173" s="102"/>
      <c r="EQ173" s="102"/>
      <c r="ER173" s="102"/>
      <c r="ES173" s="102"/>
      <c r="ET173" s="102"/>
      <c r="EU173" s="102"/>
      <c r="EV173" s="102"/>
      <c r="EW173" s="102"/>
      <c r="EX173" s="102"/>
      <c r="EY173" s="102"/>
      <c r="EZ173" s="102"/>
      <c r="FA173" s="102"/>
      <c r="FB173" s="102"/>
      <c r="FC173" s="102"/>
      <c r="FD173" s="102"/>
      <c r="FE173" s="102"/>
      <c r="FF173" s="102"/>
      <c r="FG173" s="102"/>
      <c r="FH173" s="102"/>
      <c r="FI173" s="102"/>
      <c r="FJ173" s="102"/>
      <c r="FK173" s="102"/>
      <c r="FL173" s="102"/>
      <c r="FM173" s="102"/>
      <c r="FN173" s="102"/>
      <c r="FO173" s="102"/>
      <c r="FP173" s="102"/>
      <c r="FQ173" s="102"/>
      <c r="FR173" s="102"/>
      <c r="FS173" s="102"/>
      <c r="FT173" s="102"/>
      <c r="FU173" s="102"/>
      <c r="FV173" s="102"/>
      <c r="FW173" s="102"/>
      <c r="FX173" s="102"/>
      <c r="FY173" s="102"/>
      <c r="FZ173" s="102"/>
      <c r="GA173" s="102"/>
    </row>
    <row r="174" spans="1:209" ht="67.5">
      <c r="A174" s="20">
        <v>160</v>
      </c>
      <c r="B174" s="20">
        <v>1</v>
      </c>
      <c r="C174" s="21">
        <v>42142402</v>
      </c>
      <c r="D174" s="21">
        <v>2500073</v>
      </c>
      <c r="E174" s="23" t="s">
        <v>368</v>
      </c>
      <c r="F174" s="23" t="s">
        <v>369</v>
      </c>
      <c r="G174" s="24" t="s">
        <v>64</v>
      </c>
      <c r="H174" s="139">
        <v>5</v>
      </c>
      <c r="I174" s="129">
        <v>0</v>
      </c>
      <c r="J174" s="129">
        <v>0</v>
      </c>
      <c r="K174" s="129">
        <v>4</v>
      </c>
      <c r="L174" s="129">
        <v>0</v>
      </c>
      <c r="M174" s="129">
        <v>0</v>
      </c>
      <c r="N174" s="136">
        <v>5</v>
      </c>
      <c r="O174" s="129">
        <v>0</v>
      </c>
      <c r="P174" s="129">
        <v>0</v>
      </c>
      <c r="Q174" s="129">
        <v>0</v>
      </c>
      <c r="R174" s="129">
        <v>0</v>
      </c>
      <c r="S174" s="139">
        <v>0</v>
      </c>
      <c r="T174" s="129">
        <v>0</v>
      </c>
      <c r="U174" s="129">
        <v>0</v>
      </c>
      <c r="V174" s="129">
        <v>0</v>
      </c>
      <c r="W174" s="129">
        <v>0</v>
      </c>
      <c r="X174" s="136">
        <v>0</v>
      </c>
      <c r="Y174" s="129">
        <v>0</v>
      </c>
      <c r="Z174" s="129">
        <v>0</v>
      </c>
      <c r="AA174" s="129">
        <f>Consolidado!AW186</f>
        <v>2</v>
      </c>
      <c r="AB174" s="28">
        <v>0</v>
      </c>
      <c r="AC174" s="33">
        <f t="shared" si="4"/>
        <v>16</v>
      </c>
    </row>
    <row r="175" spans="1:209" ht="67.5">
      <c r="A175" s="34">
        <v>161</v>
      </c>
      <c r="B175" s="34">
        <v>2</v>
      </c>
      <c r="C175" s="35">
        <v>42142402</v>
      </c>
      <c r="D175" s="35">
        <v>2500072</v>
      </c>
      <c r="E175" s="37" t="s">
        <v>370</v>
      </c>
      <c r="F175" s="37" t="s">
        <v>371</v>
      </c>
      <c r="G175" s="38" t="s">
        <v>64</v>
      </c>
      <c r="H175" s="139">
        <v>7</v>
      </c>
      <c r="I175" s="129">
        <v>0</v>
      </c>
      <c r="J175" s="129">
        <v>0</v>
      </c>
      <c r="K175" s="129">
        <v>4</v>
      </c>
      <c r="L175" s="129">
        <v>0</v>
      </c>
      <c r="M175" s="129">
        <v>0</v>
      </c>
      <c r="N175" s="136">
        <v>5</v>
      </c>
      <c r="O175" s="129">
        <v>0</v>
      </c>
      <c r="P175" s="129">
        <v>0</v>
      </c>
      <c r="Q175" s="129">
        <v>0</v>
      </c>
      <c r="R175" s="129">
        <v>0</v>
      </c>
      <c r="S175" s="139">
        <v>0</v>
      </c>
      <c r="T175" s="129">
        <v>0</v>
      </c>
      <c r="U175" s="129">
        <v>0</v>
      </c>
      <c r="V175" s="129">
        <v>0</v>
      </c>
      <c r="W175" s="129">
        <v>0</v>
      </c>
      <c r="X175" s="136">
        <v>0</v>
      </c>
      <c r="Y175" s="129">
        <v>0</v>
      </c>
      <c r="Z175" s="129">
        <v>0</v>
      </c>
      <c r="AA175" s="129">
        <f>Consolidado!AW187</f>
        <v>2</v>
      </c>
      <c r="AB175" s="28">
        <v>0</v>
      </c>
      <c r="AC175" s="33">
        <f t="shared" si="4"/>
        <v>18</v>
      </c>
    </row>
    <row r="176" spans="1:209" ht="67.5">
      <c r="A176" s="20">
        <v>162</v>
      </c>
      <c r="B176" s="20">
        <v>3</v>
      </c>
      <c r="C176" s="35">
        <v>42142402</v>
      </c>
      <c r="D176" s="35">
        <v>2500076</v>
      </c>
      <c r="E176" s="37" t="s">
        <v>372</v>
      </c>
      <c r="F176" s="37" t="s">
        <v>373</v>
      </c>
      <c r="G176" s="38" t="s">
        <v>64</v>
      </c>
      <c r="H176" s="139">
        <v>0</v>
      </c>
      <c r="I176" s="129">
        <v>1</v>
      </c>
      <c r="J176" s="129">
        <v>0</v>
      </c>
      <c r="K176" s="129">
        <v>4</v>
      </c>
      <c r="L176" s="129">
        <v>0</v>
      </c>
      <c r="M176" s="129">
        <v>0</v>
      </c>
      <c r="N176" s="136">
        <v>5</v>
      </c>
      <c r="O176" s="129">
        <v>0</v>
      </c>
      <c r="P176" s="129">
        <v>0</v>
      </c>
      <c r="Q176" s="129">
        <v>0</v>
      </c>
      <c r="R176" s="129">
        <v>0</v>
      </c>
      <c r="S176" s="139">
        <v>0</v>
      </c>
      <c r="T176" s="129">
        <v>0</v>
      </c>
      <c r="U176" s="129">
        <v>0</v>
      </c>
      <c r="V176" s="129">
        <v>0</v>
      </c>
      <c r="W176" s="129">
        <v>0</v>
      </c>
      <c r="X176" s="136">
        <v>0</v>
      </c>
      <c r="Y176" s="129">
        <v>0</v>
      </c>
      <c r="Z176" s="129">
        <v>0</v>
      </c>
      <c r="AA176" s="129">
        <f>Consolidado!AW188</f>
        <v>2</v>
      </c>
      <c r="AB176" s="28">
        <v>0</v>
      </c>
      <c r="AC176" s="33">
        <f t="shared" si="4"/>
        <v>12</v>
      </c>
    </row>
    <row r="177" spans="1:209" ht="90">
      <c r="A177" s="34">
        <v>163</v>
      </c>
      <c r="B177" s="34">
        <v>4</v>
      </c>
      <c r="C177" s="35">
        <v>42271709</v>
      </c>
      <c r="D177" s="35">
        <v>2500185</v>
      </c>
      <c r="E177" s="37" t="s">
        <v>374</v>
      </c>
      <c r="F177" s="37" t="s">
        <v>375</v>
      </c>
      <c r="G177" s="38" t="s">
        <v>64</v>
      </c>
      <c r="H177" s="139">
        <v>0</v>
      </c>
      <c r="I177" s="129">
        <v>0</v>
      </c>
      <c r="J177" s="129">
        <v>0</v>
      </c>
      <c r="K177" s="129">
        <v>0</v>
      </c>
      <c r="L177" s="129">
        <v>0</v>
      </c>
      <c r="M177" s="129">
        <v>0</v>
      </c>
      <c r="N177" s="136">
        <v>0</v>
      </c>
      <c r="O177" s="129">
        <v>0</v>
      </c>
      <c r="P177" s="129">
        <v>0</v>
      </c>
      <c r="Q177" s="129">
        <v>0</v>
      </c>
      <c r="R177" s="129">
        <v>0</v>
      </c>
      <c r="S177" s="139">
        <v>0</v>
      </c>
      <c r="T177" s="129">
        <v>20</v>
      </c>
      <c r="U177" s="129">
        <v>0</v>
      </c>
      <c r="V177" s="129">
        <v>0</v>
      </c>
      <c r="W177" s="129">
        <v>0</v>
      </c>
      <c r="X177" s="136">
        <v>0</v>
      </c>
      <c r="Y177" s="129">
        <v>0</v>
      </c>
      <c r="Z177" s="129">
        <v>0</v>
      </c>
      <c r="AA177" s="129">
        <f>Consolidado!AW189</f>
        <v>0</v>
      </c>
      <c r="AB177" s="28">
        <v>0</v>
      </c>
      <c r="AC177" s="33">
        <f t="shared" si="4"/>
        <v>20</v>
      </c>
    </row>
    <row r="178" spans="1:209" ht="67.5">
      <c r="A178" s="20">
        <v>164</v>
      </c>
      <c r="B178" s="20">
        <v>5</v>
      </c>
      <c r="C178" s="35">
        <v>42271715</v>
      </c>
      <c r="D178" s="35">
        <v>2500080</v>
      </c>
      <c r="E178" s="37" t="s">
        <v>376</v>
      </c>
      <c r="F178" s="37" t="s">
        <v>377</v>
      </c>
      <c r="G178" s="38" t="s">
        <v>64</v>
      </c>
      <c r="H178" s="139">
        <v>30</v>
      </c>
      <c r="I178" s="129">
        <v>0</v>
      </c>
      <c r="J178" s="129">
        <v>0</v>
      </c>
      <c r="K178" s="129">
        <v>0</v>
      </c>
      <c r="L178" s="129">
        <v>0</v>
      </c>
      <c r="M178" s="129">
        <v>0</v>
      </c>
      <c r="N178" s="136">
        <v>0</v>
      </c>
      <c r="O178" s="129">
        <v>0</v>
      </c>
      <c r="P178" s="129">
        <v>0</v>
      </c>
      <c r="Q178" s="129">
        <v>0</v>
      </c>
      <c r="R178" s="129">
        <v>0</v>
      </c>
      <c r="S178" s="139">
        <v>0</v>
      </c>
      <c r="T178" s="129">
        <v>0</v>
      </c>
      <c r="U178" s="129">
        <v>0</v>
      </c>
      <c r="V178" s="129">
        <v>0</v>
      </c>
      <c r="W178" s="129">
        <v>0</v>
      </c>
      <c r="X178" s="136">
        <v>0</v>
      </c>
      <c r="Y178" s="129">
        <v>0</v>
      </c>
      <c r="Z178" s="129">
        <v>0</v>
      </c>
      <c r="AA178" s="129">
        <f>Consolidado!AW190</f>
        <v>0</v>
      </c>
      <c r="AB178" s="28">
        <v>0</v>
      </c>
      <c r="AC178" s="33">
        <f t="shared" si="4"/>
        <v>30</v>
      </c>
    </row>
    <row r="179" spans="1:209" ht="67.5">
      <c r="A179" s="34">
        <v>165</v>
      </c>
      <c r="B179" s="34">
        <v>6</v>
      </c>
      <c r="C179" s="35">
        <v>42271715</v>
      </c>
      <c r="D179" s="35">
        <v>2500079</v>
      </c>
      <c r="E179" s="37" t="s">
        <v>378</v>
      </c>
      <c r="F179" s="37" t="s">
        <v>379</v>
      </c>
      <c r="G179" s="38" t="s">
        <v>64</v>
      </c>
      <c r="H179" s="139">
        <v>3</v>
      </c>
      <c r="I179" s="129">
        <v>0</v>
      </c>
      <c r="J179" s="129">
        <v>0</v>
      </c>
      <c r="K179" s="129">
        <v>0</v>
      </c>
      <c r="L179" s="129">
        <v>0</v>
      </c>
      <c r="M179" s="129">
        <v>0</v>
      </c>
      <c r="N179" s="136">
        <v>0</v>
      </c>
      <c r="O179" s="129">
        <v>0</v>
      </c>
      <c r="P179" s="129">
        <v>0</v>
      </c>
      <c r="Q179" s="129">
        <v>0</v>
      </c>
      <c r="R179" s="129">
        <v>0</v>
      </c>
      <c r="S179" s="139">
        <v>0</v>
      </c>
      <c r="T179" s="129">
        <v>0</v>
      </c>
      <c r="U179" s="129">
        <v>0</v>
      </c>
      <c r="V179" s="129">
        <v>0</v>
      </c>
      <c r="W179" s="129">
        <v>0</v>
      </c>
      <c r="X179" s="136">
        <v>0</v>
      </c>
      <c r="Y179" s="129">
        <v>0</v>
      </c>
      <c r="Z179" s="129">
        <v>0</v>
      </c>
      <c r="AA179" s="129">
        <f>Consolidado!AW191</f>
        <v>0</v>
      </c>
      <c r="AB179" s="28">
        <v>0</v>
      </c>
      <c r="AC179" s="33">
        <f t="shared" si="4"/>
        <v>3</v>
      </c>
    </row>
    <row r="180" spans="1:209" ht="56.25">
      <c r="A180" s="20">
        <v>166</v>
      </c>
      <c r="B180" s="20">
        <v>7</v>
      </c>
      <c r="C180" s="35">
        <v>42271718</v>
      </c>
      <c r="D180" s="35">
        <v>2500480</v>
      </c>
      <c r="E180" s="37" t="s">
        <v>380</v>
      </c>
      <c r="F180" s="37" t="s">
        <v>381</v>
      </c>
      <c r="G180" s="38" t="s">
        <v>64</v>
      </c>
      <c r="H180" s="139">
        <v>2</v>
      </c>
      <c r="I180" s="129">
        <v>0</v>
      </c>
      <c r="J180" s="129">
        <v>0</v>
      </c>
      <c r="K180" s="129">
        <v>0</v>
      </c>
      <c r="L180" s="129">
        <v>0</v>
      </c>
      <c r="M180" s="129">
        <v>0</v>
      </c>
      <c r="N180" s="136">
        <v>0</v>
      </c>
      <c r="O180" s="129">
        <v>0</v>
      </c>
      <c r="P180" s="129">
        <v>0</v>
      </c>
      <c r="Q180" s="129">
        <v>0</v>
      </c>
      <c r="R180" s="129">
        <v>0</v>
      </c>
      <c r="S180" s="139">
        <v>0</v>
      </c>
      <c r="T180" s="129">
        <v>0</v>
      </c>
      <c r="U180" s="129">
        <v>0</v>
      </c>
      <c r="V180" s="129">
        <v>0</v>
      </c>
      <c r="W180" s="129">
        <v>0</v>
      </c>
      <c r="X180" s="136">
        <v>0</v>
      </c>
      <c r="Y180" s="129">
        <v>0</v>
      </c>
      <c r="Z180" s="129">
        <v>0</v>
      </c>
      <c r="AA180" s="129">
        <f>Consolidado!AW192</f>
        <v>0</v>
      </c>
      <c r="AB180" s="28">
        <v>0</v>
      </c>
      <c r="AC180" s="33">
        <f t="shared" si="4"/>
        <v>2</v>
      </c>
    </row>
    <row r="181" spans="1:209" s="126" customFormat="1" ht="56.25">
      <c r="A181" s="34">
        <v>167</v>
      </c>
      <c r="B181" s="34">
        <v>8</v>
      </c>
      <c r="C181" s="35">
        <v>42271718</v>
      </c>
      <c r="D181" s="35">
        <v>2500481</v>
      </c>
      <c r="E181" s="37" t="s">
        <v>382</v>
      </c>
      <c r="F181" s="37" t="s">
        <v>383</v>
      </c>
      <c r="G181" s="38" t="s">
        <v>64</v>
      </c>
      <c r="H181" s="139">
        <v>5</v>
      </c>
      <c r="I181" s="129">
        <v>0</v>
      </c>
      <c r="J181" s="129">
        <v>0</v>
      </c>
      <c r="K181" s="129">
        <v>0</v>
      </c>
      <c r="L181" s="129">
        <v>0</v>
      </c>
      <c r="M181" s="129">
        <v>0</v>
      </c>
      <c r="N181" s="136">
        <v>0</v>
      </c>
      <c r="O181" s="129">
        <v>0</v>
      </c>
      <c r="P181" s="129">
        <v>0</v>
      </c>
      <c r="Q181" s="129">
        <v>0</v>
      </c>
      <c r="R181" s="129">
        <v>0</v>
      </c>
      <c r="S181" s="139">
        <v>0</v>
      </c>
      <c r="T181" s="129">
        <v>0</v>
      </c>
      <c r="U181" s="129">
        <v>0</v>
      </c>
      <c r="V181" s="129">
        <v>0</v>
      </c>
      <c r="W181" s="129">
        <v>0</v>
      </c>
      <c r="X181" s="136">
        <v>0</v>
      </c>
      <c r="Y181" s="129">
        <v>0</v>
      </c>
      <c r="Z181" s="129">
        <v>0</v>
      </c>
      <c r="AA181" s="129">
        <f>Consolidado!AW193</f>
        <v>0</v>
      </c>
      <c r="AB181" s="28">
        <v>0</v>
      </c>
      <c r="AC181" s="33">
        <f t="shared" si="4"/>
        <v>5</v>
      </c>
      <c r="GB181" s="127"/>
      <c r="GC181" s="127"/>
      <c r="GD181" s="127"/>
      <c r="GE181" s="127"/>
      <c r="GF181" s="127"/>
      <c r="GG181" s="127"/>
      <c r="GH181" s="127"/>
      <c r="GI181" s="127"/>
      <c r="GJ181" s="127"/>
      <c r="GK181" s="127"/>
      <c r="GL181" s="127"/>
      <c r="GM181" s="127"/>
      <c r="GN181" s="127"/>
      <c r="GO181" s="127"/>
      <c r="GP181" s="127"/>
      <c r="GQ181" s="127"/>
      <c r="GR181" s="127"/>
      <c r="GS181" s="127"/>
      <c r="GT181" s="127"/>
      <c r="GU181" s="127"/>
      <c r="GV181" s="127"/>
      <c r="GW181" s="127"/>
      <c r="GX181" s="127"/>
      <c r="GY181" s="127"/>
      <c r="GZ181" s="127"/>
      <c r="HA181" s="127"/>
    </row>
    <row r="182" spans="1:209" s="126" customFormat="1" ht="56.25">
      <c r="A182" s="20">
        <v>168</v>
      </c>
      <c r="B182" s="20">
        <v>9</v>
      </c>
      <c r="C182" s="35">
        <v>42271718</v>
      </c>
      <c r="D182" s="35">
        <v>2500482</v>
      </c>
      <c r="E182" s="37" t="s">
        <v>384</v>
      </c>
      <c r="F182" s="37" t="s">
        <v>385</v>
      </c>
      <c r="G182" s="38" t="s">
        <v>64</v>
      </c>
      <c r="H182" s="139">
        <v>5</v>
      </c>
      <c r="I182" s="129">
        <v>0</v>
      </c>
      <c r="J182" s="129">
        <v>0</v>
      </c>
      <c r="K182" s="129">
        <v>0</v>
      </c>
      <c r="L182" s="129">
        <v>0</v>
      </c>
      <c r="M182" s="129">
        <v>0</v>
      </c>
      <c r="N182" s="136">
        <v>0</v>
      </c>
      <c r="O182" s="129">
        <v>0</v>
      </c>
      <c r="P182" s="129">
        <v>0</v>
      </c>
      <c r="Q182" s="129">
        <v>0</v>
      </c>
      <c r="R182" s="129">
        <v>0</v>
      </c>
      <c r="S182" s="139">
        <v>0</v>
      </c>
      <c r="T182" s="129">
        <v>0</v>
      </c>
      <c r="U182" s="129">
        <v>0</v>
      </c>
      <c r="V182" s="129">
        <v>0</v>
      </c>
      <c r="W182" s="129">
        <v>0</v>
      </c>
      <c r="X182" s="136">
        <v>0</v>
      </c>
      <c r="Y182" s="129">
        <v>0</v>
      </c>
      <c r="Z182" s="129">
        <v>0</v>
      </c>
      <c r="AA182" s="129">
        <f>Consolidado!AW194</f>
        <v>0</v>
      </c>
      <c r="AB182" s="28">
        <v>0</v>
      </c>
      <c r="AC182" s="33">
        <f t="shared" si="4"/>
        <v>5</v>
      </c>
      <c r="GB182" s="127"/>
      <c r="GC182" s="127"/>
      <c r="GD182" s="127"/>
      <c r="GE182" s="127"/>
      <c r="GF182" s="127"/>
      <c r="GG182" s="127"/>
      <c r="GH182" s="127"/>
      <c r="GI182" s="127"/>
      <c r="GJ182" s="127"/>
      <c r="GK182" s="127"/>
      <c r="GL182" s="127"/>
      <c r="GM182" s="127"/>
      <c r="GN182" s="127"/>
      <c r="GO182" s="127"/>
      <c r="GP182" s="127"/>
      <c r="GQ182" s="127"/>
      <c r="GR182" s="127"/>
      <c r="GS182" s="127"/>
      <c r="GT182" s="127"/>
      <c r="GU182" s="127"/>
      <c r="GV182" s="127"/>
      <c r="GW182" s="127"/>
      <c r="GX182" s="127"/>
      <c r="GY182" s="127"/>
      <c r="GZ182" s="127"/>
      <c r="HA182" s="127"/>
    </row>
    <row r="183" spans="1:209" s="126" customFormat="1" ht="101.25">
      <c r="A183" s="34">
        <v>169</v>
      </c>
      <c r="B183" s="34">
        <v>10</v>
      </c>
      <c r="C183" s="35">
        <v>42271718</v>
      </c>
      <c r="D183" s="35">
        <v>2503023</v>
      </c>
      <c r="E183" s="37" t="s">
        <v>386</v>
      </c>
      <c r="F183" s="37" t="s">
        <v>387</v>
      </c>
      <c r="G183" s="38" t="s">
        <v>64</v>
      </c>
      <c r="H183" s="139">
        <v>0</v>
      </c>
      <c r="I183" s="129">
        <v>0</v>
      </c>
      <c r="J183" s="129">
        <v>0</v>
      </c>
      <c r="K183" s="129">
        <v>0</v>
      </c>
      <c r="L183" s="129">
        <v>0</v>
      </c>
      <c r="M183" s="129">
        <v>0</v>
      </c>
      <c r="N183" s="136">
        <v>0</v>
      </c>
      <c r="O183" s="129">
        <v>0</v>
      </c>
      <c r="P183" s="129">
        <v>0</v>
      </c>
      <c r="Q183" s="129">
        <v>0</v>
      </c>
      <c r="R183" s="129">
        <v>0</v>
      </c>
      <c r="S183" s="139">
        <v>0</v>
      </c>
      <c r="T183" s="129">
        <v>0</v>
      </c>
      <c r="U183" s="129">
        <v>0</v>
      </c>
      <c r="V183" s="129">
        <v>0</v>
      </c>
      <c r="W183" s="129">
        <v>0</v>
      </c>
      <c r="X183" s="136">
        <v>10</v>
      </c>
      <c r="Y183" s="129">
        <v>0</v>
      </c>
      <c r="Z183" s="129">
        <v>0</v>
      </c>
      <c r="AA183" s="129">
        <f>Consolidado!AW195</f>
        <v>0</v>
      </c>
      <c r="AB183" s="28">
        <v>0</v>
      </c>
      <c r="AC183" s="33">
        <f t="shared" si="4"/>
        <v>10</v>
      </c>
      <c r="GB183" s="127"/>
      <c r="GC183" s="127"/>
      <c r="GD183" s="127"/>
      <c r="GE183" s="127"/>
      <c r="GF183" s="127"/>
      <c r="GG183" s="127"/>
      <c r="GH183" s="127"/>
      <c r="GI183" s="127"/>
      <c r="GJ183" s="127"/>
      <c r="GK183" s="127"/>
      <c r="GL183" s="127"/>
      <c r="GM183" s="127"/>
      <c r="GN183" s="127"/>
      <c r="GO183" s="127"/>
      <c r="GP183" s="127"/>
      <c r="GQ183" s="127"/>
      <c r="GR183" s="127"/>
      <c r="GS183" s="127"/>
      <c r="GT183" s="127"/>
      <c r="GU183" s="127"/>
      <c r="GV183" s="127"/>
      <c r="GW183" s="127"/>
      <c r="GX183" s="127"/>
      <c r="GY183" s="127"/>
      <c r="GZ183" s="127"/>
      <c r="HA183" s="127"/>
    </row>
    <row r="184" spans="1:209" s="126" customFormat="1" ht="101.25">
      <c r="A184" s="20">
        <v>170</v>
      </c>
      <c r="B184" s="20">
        <v>11</v>
      </c>
      <c r="C184" s="35">
        <v>42271718</v>
      </c>
      <c r="D184" s="35">
        <v>2503033</v>
      </c>
      <c r="E184" s="37" t="s">
        <v>388</v>
      </c>
      <c r="F184" s="37" t="s">
        <v>389</v>
      </c>
      <c r="G184" s="38" t="s">
        <v>64</v>
      </c>
      <c r="H184" s="139">
        <v>0</v>
      </c>
      <c r="I184" s="129">
        <v>0</v>
      </c>
      <c r="J184" s="129">
        <v>0</v>
      </c>
      <c r="K184" s="129">
        <v>0</v>
      </c>
      <c r="L184" s="129">
        <v>0</v>
      </c>
      <c r="M184" s="129">
        <v>0</v>
      </c>
      <c r="N184" s="136">
        <v>0</v>
      </c>
      <c r="O184" s="129">
        <v>0</v>
      </c>
      <c r="P184" s="129">
        <v>0</v>
      </c>
      <c r="Q184" s="129">
        <v>0</v>
      </c>
      <c r="R184" s="129">
        <v>0</v>
      </c>
      <c r="S184" s="139">
        <v>0</v>
      </c>
      <c r="T184" s="129">
        <v>0</v>
      </c>
      <c r="U184" s="129">
        <v>0</v>
      </c>
      <c r="V184" s="129">
        <v>0</v>
      </c>
      <c r="W184" s="129">
        <v>0</v>
      </c>
      <c r="X184" s="136">
        <v>10</v>
      </c>
      <c r="Y184" s="129">
        <v>0</v>
      </c>
      <c r="Z184" s="129">
        <v>0</v>
      </c>
      <c r="AA184" s="129">
        <f>Consolidado!AW196</f>
        <v>0</v>
      </c>
      <c r="AB184" s="28">
        <v>0</v>
      </c>
      <c r="AC184" s="33">
        <f t="shared" si="4"/>
        <v>10</v>
      </c>
      <c r="GB184" s="127"/>
      <c r="GC184" s="127"/>
      <c r="GD184" s="127"/>
      <c r="GE184" s="127"/>
      <c r="GF184" s="127"/>
      <c r="GG184" s="127"/>
      <c r="GH184" s="127"/>
      <c r="GI184" s="127"/>
      <c r="GJ184" s="127"/>
      <c r="GK184" s="127"/>
      <c r="GL184" s="127"/>
      <c r="GM184" s="127"/>
      <c r="GN184" s="127"/>
      <c r="GO184" s="127"/>
      <c r="GP184" s="127"/>
      <c r="GQ184" s="127"/>
      <c r="GR184" s="127"/>
      <c r="GS184" s="127"/>
      <c r="GT184" s="127"/>
      <c r="GU184" s="127"/>
      <c r="GV184" s="127"/>
      <c r="GW184" s="127"/>
      <c r="GX184" s="127"/>
      <c r="GY184" s="127"/>
      <c r="GZ184" s="127"/>
      <c r="HA184" s="127"/>
    </row>
    <row r="185" spans="1:209" s="126" customFormat="1" ht="45">
      <c r="A185" s="34">
        <v>171</v>
      </c>
      <c r="B185" s="34">
        <v>12</v>
      </c>
      <c r="C185" s="35">
        <v>42271903</v>
      </c>
      <c r="D185" s="35">
        <v>2500562</v>
      </c>
      <c r="E185" s="37" t="s">
        <v>390</v>
      </c>
      <c r="F185" s="37" t="s">
        <v>391</v>
      </c>
      <c r="G185" s="38" t="s">
        <v>64</v>
      </c>
      <c r="H185" s="139">
        <v>0</v>
      </c>
      <c r="I185" s="129">
        <v>0</v>
      </c>
      <c r="J185" s="129">
        <v>0</v>
      </c>
      <c r="K185" s="129">
        <v>0</v>
      </c>
      <c r="L185" s="129">
        <v>0</v>
      </c>
      <c r="M185" s="129">
        <v>0</v>
      </c>
      <c r="N185" s="136">
        <v>0</v>
      </c>
      <c r="O185" s="129">
        <v>0</v>
      </c>
      <c r="P185" s="129">
        <v>0</v>
      </c>
      <c r="Q185" s="129">
        <v>0</v>
      </c>
      <c r="R185" s="129">
        <v>0</v>
      </c>
      <c r="S185" s="139">
        <v>0</v>
      </c>
      <c r="T185" s="129">
        <v>10</v>
      </c>
      <c r="U185" s="129">
        <v>0</v>
      </c>
      <c r="V185" s="129">
        <v>0</v>
      </c>
      <c r="W185" s="129">
        <v>0</v>
      </c>
      <c r="X185" s="136">
        <v>10</v>
      </c>
      <c r="Y185" s="129">
        <v>0</v>
      </c>
      <c r="Z185" s="129">
        <v>0</v>
      </c>
      <c r="AA185" s="129">
        <f>Consolidado!AW197</f>
        <v>30</v>
      </c>
      <c r="AB185" s="28">
        <v>0</v>
      </c>
      <c r="AC185" s="33">
        <f t="shared" si="4"/>
        <v>50</v>
      </c>
      <c r="GB185" s="127"/>
      <c r="GC185" s="127"/>
      <c r="GD185" s="127"/>
      <c r="GE185" s="127"/>
      <c r="GF185" s="127"/>
      <c r="GG185" s="127"/>
      <c r="GH185" s="127"/>
      <c r="GI185" s="127"/>
      <c r="GJ185" s="127"/>
      <c r="GK185" s="127"/>
      <c r="GL185" s="127"/>
      <c r="GM185" s="127"/>
      <c r="GN185" s="127"/>
      <c r="GO185" s="127"/>
      <c r="GP185" s="127"/>
      <c r="GQ185" s="127"/>
      <c r="GR185" s="127"/>
      <c r="GS185" s="127"/>
      <c r="GT185" s="127"/>
      <c r="GU185" s="127"/>
      <c r="GV185" s="127"/>
      <c r="GW185" s="127"/>
      <c r="GX185" s="127"/>
      <c r="GY185" s="127"/>
      <c r="GZ185" s="127"/>
      <c r="HA185" s="127"/>
    </row>
    <row r="186" spans="1:209" s="126" customFormat="1" ht="90">
      <c r="A186" s="20">
        <v>172</v>
      </c>
      <c r="B186" s="20">
        <v>13</v>
      </c>
      <c r="C186" s="35">
        <v>42271718</v>
      </c>
      <c r="D186" s="35">
        <v>2584191</v>
      </c>
      <c r="E186" s="37" t="s">
        <v>392</v>
      </c>
      <c r="F186" s="37" t="s">
        <v>393</v>
      </c>
      <c r="G186" s="38" t="s">
        <v>64</v>
      </c>
      <c r="H186" s="139">
        <v>0</v>
      </c>
      <c r="I186" s="129">
        <v>0</v>
      </c>
      <c r="J186" s="129">
        <v>0</v>
      </c>
      <c r="K186" s="129">
        <v>1</v>
      </c>
      <c r="L186" s="129">
        <v>0</v>
      </c>
      <c r="M186" s="129">
        <v>0</v>
      </c>
      <c r="N186" s="136">
        <v>0</v>
      </c>
      <c r="O186" s="129">
        <v>0</v>
      </c>
      <c r="P186" s="129">
        <v>0</v>
      </c>
      <c r="Q186" s="129">
        <v>0</v>
      </c>
      <c r="R186" s="129">
        <v>0</v>
      </c>
      <c r="S186" s="139">
        <v>0</v>
      </c>
      <c r="T186" s="129">
        <v>0</v>
      </c>
      <c r="U186" s="129">
        <v>0</v>
      </c>
      <c r="V186" s="129">
        <v>0</v>
      </c>
      <c r="W186" s="129">
        <v>0</v>
      </c>
      <c r="X186" s="136">
        <v>0</v>
      </c>
      <c r="Y186" s="129">
        <v>0</v>
      </c>
      <c r="Z186" s="129">
        <v>0</v>
      </c>
      <c r="AA186" s="129">
        <f>Consolidado!AW198</f>
        <v>0</v>
      </c>
      <c r="AB186" s="28">
        <v>0</v>
      </c>
      <c r="AC186" s="33">
        <f t="shared" si="4"/>
        <v>1</v>
      </c>
      <c r="GB186" s="127"/>
      <c r="GC186" s="127"/>
      <c r="GD186" s="127"/>
      <c r="GE186" s="127"/>
      <c r="GF186" s="127"/>
      <c r="GG186" s="127"/>
      <c r="GH186" s="127"/>
      <c r="GI186" s="127"/>
      <c r="GJ186" s="127"/>
      <c r="GK186" s="127"/>
      <c r="GL186" s="127"/>
      <c r="GM186" s="127"/>
      <c r="GN186" s="127"/>
      <c r="GO186" s="127"/>
      <c r="GP186" s="127"/>
      <c r="GQ186" s="127"/>
      <c r="GR186" s="127"/>
      <c r="GS186" s="127"/>
      <c r="GT186" s="127"/>
      <c r="GU186" s="127"/>
      <c r="GV186" s="127"/>
      <c r="GW186" s="127"/>
      <c r="GX186" s="127"/>
      <c r="GY186" s="127"/>
      <c r="GZ186" s="127"/>
      <c r="HA186" s="127"/>
    </row>
    <row r="187" spans="1:209" s="126" customFormat="1" ht="90">
      <c r="A187" s="34">
        <v>173</v>
      </c>
      <c r="B187" s="34">
        <v>14</v>
      </c>
      <c r="C187" s="35">
        <v>42271718</v>
      </c>
      <c r="D187" s="35">
        <v>2502585</v>
      </c>
      <c r="E187" s="37" t="s">
        <v>394</v>
      </c>
      <c r="F187" s="37" t="s">
        <v>395</v>
      </c>
      <c r="G187" s="38" t="s">
        <v>64</v>
      </c>
      <c r="H187" s="139">
        <v>0</v>
      </c>
      <c r="I187" s="129">
        <v>0</v>
      </c>
      <c r="J187" s="129">
        <v>0</v>
      </c>
      <c r="K187" s="129">
        <v>1</v>
      </c>
      <c r="L187" s="129">
        <v>0</v>
      </c>
      <c r="M187" s="129">
        <v>1</v>
      </c>
      <c r="N187" s="136">
        <v>0</v>
      </c>
      <c r="O187" s="129">
        <v>0</v>
      </c>
      <c r="P187" s="129">
        <v>0</v>
      </c>
      <c r="Q187" s="129">
        <v>0</v>
      </c>
      <c r="R187" s="129">
        <v>0</v>
      </c>
      <c r="S187" s="139">
        <v>0</v>
      </c>
      <c r="T187" s="129">
        <v>0</v>
      </c>
      <c r="U187" s="129">
        <v>0</v>
      </c>
      <c r="V187" s="129">
        <v>0</v>
      </c>
      <c r="W187" s="129">
        <v>0</v>
      </c>
      <c r="X187" s="136">
        <v>0</v>
      </c>
      <c r="Y187" s="129">
        <v>0</v>
      </c>
      <c r="Z187" s="129">
        <v>0</v>
      </c>
      <c r="AA187" s="129">
        <f>Consolidado!AW199</f>
        <v>0</v>
      </c>
      <c r="AB187" s="28">
        <v>0</v>
      </c>
      <c r="AC187" s="33">
        <f t="shared" si="4"/>
        <v>2</v>
      </c>
      <c r="GB187" s="127"/>
      <c r="GC187" s="127"/>
      <c r="GD187" s="127"/>
      <c r="GE187" s="127"/>
      <c r="GF187" s="127"/>
      <c r="GG187" s="127"/>
      <c r="GH187" s="127"/>
      <c r="GI187" s="127"/>
      <c r="GJ187" s="127"/>
      <c r="GK187" s="127"/>
      <c r="GL187" s="127"/>
      <c r="GM187" s="127"/>
      <c r="GN187" s="127"/>
      <c r="GO187" s="127"/>
      <c r="GP187" s="127"/>
      <c r="GQ187" s="127"/>
      <c r="GR187" s="127"/>
      <c r="GS187" s="127"/>
      <c r="GT187" s="127"/>
      <c r="GU187" s="127"/>
      <c r="GV187" s="127"/>
      <c r="GW187" s="127"/>
      <c r="GX187" s="127"/>
      <c r="GY187" s="127"/>
      <c r="GZ187" s="127"/>
      <c r="HA187" s="127"/>
    </row>
    <row r="188" spans="1:209" s="126" customFormat="1" ht="90">
      <c r="A188" s="20">
        <v>174</v>
      </c>
      <c r="B188" s="20">
        <v>15</v>
      </c>
      <c r="C188" s="35">
        <v>42271718</v>
      </c>
      <c r="D188" s="35">
        <v>2500972</v>
      </c>
      <c r="E188" s="37" t="s">
        <v>396</v>
      </c>
      <c r="F188" s="37" t="s">
        <v>397</v>
      </c>
      <c r="G188" s="38" t="s">
        <v>64</v>
      </c>
      <c r="H188" s="139">
        <v>0</v>
      </c>
      <c r="I188" s="129">
        <v>0</v>
      </c>
      <c r="J188" s="129">
        <v>0</v>
      </c>
      <c r="K188" s="129">
        <v>1</v>
      </c>
      <c r="L188" s="129">
        <v>0</v>
      </c>
      <c r="M188" s="129">
        <v>0</v>
      </c>
      <c r="N188" s="136">
        <v>0</v>
      </c>
      <c r="O188" s="129">
        <v>0</v>
      </c>
      <c r="P188" s="129">
        <v>0</v>
      </c>
      <c r="Q188" s="129">
        <v>0</v>
      </c>
      <c r="R188" s="129">
        <v>0</v>
      </c>
      <c r="S188" s="139">
        <v>0</v>
      </c>
      <c r="T188" s="129">
        <v>0</v>
      </c>
      <c r="U188" s="129">
        <v>0</v>
      </c>
      <c r="V188" s="129">
        <v>0</v>
      </c>
      <c r="W188" s="129">
        <v>0</v>
      </c>
      <c r="X188" s="136">
        <v>0</v>
      </c>
      <c r="Y188" s="129">
        <v>0</v>
      </c>
      <c r="Z188" s="129">
        <v>0</v>
      </c>
      <c r="AA188" s="129">
        <f>Consolidado!AW200</f>
        <v>0</v>
      </c>
      <c r="AB188" s="28">
        <v>0</v>
      </c>
      <c r="AC188" s="33">
        <f t="shared" si="4"/>
        <v>1</v>
      </c>
      <c r="GB188" s="127"/>
      <c r="GC188" s="127"/>
      <c r="GD188" s="127"/>
      <c r="GE188" s="127"/>
      <c r="GF188" s="127"/>
      <c r="GG188" s="127"/>
      <c r="GH188" s="127"/>
      <c r="GI188" s="127"/>
      <c r="GJ188" s="127"/>
      <c r="GK188" s="127"/>
      <c r="GL188" s="127"/>
      <c r="GM188" s="127"/>
      <c r="GN188" s="127"/>
      <c r="GO188" s="127"/>
      <c r="GP188" s="127"/>
      <c r="GQ188" s="127"/>
      <c r="GR188" s="127"/>
      <c r="GS188" s="127"/>
      <c r="GT188" s="127"/>
      <c r="GU188" s="127"/>
      <c r="GV188" s="127"/>
      <c r="GW188" s="127"/>
      <c r="GX188" s="127"/>
      <c r="GY188" s="127"/>
      <c r="GZ188" s="127"/>
      <c r="HA188" s="127"/>
    </row>
    <row r="189" spans="1:209" s="126" customFormat="1" ht="90">
      <c r="A189" s="34">
        <v>175</v>
      </c>
      <c r="B189" s="34">
        <v>16</v>
      </c>
      <c r="C189" s="35">
        <v>42271718</v>
      </c>
      <c r="D189" s="35">
        <v>2500973</v>
      </c>
      <c r="E189" s="37" t="s">
        <v>398</v>
      </c>
      <c r="F189" s="37" t="s">
        <v>399</v>
      </c>
      <c r="G189" s="38" t="s">
        <v>64</v>
      </c>
      <c r="H189" s="139">
        <v>0</v>
      </c>
      <c r="I189" s="129">
        <v>0</v>
      </c>
      <c r="J189" s="129">
        <v>0</v>
      </c>
      <c r="K189" s="129">
        <v>1</v>
      </c>
      <c r="L189" s="129">
        <v>0</v>
      </c>
      <c r="M189" s="129">
        <v>0</v>
      </c>
      <c r="N189" s="136">
        <v>0</v>
      </c>
      <c r="O189" s="129">
        <v>0</v>
      </c>
      <c r="P189" s="129">
        <v>0</v>
      </c>
      <c r="Q189" s="129">
        <v>0</v>
      </c>
      <c r="R189" s="129">
        <v>0</v>
      </c>
      <c r="S189" s="139">
        <v>0</v>
      </c>
      <c r="T189" s="129">
        <v>0</v>
      </c>
      <c r="U189" s="129">
        <v>0</v>
      </c>
      <c r="V189" s="129">
        <v>0</v>
      </c>
      <c r="W189" s="129">
        <v>0</v>
      </c>
      <c r="X189" s="136">
        <v>0</v>
      </c>
      <c r="Y189" s="129">
        <v>0</v>
      </c>
      <c r="Z189" s="129">
        <v>0</v>
      </c>
      <c r="AA189" s="129">
        <f>Consolidado!AW201</f>
        <v>0</v>
      </c>
      <c r="AB189" s="28">
        <v>0</v>
      </c>
      <c r="AC189" s="33">
        <f t="shared" si="4"/>
        <v>1</v>
      </c>
      <c r="GB189" s="127"/>
      <c r="GC189" s="127"/>
      <c r="GD189" s="127"/>
      <c r="GE189" s="127"/>
      <c r="GF189" s="127"/>
      <c r="GG189" s="127"/>
      <c r="GH189" s="127"/>
      <c r="GI189" s="127"/>
      <c r="GJ189" s="127"/>
      <c r="GK189" s="127"/>
      <c r="GL189" s="127"/>
      <c r="GM189" s="127"/>
      <c r="GN189" s="127"/>
      <c r="GO189" s="127"/>
      <c r="GP189" s="127"/>
      <c r="GQ189" s="127"/>
      <c r="GR189" s="127"/>
      <c r="GS189" s="127"/>
      <c r="GT189" s="127"/>
      <c r="GU189" s="127"/>
      <c r="GV189" s="127"/>
      <c r="GW189" s="127"/>
      <c r="GX189" s="127"/>
      <c r="GY189" s="127"/>
      <c r="GZ189" s="127"/>
      <c r="HA189" s="127"/>
    </row>
    <row r="190" spans="1:209" s="126" customFormat="1" ht="90">
      <c r="A190" s="20">
        <v>176</v>
      </c>
      <c r="B190" s="20">
        <v>17</v>
      </c>
      <c r="C190" s="35">
        <v>42271718</v>
      </c>
      <c r="D190" s="35">
        <v>2500974</v>
      </c>
      <c r="E190" s="37" t="s">
        <v>400</v>
      </c>
      <c r="F190" s="37" t="s">
        <v>401</v>
      </c>
      <c r="G190" s="38" t="s">
        <v>64</v>
      </c>
      <c r="H190" s="139">
        <v>0</v>
      </c>
      <c r="I190" s="129">
        <v>0</v>
      </c>
      <c r="J190" s="129">
        <v>0</v>
      </c>
      <c r="K190" s="129">
        <v>1</v>
      </c>
      <c r="L190" s="129">
        <v>0</v>
      </c>
      <c r="M190" s="129">
        <v>0</v>
      </c>
      <c r="N190" s="136">
        <v>0</v>
      </c>
      <c r="O190" s="129">
        <v>0</v>
      </c>
      <c r="P190" s="129">
        <v>0</v>
      </c>
      <c r="Q190" s="129">
        <v>0</v>
      </c>
      <c r="R190" s="129">
        <v>0</v>
      </c>
      <c r="S190" s="139">
        <v>0</v>
      </c>
      <c r="T190" s="129">
        <v>0</v>
      </c>
      <c r="U190" s="129">
        <v>0</v>
      </c>
      <c r="V190" s="129">
        <v>0</v>
      </c>
      <c r="W190" s="129">
        <v>0</v>
      </c>
      <c r="X190" s="136">
        <v>0</v>
      </c>
      <c r="Y190" s="129">
        <v>0</v>
      </c>
      <c r="Z190" s="129">
        <v>0</v>
      </c>
      <c r="AA190" s="129">
        <f>Consolidado!AW202</f>
        <v>0</v>
      </c>
      <c r="AB190" s="28">
        <v>0</v>
      </c>
      <c r="AC190" s="33">
        <f t="shared" si="4"/>
        <v>1</v>
      </c>
      <c r="GB190" s="127"/>
      <c r="GC190" s="127"/>
      <c r="GD190" s="127"/>
      <c r="GE190" s="127"/>
      <c r="GF190" s="127"/>
      <c r="GG190" s="127"/>
      <c r="GH190" s="127"/>
      <c r="GI190" s="127"/>
      <c r="GJ190" s="127"/>
      <c r="GK190" s="127"/>
      <c r="GL190" s="127"/>
      <c r="GM190" s="127"/>
      <c r="GN190" s="127"/>
      <c r="GO190" s="127"/>
      <c r="GP190" s="127"/>
      <c r="GQ190" s="127"/>
      <c r="GR190" s="127"/>
      <c r="GS190" s="127"/>
      <c r="GT190" s="127"/>
      <c r="GU190" s="127"/>
      <c r="GV190" s="127"/>
      <c r="GW190" s="127"/>
      <c r="GX190" s="127"/>
      <c r="GY190" s="127"/>
      <c r="GZ190" s="127"/>
      <c r="HA190" s="127"/>
    </row>
    <row r="191" spans="1:209" s="126" customFormat="1" ht="90">
      <c r="A191" s="34">
        <v>177</v>
      </c>
      <c r="B191" s="34">
        <v>18</v>
      </c>
      <c r="C191" s="35">
        <v>42271718</v>
      </c>
      <c r="D191" s="35">
        <v>2500975</v>
      </c>
      <c r="E191" s="37" t="s">
        <v>402</v>
      </c>
      <c r="F191" s="37" t="s">
        <v>403</v>
      </c>
      <c r="G191" s="38" t="s">
        <v>64</v>
      </c>
      <c r="H191" s="139">
        <v>0</v>
      </c>
      <c r="I191" s="129">
        <v>0</v>
      </c>
      <c r="J191" s="129">
        <v>0</v>
      </c>
      <c r="K191" s="129">
        <v>1</v>
      </c>
      <c r="L191" s="129">
        <v>0</v>
      </c>
      <c r="M191" s="129">
        <v>0</v>
      </c>
      <c r="N191" s="136">
        <v>0</v>
      </c>
      <c r="O191" s="129">
        <v>0</v>
      </c>
      <c r="P191" s="129">
        <v>0</v>
      </c>
      <c r="Q191" s="129">
        <v>0</v>
      </c>
      <c r="R191" s="129">
        <v>0</v>
      </c>
      <c r="S191" s="139">
        <v>0</v>
      </c>
      <c r="T191" s="129">
        <v>0</v>
      </c>
      <c r="U191" s="129">
        <v>0</v>
      </c>
      <c r="V191" s="129">
        <v>0</v>
      </c>
      <c r="W191" s="129">
        <v>0</v>
      </c>
      <c r="X191" s="136">
        <v>0</v>
      </c>
      <c r="Y191" s="129">
        <v>0</v>
      </c>
      <c r="Z191" s="129">
        <v>0</v>
      </c>
      <c r="AA191" s="129">
        <f>Consolidado!AW203</f>
        <v>0</v>
      </c>
      <c r="AB191" s="28">
        <v>0</v>
      </c>
      <c r="AC191" s="33">
        <f t="shared" si="4"/>
        <v>1</v>
      </c>
      <c r="GB191" s="127"/>
      <c r="GC191" s="127"/>
      <c r="GD191" s="127"/>
      <c r="GE191" s="127"/>
      <c r="GF191" s="127"/>
      <c r="GG191" s="127"/>
      <c r="GH191" s="127"/>
      <c r="GI191" s="127"/>
      <c r="GJ191" s="127"/>
      <c r="GK191" s="127"/>
      <c r="GL191" s="127"/>
      <c r="GM191" s="127"/>
      <c r="GN191" s="127"/>
      <c r="GO191" s="127"/>
      <c r="GP191" s="127"/>
      <c r="GQ191" s="127"/>
      <c r="GR191" s="127"/>
      <c r="GS191" s="127"/>
      <c r="GT191" s="127"/>
      <c r="GU191" s="127"/>
      <c r="GV191" s="127"/>
      <c r="GW191" s="127"/>
      <c r="GX191" s="127"/>
      <c r="GY191" s="127"/>
      <c r="GZ191" s="127"/>
      <c r="HA191" s="127"/>
    </row>
    <row r="192" spans="1:209" s="126" customFormat="1" ht="90">
      <c r="A192" s="20">
        <v>178</v>
      </c>
      <c r="B192" s="20">
        <v>19</v>
      </c>
      <c r="C192" s="35">
        <v>42271903</v>
      </c>
      <c r="D192" s="35">
        <v>2500976</v>
      </c>
      <c r="E192" s="37" t="s">
        <v>404</v>
      </c>
      <c r="F192" s="37" t="s">
        <v>405</v>
      </c>
      <c r="G192" s="38" t="s">
        <v>64</v>
      </c>
      <c r="H192" s="139">
        <v>0</v>
      </c>
      <c r="I192" s="129">
        <v>0</v>
      </c>
      <c r="J192" s="129">
        <v>0</v>
      </c>
      <c r="K192" s="129">
        <v>1</v>
      </c>
      <c r="L192" s="129">
        <v>0</v>
      </c>
      <c r="M192" s="129">
        <v>0</v>
      </c>
      <c r="N192" s="136">
        <v>0</v>
      </c>
      <c r="O192" s="129">
        <v>0</v>
      </c>
      <c r="P192" s="129">
        <v>0</v>
      </c>
      <c r="Q192" s="129">
        <v>0</v>
      </c>
      <c r="R192" s="129">
        <v>0</v>
      </c>
      <c r="S192" s="139">
        <v>0</v>
      </c>
      <c r="T192" s="129">
        <v>0</v>
      </c>
      <c r="U192" s="129">
        <v>0</v>
      </c>
      <c r="V192" s="129">
        <v>0</v>
      </c>
      <c r="W192" s="129">
        <v>0</v>
      </c>
      <c r="X192" s="136">
        <v>0</v>
      </c>
      <c r="Y192" s="129">
        <v>0</v>
      </c>
      <c r="Z192" s="129">
        <v>0</v>
      </c>
      <c r="AA192" s="129">
        <f>Consolidado!AW204</f>
        <v>0</v>
      </c>
      <c r="AB192" s="28">
        <v>0</v>
      </c>
      <c r="AC192" s="33">
        <f t="shared" si="4"/>
        <v>1</v>
      </c>
      <c r="GB192" s="127"/>
      <c r="GC192" s="127"/>
      <c r="GD192" s="127"/>
      <c r="GE192" s="127"/>
      <c r="GF192" s="127"/>
      <c r="GG192" s="127"/>
      <c r="GH192" s="127"/>
      <c r="GI192" s="127"/>
      <c r="GJ192" s="127"/>
      <c r="GK192" s="127"/>
      <c r="GL192" s="127"/>
      <c r="GM192" s="127"/>
      <c r="GN192" s="127"/>
      <c r="GO192" s="127"/>
      <c r="GP192" s="127"/>
      <c r="GQ192" s="127"/>
      <c r="GR192" s="127"/>
      <c r="GS192" s="127"/>
      <c r="GT192" s="127"/>
      <c r="GU192" s="127"/>
      <c r="GV192" s="127"/>
      <c r="GW192" s="127"/>
      <c r="GX192" s="127"/>
      <c r="GY192" s="127"/>
      <c r="GZ192" s="127"/>
      <c r="HA192" s="127"/>
    </row>
    <row r="193" spans="1:209" s="126" customFormat="1" ht="90">
      <c r="A193" s="34">
        <v>179</v>
      </c>
      <c r="B193" s="34">
        <v>20</v>
      </c>
      <c r="C193" s="35">
        <v>42271903</v>
      </c>
      <c r="D193" s="35">
        <v>2500977</v>
      </c>
      <c r="E193" s="37" t="s">
        <v>406</v>
      </c>
      <c r="F193" s="37" t="s">
        <v>407</v>
      </c>
      <c r="G193" s="38" t="s">
        <v>64</v>
      </c>
      <c r="H193" s="139">
        <v>0</v>
      </c>
      <c r="I193" s="129">
        <v>0</v>
      </c>
      <c r="J193" s="129">
        <v>0</v>
      </c>
      <c r="K193" s="129">
        <v>1</v>
      </c>
      <c r="L193" s="129">
        <v>0</v>
      </c>
      <c r="M193" s="129">
        <v>1</v>
      </c>
      <c r="N193" s="136">
        <v>0</v>
      </c>
      <c r="O193" s="129">
        <v>0</v>
      </c>
      <c r="P193" s="129">
        <v>0</v>
      </c>
      <c r="Q193" s="129">
        <v>0</v>
      </c>
      <c r="R193" s="129">
        <v>0</v>
      </c>
      <c r="S193" s="139">
        <v>0</v>
      </c>
      <c r="T193" s="129">
        <v>0</v>
      </c>
      <c r="U193" s="129">
        <v>0</v>
      </c>
      <c r="V193" s="129">
        <v>0</v>
      </c>
      <c r="W193" s="129">
        <v>0</v>
      </c>
      <c r="X193" s="136">
        <v>0</v>
      </c>
      <c r="Y193" s="129">
        <v>0</v>
      </c>
      <c r="Z193" s="129">
        <v>0</v>
      </c>
      <c r="AA193" s="129">
        <f>Consolidado!AW205</f>
        <v>0</v>
      </c>
      <c r="AB193" s="28">
        <v>0</v>
      </c>
      <c r="AC193" s="33">
        <f t="shared" si="4"/>
        <v>2</v>
      </c>
      <c r="GB193" s="127"/>
      <c r="GC193" s="127"/>
      <c r="GD193" s="127"/>
      <c r="GE193" s="127"/>
      <c r="GF193" s="127"/>
      <c r="GG193" s="127"/>
      <c r="GH193" s="127"/>
      <c r="GI193" s="127"/>
      <c r="GJ193" s="127"/>
      <c r="GK193" s="127"/>
      <c r="GL193" s="127"/>
      <c r="GM193" s="127"/>
      <c r="GN193" s="127"/>
      <c r="GO193" s="127"/>
      <c r="GP193" s="127"/>
      <c r="GQ193" s="127"/>
      <c r="GR193" s="127"/>
      <c r="GS193" s="127"/>
      <c r="GT193" s="127"/>
      <c r="GU193" s="127"/>
      <c r="GV193" s="127"/>
      <c r="GW193" s="127"/>
      <c r="GX193" s="127"/>
      <c r="GY193" s="127"/>
      <c r="GZ193" s="127"/>
      <c r="HA193" s="127"/>
    </row>
    <row r="194" spans="1:209" s="126" customFormat="1" ht="90">
      <c r="A194" s="20">
        <v>180</v>
      </c>
      <c r="B194" s="20">
        <v>21</v>
      </c>
      <c r="C194" s="35">
        <v>42271903</v>
      </c>
      <c r="D194" s="35">
        <v>2500978</v>
      </c>
      <c r="E194" s="37" t="s">
        <v>408</v>
      </c>
      <c r="F194" s="37" t="s">
        <v>409</v>
      </c>
      <c r="G194" s="38" t="s">
        <v>64</v>
      </c>
      <c r="H194" s="139">
        <v>0</v>
      </c>
      <c r="I194" s="129">
        <v>0</v>
      </c>
      <c r="J194" s="129">
        <v>0</v>
      </c>
      <c r="K194" s="129">
        <v>1</v>
      </c>
      <c r="L194" s="129">
        <v>0</v>
      </c>
      <c r="M194" s="129">
        <v>0</v>
      </c>
      <c r="N194" s="136">
        <v>0</v>
      </c>
      <c r="O194" s="129">
        <v>0</v>
      </c>
      <c r="P194" s="129">
        <v>0</v>
      </c>
      <c r="Q194" s="129">
        <v>0</v>
      </c>
      <c r="R194" s="129">
        <v>0</v>
      </c>
      <c r="S194" s="139">
        <v>0</v>
      </c>
      <c r="T194" s="129">
        <v>0</v>
      </c>
      <c r="U194" s="129">
        <v>0</v>
      </c>
      <c r="V194" s="129">
        <v>0</v>
      </c>
      <c r="W194" s="129">
        <v>0</v>
      </c>
      <c r="X194" s="136">
        <v>0</v>
      </c>
      <c r="Y194" s="129">
        <v>0</v>
      </c>
      <c r="Z194" s="129">
        <v>0</v>
      </c>
      <c r="AA194" s="129">
        <f>Consolidado!AW206</f>
        <v>0</v>
      </c>
      <c r="AB194" s="28">
        <v>0</v>
      </c>
      <c r="AC194" s="33">
        <f t="shared" si="4"/>
        <v>1</v>
      </c>
      <c r="GB194" s="127"/>
      <c r="GC194" s="127"/>
      <c r="GD194" s="127"/>
      <c r="GE194" s="127"/>
      <c r="GF194" s="127"/>
      <c r="GG194" s="127"/>
      <c r="GH194" s="127"/>
      <c r="GI194" s="127"/>
      <c r="GJ194" s="127"/>
      <c r="GK194" s="127"/>
      <c r="GL194" s="127"/>
      <c r="GM194" s="127"/>
      <c r="GN194" s="127"/>
      <c r="GO194" s="127"/>
      <c r="GP194" s="127"/>
      <c r="GQ194" s="127"/>
      <c r="GR194" s="127"/>
      <c r="GS194" s="127"/>
      <c r="GT194" s="127"/>
      <c r="GU194" s="127"/>
      <c r="GV194" s="127"/>
      <c r="GW194" s="127"/>
      <c r="GX194" s="127"/>
      <c r="GY194" s="127"/>
      <c r="GZ194" s="127"/>
      <c r="HA194" s="127"/>
    </row>
    <row r="195" spans="1:209" s="126" customFormat="1" ht="90">
      <c r="A195" s="34">
        <v>181</v>
      </c>
      <c r="B195" s="34">
        <v>22</v>
      </c>
      <c r="C195" s="35">
        <v>42271903</v>
      </c>
      <c r="D195" s="35">
        <v>2500979</v>
      </c>
      <c r="E195" s="37" t="s">
        <v>410</v>
      </c>
      <c r="F195" s="37" t="s">
        <v>411</v>
      </c>
      <c r="G195" s="38" t="s">
        <v>64</v>
      </c>
      <c r="H195" s="139">
        <v>0</v>
      </c>
      <c r="I195" s="129">
        <v>1</v>
      </c>
      <c r="J195" s="129">
        <v>0</v>
      </c>
      <c r="K195" s="129">
        <v>1</v>
      </c>
      <c r="L195" s="129">
        <v>0</v>
      </c>
      <c r="M195" s="129">
        <v>2</v>
      </c>
      <c r="N195" s="136">
        <v>0</v>
      </c>
      <c r="O195" s="129">
        <v>0</v>
      </c>
      <c r="P195" s="129">
        <v>0</v>
      </c>
      <c r="Q195" s="129">
        <v>0</v>
      </c>
      <c r="R195" s="129">
        <v>0</v>
      </c>
      <c r="S195" s="139">
        <v>0</v>
      </c>
      <c r="T195" s="129">
        <v>0</v>
      </c>
      <c r="U195" s="129">
        <v>0</v>
      </c>
      <c r="V195" s="129">
        <v>0</v>
      </c>
      <c r="W195" s="129">
        <v>0</v>
      </c>
      <c r="X195" s="136">
        <v>0</v>
      </c>
      <c r="Y195" s="129">
        <v>0</v>
      </c>
      <c r="Z195" s="129">
        <v>0</v>
      </c>
      <c r="AA195" s="129">
        <f>Consolidado!AW207</f>
        <v>0</v>
      </c>
      <c r="AB195" s="28">
        <v>0</v>
      </c>
      <c r="AC195" s="33">
        <f t="shared" si="4"/>
        <v>4</v>
      </c>
      <c r="GB195" s="127"/>
      <c r="GC195" s="127"/>
      <c r="GD195" s="127"/>
      <c r="GE195" s="127"/>
      <c r="GF195" s="127"/>
      <c r="GG195" s="127"/>
      <c r="GH195" s="127"/>
      <c r="GI195" s="127"/>
      <c r="GJ195" s="127"/>
      <c r="GK195" s="127"/>
      <c r="GL195" s="127"/>
      <c r="GM195" s="127"/>
      <c r="GN195" s="127"/>
      <c r="GO195" s="127"/>
      <c r="GP195" s="127"/>
      <c r="GQ195" s="127"/>
      <c r="GR195" s="127"/>
      <c r="GS195" s="127"/>
      <c r="GT195" s="127"/>
      <c r="GU195" s="127"/>
      <c r="GV195" s="127"/>
      <c r="GW195" s="127"/>
      <c r="GX195" s="127"/>
      <c r="GY195" s="127"/>
      <c r="GZ195" s="127"/>
      <c r="HA195" s="127"/>
    </row>
    <row r="196" spans="1:209" s="126" customFormat="1" ht="90">
      <c r="A196" s="20">
        <v>182</v>
      </c>
      <c r="B196" s="20">
        <v>23</v>
      </c>
      <c r="C196" s="35">
        <v>42271903</v>
      </c>
      <c r="D196" s="35">
        <v>2500980</v>
      </c>
      <c r="E196" s="37" t="s">
        <v>412</v>
      </c>
      <c r="F196" s="37" t="s">
        <v>413</v>
      </c>
      <c r="G196" s="38" t="s">
        <v>64</v>
      </c>
      <c r="H196" s="139">
        <v>0</v>
      </c>
      <c r="I196" s="129">
        <v>1</v>
      </c>
      <c r="J196" s="129">
        <v>0</v>
      </c>
      <c r="K196" s="129">
        <v>2</v>
      </c>
      <c r="L196" s="129">
        <v>0</v>
      </c>
      <c r="M196" s="129">
        <v>0</v>
      </c>
      <c r="N196" s="136">
        <v>0</v>
      </c>
      <c r="O196" s="129">
        <v>0</v>
      </c>
      <c r="P196" s="129">
        <v>0</v>
      </c>
      <c r="Q196" s="129">
        <v>0</v>
      </c>
      <c r="R196" s="129">
        <v>0</v>
      </c>
      <c r="S196" s="139">
        <v>0</v>
      </c>
      <c r="T196" s="129">
        <v>0</v>
      </c>
      <c r="U196" s="129">
        <v>0</v>
      </c>
      <c r="V196" s="129">
        <v>0</v>
      </c>
      <c r="W196" s="129">
        <v>0</v>
      </c>
      <c r="X196" s="136">
        <v>0</v>
      </c>
      <c r="Y196" s="129">
        <v>0</v>
      </c>
      <c r="Z196" s="129">
        <v>0</v>
      </c>
      <c r="AA196" s="129">
        <f>Consolidado!AW208</f>
        <v>0</v>
      </c>
      <c r="AB196" s="28">
        <v>0</v>
      </c>
      <c r="AC196" s="33">
        <f t="shared" si="4"/>
        <v>3</v>
      </c>
      <c r="GB196" s="127"/>
      <c r="GC196" s="127"/>
      <c r="GD196" s="127"/>
      <c r="GE196" s="127"/>
      <c r="GF196" s="127"/>
      <c r="GG196" s="127"/>
      <c r="GH196" s="127"/>
      <c r="GI196" s="127"/>
      <c r="GJ196" s="127"/>
      <c r="GK196" s="127"/>
      <c r="GL196" s="127"/>
      <c r="GM196" s="127"/>
      <c r="GN196" s="127"/>
      <c r="GO196" s="127"/>
      <c r="GP196" s="127"/>
      <c r="GQ196" s="127"/>
      <c r="GR196" s="127"/>
      <c r="GS196" s="127"/>
      <c r="GT196" s="127"/>
      <c r="GU196" s="127"/>
      <c r="GV196" s="127"/>
      <c r="GW196" s="127"/>
      <c r="GX196" s="127"/>
      <c r="GY196" s="127"/>
      <c r="GZ196" s="127"/>
      <c r="HA196" s="127"/>
    </row>
    <row r="197" spans="1:209" ht="90">
      <c r="A197" s="34">
        <v>183</v>
      </c>
      <c r="B197" s="34">
        <v>24</v>
      </c>
      <c r="C197" s="35">
        <v>42271903</v>
      </c>
      <c r="D197" s="35">
        <v>2500981</v>
      </c>
      <c r="E197" s="37" t="s">
        <v>414</v>
      </c>
      <c r="F197" s="37" t="s">
        <v>415</v>
      </c>
      <c r="G197" s="38" t="s">
        <v>64</v>
      </c>
      <c r="H197" s="139">
        <v>0</v>
      </c>
      <c r="I197" s="129">
        <v>0</v>
      </c>
      <c r="J197" s="129">
        <v>0</v>
      </c>
      <c r="K197" s="129">
        <v>2</v>
      </c>
      <c r="L197" s="129">
        <v>0</v>
      </c>
      <c r="M197" s="129">
        <v>0</v>
      </c>
      <c r="N197" s="136">
        <v>0</v>
      </c>
      <c r="O197" s="129">
        <v>0</v>
      </c>
      <c r="P197" s="129">
        <v>0</v>
      </c>
      <c r="Q197" s="129">
        <v>0</v>
      </c>
      <c r="R197" s="129">
        <v>0</v>
      </c>
      <c r="S197" s="139">
        <v>0</v>
      </c>
      <c r="T197" s="129">
        <v>0</v>
      </c>
      <c r="U197" s="129">
        <v>0</v>
      </c>
      <c r="V197" s="129">
        <v>0</v>
      </c>
      <c r="W197" s="129">
        <v>0</v>
      </c>
      <c r="X197" s="136">
        <v>0</v>
      </c>
      <c r="Y197" s="129">
        <v>0</v>
      </c>
      <c r="Z197" s="129">
        <v>0</v>
      </c>
      <c r="AA197" s="129">
        <f>Consolidado!AW209</f>
        <v>0</v>
      </c>
      <c r="AB197" s="28">
        <v>0</v>
      </c>
      <c r="AC197" s="33">
        <f t="shared" si="4"/>
        <v>2</v>
      </c>
    </row>
    <row r="198" spans="1:209" ht="90">
      <c r="A198" s="20">
        <v>184</v>
      </c>
      <c r="B198" s="20">
        <v>25</v>
      </c>
      <c r="C198" s="35">
        <v>42271903</v>
      </c>
      <c r="D198" s="35">
        <v>2500982</v>
      </c>
      <c r="E198" s="37" t="s">
        <v>416</v>
      </c>
      <c r="F198" s="37" t="s">
        <v>417</v>
      </c>
      <c r="G198" s="38" t="s">
        <v>64</v>
      </c>
      <c r="H198" s="139">
        <v>0</v>
      </c>
      <c r="I198" s="129">
        <v>1</v>
      </c>
      <c r="J198" s="129">
        <v>0</v>
      </c>
      <c r="K198" s="129">
        <v>2</v>
      </c>
      <c r="L198" s="129">
        <v>0</v>
      </c>
      <c r="M198" s="129">
        <v>0</v>
      </c>
      <c r="N198" s="136">
        <v>0</v>
      </c>
      <c r="O198" s="129">
        <v>0</v>
      </c>
      <c r="P198" s="129">
        <v>0</v>
      </c>
      <c r="Q198" s="129">
        <v>0</v>
      </c>
      <c r="R198" s="129">
        <v>0</v>
      </c>
      <c r="S198" s="139">
        <v>0</v>
      </c>
      <c r="T198" s="129">
        <v>0</v>
      </c>
      <c r="U198" s="129">
        <v>0</v>
      </c>
      <c r="V198" s="129">
        <v>0</v>
      </c>
      <c r="W198" s="129">
        <v>0</v>
      </c>
      <c r="X198" s="136">
        <v>0</v>
      </c>
      <c r="Y198" s="129">
        <v>0</v>
      </c>
      <c r="Z198" s="129">
        <v>0</v>
      </c>
      <c r="AA198" s="129">
        <f>Consolidado!AW210</f>
        <v>0</v>
      </c>
      <c r="AB198" s="28">
        <v>0</v>
      </c>
      <c r="AC198" s="33">
        <f t="shared" si="4"/>
        <v>3</v>
      </c>
    </row>
    <row r="199" spans="1:209" ht="22.5">
      <c r="A199" s="34">
        <v>185</v>
      </c>
      <c r="B199" s="34">
        <v>26</v>
      </c>
      <c r="C199" s="35">
        <v>42271903</v>
      </c>
      <c r="D199" s="35">
        <v>2503201</v>
      </c>
      <c r="E199" s="37" t="s">
        <v>418</v>
      </c>
      <c r="F199" s="37" t="s">
        <v>418</v>
      </c>
      <c r="G199" s="38" t="s">
        <v>64</v>
      </c>
      <c r="H199" s="139">
        <v>0</v>
      </c>
      <c r="I199" s="129">
        <v>0</v>
      </c>
      <c r="J199" s="129">
        <v>0</v>
      </c>
      <c r="K199" s="129">
        <v>1</v>
      </c>
      <c r="L199" s="129">
        <v>0</v>
      </c>
      <c r="M199" s="129">
        <v>0</v>
      </c>
      <c r="N199" s="136">
        <v>0</v>
      </c>
      <c r="O199" s="129">
        <v>0</v>
      </c>
      <c r="P199" s="129">
        <v>0</v>
      </c>
      <c r="Q199" s="129">
        <v>0</v>
      </c>
      <c r="R199" s="129">
        <v>0</v>
      </c>
      <c r="S199" s="139">
        <v>0</v>
      </c>
      <c r="T199" s="129">
        <v>0</v>
      </c>
      <c r="U199" s="129">
        <v>0</v>
      </c>
      <c r="V199" s="129">
        <v>0</v>
      </c>
      <c r="W199" s="129">
        <v>0</v>
      </c>
      <c r="X199" s="136">
        <v>0</v>
      </c>
      <c r="Y199" s="129">
        <v>0</v>
      </c>
      <c r="Z199" s="129">
        <v>0</v>
      </c>
      <c r="AA199" s="129">
        <f>Consolidado!AW211</f>
        <v>0</v>
      </c>
      <c r="AB199" s="28">
        <v>0</v>
      </c>
      <c r="AC199" s="33">
        <f t="shared" si="4"/>
        <v>1</v>
      </c>
    </row>
    <row r="200" spans="1:209" ht="22.5">
      <c r="A200" s="20">
        <v>186</v>
      </c>
      <c r="B200" s="20">
        <v>27</v>
      </c>
      <c r="C200" s="35">
        <v>42271903</v>
      </c>
      <c r="D200" s="35">
        <v>2503202</v>
      </c>
      <c r="E200" s="37" t="s">
        <v>419</v>
      </c>
      <c r="F200" s="37" t="s">
        <v>419</v>
      </c>
      <c r="G200" s="38" t="s">
        <v>64</v>
      </c>
      <c r="H200" s="139">
        <v>0</v>
      </c>
      <c r="I200" s="129">
        <v>0</v>
      </c>
      <c r="J200" s="129">
        <v>0</v>
      </c>
      <c r="K200" s="129">
        <v>1</v>
      </c>
      <c r="L200" s="129">
        <v>0</v>
      </c>
      <c r="M200" s="129">
        <v>0</v>
      </c>
      <c r="N200" s="136">
        <v>0</v>
      </c>
      <c r="O200" s="129">
        <v>0</v>
      </c>
      <c r="P200" s="129">
        <v>0</v>
      </c>
      <c r="Q200" s="129">
        <v>0</v>
      </c>
      <c r="R200" s="129">
        <v>0</v>
      </c>
      <c r="S200" s="139">
        <v>0</v>
      </c>
      <c r="T200" s="129">
        <v>0</v>
      </c>
      <c r="U200" s="129">
        <v>0</v>
      </c>
      <c r="V200" s="129">
        <v>0</v>
      </c>
      <c r="W200" s="129">
        <v>0</v>
      </c>
      <c r="X200" s="136">
        <v>0</v>
      </c>
      <c r="Y200" s="129">
        <v>0</v>
      </c>
      <c r="Z200" s="129">
        <v>0</v>
      </c>
      <c r="AA200" s="129">
        <f>Consolidado!AW212</f>
        <v>0</v>
      </c>
      <c r="AB200" s="28">
        <v>0</v>
      </c>
      <c r="AC200" s="33">
        <f t="shared" si="4"/>
        <v>1</v>
      </c>
    </row>
    <row r="201" spans="1:209" ht="33.75">
      <c r="A201" s="34">
        <v>187</v>
      </c>
      <c r="B201" s="34">
        <v>28</v>
      </c>
      <c r="C201" s="35">
        <v>42272503</v>
      </c>
      <c r="D201" s="35">
        <v>2500446</v>
      </c>
      <c r="E201" s="37" t="s">
        <v>420</v>
      </c>
      <c r="F201" s="37" t="s">
        <v>421</v>
      </c>
      <c r="G201" s="38" t="s">
        <v>64</v>
      </c>
      <c r="H201" s="139">
        <v>0</v>
      </c>
      <c r="I201" s="129">
        <v>1</v>
      </c>
      <c r="J201" s="129">
        <v>0</v>
      </c>
      <c r="K201" s="129">
        <v>1</v>
      </c>
      <c r="L201" s="129">
        <v>0</v>
      </c>
      <c r="M201" s="129">
        <v>0</v>
      </c>
      <c r="N201" s="136">
        <v>0</v>
      </c>
      <c r="O201" s="129">
        <v>0</v>
      </c>
      <c r="P201" s="129">
        <v>0</v>
      </c>
      <c r="Q201" s="129">
        <v>0</v>
      </c>
      <c r="R201" s="129">
        <v>0</v>
      </c>
      <c r="S201" s="139">
        <v>0</v>
      </c>
      <c r="T201" s="129">
        <v>0</v>
      </c>
      <c r="U201" s="129">
        <v>0</v>
      </c>
      <c r="V201" s="129">
        <v>0</v>
      </c>
      <c r="W201" s="129">
        <v>0</v>
      </c>
      <c r="X201" s="136">
        <v>0</v>
      </c>
      <c r="Y201" s="129">
        <v>0</v>
      </c>
      <c r="Z201" s="129">
        <v>0</v>
      </c>
      <c r="AA201" s="129">
        <f>Consolidado!AW213</f>
        <v>0</v>
      </c>
      <c r="AB201" s="28">
        <v>0</v>
      </c>
      <c r="AC201" s="33">
        <f t="shared" si="4"/>
        <v>2</v>
      </c>
    </row>
    <row r="202" spans="1:209" ht="67.5">
      <c r="A202" s="20">
        <v>188</v>
      </c>
      <c r="B202" s="20">
        <v>29</v>
      </c>
      <c r="C202" s="35">
        <v>42271708</v>
      </c>
      <c r="D202" s="35">
        <v>2500421</v>
      </c>
      <c r="E202" s="37" t="s">
        <v>422</v>
      </c>
      <c r="F202" s="37" t="s">
        <v>423</v>
      </c>
      <c r="G202" s="38" t="s">
        <v>64</v>
      </c>
      <c r="H202" s="139">
        <v>0</v>
      </c>
      <c r="I202" s="129">
        <v>0</v>
      </c>
      <c r="J202" s="129">
        <v>0</v>
      </c>
      <c r="K202" s="129">
        <v>0</v>
      </c>
      <c r="L202" s="129">
        <v>0</v>
      </c>
      <c r="M202" s="129">
        <v>0</v>
      </c>
      <c r="N202" s="136">
        <v>0</v>
      </c>
      <c r="O202" s="129">
        <v>0</v>
      </c>
      <c r="P202" s="129">
        <v>0</v>
      </c>
      <c r="Q202" s="129">
        <v>0</v>
      </c>
      <c r="R202" s="129">
        <v>0</v>
      </c>
      <c r="S202" s="139">
        <v>4</v>
      </c>
      <c r="T202" s="129">
        <v>0</v>
      </c>
      <c r="U202" s="129">
        <v>0</v>
      </c>
      <c r="V202" s="129">
        <v>0</v>
      </c>
      <c r="W202" s="129">
        <v>0</v>
      </c>
      <c r="X202" s="136">
        <v>0</v>
      </c>
      <c r="Y202" s="129">
        <v>0</v>
      </c>
      <c r="Z202" s="129">
        <v>0</v>
      </c>
      <c r="AA202" s="129">
        <f>Consolidado!AW214</f>
        <v>0</v>
      </c>
      <c r="AB202" s="28">
        <v>0</v>
      </c>
      <c r="AC202" s="33">
        <f t="shared" si="4"/>
        <v>4</v>
      </c>
    </row>
    <row r="203" spans="1:209" ht="67.5">
      <c r="A203" s="34">
        <v>189</v>
      </c>
      <c r="B203" s="34">
        <v>30</v>
      </c>
      <c r="C203" s="35">
        <v>42271708</v>
      </c>
      <c r="D203" s="35">
        <v>2502675</v>
      </c>
      <c r="E203" s="37" t="s">
        <v>424</v>
      </c>
      <c r="F203" s="37" t="s">
        <v>423</v>
      </c>
      <c r="G203" s="38" t="s">
        <v>64</v>
      </c>
      <c r="H203" s="139">
        <v>0</v>
      </c>
      <c r="I203" s="129">
        <v>0</v>
      </c>
      <c r="J203" s="129">
        <v>0</v>
      </c>
      <c r="K203" s="129">
        <v>0</v>
      </c>
      <c r="L203" s="129">
        <v>0</v>
      </c>
      <c r="M203" s="129">
        <v>0</v>
      </c>
      <c r="N203" s="136">
        <v>2</v>
      </c>
      <c r="O203" s="129">
        <v>5</v>
      </c>
      <c r="P203" s="129">
        <v>0</v>
      </c>
      <c r="Q203" s="129">
        <v>0</v>
      </c>
      <c r="R203" s="129">
        <v>0</v>
      </c>
      <c r="S203" s="139">
        <v>5</v>
      </c>
      <c r="T203" s="129">
        <v>0</v>
      </c>
      <c r="U203" s="129">
        <v>0</v>
      </c>
      <c r="V203" s="129">
        <v>0</v>
      </c>
      <c r="W203" s="129">
        <v>0</v>
      </c>
      <c r="X203" s="136">
        <v>0</v>
      </c>
      <c r="Y203" s="129">
        <v>0</v>
      </c>
      <c r="Z203" s="129">
        <v>0</v>
      </c>
      <c r="AA203" s="129">
        <f>Consolidado!AW215</f>
        <v>0</v>
      </c>
      <c r="AB203" s="28">
        <v>0</v>
      </c>
      <c r="AC203" s="33">
        <f t="shared" ref="AC203:AC217" si="5">+SUM(H203:AB203)</f>
        <v>12</v>
      </c>
    </row>
    <row r="204" spans="1:209" ht="113.25" thickBot="1">
      <c r="A204" s="20">
        <v>190</v>
      </c>
      <c r="B204" s="20">
        <v>31</v>
      </c>
      <c r="C204" s="35">
        <v>41112506</v>
      </c>
      <c r="D204" s="35" t="s">
        <v>425</v>
      </c>
      <c r="E204" s="37" t="s">
        <v>426</v>
      </c>
      <c r="F204" s="55" t="s">
        <v>427</v>
      </c>
      <c r="G204" s="38" t="s">
        <v>64</v>
      </c>
      <c r="H204" s="139">
        <v>0</v>
      </c>
      <c r="I204" s="129">
        <v>0</v>
      </c>
      <c r="J204" s="129">
        <v>0</v>
      </c>
      <c r="K204" s="129">
        <v>0</v>
      </c>
      <c r="L204" s="129">
        <v>0</v>
      </c>
      <c r="M204" s="129">
        <v>0</v>
      </c>
      <c r="N204" s="136">
        <v>0</v>
      </c>
      <c r="O204" s="129">
        <v>0</v>
      </c>
      <c r="P204" s="129">
        <v>0</v>
      </c>
      <c r="Q204" s="129">
        <v>0</v>
      </c>
      <c r="R204" s="129">
        <v>0</v>
      </c>
      <c r="S204" s="139">
        <v>0</v>
      </c>
      <c r="T204" s="129">
        <v>0</v>
      </c>
      <c r="U204" s="129">
        <v>0</v>
      </c>
      <c r="V204" s="129">
        <v>0</v>
      </c>
      <c r="W204" s="129">
        <v>2</v>
      </c>
      <c r="X204" s="136">
        <v>0</v>
      </c>
      <c r="Y204" s="129">
        <v>0</v>
      </c>
      <c r="Z204" s="129">
        <v>0</v>
      </c>
      <c r="AA204" s="129">
        <f>Consolidado!AW216</f>
        <v>5</v>
      </c>
      <c r="AB204" s="28">
        <v>0</v>
      </c>
      <c r="AC204" s="33">
        <f t="shared" si="5"/>
        <v>7</v>
      </c>
    </row>
    <row r="205" spans="1:209" customFormat="1" ht="15.75" thickBot="1">
      <c r="A205" s="357" t="s">
        <v>429</v>
      </c>
      <c r="B205" s="358"/>
      <c r="C205" s="358"/>
      <c r="D205" s="358"/>
      <c r="E205" s="358"/>
      <c r="F205" s="358"/>
      <c r="G205" s="359"/>
      <c r="H205" s="141" t="s">
        <v>1</v>
      </c>
      <c r="I205" s="140" t="s">
        <v>60</v>
      </c>
      <c r="J205" s="140" t="s">
        <v>61</v>
      </c>
      <c r="K205" s="140" t="s">
        <v>4</v>
      </c>
      <c r="L205" s="140" t="s">
        <v>5</v>
      </c>
      <c r="M205" s="140" t="s">
        <v>6</v>
      </c>
      <c r="N205" s="140" t="s">
        <v>7</v>
      </c>
      <c r="O205" s="140" t="s">
        <v>8</v>
      </c>
      <c r="P205" s="140" t="s">
        <v>9</v>
      </c>
      <c r="Q205" s="140" t="s">
        <v>10</v>
      </c>
      <c r="R205" s="140" t="s">
        <v>11</v>
      </c>
      <c r="S205" s="140" t="s">
        <v>12</v>
      </c>
      <c r="T205" s="140" t="s">
        <v>13</v>
      </c>
      <c r="U205" s="140" t="s">
        <v>14</v>
      </c>
      <c r="V205" s="140" t="s">
        <v>15</v>
      </c>
      <c r="W205" s="140" t="s">
        <v>16</v>
      </c>
      <c r="X205" s="140" t="s">
        <v>17</v>
      </c>
      <c r="Y205" s="140" t="s">
        <v>18</v>
      </c>
      <c r="Z205" s="140" t="s">
        <v>19</v>
      </c>
      <c r="AA205" s="140" t="s">
        <v>21</v>
      </c>
      <c r="AB205" s="140" t="s">
        <v>22</v>
      </c>
      <c r="AC205" s="5" t="s">
        <v>23</v>
      </c>
      <c r="AD205" s="102"/>
      <c r="AE205" s="102"/>
      <c r="AF205" s="102"/>
      <c r="AG205" s="102"/>
      <c r="AH205" s="102"/>
      <c r="AI205" s="102"/>
      <c r="AJ205" s="102"/>
      <c r="AK205" s="102"/>
      <c r="AL205" s="102"/>
      <c r="AM205" s="102"/>
      <c r="AN205" s="102"/>
      <c r="AO205" s="102"/>
      <c r="AP205" s="102"/>
      <c r="AQ205" s="102"/>
      <c r="AR205" s="102"/>
      <c r="AS205" s="102"/>
      <c r="AT205" s="102"/>
      <c r="AU205" s="102"/>
      <c r="AV205" s="102"/>
      <c r="AW205" s="102"/>
      <c r="AX205" s="102"/>
      <c r="AY205" s="102"/>
      <c r="AZ205" s="102"/>
      <c r="BA205" s="102"/>
      <c r="BB205" s="102"/>
      <c r="BC205" s="102"/>
      <c r="BD205" s="102"/>
      <c r="BE205" s="102"/>
      <c r="BF205" s="102"/>
      <c r="BG205" s="102"/>
      <c r="BH205" s="102"/>
      <c r="BI205" s="102"/>
      <c r="BJ205" s="102"/>
      <c r="BK205" s="102"/>
      <c r="BL205" s="102"/>
      <c r="BM205" s="102"/>
      <c r="BN205" s="102"/>
      <c r="BO205" s="102"/>
      <c r="BP205" s="102"/>
      <c r="BQ205" s="102"/>
      <c r="BR205" s="102"/>
      <c r="BS205" s="102"/>
      <c r="BT205" s="102"/>
      <c r="BU205" s="102"/>
      <c r="BV205" s="102"/>
      <c r="BW205" s="102"/>
      <c r="BX205" s="102"/>
      <c r="BY205" s="102"/>
      <c r="BZ205" s="102"/>
      <c r="CA205" s="102"/>
      <c r="CB205" s="102"/>
      <c r="CC205" s="102"/>
      <c r="CD205" s="102"/>
      <c r="CE205" s="102"/>
      <c r="CF205" s="102"/>
      <c r="CG205" s="102"/>
      <c r="CH205" s="102"/>
      <c r="CI205" s="102"/>
      <c r="CJ205" s="102"/>
      <c r="CK205" s="102"/>
      <c r="CL205" s="102"/>
      <c r="CM205" s="102"/>
      <c r="CN205" s="102"/>
      <c r="CO205" s="102"/>
      <c r="CP205" s="102"/>
      <c r="CQ205" s="102"/>
      <c r="CR205" s="102"/>
      <c r="CS205" s="102"/>
      <c r="CT205" s="102"/>
      <c r="CU205" s="102"/>
      <c r="CV205" s="102"/>
      <c r="CW205" s="102"/>
      <c r="CX205" s="102"/>
      <c r="CY205" s="102"/>
      <c r="CZ205" s="102"/>
      <c r="DA205" s="102"/>
      <c r="DB205" s="102"/>
      <c r="DC205" s="102"/>
      <c r="DD205" s="102"/>
      <c r="DE205" s="102"/>
      <c r="DF205" s="102"/>
      <c r="DG205" s="102"/>
      <c r="DH205" s="102"/>
      <c r="DI205" s="102"/>
      <c r="DJ205" s="102"/>
      <c r="DK205" s="102"/>
      <c r="DL205" s="102"/>
      <c r="DM205" s="102"/>
      <c r="DN205" s="102"/>
      <c r="DO205" s="102"/>
      <c r="DP205" s="102"/>
      <c r="DQ205" s="102"/>
      <c r="DR205" s="102"/>
      <c r="DS205" s="102"/>
      <c r="DT205" s="102"/>
      <c r="DU205" s="102"/>
      <c r="DV205" s="102"/>
      <c r="DW205" s="102"/>
      <c r="DX205" s="102"/>
      <c r="DY205" s="102"/>
      <c r="DZ205" s="102"/>
      <c r="EA205" s="102"/>
      <c r="EB205" s="102"/>
      <c r="EC205" s="102"/>
      <c r="ED205" s="102"/>
      <c r="EE205" s="102"/>
      <c r="EF205" s="102"/>
      <c r="EG205" s="102"/>
      <c r="EH205" s="102"/>
      <c r="EI205" s="102"/>
      <c r="EJ205" s="102"/>
      <c r="EK205" s="102"/>
      <c r="EL205" s="102"/>
      <c r="EM205" s="102"/>
      <c r="EN205" s="102"/>
      <c r="EO205" s="102"/>
      <c r="EP205" s="102"/>
      <c r="EQ205" s="102"/>
      <c r="ER205" s="102"/>
      <c r="ES205" s="102"/>
      <c r="ET205" s="102"/>
      <c r="EU205" s="102"/>
      <c r="EV205" s="102"/>
      <c r="EW205" s="102"/>
      <c r="EX205" s="102"/>
      <c r="EY205" s="102"/>
      <c r="EZ205" s="102"/>
      <c r="FA205" s="102"/>
      <c r="FB205" s="102"/>
      <c r="FC205" s="102"/>
      <c r="FD205" s="102"/>
      <c r="FE205" s="102"/>
      <c r="FF205" s="102"/>
      <c r="FG205" s="102"/>
      <c r="FH205" s="102"/>
      <c r="FI205" s="102"/>
      <c r="FJ205" s="102"/>
      <c r="FK205" s="102"/>
      <c r="FL205" s="102"/>
      <c r="FM205" s="102"/>
      <c r="FN205" s="102"/>
      <c r="FO205" s="102"/>
      <c r="FP205" s="102"/>
      <c r="FQ205" s="102"/>
      <c r="FR205" s="102"/>
      <c r="FS205" s="102"/>
      <c r="FT205" s="102"/>
      <c r="FU205" s="102"/>
      <c r="FV205" s="102"/>
      <c r="FW205" s="102"/>
      <c r="FX205" s="102"/>
      <c r="FY205" s="102"/>
      <c r="FZ205" s="102"/>
      <c r="GA205" s="102"/>
    </row>
    <row r="206" spans="1:209" ht="22.5">
      <c r="A206" s="20">
        <v>191</v>
      </c>
      <c r="B206" s="20">
        <v>1</v>
      </c>
      <c r="C206" s="21">
        <v>42181705</v>
      </c>
      <c r="D206" s="21">
        <v>2503082</v>
      </c>
      <c r="E206" s="23" t="s">
        <v>430</v>
      </c>
      <c r="F206" s="23" t="s">
        <v>431</v>
      </c>
      <c r="G206" s="60" t="s">
        <v>432</v>
      </c>
      <c r="H206" s="138">
        <v>0</v>
      </c>
      <c r="I206" s="28">
        <v>3</v>
      </c>
      <c r="J206" s="28">
        <v>20</v>
      </c>
      <c r="K206" s="28">
        <v>0</v>
      </c>
      <c r="L206" s="28">
        <v>0</v>
      </c>
      <c r="M206" s="28">
        <v>0</v>
      </c>
      <c r="N206" s="28">
        <v>0</v>
      </c>
      <c r="O206" s="28">
        <v>0</v>
      </c>
      <c r="P206" s="28">
        <v>0</v>
      </c>
      <c r="Q206" s="28">
        <v>0</v>
      </c>
      <c r="R206" s="28">
        <v>0</v>
      </c>
      <c r="S206" s="28">
        <v>0</v>
      </c>
      <c r="T206" s="28">
        <v>0</v>
      </c>
      <c r="U206" s="28">
        <v>0</v>
      </c>
      <c r="V206" s="28">
        <v>0</v>
      </c>
      <c r="W206" s="28">
        <v>0</v>
      </c>
      <c r="X206" s="28">
        <v>0</v>
      </c>
      <c r="Y206" s="135">
        <v>0</v>
      </c>
      <c r="Z206" s="28">
        <v>3</v>
      </c>
      <c r="AA206" s="28">
        <f>Consolidado!AW219</f>
        <v>0</v>
      </c>
      <c r="AB206" s="28">
        <v>0</v>
      </c>
      <c r="AC206" s="33">
        <f t="shared" si="5"/>
        <v>26</v>
      </c>
    </row>
    <row r="207" spans="1:209">
      <c r="A207" s="34">
        <v>192</v>
      </c>
      <c r="B207" s="34">
        <v>2</v>
      </c>
      <c r="C207" s="35">
        <v>42181705</v>
      </c>
      <c r="D207" s="35">
        <v>2503980</v>
      </c>
      <c r="E207" s="37" t="s">
        <v>433</v>
      </c>
      <c r="F207" s="37" t="s">
        <v>434</v>
      </c>
      <c r="G207" s="38" t="s">
        <v>64</v>
      </c>
      <c r="H207" s="138">
        <v>0</v>
      </c>
      <c r="I207" s="28">
        <v>0</v>
      </c>
      <c r="J207" s="28">
        <v>0</v>
      </c>
      <c r="K207" s="28">
        <v>0</v>
      </c>
      <c r="L207" s="28">
        <v>0</v>
      </c>
      <c r="M207" s="28">
        <v>0</v>
      </c>
      <c r="N207" s="28">
        <v>0</v>
      </c>
      <c r="O207" s="28">
        <v>0</v>
      </c>
      <c r="P207" s="28">
        <v>0</v>
      </c>
      <c r="Q207" s="28">
        <v>0</v>
      </c>
      <c r="R207" s="28">
        <v>0</v>
      </c>
      <c r="S207" s="28">
        <v>0</v>
      </c>
      <c r="T207" s="28">
        <v>0</v>
      </c>
      <c r="U207" s="28">
        <v>0</v>
      </c>
      <c r="V207" s="28">
        <v>2</v>
      </c>
      <c r="W207" s="28">
        <v>15</v>
      </c>
      <c r="X207" s="28">
        <v>0</v>
      </c>
      <c r="Y207" s="135">
        <v>0</v>
      </c>
      <c r="Z207" s="28">
        <v>0</v>
      </c>
      <c r="AA207" s="28">
        <f>Consolidado!AW220</f>
        <v>0</v>
      </c>
      <c r="AB207" s="28">
        <v>0</v>
      </c>
      <c r="AC207" s="33">
        <f t="shared" si="5"/>
        <v>17</v>
      </c>
    </row>
    <row r="208" spans="1:209" ht="22.5">
      <c r="A208" s="20">
        <v>193</v>
      </c>
      <c r="B208" s="20">
        <v>3</v>
      </c>
      <c r="C208" s="35">
        <v>42181705</v>
      </c>
      <c r="D208" s="35">
        <v>2503081</v>
      </c>
      <c r="E208" s="37" t="s">
        <v>435</v>
      </c>
      <c r="F208" s="37" t="s">
        <v>436</v>
      </c>
      <c r="G208" s="38" t="s">
        <v>38</v>
      </c>
      <c r="H208" s="138">
        <v>0</v>
      </c>
      <c r="I208" s="28">
        <v>0</v>
      </c>
      <c r="J208" s="28">
        <v>0</v>
      </c>
      <c r="K208" s="28">
        <v>0</v>
      </c>
      <c r="L208" s="28">
        <v>0</v>
      </c>
      <c r="M208" s="28">
        <v>0</v>
      </c>
      <c r="N208" s="28">
        <v>0</v>
      </c>
      <c r="O208" s="28">
        <v>0</v>
      </c>
      <c r="P208" s="28">
        <v>0</v>
      </c>
      <c r="Q208" s="28">
        <v>0</v>
      </c>
      <c r="R208" s="28">
        <v>0</v>
      </c>
      <c r="S208" s="28">
        <v>0</v>
      </c>
      <c r="T208" s="28">
        <v>0</v>
      </c>
      <c r="U208" s="28">
        <v>0</v>
      </c>
      <c r="V208" s="28">
        <v>0</v>
      </c>
      <c r="W208" s="28">
        <v>0</v>
      </c>
      <c r="X208" s="28">
        <v>0</v>
      </c>
      <c r="Y208" s="135">
        <v>1</v>
      </c>
      <c r="Z208" s="28">
        <v>0</v>
      </c>
      <c r="AA208" s="28">
        <f>Consolidado!AW221</f>
        <v>3</v>
      </c>
      <c r="AB208" s="28">
        <v>0</v>
      </c>
      <c r="AC208" s="33">
        <f t="shared" si="5"/>
        <v>4</v>
      </c>
    </row>
    <row r="209" spans="1:183" ht="45">
      <c r="A209" s="34">
        <v>194</v>
      </c>
      <c r="B209" s="34">
        <v>4</v>
      </c>
      <c r="C209" s="35">
        <v>42181705</v>
      </c>
      <c r="D209" s="35">
        <v>2502497</v>
      </c>
      <c r="E209" s="37" t="s">
        <v>437</v>
      </c>
      <c r="F209" s="37" t="s">
        <v>438</v>
      </c>
      <c r="G209" s="38" t="s">
        <v>64</v>
      </c>
      <c r="H209" s="138">
        <v>2</v>
      </c>
      <c r="I209" s="28">
        <v>0</v>
      </c>
      <c r="J209" s="28">
        <v>0</v>
      </c>
      <c r="K209" s="28">
        <v>0</v>
      </c>
      <c r="L209" s="28">
        <v>0</v>
      </c>
      <c r="M209" s="28">
        <v>0</v>
      </c>
      <c r="N209" s="28">
        <v>0</v>
      </c>
      <c r="O209" s="28">
        <v>0</v>
      </c>
      <c r="P209" s="28">
        <v>0</v>
      </c>
      <c r="Q209" s="28">
        <v>0</v>
      </c>
      <c r="R209" s="28">
        <v>0</v>
      </c>
      <c r="S209" s="28">
        <v>0</v>
      </c>
      <c r="T209" s="28">
        <v>0</v>
      </c>
      <c r="U209" s="28">
        <v>0</v>
      </c>
      <c r="V209" s="28">
        <v>0</v>
      </c>
      <c r="W209" s="28">
        <v>0</v>
      </c>
      <c r="X209" s="28">
        <v>0</v>
      </c>
      <c r="Y209" s="135">
        <v>0</v>
      </c>
      <c r="Z209" s="28">
        <v>0</v>
      </c>
      <c r="AA209" s="28">
        <f>Consolidado!AW222</f>
        <v>0</v>
      </c>
      <c r="AB209" s="28">
        <v>0</v>
      </c>
      <c r="AC209" s="33">
        <f t="shared" si="5"/>
        <v>2</v>
      </c>
    </row>
    <row r="210" spans="1:183" ht="22.5">
      <c r="A210" s="20">
        <v>195</v>
      </c>
      <c r="B210" s="20">
        <v>5</v>
      </c>
      <c r="C210" s="35">
        <v>42181705</v>
      </c>
      <c r="D210" s="35">
        <v>2584124</v>
      </c>
      <c r="E210" s="37" t="s">
        <v>439</v>
      </c>
      <c r="F210" s="37" t="s">
        <v>440</v>
      </c>
      <c r="G210" s="38" t="s">
        <v>64</v>
      </c>
      <c r="H210" s="138">
        <v>2</v>
      </c>
      <c r="I210" s="28">
        <v>0</v>
      </c>
      <c r="J210" s="28">
        <v>0</v>
      </c>
      <c r="K210" s="28">
        <v>0</v>
      </c>
      <c r="L210" s="28">
        <v>0</v>
      </c>
      <c r="M210" s="28">
        <v>0</v>
      </c>
      <c r="N210" s="28">
        <v>0</v>
      </c>
      <c r="O210" s="28">
        <v>0</v>
      </c>
      <c r="P210" s="28">
        <v>0</v>
      </c>
      <c r="Q210" s="28">
        <v>0</v>
      </c>
      <c r="R210" s="28">
        <v>0</v>
      </c>
      <c r="S210" s="28">
        <v>0</v>
      </c>
      <c r="T210" s="28">
        <v>0</v>
      </c>
      <c r="U210" s="28">
        <v>0</v>
      </c>
      <c r="V210" s="28">
        <v>0</v>
      </c>
      <c r="W210" s="28">
        <v>0</v>
      </c>
      <c r="X210" s="28">
        <v>0</v>
      </c>
      <c r="Y210" s="135">
        <v>0</v>
      </c>
      <c r="Z210" s="28">
        <v>0</v>
      </c>
      <c r="AA210" s="28">
        <f>Consolidado!AW223</f>
        <v>0</v>
      </c>
      <c r="AB210" s="28">
        <v>0</v>
      </c>
      <c r="AC210" s="33">
        <f t="shared" si="5"/>
        <v>2</v>
      </c>
    </row>
    <row r="211" spans="1:183" ht="23.25" thickBot="1">
      <c r="A211" s="34">
        <v>196</v>
      </c>
      <c r="B211" s="34">
        <v>6</v>
      </c>
      <c r="C211" s="35">
        <v>42181705</v>
      </c>
      <c r="D211" s="35" t="s">
        <v>441</v>
      </c>
      <c r="E211" s="37" t="s">
        <v>442</v>
      </c>
      <c r="F211" s="37" t="s">
        <v>443</v>
      </c>
      <c r="G211" s="38" t="s">
        <v>64</v>
      </c>
      <c r="H211" s="138">
        <v>2</v>
      </c>
      <c r="I211" s="28">
        <v>2</v>
      </c>
      <c r="J211" s="28">
        <v>0</v>
      </c>
      <c r="K211" s="28">
        <v>0</v>
      </c>
      <c r="L211" s="28">
        <v>0</v>
      </c>
      <c r="M211" s="28">
        <v>0</v>
      </c>
      <c r="N211" s="28">
        <v>0</v>
      </c>
      <c r="O211" s="28">
        <v>0</v>
      </c>
      <c r="P211" s="28">
        <v>0</v>
      </c>
      <c r="Q211" s="28">
        <v>0</v>
      </c>
      <c r="R211" s="28">
        <v>0</v>
      </c>
      <c r="S211" s="28">
        <v>0</v>
      </c>
      <c r="T211" s="28">
        <v>0</v>
      </c>
      <c r="U211" s="28">
        <v>0</v>
      </c>
      <c r="V211" s="28">
        <v>0</v>
      </c>
      <c r="W211" s="28">
        <v>0</v>
      </c>
      <c r="X211" s="28">
        <v>0</v>
      </c>
      <c r="Y211" s="135">
        <v>2</v>
      </c>
      <c r="Z211" s="28">
        <v>0</v>
      </c>
      <c r="AA211" s="28">
        <f>Consolidado!AW224</f>
        <v>0</v>
      </c>
      <c r="AB211" s="28">
        <v>0</v>
      </c>
      <c r="AC211" s="33">
        <f t="shared" si="5"/>
        <v>6</v>
      </c>
    </row>
    <row r="212" spans="1:183" customFormat="1" ht="15.75" thickBot="1">
      <c r="A212" s="357" t="s">
        <v>445</v>
      </c>
      <c r="B212" s="358"/>
      <c r="C212" s="358"/>
      <c r="D212" s="358"/>
      <c r="E212" s="358"/>
      <c r="F212" s="358"/>
      <c r="G212" s="359"/>
      <c r="H212" s="141" t="s">
        <v>1</v>
      </c>
      <c r="I212" s="140" t="s">
        <v>60</v>
      </c>
      <c r="J212" s="140" t="s">
        <v>61</v>
      </c>
      <c r="K212" s="140" t="s">
        <v>4</v>
      </c>
      <c r="L212" s="140" t="s">
        <v>5</v>
      </c>
      <c r="M212" s="140" t="s">
        <v>6</v>
      </c>
      <c r="N212" s="140" t="s">
        <v>7</v>
      </c>
      <c r="O212" s="140" t="s">
        <v>8</v>
      </c>
      <c r="P212" s="140" t="s">
        <v>9</v>
      </c>
      <c r="Q212" s="140" t="s">
        <v>10</v>
      </c>
      <c r="R212" s="140" t="s">
        <v>11</v>
      </c>
      <c r="S212" s="140" t="s">
        <v>12</v>
      </c>
      <c r="T212" s="140" t="s">
        <v>13</v>
      </c>
      <c r="U212" s="140" t="s">
        <v>14</v>
      </c>
      <c r="V212" s="140" t="s">
        <v>15</v>
      </c>
      <c r="W212" s="140" t="s">
        <v>16</v>
      </c>
      <c r="X212" s="140" t="s">
        <v>17</v>
      </c>
      <c r="Y212" s="140" t="s">
        <v>18</v>
      </c>
      <c r="Z212" s="140" t="s">
        <v>19</v>
      </c>
      <c r="AA212" s="140" t="s">
        <v>21</v>
      </c>
      <c r="AB212" s="140" t="s">
        <v>22</v>
      </c>
      <c r="AC212" s="5" t="s">
        <v>23</v>
      </c>
      <c r="AD212" s="102"/>
      <c r="AE212" s="102"/>
      <c r="AF212" s="102"/>
      <c r="AG212" s="102"/>
      <c r="AH212" s="102"/>
      <c r="AI212" s="102"/>
      <c r="AJ212" s="102"/>
      <c r="AK212" s="102"/>
      <c r="AL212" s="102"/>
      <c r="AM212" s="102"/>
      <c r="AN212" s="102"/>
      <c r="AO212" s="102"/>
      <c r="AP212" s="102"/>
      <c r="AQ212" s="102"/>
      <c r="AR212" s="102"/>
      <c r="AS212" s="102"/>
      <c r="AT212" s="102"/>
      <c r="AU212" s="102"/>
      <c r="AV212" s="102"/>
      <c r="AW212" s="102"/>
      <c r="AX212" s="102"/>
      <c r="AY212" s="102"/>
      <c r="AZ212" s="102"/>
      <c r="BA212" s="102"/>
      <c r="BB212" s="102"/>
      <c r="BC212" s="102"/>
      <c r="BD212" s="102"/>
      <c r="BE212" s="102"/>
      <c r="BF212" s="102"/>
      <c r="BG212" s="102"/>
      <c r="BH212" s="102"/>
      <c r="BI212" s="102"/>
      <c r="BJ212" s="102"/>
      <c r="BK212" s="102"/>
      <c r="BL212" s="102"/>
      <c r="BM212" s="102"/>
      <c r="BN212" s="102"/>
      <c r="BO212" s="102"/>
      <c r="BP212" s="102"/>
      <c r="BQ212" s="102"/>
      <c r="BR212" s="102"/>
      <c r="BS212" s="102"/>
      <c r="BT212" s="102"/>
      <c r="BU212" s="102"/>
      <c r="BV212" s="102"/>
      <c r="BW212" s="102"/>
      <c r="BX212" s="102"/>
      <c r="BY212" s="102"/>
      <c r="BZ212" s="102"/>
      <c r="CA212" s="102"/>
      <c r="CB212" s="102"/>
      <c r="CC212" s="102"/>
      <c r="CD212" s="102"/>
      <c r="CE212" s="102"/>
      <c r="CF212" s="102"/>
      <c r="CG212" s="102"/>
      <c r="CH212" s="102"/>
      <c r="CI212" s="102"/>
      <c r="CJ212" s="102"/>
      <c r="CK212" s="102"/>
      <c r="CL212" s="102"/>
      <c r="CM212" s="102"/>
      <c r="CN212" s="102"/>
      <c r="CO212" s="102"/>
      <c r="CP212" s="102"/>
      <c r="CQ212" s="102"/>
      <c r="CR212" s="102"/>
      <c r="CS212" s="102"/>
      <c r="CT212" s="102"/>
      <c r="CU212" s="102"/>
      <c r="CV212" s="102"/>
      <c r="CW212" s="102"/>
      <c r="CX212" s="102"/>
      <c r="CY212" s="102"/>
      <c r="CZ212" s="102"/>
      <c r="DA212" s="102"/>
      <c r="DB212" s="102"/>
      <c r="DC212" s="102"/>
      <c r="DD212" s="102"/>
      <c r="DE212" s="102"/>
      <c r="DF212" s="102"/>
      <c r="DG212" s="102"/>
      <c r="DH212" s="102"/>
      <c r="DI212" s="102"/>
      <c r="DJ212" s="102"/>
      <c r="DK212" s="102"/>
      <c r="DL212" s="102"/>
      <c r="DM212" s="102"/>
      <c r="DN212" s="102"/>
      <c r="DO212" s="102"/>
      <c r="DP212" s="102"/>
      <c r="DQ212" s="102"/>
      <c r="DR212" s="102"/>
      <c r="DS212" s="102"/>
      <c r="DT212" s="102"/>
      <c r="DU212" s="102"/>
      <c r="DV212" s="102"/>
      <c r="DW212" s="102"/>
      <c r="DX212" s="102"/>
      <c r="DY212" s="102"/>
      <c r="DZ212" s="102"/>
      <c r="EA212" s="102"/>
      <c r="EB212" s="102"/>
      <c r="EC212" s="102"/>
      <c r="ED212" s="102"/>
      <c r="EE212" s="102"/>
      <c r="EF212" s="102"/>
      <c r="EG212" s="102"/>
      <c r="EH212" s="102"/>
      <c r="EI212" s="102"/>
      <c r="EJ212" s="102"/>
      <c r="EK212" s="102"/>
      <c r="EL212" s="102"/>
      <c r="EM212" s="102"/>
      <c r="EN212" s="102"/>
      <c r="EO212" s="102"/>
      <c r="EP212" s="102"/>
      <c r="EQ212" s="102"/>
      <c r="ER212" s="102"/>
      <c r="ES212" s="102"/>
      <c r="ET212" s="102"/>
      <c r="EU212" s="102"/>
      <c r="EV212" s="102"/>
      <c r="EW212" s="102"/>
      <c r="EX212" s="102"/>
      <c r="EY212" s="102"/>
      <c r="EZ212" s="102"/>
      <c r="FA212" s="102"/>
      <c r="FB212" s="102"/>
      <c r="FC212" s="102"/>
      <c r="FD212" s="102"/>
      <c r="FE212" s="102"/>
      <c r="FF212" s="102"/>
      <c r="FG212" s="102"/>
      <c r="FH212" s="102"/>
      <c r="FI212" s="102"/>
      <c r="FJ212" s="102"/>
      <c r="FK212" s="102"/>
      <c r="FL212" s="102"/>
      <c r="FM212" s="102"/>
      <c r="FN212" s="102"/>
      <c r="FO212" s="102"/>
      <c r="FP212" s="102"/>
      <c r="FQ212" s="102"/>
      <c r="FR212" s="102"/>
      <c r="FS212" s="102"/>
      <c r="FT212" s="102"/>
      <c r="FU212" s="102"/>
      <c r="FV212" s="102"/>
      <c r="FW212" s="102"/>
      <c r="FX212" s="102"/>
      <c r="FY212" s="102"/>
      <c r="FZ212" s="102"/>
      <c r="GA212" s="102"/>
    </row>
    <row r="213" spans="1:183" ht="180">
      <c r="A213" s="20">
        <v>197</v>
      </c>
      <c r="B213" s="20">
        <v>1</v>
      </c>
      <c r="C213" s="35">
        <v>42294944</v>
      </c>
      <c r="D213" s="35" t="s">
        <v>446</v>
      </c>
      <c r="E213" s="37" t="s">
        <v>447</v>
      </c>
      <c r="F213" s="37" t="s">
        <v>448</v>
      </c>
      <c r="G213" s="38" t="s">
        <v>64</v>
      </c>
      <c r="H213" s="139">
        <v>10</v>
      </c>
      <c r="I213" s="27">
        <v>0</v>
      </c>
      <c r="J213" s="28">
        <v>0</v>
      </c>
      <c r="K213" s="28">
        <v>0</v>
      </c>
      <c r="L213" s="28">
        <v>0</v>
      </c>
      <c r="M213" s="27">
        <v>0</v>
      </c>
      <c r="N213" s="27">
        <v>0</v>
      </c>
      <c r="O213" s="28">
        <v>0</v>
      </c>
      <c r="P213" s="27">
        <v>0</v>
      </c>
      <c r="Q213" s="28">
        <v>0</v>
      </c>
      <c r="R213" s="28">
        <v>0</v>
      </c>
      <c r="S213" s="27">
        <v>0</v>
      </c>
      <c r="T213" s="27">
        <v>0</v>
      </c>
      <c r="U213" s="72">
        <v>0</v>
      </c>
      <c r="V213" s="67">
        <v>0</v>
      </c>
      <c r="W213" s="39">
        <v>0</v>
      </c>
      <c r="X213" s="28">
        <v>0</v>
      </c>
      <c r="Y213" s="27">
        <v>0</v>
      </c>
      <c r="Z213" s="27">
        <v>0</v>
      </c>
      <c r="AA213" s="27">
        <v>0</v>
      </c>
      <c r="AB213" s="28">
        <v>0</v>
      </c>
      <c r="AC213" s="33">
        <f t="shared" si="5"/>
        <v>10</v>
      </c>
    </row>
    <row r="214" spans="1:183" ht="68.25" thickBot="1">
      <c r="A214" s="20">
        <v>198</v>
      </c>
      <c r="B214" s="20">
        <v>2</v>
      </c>
      <c r="C214" s="35"/>
      <c r="D214" s="35"/>
      <c r="E214" s="57" t="s">
        <v>449</v>
      </c>
      <c r="F214" s="57" t="s">
        <v>450</v>
      </c>
      <c r="G214" s="59" t="s">
        <v>64</v>
      </c>
      <c r="H214" s="139">
        <v>2</v>
      </c>
      <c r="I214" s="27">
        <v>0</v>
      </c>
      <c r="J214" s="28">
        <v>0</v>
      </c>
      <c r="K214" s="28">
        <v>0</v>
      </c>
      <c r="L214" s="28">
        <v>0</v>
      </c>
      <c r="M214" s="27">
        <v>0</v>
      </c>
      <c r="N214" s="27">
        <v>0</v>
      </c>
      <c r="O214" s="28">
        <v>0</v>
      </c>
      <c r="P214" s="27">
        <v>0</v>
      </c>
      <c r="Q214" s="28">
        <v>0</v>
      </c>
      <c r="R214" s="28">
        <v>0</v>
      </c>
      <c r="S214" s="27">
        <v>0</v>
      </c>
      <c r="T214" s="27">
        <v>0</v>
      </c>
      <c r="U214" s="72">
        <v>0</v>
      </c>
      <c r="V214" s="67">
        <v>0</v>
      </c>
      <c r="W214" s="39">
        <v>0</v>
      </c>
      <c r="X214" s="28">
        <v>0</v>
      </c>
      <c r="Y214" s="27">
        <v>0</v>
      </c>
      <c r="Z214" s="27">
        <v>0</v>
      </c>
      <c r="AA214" s="27">
        <v>0</v>
      </c>
      <c r="AB214" s="28">
        <v>0</v>
      </c>
      <c r="AC214" s="33">
        <f t="shared" si="5"/>
        <v>2</v>
      </c>
    </row>
    <row r="215" spans="1:183" ht="15.75" thickBot="1">
      <c r="A215" s="357" t="s">
        <v>452</v>
      </c>
      <c r="B215" s="358"/>
      <c r="C215" s="358"/>
      <c r="D215" s="358"/>
      <c r="E215" s="358"/>
      <c r="F215" s="358"/>
      <c r="G215" s="359"/>
      <c r="H215" s="143" t="s">
        <v>1</v>
      </c>
      <c r="I215" s="142" t="s">
        <v>60</v>
      </c>
      <c r="J215" s="142" t="s">
        <v>61</v>
      </c>
      <c r="K215" s="142" t="s">
        <v>4</v>
      </c>
      <c r="L215" s="142" t="s">
        <v>5</v>
      </c>
      <c r="M215" s="142" t="s">
        <v>6</v>
      </c>
      <c r="N215" s="142" t="s">
        <v>7</v>
      </c>
      <c r="O215" s="142" t="s">
        <v>8</v>
      </c>
      <c r="P215" s="142" t="s">
        <v>9</v>
      </c>
      <c r="Q215" s="142" t="s">
        <v>10</v>
      </c>
      <c r="R215" s="142" t="s">
        <v>11</v>
      </c>
      <c r="S215" s="142" t="s">
        <v>12</v>
      </c>
      <c r="T215" s="142" t="s">
        <v>13</v>
      </c>
      <c r="U215" s="142" t="s">
        <v>14</v>
      </c>
      <c r="V215" s="142" t="s">
        <v>15</v>
      </c>
      <c r="W215" s="142" t="s">
        <v>16</v>
      </c>
      <c r="X215" s="142" t="s">
        <v>17</v>
      </c>
      <c r="Y215" s="142" t="s">
        <v>18</v>
      </c>
      <c r="Z215" s="142" t="s">
        <v>19</v>
      </c>
      <c r="AA215" s="142" t="s">
        <v>21</v>
      </c>
      <c r="AB215" s="142" t="s">
        <v>22</v>
      </c>
      <c r="AC215" s="5" t="s">
        <v>23</v>
      </c>
    </row>
    <row r="216" spans="1:183" ht="168.75">
      <c r="A216" s="34">
        <v>199</v>
      </c>
      <c r="B216" s="34">
        <v>1</v>
      </c>
      <c r="C216" s="35" t="s">
        <v>453</v>
      </c>
      <c r="D216" s="35">
        <v>2503902</v>
      </c>
      <c r="E216" s="37" t="s">
        <v>454</v>
      </c>
      <c r="F216" s="37" t="s">
        <v>455</v>
      </c>
      <c r="G216" s="38" t="s">
        <v>64</v>
      </c>
      <c r="H216" s="61">
        <v>0</v>
      </c>
      <c r="I216" s="27">
        <v>0</v>
      </c>
      <c r="J216" s="28">
        <v>5</v>
      </c>
      <c r="K216" s="28">
        <v>0</v>
      </c>
      <c r="L216" s="28">
        <v>0</v>
      </c>
      <c r="M216" s="27">
        <v>0</v>
      </c>
      <c r="N216" s="28">
        <v>0</v>
      </c>
      <c r="O216" s="28">
        <v>0</v>
      </c>
      <c r="P216" s="27">
        <v>0</v>
      </c>
      <c r="Q216" s="28">
        <v>0</v>
      </c>
      <c r="R216" s="28">
        <v>0</v>
      </c>
      <c r="S216" s="27">
        <v>0</v>
      </c>
      <c r="T216" s="27">
        <v>0</v>
      </c>
      <c r="U216" s="72">
        <v>0</v>
      </c>
      <c r="V216" s="67">
        <v>0</v>
      </c>
      <c r="W216" s="39">
        <v>0</v>
      </c>
      <c r="X216" s="28">
        <v>0</v>
      </c>
      <c r="Y216" s="27">
        <v>0</v>
      </c>
      <c r="Z216" s="27">
        <v>0</v>
      </c>
      <c r="AA216" s="28">
        <v>0</v>
      </c>
      <c r="AB216" s="28">
        <v>0</v>
      </c>
      <c r="AC216" s="33">
        <f t="shared" si="5"/>
        <v>5</v>
      </c>
    </row>
    <row r="217" spans="1:183" ht="45">
      <c r="A217" s="34">
        <v>200</v>
      </c>
      <c r="B217" s="34">
        <v>2</v>
      </c>
      <c r="C217" s="35" t="s">
        <v>453</v>
      </c>
      <c r="D217" s="35">
        <v>2503901</v>
      </c>
      <c r="E217" s="37" t="s">
        <v>456</v>
      </c>
      <c r="F217" s="37" t="s">
        <v>457</v>
      </c>
      <c r="G217" s="38" t="s">
        <v>64</v>
      </c>
      <c r="H217" s="61">
        <v>0</v>
      </c>
      <c r="I217" s="27">
        <v>0</v>
      </c>
      <c r="J217" s="28">
        <v>30</v>
      </c>
      <c r="K217" s="28">
        <v>0</v>
      </c>
      <c r="L217" s="28">
        <v>0</v>
      </c>
      <c r="M217" s="27">
        <v>0</v>
      </c>
      <c r="N217" s="28">
        <v>0</v>
      </c>
      <c r="O217" s="28">
        <v>0</v>
      </c>
      <c r="P217" s="27">
        <v>0</v>
      </c>
      <c r="Q217" s="28">
        <v>0</v>
      </c>
      <c r="R217" s="28">
        <v>0</v>
      </c>
      <c r="S217" s="27">
        <v>0</v>
      </c>
      <c r="T217" s="27">
        <v>0</v>
      </c>
      <c r="U217" s="72">
        <v>0</v>
      </c>
      <c r="V217" s="67">
        <v>0</v>
      </c>
      <c r="W217" s="39">
        <v>0</v>
      </c>
      <c r="X217" s="28">
        <v>0</v>
      </c>
      <c r="Y217" s="27">
        <v>0</v>
      </c>
      <c r="Z217" s="27">
        <v>0</v>
      </c>
      <c r="AA217" s="28">
        <v>0</v>
      </c>
      <c r="AB217" s="28">
        <v>0</v>
      </c>
      <c r="AC217" s="33">
        <f t="shared" si="5"/>
        <v>30</v>
      </c>
    </row>
  </sheetData>
  <mergeCells count="17">
    <mergeCell ref="A215:G215"/>
    <mergeCell ref="A212:G212"/>
    <mergeCell ref="A205:G205"/>
    <mergeCell ref="A173:G173"/>
    <mergeCell ref="A143:G143"/>
    <mergeCell ref="A135:G135"/>
    <mergeCell ref="A121:G121"/>
    <mergeCell ref="A83:G83"/>
    <mergeCell ref="A70:G70"/>
    <mergeCell ref="A49:G49"/>
    <mergeCell ref="A40:F40"/>
    <mergeCell ref="A3:G3"/>
    <mergeCell ref="AC2:AC3"/>
    <mergeCell ref="A1:AC1"/>
    <mergeCell ref="A35:G35"/>
    <mergeCell ref="A31:G31"/>
    <mergeCell ref="A14:G1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32"/>
  <sheetViews>
    <sheetView showGridLines="0" zoomScale="85" zoomScaleNormal="85" workbookViewId="0">
      <pane ySplit="1" topLeftCell="A119" activePane="bottomLeft" state="frozen"/>
      <selection pane="bottomLeft" activeCell="E145" sqref="E145"/>
    </sheetView>
  </sheetViews>
  <sheetFormatPr baseColWidth="10" defaultColWidth="9.5703125" defaultRowHeight="16.5"/>
  <cols>
    <col min="1" max="1" width="4.85546875" style="344" bestFit="1" customWidth="1"/>
    <col min="2" max="2" width="6.140625" style="344" bestFit="1" customWidth="1"/>
    <col min="3" max="3" width="9.28515625" style="344" bestFit="1" customWidth="1"/>
    <col min="4" max="4" width="11.28515625" style="344" bestFit="1" customWidth="1"/>
    <col min="5" max="5" width="45.5703125" style="344" bestFit="1" customWidth="1"/>
    <col min="6" max="6" width="13.5703125" style="345" bestFit="1" customWidth="1"/>
    <col min="7" max="7" width="14.5703125" style="346" bestFit="1" customWidth="1"/>
    <col min="8" max="8" width="10.42578125" style="347" bestFit="1" customWidth="1"/>
    <col min="9" max="9" width="8.42578125" style="348" bestFit="1" customWidth="1"/>
    <col min="10" max="10" width="4.5703125" style="349" bestFit="1" customWidth="1"/>
    <col min="11" max="12" width="7.7109375" style="349" bestFit="1" customWidth="1"/>
    <col min="13" max="16384" width="9.5703125" style="305"/>
  </cols>
  <sheetData>
    <row r="1" spans="1:12" ht="15.75" customHeight="1" thickBot="1">
      <c r="A1" s="406" t="s">
        <v>549</v>
      </c>
      <c r="B1" s="407"/>
      <c r="C1" s="407"/>
      <c r="D1" s="407"/>
      <c r="E1" s="407"/>
      <c r="F1" s="407"/>
      <c r="G1" s="407"/>
      <c r="H1" s="407"/>
      <c r="I1" s="407"/>
      <c r="J1" s="407"/>
      <c r="K1" s="407"/>
      <c r="L1" s="407"/>
    </row>
    <row r="2" spans="1:12" s="306" customFormat="1" ht="63.75">
      <c r="A2" s="308" t="s">
        <v>24</v>
      </c>
      <c r="B2" s="308" t="s">
        <v>25</v>
      </c>
      <c r="C2" s="309" t="s">
        <v>26</v>
      </c>
      <c r="D2" s="309" t="s">
        <v>27</v>
      </c>
      <c r="E2" s="309" t="s">
        <v>28</v>
      </c>
      <c r="F2" s="309" t="s">
        <v>30</v>
      </c>
      <c r="G2" s="414" t="s">
        <v>550</v>
      </c>
      <c r="H2" s="412" t="s">
        <v>23</v>
      </c>
      <c r="I2" s="410" t="s">
        <v>545</v>
      </c>
      <c r="J2" s="408" t="s">
        <v>546</v>
      </c>
      <c r="K2" s="408" t="s">
        <v>547</v>
      </c>
      <c r="L2" s="408" t="s">
        <v>548</v>
      </c>
    </row>
    <row r="3" spans="1:12" s="307" customFormat="1" ht="15" customHeight="1">
      <c r="A3" s="416" t="s">
        <v>34</v>
      </c>
      <c r="B3" s="417"/>
      <c r="C3" s="417"/>
      <c r="D3" s="417"/>
      <c r="E3" s="417"/>
      <c r="F3" s="418"/>
      <c r="G3" s="415"/>
      <c r="H3" s="413"/>
      <c r="I3" s="411"/>
      <c r="J3" s="409"/>
      <c r="K3" s="409"/>
      <c r="L3" s="409"/>
    </row>
    <row r="4" spans="1:12" ht="54">
      <c r="A4" s="310">
        <v>1</v>
      </c>
      <c r="B4" s="310">
        <v>1</v>
      </c>
      <c r="C4" s="311">
        <v>42281807</v>
      </c>
      <c r="D4" s="311" t="s">
        <v>35</v>
      </c>
      <c r="E4" s="312" t="s">
        <v>36</v>
      </c>
      <c r="F4" s="311" t="s">
        <v>38</v>
      </c>
      <c r="G4" s="313">
        <v>57314.553994325237</v>
      </c>
      <c r="H4" s="314">
        <v>10</v>
      </c>
      <c r="I4" s="315"/>
      <c r="J4" s="316">
        <f>+I4*0.19</f>
        <v>0</v>
      </c>
      <c r="K4" s="316"/>
      <c r="L4" s="316"/>
    </row>
    <row r="5" spans="1:12" ht="54">
      <c r="A5" s="310">
        <v>2</v>
      </c>
      <c r="B5" s="310">
        <v>2</v>
      </c>
      <c r="C5" s="311">
        <v>42281803</v>
      </c>
      <c r="D5" s="311" t="s">
        <v>35</v>
      </c>
      <c r="E5" s="312" t="s">
        <v>39</v>
      </c>
      <c r="F5" s="311" t="s">
        <v>38</v>
      </c>
      <c r="G5" s="313">
        <v>33673.976636759347</v>
      </c>
      <c r="H5" s="314">
        <v>16</v>
      </c>
      <c r="I5" s="315"/>
      <c r="J5" s="316">
        <f t="shared" ref="J5:J68" si="0">+I5*0.19</f>
        <v>0</v>
      </c>
      <c r="K5" s="316"/>
      <c r="L5" s="316"/>
    </row>
    <row r="6" spans="1:12" ht="27">
      <c r="A6" s="310">
        <v>3</v>
      </c>
      <c r="B6" s="310">
        <v>3</v>
      </c>
      <c r="C6" s="311">
        <v>42281904</v>
      </c>
      <c r="D6" s="311" t="s">
        <v>42</v>
      </c>
      <c r="E6" s="312" t="s">
        <v>43</v>
      </c>
      <c r="F6" s="311" t="s">
        <v>45</v>
      </c>
      <c r="G6" s="313">
        <v>50154.19195740969</v>
      </c>
      <c r="H6" s="314">
        <v>3</v>
      </c>
      <c r="I6" s="315"/>
      <c r="J6" s="316">
        <f t="shared" si="0"/>
        <v>0</v>
      </c>
      <c r="K6" s="316"/>
      <c r="L6" s="316"/>
    </row>
    <row r="7" spans="1:12" ht="33.75" customHeight="1">
      <c r="A7" s="310">
        <v>4</v>
      </c>
      <c r="B7" s="310">
        <v>4</v>
      </c>
      <c r="C7" s="311">
        <v>42281810</v>
      </c>
      <c r="D7" s="311" t="s">
        <v>42</v>
      </c>
      <c r="E7" s="312" t="s">
        <v>46</v>
      </c>
      <c r="F7" s="311" t="s">
        <v>45</v>
      </c>
      <c r="G7" s="313">
        <v>36167.571539334953</v>
      </c>
      <c r="H7" s="314">
        <v>21</v>
      </c>
      <c r="I7" s="315"/>
      <c r="J7" s="316">
        <f t="shared" si="0"/>
        <v>0</v>
      </c>
      <c r="K7" s="316"/>
      <c r="L7" s="316"/>
    </row>
    <row r="8" spans="1:12">
      <c r="A8" s="310">
        <v>5</v>
      </c>
      <c r="B8" s="310">
        <v>5</v>
      </c>
      <c r="C8" s="311">
        <v>42281706</v>
      </c>
      <c r="D8" s="311">
        <v>2584094</v>
      </c>
      <c r="E8" s="312" t="s">
        <v>48</v>
      </c>
      <c r="F8" s="311" t="s">
        <v>41</v>
      </c>
      <c r="G8" s="313">
        <v>468544.72206285544</v>
      </c>
      <c r="H8" s="314">
        <v>2</v>
      </c>
      <c r="I8" s="315"/>
      <c r="J8" s="316">
        <f t="shared" si="0"/>
        <v>0</v>
      </c>
      <c r="K8" s="316"/>
      <c r="L8" s="316"/>
    </row>
    <row r="9" spans="1:12">
      <c r="A9" s="310">
        <v>6</v>
      </c>
      <c r="B9" s="310">
        <v>6</v>
      </c>
      <c r="C9" s="311">
        <v>42281915</v>
      </c>
      <c r="D9" s="311">
        <v>2501244</v>
      </c>
      <c r="E9" s="312" t="s">
        <v>51</v>
      </c>
      <c r="F9" s="311" t="s">
        <v>38</v>
      </c>
      <c r="G9" s="313">
        <v>206453.29249364301</v>
      </c>
      <c r="H9" s="314">
        <v>4</v>
      </c>
      <c r="I9" s="315"/>
      <c r="J9" s="316">
        <f t="shared" si="0"/>
        <v>0</v>
      </c>
      <c r="K9" s="316"/>
      <c r="L9" s="316"/>
    </row>
    <row r="10" spans="1:12">
      <c r="A10" s="310">
        <v>7</v>
      </c>
      <c r="B10" s="310">
        <v>7</v>
      </c>
      <c r="C10" s="311">
        <v>42281915</v>
      </c>
      <c r="D10" s="311">
        <v>2501247</v>
      </c>
      <c r="E10" s="312" t="s">
        <v>51</v>
      </c>
      <c r="F10" s="311" t="s">
        <v>38</v>
      </c>
      <c r="G10" s="313">
        <v>578061.91667960992</v>
      </c>
      <c r="H10" s="314">
        <v>1</v>
      </c>
      <c r="I10" s="315"/>
      <c r="J10" s="316">
        <f t="shared" si="0"/>
        <v>0</v>
      </c>
      <c r="K10" s="316"/>
      <c r="L10" s="316"/>
    </row>
    <row r="11" spans="1:12">
      <c r="A11" s="310">
        <v>8</v>
      </c>
      <c r="B11" s="310">
        <v>8</v>
      </c>
      <c r="C11" s="311">
        <v>13111201</v>
      </c>
      <c r="D11" s="311">
        <v>2501247</v>
      </c>
      <c r="E11" s="312" t="s">
        <v>51</v>
      </c>
      <c r="F11" s="311" t="s">
        <v>38</v>
      </c>
      <c r="G11" s="313">
        <v>322629.3653279143</v>
      </c>
      <c r="H11" s="314">
        <v>5</v>
      </c>
      <c r="I11" s="315"/>
      <c r="J11" s="316">
        <f t="shared" si="0"/>
        <v>0</v>
      </c>
      <c r="K11" s="316"/>
      <c r="L11" s="316"/>
    </row>
    <row r="12" spans="1:12">
      <c r="A12" s="310">
        <v>9</v>
      </c>
      <c r="B12" s="310">
        <v>9</v>
      </c>
      <c r="C12" s="311">
        <v>51102708</v>
      </c>
      <c r="D12" s="311">
        <v>1144198</v>
      </c>
      <c r="E12" s="312" t="s">
        <v>55</v>
      </c>
      <c r="F12" s="311" t="s">
        <v>38</v>
      </c>
      <c r="G12" s="313">
        <v>22204.654841934269</v>
      </c>
      <c r="H12" s="314">
        <v>27</v>
      </c>
      <c r="I12" s="315"/>
      <c r="J12" s="316">
        <f t="shared" si="0"/>
        <v>0</v>
      </c>
      <c r="K12" s="316"/>
      <c r="L12" s="316"/>
    </row>
    <row r="13" spans="1:12">
      <c r="A13" s="310">
        <v>10</v>
      </c>
      <c r="B13" s="310">
        <v>10</v>
      </c>
      <c r="C13" s="311">
        <v>42281915</v>
      </c>
      <c r="D13" s="311">
        <v>2501238</v>
      </c>
      <c r="E13" s="312" t="s">
        <v>56</v>
      </c>
      <c r="F13" s="311" t="s">
        <v>38</v>
      </c>
      <c r="G13" s="313">
        <v>176127.71901872646</v>
      </c>
      <c r="H13" s="314">
        <v>3</v>
      </c>
      <c r="I13" s="315"/>
      <c r="J13" s="316">
        <f t="shared" si="0"/>
        <v>0</v>
      </c>
      <c r="K13" s="316"/>
      <c r="L13" s="316"/>
    </row>
    <row r="14" spans="1:12" s="306" customFormat="1">
      <c r="A14" s="419" t="s">
        <v>58</v>
      </c>
      <c r="B14" s="419"/>
      <c r="C14" s="419"/>
      <c r="D14" s="419"/>
      <c r="E14" s="419"/>
      <c r="F14" s="419"/>
      <c r="G14" s="317"/>
      <c r="H14" s="318">
        <v>92</v>
      </c>
      <c r="I14" s="319"/>
      <c r="J14" s="320"/>
      <c r="K14" s="321"/>
      <c r="L14" s="321"/>
    </row>
    <row r="15" spans="1:12" s="306" customFormat="1" ht="15.75" customHeight="1">
      <c r="A15" s="419" t="s">
        <v>59</v>
      </c>
      <c r="B15" s="419"/>
      <c r="C15" s="419"/>
      <c r="D15" s="419"/>
      <c r="E15" s="419"/>
      <c r="F15" s="416"/>
      <c r="G15" s="322"/>
      <c r="H15" s="323"/>
      <c r="I15" s="319"/>
      <c r="J15" s="320"/>
      <c r="K15" s="321"/>
      <c r="L15" s="321"/>
    </row>
    <row r="16" spans="1:12">
      <c r="A16" s="310">
        <v>11</v>
      </c>
      <c r="B16" s="310">
        <v>1</v>
      </c>
      <c r="C16" s="311">
        <v>42295143</v>
      </c>
      <c r="D16" s="311">
        <v>2505276</v>
      </c>
      <c r="E16" s="312" t="s">
        <v>62</v>
      </c>
      <c r="F16" s="311" t="s">
        <v>64</v>
      </c>
      <c r="G16" s="324">
        <v>14533.155522376956</v>
      </c>
      <c r="H16" s="314">
        <v>20</v>
      </c>
      <c r="I16" s="315"/>
      <c r="J16" s="316">
        <f t="shared" si="0"/>
        <v>0</v>
      </c>
      <c r="K16" s="316"/>
      <c r="L16" s="316"/>
    </row>
    <row r="17" spans="1:12">
      <c r="A17" s="310">
        <v>12</v>
      </c>
      <c r="B17" s="310">
        <v>2</v>
      </c>
      <c r="C17" s="311">
        <v>42295143</v>
      </c>
      <c r="D17" s="311">
        <v>2500291</v>
      </c>
      <c r="E17" s="312" t="s">
        <v>65</v>
      </c>
      <c r="F17" s="311" t="s">
        <v>64</v>
      </c>
      <c r="G17" s="325">
        <v>19895.990886148433</v>
      </c>
      <c r="H17" s="314">
        <v>20</v>
      </c>
      <c r="I17" s="315"/>
      <c r="J17" s="316">
        <f t="shared" si="0"/>
        <v>0</v>
      </c>
      <c r="K17" s="316"/>
      <c r="L17" s="316"/>
    </row>
    <row r="18" spans="1:12" ht="27">
      <c r="A18" s="310">
        <v>13</v>
      </c>
      <c r="B18" s="310">
        <v>3</v>
      </c>
      <c r="C18" s="311">
        <v>42181708</v>
      </c>
      <c r="D18" s="311">
        <v>2503282</v>
      </c>
      <c r="E18" s="312" t="s">
        <v>67</v>
      </c>
      <c r="F18" s="311" t="s">
        <v>68</v>
      </c>
      <c r="G18" s="325">
        <v>28014.91696597141</v>
      </c>
      <c r="H18" s="314">
        <v>19</v>
      </c>
      <c r="I18" s="315"/>
      <c r="J18" s="316">
        <f t="shared" si="0"/>
        <v>0</v>
      </c>
      <c r="K18" s="316"/>
      <c r="L18" s="316"/>
    </row>
    <row r="19" spans="1:12">
      <c r="A19" s="310">
        <v>14</v>
      </c>
      <c r="B19" s="310">
        <v>4</v>
      </c>
      <c r="C19" s="311">
        <v>42181707</v>
      </c>
      <c r="D19" s="311">
        <v>2504511</v>
      </c>
      <c r="E19" s="312" t="s">
        <v>69</v>
      </c>
      <c r="F19" s="311" t="s">
        <v>68</v>
      </c>
      <c r="G19" s="325">
        <v>30502.779034588028</v>
      </c>
      <c r="H19" s="314">
        <v>6</v>
      </c>
      <c r="I19" s="315"/>
      <c r="J19" s="316">
        <f t="shared" si="0"/>
        <v>0</v>
      </c>
      <c r="K19" s="316"/>
      <c r="L19" s="316"/>
    </row>
    <row r="20" spans="1:12" ht="27">
      <c r="A20" s="310">
        <v>15</v>
      </c>
      <c r="B20" s="310">
        <v>5</v>
      </c>
      <c r="C20" s="311">
        <v>42181707</v>
      </c>
      <c r="D20" s="311">
        <v>2503282</v>
      </c>
      <c r="E20" s="312" t="s">
        <v>70</v>
      </c>
      <c r="F20" s="311" t="s">
        <v>64</v>
      </c>
      <c r="G20" s="325">
        <v>514649.74348717782</v>
      </c>
      <c r="H20" s="314">
        <v>1</v>
      </c>
      <c r="I20" s="315"/>
      <c r="J20" s="316">
        <f t="shared" si="0"/>
        <v>0</v>
      </c>
      <c r="K20" s="316"/>
      <c r="L20" s="316"/>
    </row>
    <row r="21" spans="1:12" ht="27">
      <c r="A21" s="310">
        <v>16</v>
      </c>
      <c r="B21" s="310">
        <v>6</v>
      </c>
      <c r="C21" s="311">
        <v>42181715</v>
      </c>
      <c r="D21" s="311" t="s">
        <v>72</v>
      </c>
      <c r="E21" s="312" t="s">
        <v>73</v>
      </c>
      <c r="F21" s="311" t="s">
        <v>75</v>
      </c>
      <c r="G21" s="325">
        <v>6969.0995292775497</v>
      </c>
      <c r="H21" s="314">
        <v>2</v>
      </c>
      <c r="I21" s="315"/>
      <c r="J21" s="316">
        <f t="shared" si="0"/>
        <v>0</v>
      </c>
      <c r="K21" s="316"/>
      <c r="L21" s="316"/>
    </row>
    <row r="22" spans="1:12" ht="27">
      <c r="A22" s="310">
        <v>17</v>
      </c>
      <c r="B22" s="310">
        <v>7</v>
      </c>
      <c r="C22" s="311">
        <v>42181715</v>
      </c>
      <c r="D22" s="311">
        <v>2504235</v>
      </c>
      <c r="E22" s="312" t="s">
        <v>76</v>
      </c>
      <c r="F22" s="311" t="s">
        <v>78</v>
      </c>
      <c r="G22" s="325">
        <v>66080.722962623084</v>
      </c>
      <c r="H22" s="314">
        <v>9</v>
      </c>
      <c r="I22" s="315"/>
      <c r="J22" s="316">
        <f t="shared" si="0"/>
        <v>0</v>
      </c>
      <c r="K22" s="316"/>
      <c r="L22" s="316"/>
    </row>
    <row r="23" spans="1:12" ht="27">
      <c r="A23" s="310">
        <v>18</v>
      </c>
      <c r="B23" s="310">
        <v>8</v>
      </c>
      <c r="C23" s="311">
        <v>42181715</v>
      </c>
      <c r="D23" s="311" t="s">
        <v>79</v>
      </c>
      <c r="E23" s="312" t="s">
        <v>73</v>
      </c>
      <c r="F23" s="311" t="s">
        <v>50</v>
      </c>
      <c r="G23" s="325">
        <v>38043.701253242762</v>
      </c>
      <c r="H23" s="314">
        <v>6</v>
      </c>
      <c r="I23" s="315"/>
      <c r="J23" s="316">
        <f t="shared" si="0"/>
        <v>0</v>
      </c>
      <c r="K23" s="316"/>
      <c r="L23" s="316"/>
    </row>
    <row r="24" spans="1:12">
      <c r="A24" s="310">
        <v>19</v>
      </c>
      <c r="B24" s="310">
        <v>9</v>
      </c>
      <c r="C24" s="311">
        <v>42295406</v>
      </c>
      <c r="D24" s="311">
        <v>2503299</v>
      </c>
      <c r="E24" s="312" t="s">
        <v>81</v>
      </c>
      <c r="F24" s="311" t="s">
        <v>83</v>
      </c>
      <c r="G24" s="325">
        <v>14114.12060916633</v>
      </c>
      <c r="H24" s="314">
        <v>60</v>
      </c>
      <c r="I24" s="315"/>
      <c r="J24" s="316">
        <f t="shared" si="0"/>
        <v>0</v>
      </c>
      <c r="K24" s="316"/>
      <c r="L24" s="316"/>
    </row>
    <row r="25" spans="1:12">
      <c r="A25" s="310">
        <v>20</v>
      </c>
      <c r="B25" s="310">
        <v>10</v>
      </c>
      <c r="C25" s="311">
        <v>42291613</v>
      </c>
      <c r="D25" s="311">
        <v>2500546</v>
      </c>
      <c r="E25" s="312" t="s">
        <v>84</v>
      </c>
      <c r="F25" s="311" t="s">
        <v>86</v>
      </c>
      <c r="G25" s="325">
        <v>51007.147112156978</v>
      </c>
      <c r="H25" s="314">
        <v>1</v>
      </c>
      <c r="I25" s="315"/>
      <c r="J25" s="316">
        <f t="shared" si="0"/>
        <v>0</v>
      </c>
      <c r="K25" s="316"/>
      <c r="L25" s="316"/>
    </row>
    <row r="26" spans="1:12">
      <c r="A26" s="310">
        <v>21</v>
      </c>
      <c r="B26" s="310">
        <v>11</v>
      </c>
      <c r="C26" s="311">
        <v>42291613</v>
      </c>
      <c r="D26" s="311">
        <v>2500547</v>
      </c>
      <c r="E26" s="312" t="s">
        <v>87</v>
      </c>
      <c r="F26" s="311" t="s">
        <v>86</v>
      </c>
      <c r="G26" s="325">
        <v>51007.147112156978</v>
      </c>
      <c r="H26" s="314">
        <v>3</v>
      </c>
      <c r="I26" s="315"/>
      <c r="J26" s="316">
        <f t="shared" si="0"/>
        <v>0</v>
      </c>
      <c r="K26" s="316"/>
      <c r="L26" s="316"/>
    </row>
    <row r="27" spans="1:12">
      <c r="A27" s="310">
        <v>22</v>
      </c>
      <c r="B27" s="310">
        <v>12</v>
      </c>
      <c r="C27" s="311">
        <v>42291613</v>
      </c>
      <c r="D27" s="311">
        <v>2500548</v>
      </c>
      <c r="E27" s="312" t="s">
        <v>89</v>
      </c>
      <c r="F27" s="311" t="s">
        <v>86</v>
      </c>
      <c r="G27" s="325">
        <v>51007.147112156978</v>
      </c>
      <c r="H27" s="314">
        <v>15</v>
      </c>
      <c r="I27" s="315"/>
      <c r="J27" s="316">
        <f t="shared" si="0"/>
        <v>0</v>
      </c>
      <c r="K27" s="316"/>
      <c r="L27" s="316"/>
    </row>
    <row r="28" spans="1:12">
      <c r="A28" s="310">
        <v>23</v>
      </c>
      <c r="B28" s="310">
        <v>13</v>
      </c>
      <c r="C28" s="311">
        <v>42291613</v>
      </c>
      <c r="D28" s="311">
        <v>2500549</v>
      </c>
      <c r="E28" s="312" t="s">
        <v>91</v>
      </c>
      <c r="F28" s="311" t="s">
        <v>86</v>
      </c>
      <c r="G28" s="325">
        <v>49387.890661023157</v>
      </c>
      <c r="H28" s="314">
        <v>3</v>
      </c>
      <c r="I28" s="315"/>
      <c r="J28" s="316">
        <f t="shared" si="0"/>
        <v>0</v>
      </c>
      <c r="K28" s="316"/>
      <c r="L28" s="316"/>
    </row>
    <row r="29" spans="1:12" ht="27">
      <c r="A29" s="310">
        <v>24</v>
      </c>
      <c r="B29" s="310">
        <v>14</v>
      </c>
      <c r="C29" s="311">
        <v>12352319</v>
      </c>
      <c r="D29" s="311">
        <v>2504522</v>
      </c>
      <c r="E29" s="312" t="s">
        <v>93</v>
      </c>
      <c r="F29" s="311" t="s">
        <v>64</v>
      </c>
      <c r="G29" s="325">
        <v>5586.7791272206077</v>
      </c>
      <c r="H29" s="314">
        <v>27</v>
      </c>
      <c r="I29" s="315"/>
      <c r="J29" s="316">
        <f t="shared" si="0"/>
        <v>0</v>
      </c>
      <c r="K29" s="316"/>
      <c r="L29" s="316"/>
    </row>
    <row r="30" spans="1:12" ht="27">
      <c r="A30" s="310">
        <v>25</v>
      </c>
      <c r="B30" s="310">
        <v>15</v>
      </c>
      <c r="C30" s="311">
        <v>12352319</v>
      </c>
      <c r="D30" s="311">
        <v>2504523</v>
      </c>
      <c r="E30" s="311" t="s">
        <v>554</v>
      </c>
      <c r="F30" s="326" t="s">
        <v>64</v>
      </c>
      <c r="G30" s="325">
        <v>9445.1528469577097</v>
      </c>
      <c r="H30" s="314">
        <v>57</v>
      </c>
      <c r="I30" s="315"/>
      <c r="J30" s="316">
        <f t="shared" si="0"/>
        <v>0</v>
      </c>
      <c r="K30" s="316"/>
      <c r="L30" s="316"/>
    </row>
    <row r="31" spans="1:12" ht="27">
      <c r="A31" s="310">
        <v>26</v>
      </c>
      <c r="B31" s="310">
        <v>16</v>
      </c>
      <c r="C31" s="311">
        <v>42142531</v>
      </c>
      <c r="D31" s="311">
        <v>2502240</v>
      </c>
      <c r="E31" s="312" t="s">
        <v>95</v>
      </c>
      <c r="F31" s="311" t="s">
        <v>64</v>
      </c>
      <c r="G31" s="325">
        <v>8210.7292961009698</v>
      </c>
      <c r="H31" s="314">
        <v>22</v>
      </c>
      <c r="I31" s="315"/>
      <c r="J31" s="316">
        <f t="shared" si="0"/>
        <v>0</v>
      </c>
      <c r="K31" s="316"/>
      <c r="L31" s="316"/>
    </row>
    <row r="32" spans="1:12" s="306" customFormat="1" ht="17.25" thickBot="1">
      <c r="A32" s="419" t="s">
        <v>97</v>
      </c>
      <c r="B32" s="419"/>
      <c r="C32" s="419"/>
      <c r="D32" s="419"/>
      <c r="E32" s="419"/>
      <c r="F32" s="419"/>
      <c r="G32" s="308"/>
      <c r="H32" s="318">
        <v>271</v>
      </c>
      <c r="I32" s="319"/>
      <c r="J32" s="320"/>
      <c r="K32" s="321"/>
      <c r="L32" s="321"/>
    </row>
    <row r="33" spans="1:12" s="306" customFormat="1" ht="15.75" customHeight="1" thickBot="1">
      <c r="A33" s="419" t="s">
        <v>98</v>
      </c>
      <c r="B33" s="419"/>
      <c r="C33" s="419"/>
      <c r="D33" s="419"/>
      <c r="E33" s="419"/>
      <c r="F33" s="419"/>
      <c r="G33" s="327"/>
      <c r="H33" s="308"/>
      <c r="I33" s="319"/>
      <c r="J33" s="320"/>
      <c r="K33" s="321"/>
      <c r="L33" s="321"/>
    </row>
    <row r="34" spans="1:12">
      <c r="A34" s="310">
        <v>27</v>
      </c>
      <c r="B34" s="310">
        <v>1</v>
      </c>
      <c r="C34" s="311">
        <v>42182206</v>
      </c>
      <c r="D34" s="311">
        <v>2501640</v>
      </c>
      <c r="E34" s="422" t="s">
        <v>555</v>
      </c>
      <c r="F34" s="311" t="s">
        <v>41</v>
      </c>
      <c r="G34" s="325">
        <v>10315.177685794304</v>
      </c>
      <c r="H34" s="314">
        <v>5</v>
      </c>
      <c r="I34" s="315"/>
      <c r="J34" s="316">
        <f t="shared" si="0"/>
        <v>0</v>
      </c>
      <c r="K34" s="316"/>
      <c r="L34" s="316"/>
    </row>
    <row r="35" spans="1:12">
      <c r="A35" s="310">
        <v>28</v>
      </c>
      <c r="B35" s="310">
        <v>2</v>
      </c>
      <c r="C35" s="311">
        <v>42182201</v>
      </c>
      <c r="D35" s="311">
        <v>2502701</v>
      </c>
      <c r="E35" s="312" t="s">
        <v>99</v>
      </c>
      <c r="F35" s="311" t="s">
        <v>64</v>
      </c>
      <c r="G35" s="325">
        <v>14370.990768246542</v>
      </c>
      <c r="H35" s="314">
        <v>36</v>
      </c>
      <c r="I35" s="315"/>
      <c r="J35" s="316">
        <f t="shared" si="0"/>
        <v>0</v>
      </c>
      <c r="K35" s="316"/>
      <c r="L35" s="316"/>
    </row>
    <row r="36" spans="1:12">
      <c r="A36" s="310">
        <v>29</v>
      </c>
      <c r="B36" s="310">
        <v>3</v>
      </c>
      <c r="C36" s="311">
        <v>41116111</v>
      </c>
      <c r="D36" s="311">
        <v>2503238</v>
      </c>
      <c r="E36" s="312" t="s">
        <v>101</v>
      </c>
      <c r="F36" s="311" t="s">
        <v>64</v>
      </c>
      <c r="G36" s="325">
        <v>19048.596242628548</v>
      </c>
      <c r="H36" s="314">
        <v>1</v>
      </c>
      <c r="I36" s="315"/>
      <c r="J36" s="316">
        <f t="shared" si="0"/>
        <v>0</v>
      </c>
      <c r="K36" s="316"/>
      <c r="L36" s="316"/>
    </row>
    <row r="37" spans="1:12" s="306" customFormat="1" ht="17.25" thickBot="1">
      <c r="A37" s="419" t="s">
        <v>103</v>
      </c>
      <c r="B37" s="419"/>
      <c r="C37" s="419"/>
      <c r="D37" s="419"/>
      <c r="E37" s="419"/>
      <c r="F37" s="419"/>
      <c r="G37" s="308"/>
      <c r="H37" s="308">
        <v>42</v>
      </c>
      <c r="I37" s="319"/>
      <c r="J37" s="320"/>
      <c r="K37" s="321"/>
      <c r="L37" s="321"/>
    </row>
    <row r="38" spans="1:12" s="306" customFormat="1" ht="15.75" customHeight="1" thickBot="1">
      <c r="A38" s="419" t="s">
        <v>104</v>
      </c>
      <c r="B38" s="419"/>
      <c r="C38" s="419"/>
      <c r="D38" s="419"/>
      <c r="E38" s="419"/>
      <c r="F38" s="419"/>
      <c r="G38" s="327"/>
      <c r="H38" s="308"/>
      <c r="I38" s="319"/>
      <c r="J38" s="320"/>
      <c r="K38" s="321"/>
      <c r="L38" s="321"/>
    </row>
    <row r="39" spans="1:12">
      <c r="A39" s="310">
        <v>30</v>
      </c>
      <c r="B39" s="310">
        <v>1</v>
      </c>
      <c r="C39" s="310">
        <v>42281902</v>
      </c>
      <c r="D39" s="310">
        <v>2502337</v>
      </c>
      <c r="E39" s="312" t="s">
        <v>105</v>
      </c>
      <c r="F39" s="328" t="s">
        <v>64</v>
      </c>
      <c r="G39" s="325">
        <v>113390.63711350194</v>
      </c>
      <c r="H39" s="314">
        <v>30</v>
      </c>
      <c r="I39" s="315"/>
      <c r="J39" s="316">
        <f t="shared" si="0"/>
        <v>0</v>
      </c>
      <c r="K39" s="316"/>
      <c r="L39" s="316"/>
    </row>
    <row r="40" spans="1:12">
      <c r="A40" s="310">
        <v>31</v>
      </c>
      <c r="B40" s="310">
        <v>2</v>
      </c>
      <c r="C40" s="310">
        <v>42295414</v>
      </c>
      <c r="D40" s="310">
        <v>2501209</v>
      </c>
      <c r="E40" s="312" t="s">
        <v>107</v>
      </c>
      <c r="F40" s="328" t="s">
        <v>38</v>
      </c>
      <c r="G40" s="325">
        <v>121856</v>
      </c>
      <c r="H40" s="314">
        <v>3</v>
      </c>
      <c r="I40" s="315"/>
      <c r="J40" s="316">
        <f t="shared" si="0"/>
        <v>0</v>
      </c>
      <c r="K40" s="316"/>
      <c r="L40" s="316"/>
    </row>
    <row r="41" spans="1:12">
      <c r="A41" s="310">
        <v>32</v>
      </c>
      <c r="B41" s="310">
        <v>3</v>
      </c>
      <c r="C41" s="310">
        <v>42131705</v>
      </c>
      <c r="D41" s="310">
        <v>2503495</v>
      </c>
      <c r="E41" s="312" t="s">
        <v>109</v>
      </c>
      <c r="F41" s="328" t="s">
        <v>64</v>
      </c>
      <c r="G41" s="325">
        <v>5802.1191338235221</v>
      </c>
      <c r="H41" s="314">
        <v>215</v>
      </c>
      <c r="I41" s="315"/>
      <c r="J41" s="316">
        <f t="shared" si="0"/>
        <v>0</v>
      </c>
      <c r="K41" s="316"/>
      <c r="L41" s="316"/>
    </row>
    <row r="42" spans="1:12" ht="27">
      <c r="A42" s="310">
        <v>33</v>
      </c>
      <c r="B42" s="310">
        <v>4</v>
      </c>
      <c r="C42" s="310">
        <v>42131705</v>
      </c>
      <c r="D42" s="310" t="s">
        <v>111</v>
      </c>
      <c r="E42" s="312" t="s">
        <v>112</v>
      </c>
      <c r="F42" s="328" t="s">
        <v>114</v>
      </c>
      <c r="G42" s="325">
        <v>48145.808815230885</v>
      </c>
      <c r="H42" s="314">
        <v>1</v>
      </c>
      <c r="I42" s="315"/>
      <c r="J42" s="316">
        <f t="shared" si="0"/>
        <v>0</v>
      </c>
      <c r="K42" s="316"/>
      <c r="L42" s="316"/>
    </row>
    <row r="43" spans="1:12" s="306" customFormat="1">
      <c r="A43" s="419" t="s">
        <v>115</v>
      </c>
      <c r="B43" s="419"/>
      <c r="C43" s="419"/>
      <c r="D43" s="419"/>
      <c r="E43" s="419"/>
      <c r="F43" s="419"/>
      <c r="G43" s="308"/>
      <c r="H43" s="329">
        <v>249</v>
      </c>
      <c r="I43" s="319"/>
      <c r="J43" s="320"/>
      <c r="K43" s="321"/>
      <c r="L43" s="321"/>
    </row>
    <row r="44" spans="1:12" s="306" customFormat="1" ht="15.75" customHeight="1">
      <c r="A44" s="419" t="s">
        <v>116</v>
      </c>
      <c r="B44" s="419"/>
      <c r="C44" s="419"/>
      <c r="D44" s="419"/>
      <c r="E44" s="419"/>
      <c r="F44" s="308"/>
      <c r="G44" s="308"/>
      <c r="H44" s="308"/>
      <c r="I44" s="319"/>
      <c r="J44" s="320"/>
      <c r="K44" s="321"/>
      <c r="L44" s="321"/>
    </row>
    <row r="45" spans="1:12">
      <c r="A45" s="310">
        <v>34</v>
      </c>
      <c r="B45" s="310">
        <v>1</v>
      </c>
      <c r="C45" s="310">
        <v>42142105</v>
      </c>
      <c r="D45" s="310">
        <v>2502386</v>
      </c>
      <c r="E45" s="312" t="s">
        <v>117</v>
      </c>
      <c r="F45" s="311" t="s">
        <v>64</v>
      </c>
      <c r="G45" s="325">
        <v>135330.24077755687</v>
      </c>
      <c r="H45" s="314">
        <v>1</v>
      </c>
      <c r="I45" s="315"/>
      <c r="J45" s="316">
        <f t="shared" si="0"/>
        <v>0</v>
      </c>
      <c r="K45" s="316"/>
      <c r="L45" s="316"/>
    </row>
    <row r="46" spans="1:12">
      <c r="A46" s="310">
        <v>35</v>
      </c>
      <c r="B46" s="310">
        <v>2</v>
      </c>
      <c r="C46" s="310">
        <v>42142710</v>
      </c>
      <c r="D46" s="310">
        <v>2502389</v>
      </c>
      <c r="E46" s="312" t="s">
        <v>118</v>
      </c>
      <c r="F46" s="311" t="s">
        <v>64</v>
      </c>
      <c r="G46" s="325">
        <v>171708.99990854188</v>
      </c>
      <c r="H46" s="314">
        <v>1</v>
      </c>
      <c r="I46" s="315"/>
      <c r="J46" s="316">
        <f t="shared" si="0"/>
        <v>0</v>
      </c>
      <c r="K46" s="316"/>
      <c r="L46" s="316"/>
    </row>
    <row r="47" spans="1:12">
      <c r="A47" s="310">
        <v>36</v>
      </c>
      <c r="B47" s="310">
        <v>3</v>
      </c>
      <c r="C47" s="310">
        <v>42131708</v>
      </c>
      <c r="D47" s="310">
        <v>2504817</v>
      </c>
      <c r="E47" s="312" t="s">
        <v>119</v>
      </c>
      <c r="F47" s="311" t="s">
        <v>64</v>
      </c>
      <c r="G47" s="325">
        <v>146483.32671603121</v>
      </c>
      <c r="H47" s="314">
        <v>1</v>
      </c>
      <c r="I47" s="315"/>
      <c r="J47" s="316">
        <f t="shared" si="0"/>
        <v>0</v>
      </c>
      <c r="K47" s="316"/>
      <c r="L47" s="316"/>
    </row>
    <row r="48" spans="1:12">
      <c r="A48" s="310">
        <v>37</v>
      </c>
      <c r="B48" s="310">
        <v>4</v>
      </c>
      <c r="C48" s="310">
        <v>42241802</v>
      </c>
      <c r="D48" s="310">
        <v>2502389</v>
      </c>
      <c r="E48" s="312" t="s">
        <v>121</v>
      </c>
      <c r="F48" s="311" t="s">
        <v>64</v>
      </c>
      <c r="G48" s="325">
        <v>179297.47413067153</v>
      </c>
      <c r="H48" s="314">
        <v>1</v>
      </c>
      <c r="I48" s="315"/>
      <c r="J48" s="316">
        <f t="shared" si="0"/>
        <v>0</v>
      </c>
      <c r="K48" s="316"/>
      <c r="L48" s="316"/>
    </row>
    <row r="49" spans="1:12">
      <c r="A49" s="310">
        <v>38</v>
      </c>
      <c r="B49" s="310">
        <v>5</v>
      </c>
      <c r="C49" s="310">
        <v>42241802</v>
      </c>
      <c r="D49" s="310">
        <v>2502387</v>
      </c>
      <c r="E49" s="312" t="s">
        <v>123</v>
      </c>
      <c r="F49" s="311" t="s">
        <v>64</v>
      </c>
      <c r="G49" s="325">
        <v>128776.83487060777</v>
      </c>
      <c r="H49" s="314">
        <v>1</v>
      </c>
      <c r="I49" s="315"/>
      <c r="J49" s="316">
        <f t="shared" si="0"/>
        <v>0</v>
      </c>
      <c r="K49" s="316"/>
      <c r="L49" s="316"/>
    </row>
    <row r="50" spans="1:12">
      <c r="A50" s="310">
        <v>39</v>
      </c>
      <c r="B50" s="310">
        <v>6</v>
      </c>
      <c r="C50" s="310">
        <v>42241802</v>
      </c>
      <c r="D50" s="310">
        <v>2502390</v>
      </c>
      <c r="E50" s="312" t="s">
        <v>125</v>
      </c>
      <c r="F50" s="311" t="s">
        <v>64</v>
      </c>
      <c r="G50" s="325">
        <v>147521.11013592459</v>
      </c>
      <c r="H50" s="314">
        <v>3</v>
      </c>
      <c r="I50" s="315"/>
      <c r="J50" s="316">
        <f t="shared" si="0"/>
        <v>0</v>
      </c>
      <c r="K50" s="316"/>
      <c r="L50" s="316"/>
    </row>
    <row r="51" spans="1:12">
      <c r="A51" s="310">
        <v>40</v>
      </c>
      <c r="B51" s="310">
        <v>7</v>
      </c>
      <c r="C51" s="310">
        <v>42181707</v>
      </c>
      <c r="D51" s="310"/>
      <c r="E51" s="312" t="s">
        <v>127</v>
      </c>
      <c r="F51" s="311" t="s">
        <v>129</v>
      </c>
      <c r="G51" s="325">
        <v>54850.624054807507</v>
      </c>
      <c r="H51" s="314">
        <v>1</v>
      </c>
      <c r="I51" s="315"/>
      <c r="J51" s="316">
        <f t="shared" si="0"/>
        <v>0</v>
      </c>
      <c r="K51" s="316"/>
      <c r="L51" s="316"/>
    </row>
    <row r="52" spans="1:12" ht="27">
      <c r="A52" s="310">
        <v>41</v>
      </c>
      <c r="B52" s="310">
        <v>8</v>
      </c>
      <c r="C52" s="310">
        <v>60104617</v>
      </c>
      <c r="D52" s="310">
        <v>2505752</v>
      </c>
      <c r="E52" s="312" t="s">
        <v>130</v>
      </c>
      <c r="F52" s="311" t="s">
        <v>64</v>
      </c>
      <c r="G52" s="325">
        <v>180535.93417519043</v>
      </c>
      <c r="H52" s="314">
        <v>1</v>
      </c>
      <c r="I52" s="315"/>
      <c r="J52" s="316">
        <f t="shared" si="0"/>
        <v>0</v>
      </c>
      <c r="K52" s="316"/>
      <c r="L52" s="316"/>
    </row>
    <row r="53" spans="1:12" s="306" customFormat="1">
      <c r="A53" s="419" t="s">
        <v>131</v>
      </c>
      <c r="B53" s="419"/>
      <c r="C53" s="419"/>
      <c r="D53" s="419"/>
      <c r="E53" s="419"/>
      <c r="F53" s="419"/>
      <c r="G53" s="308"/>
      <c r="H53" s="329">
        <v>10</v>
      </c>
      <c r="I53" s="319"/>
      <c r="J53" s="320"/>
      <c r="K53" s="321"/>
      <c r="L53" s="321"/>
    </row>
    <row r="54" spans="1:12" s="306" customFormat="1" ht="15.75" customHeight="1">
      <c r="A54" s="419" t="s">
        <v>132</v>
      </c>
      <c r="B54" s="419"/>
      <c r="C54" s="419"/>
      <c r="D54" s="419"/>
      <c r="E54" s="419"/>
      <c r="F54" s="419"/>
      <c r="G54" s="322"/>
      <c r="H54" s="308"/>
      <c r="I54" s="319"/>
      <c r="J54" s="320"/>
      <c r="K54" s="321"/>
      <c r="L54" s="321"/>
    </row>
    <row r="55" spans="1:12">
      <c r="A55" s="330">
        <v>42</v>
      </c>
      <c r="B55" s="330">
        <v>1</v>
      </c>
      <c r="C55" s="331">
        <v>42142523</v>
      </c>
      <c r="D55" s="331">
        <v>2500063</v>
      </c>
      <c r="E55" s="332" t="s">
        <v>133</v>
      </c>
      <c r="F55" s="331" t="s">
        <v>64</v>
      </c>
      <c r="G55" s="324">
        <v>183.03167930590368</v>
      </c>
      <c r="H55" s="333">
        <v>705</v>
      </c>
      <c r="I55" s="334"/>
      <c r="J55" s="335">
        <f t="shared" si="0"/>
        <v>0</v>
      </c>
      <c r="K55" s="335"/>
      <c r="L55" s="335"/>
    </row>
    <row r="56" spans="1:12">
      <c r="A56" s="310">
        <v>43</v>
      </c>
      <c r="B56" s="310">
        <v>2</v>
      </c>
      <c r="C56" s="311">
        <v>42142523</v>
      </c>
      <c r="D56" s="311">
        <v>2500623</v>
      </c>
      <c r="E56" s="312" t="s">
        <v>135</v>
      </c>
      <c r="F56" s="311" t="s">
        <v>64</v>
      </c>
      <c r="G56" s="325">
        <v>176.25547220805169</v>
      </c>
      <c r="H56" s="314">
        <v>410</v>
      </c>
      <c r="I56" s="315"/>
      <c r="J56" s="316">
        <f t="shared" si="0"/>
        <v>0</v>
      </c>
      <c r="K56" s="316"/>
      <c r="L56" s="316"/>
    </row>
    <row r="57" spans="1:12">
      <c r="A57" s="310">
        <v>44</v>
      </c>
      <c r="B57" s="310">
        <v>3</v>
      </c>
      <c r="C57" s="311">
        <v>42142523</v>
      </c>
      <c r="D57" s="311">
        <v>2500622</v>
      </c>
      <c r="E57" s="312" t="s">
        <v>137</v>
      </c>
      <c r="F57" s="311" t="s">
        <v>64</v>
      </c>
      <c r="G57" s="325">
        <v>173.80466556300365</v>
      </c>
      <c r="H57" s="314">
        <v>230</v>
      </c>
      <c r="I57" s="315"/>
      <c r="J57" s="316">
        <f t="shared" si="0"/>
        <v>0</v>
      </c>
      <c r="K57" s="316"/>
      <c r="L57" s="316"/>
    </row>
    <row r="58" spans="1:12">
      <c r="A58" s="310">
        <v>45</v>
      </c>
      <c r="B58" s="310">
        <v>4</v>
      </c>
      <c r="C58" s="311">
        <v>42142523</v>
      </c>
      <c r="D58" s="311">
        <v>2500064</v>
      </c>
      <c r="E58" s="312" t="s">
        <v>139</v>
      </c>
      <c r="F58" s="311" t="s">
        <v>64</v>
      </c>
      <c r="G58" s="325">
        <v>147.15222148709856</v>
      </c>
      <c r="H58" s="314">
        <v>143</v>
      </c>
      <c r="I58" s="315"/>
      <c r="J58" s="316">
        <f t="shared" si="0"/>
        <v>0</v>
      </c>
      <c r="K58" s="316"/>
      <c r="L58" s="316"/>
    </row>
    <row r="59" spans="1:12">
      <c r="A59" s="310">
        <v>46</v>
      </c>
      <c r="B59" s="310">
        <v>5</v>
      </c>
      <c r="C59" s="311">
        <v>42221504</v>
      </c>
      <c r="D59" s="311">
        <v>2500220</v>
      </c>
      <c r="E59" s="312" t="s">
        <v>141</v>
      </c>
      <c r="F59" s="311" t="s">
        <v>64</v>
      </c>
      <c r="G59" s="325">
        <v>4030.8277735892002</v>
      </c>
      <c r="H59" s="314">
        <v>75</v>
      </c>
      <c r="I59" s="315"/>
      <c r="J59" s="316">
        <f t="shared" si="0"/>
        <v>0</v>
      </c>
      <c r="K59" s="316"/>
      <c r="L59" s="316"/>
    </row>
    <row r="60" spans="1:12">
      <c r="A60" s="310">
        <v>47</v>
      </c>
      <c r="B60" s="310">
        <v>6</v>
      </c>
      <c r="C60" s="311">
        <v>42221504</v>
      </c>
      <c r="D60" s="311">
        <v>2500219</v>
      </c>
      <c r="E60" s="312" t="s">
        <v>143</v>
      </c>
      <c r="F60" s="311" t="s">
        <v>64</v>
      </c>
      <c r="G60" s="325">
        <v>3592.0926894320796</v>
      </c>
      <c r="H60" s="314">
        <v>2145</v>
      </c>
      <c r="I60" s="315"/>
      <c r="J60" s="316">
        <f t="shared" si="0"/>
        <v>0</v>
      </c>
      <c r="K60" s="316"/>
      <c r="L60" s="316"/>
    </row>
    <row r="61" spans="1:12">
      <c r="A61" s="310">
        <v>48</v>
      </c>
      <c r="B61" s="310">
        <v>7</v>
      </c>
      <c r="C61" s="311"/>
      <c r="D61" s="311"/>
      <c r="E61" s="336" t="s">
        <v>523</v>
      </c>
      <c r="F61" s="311" t="s">
        <v>64</v>
      </c>
      <c r="G61" s="325">
        <v>6500</v>
      </c>
      <c r="H61" s="314">
        <v>35</v>
      </c>
      <c r="I61" s="315"/>
      <c r="J61" s="316">
        <f t="shared" si="0"/>
        <v>0</v>
      </c>
      <c r="K61" s="316"/>
      <c r="L61" s="316"/>
    </row>
    <row r="62" spans="1:12">
      <c r="A62" s="310">
        <v>49</v>
      </c>
      <c r="B62" s="310">
        <v>8</v>
      </c>
      <c r="C62" s="311">
        <v>42221504</v>
      </c>
      <c r="D62" s="311">
        <v>2500218</v>
      </c>
      <c r="E62" s="312" t="s">
        <v>147</v>
      </c>
      <c r="F62" s="311" t="s">
        <v>64</v>
      </c>
      <c r="G62" s="325">
        <v>3820.0899411204273</v>
      </c>
      <c r="H62" s="314">
        <v>2550</v>
      </c>
      <c r="I62" s="315"/>
      <c r="J62" s="316">
        <f t="shared" si="0"/>
        <v>0</v>
      </c>
      <c r="K62" s="316"/>
      <c r="L62" s="316"/>
    </row>
    <row r="63" spans="1:12">
      <c r="A63" s="310">
        <v>50</v>
      </c>
      <c r="B63" s="310">
        <v>9</v>
      </c>
      <c r="C63" s="311">
        <v>42221504</v>
      </c>
      <c r="D63" s="311">
        <v>2500215</v>
      </c>
      <c r="E63" s="312" t="s">
        <v>149</v>
      </c>
      <c r="F63" s="311" t="s">
        <v>64</v>
      </c>
      <c r="G63" s="325">
        <v>3820.0899411204273</v>
      </c>
      <c r="H63" s="314">
        <v>1405</v>
      </c>
      <c r="I63" s="315"/>
      <c r="J63" s="316">
        <f t="shared" si="0"/>
        <v>0</v>
      </c>
      <c r="K63" s="316"/>
      <c r="L63" s="316"/>
    </row>
    <row r="64" spans="1:12">
      <c r="A64" s="310">
        <v>51</v>
      </c>
      <c r="B64" s="310">
        <v>10</v>
      </c>
      <c r="C64" s="311">
        <v>42221504</v>
      </c>
      <c r="D64" s="311">
        <v>2500216</v>
      </c>
      <c r="E64" s="312" t="s">
        <v>151</v>
      </c>
      <c r="F64" s="311" t="s">
        <v>64</v>
      </c>
      <c r="G64" s="325">
        <v>3720.3241451805379</v>
      </c>
      <c r="H64" s="314">
        <v>851</v>
      </c>
      <c r="I64" s="315"/>
      <c r="J64" s="316">
        <f t="shared" si="0"/>
        <v>0</v>
      </c>
      <c r="K64" s="316"/>
      <c r="L64" s="316"/>
    </row>
    <row r="65" spans="1:12">
      <c r="A65" s="310">
        <v>52</v>
      </c>
      <c r="B65" s="310">
        <v>11</v>
      </c>
      <c r="C65" s="311">
        <v>42142609</v>
      </c>
      <c r="D65" s="311">
        <v>2584762</v>
      </c>
      <c r="E65" s="312" t="s">
        <v>154</v>
      </c>
      <c r="F65" s="311" t="s">
        <v>64</v>
      </c>
      <c r="G65" s="325">
        <v>701.00337370033117</v>
      </c>
      <c r="H65" s="314">
        <v>200</v>
      </c>
      <c r="I65" s="315"/>
      <c r="J65" s="316">
        <f t="shared" si="0"/>
        <v>0</v>
      </c>
      <c r="K65" s="316"/>
      <c r="L65" s="316"/>
    </row>
    <row r="66" spans="1:12">
      <c r="A66" s="310">
        <v>53</v>
      </c>
      <c r="B66" s="310">
        <v>12</v>
      </c>
      <c r="C66" s="311">
        <v>42142609</v>
      </c>
      <c r="D66" s="311">
        <v>2584760</v>
      </c>
      <c r="E66" s="312" t="s">
        <v>156</v>
      </c>
      <c r="F66" s="311" t="s">
        <v>64</v>
      </c>
      <c r="G66" s="325">
        <v>399.07297184599463</v>
      </c>
      <c r="H66" s="314">
        <v>100</v>
      </c>
      <c r="I66" s="315"/>
      <c r="J66" s="316">
        <f t="shared" si="0"/>
        <v>0</v>
      </c>
      <c r="K66" s="316"/>
      <c r="L66" s="316"/>
    </row>
    <row r="67" spans="1:12" ht="27">
      <c r="A67" s="310">
        <v>54</v>
      </c>
      <c r="B67" s="310">
        <v>13</v>
      </c>
      <c r="C67" s="311" t="s">
        <v>153</v>
      </c>
      <c r="D67" s="311">
        <v>2503411</v>
      </c>
      <c r="E67" s="312" t="s">
        <v>158</v>
      </c>
      <c r="F67" s="311" t="s">
        <v>64</v>
      </c>
      <c r="G67" s="325">
        <v>1545.2816676163263</v>
      </c>
      <c r="H67" s="314">
        <v>302</v>
      </c>
      <c r="I67" s="315"/>
      <c r="J67" s="316">
        <f t="shared" si="0"/>
        <v>0</v>
      </c>
      <c r="K67" s="316"/>
      <c r="L67" s="316"/>
    </row>
    <row r="68" spans="1:12">
      <c r="A68" s="310">
        <v>55</v>
      </c>
      <c r="B68" s="310">
        <v>14</v>
      </c>
      <c r="C68" s="311">
        <v>42142609</v>
      </c>
      <c r="D68" s="311">
        <v>2501227</v>
      </c>
      <c r="E68" s="312" t="s">
        <v>160</v>
      </c>
      <c r="F68" s="311" t="s">
        <v>64</v>
      </c>
      <c r="G68" s="325">
        <v>356.60356025170779</v>
      </c>
      <c r="H68" s="314">
        <v>2960</v>
      </c>
      <c r="I68" s="315"/>
      <c r="J68" s="316">
        <f t="shared" si="0"/>
        <v>0</v>
      </c>
      <c r="K68" s="316"/>
      <c r="L68" s="316"/>
    </row>
    <row r="69" spans="1:12">
      <c r="A69" s="310">
        <v>56</v>
      </c>
      <c r="B69" s="310">
        <v>15</v>
      </c>
      <c r="C69" s="311">
        <v>42142609</v>
      </c>
      <c r="D69" s="311">
        <v>2501228</v>
      </c>
      <c r="E69" s="312" t="s">
        <v>162</v>
      </c>
      <c r="F69" s="311" t="s">
        <v>64</v>
      </c>
      <c r="G69" s="325">
        <v>436.37251091216115</v>
      </c>
      <c r="H69" s="314">
        <v>6330</v>
      </c>
      <c r="I69" s="315"/>
      <c r="J69" s="316">
        <f t="shared" ref="J69:J132" si="1">+I69*0.19</f>
        <v>0</v>
      </c>
      <c r="K69" s="316"/>
      <c r="L69" s="316"/>
    </row>
    <row r="70" spans="1:12">
      <c r="A70" s="310">
        <v>57</v>
      </c>
      <c r="B70" s="310">
        <v>16</v>
      </c>
      <c r="C70" s="311">
        <v>42142609</v>
      </c>
      <c r="D70" s="311">
        <v>2500001</v>
      </c>
      <c r="E70" s="312" t="s">
        <v>164</v>
      </c>
      <c r="F70" s="311" t="s">
        <v>64</v>
      </c>
      <c r="G70" s="325">
        <v>531.81415929203536</v>
      </c>
      <c r="H70" s="314">
        <v>5805</v>
      </c>
      <c r="I70" s="315"/>
      <c r="J70" s="316">
        <f t="shared" si="1"/>
        <v>0</v>
      </c>
      <c r="K70" s="316"/>
      <c r="L70" s="316"/>
    </row>
    <row r="71" spans="1:12">
      <c r="A71" s="310">
        <v>58</v>
      </c>
      <c r="B71" s="310">
        <v>17</v>
      </c>
      <c r="C71" s="311">
        <v>42142609</v>
      </c>
      <c r="D71" s="311">
        <v>2502243</v>
      </c>
      <c r="E71" s="312" t="s">
        <v>166</v>
      </c>
      <c r="F71" s="311" t="s">
        <v>64</v>
      </c>
      <c r="G71" s="325">
        <v>768.13836320340897</v>
      </c>
      <c r="H71" s="314">
        <v>990</v>
      </c>
      <c r="I71" s="315"/>
      <c r="J71" s="316">
        <f t="shared" si="1"/>
        <v>0</v>
      </c>
      <c r="K71" s="316"/>
      <c r="L71" s="316"/>
    </row>
    <row r="72" spans="1:12">
      <c r="A72" s="310">
        <v>59</v>
      </c>
      <c r="B72" s="310">
        <v>18</v>
      </c>
      <c r="C72" s="311">
        <v>42142609</v>
      </c>
      <c r="D72" s="311">
        <v>2584110</v>
      </c>
      <c r="E72" s="312" t="s">
        <v>168</v>
      </c>
      <c r="F72" s="311" t="s">
        <v>64</v>
      </c>
      <c r="G72" s="325">
        <v>1756.8648817592475</v>
      </c>
      <c r="H72" s="314">
        <v>125</v>
      </c>
      <c r="I72" s="315"/>
      <c r="J72" s="316">
        <f t="shared" si="1"/>
        <v>0</v>
      </c>
      <c r="K72" s="316"/>
      <c r="L72" s="316"/>
    </row>
    <row r="73" spans="1:12" ht="27">
      <c r="A73" s="310">
        <v>60</v>
      </c>
      <c r="B73" s="310">
        <v>19</v>
      </c>
      <c r="C73" s="311">
        <v>42142502</v>
      </c>
      <c r="D73" s="311">
        <v>2505439</v>
      </c>
      <c r="E73" s="312" t="s">
        <v>170</v>
      </c>
      <c r="F73" s="311" t="s">
        <v>172</v>
      </c>
      <c r="G73" s="325">
        <v>548686.5348918878</v>
      </c>
      <c r="H73" s="314">
        <v>2</v>
      </c>
      <c r="I73" s="315"/>
      <c r="J73" s="316">
        <f t="shared" si="1"/>
        <v>0</v>
      </c>
      <c r="K73" s="316"/>
      <c r="L73" s="316"/>
    </row>
    <row r="74" spans="1:12" ht="27">
      <c r="A74" s="310">
        <v>61</v>
      </c>
      <c r="B74" s="310">
        <v>20</v>
      </c>
      <c r="C74" s="311">
        <v>42142502</v>
      </c>
      <c r="D74" s="311">
        <v>2505439</v>
      </c>
      <c r="E74" s="312" t="s">
        <v>173</v>
      </c>
      <c r="F74" s="311" t="s">
        <v>172</v>
      </c>
      <c r="G74" s="325">
        <v>506793.78042543487</v>
      </c>
      <c r="H74" s="314">
        <v>2</v>
      </c>
      <c r="I74" s="315"/>
      <c r="J74" s="316">
        <f t="shared" si="1"/>
        <v>0</v>
      </c>
      <c r="K74" s="316"/>
      <c r="L74" s="316"/>
    </row>
    <row r="75" spans="1:12" s="306" customFormat="1">
      <c r="A75" s="419" t="s">
        <v>175</v>
      </c>
      <c r="B75" s="419"/>
      <c r="C75" s="419"/>
      <c r="D75" s="419"/>
      <c r="E75" s="419"/>
      <c r="F75" s="419"/>
      <c r="G75" s="308"/>
      <c r="H75" s="329">
        <v>25365</v>
      </c>
      <c r="I75" s="319"/>
      <c r="J75" s="320"/>
      <c r="K75" s="321"/>
      <c r="L75" s="321"/>
    </row>
    <row r="76" spans="1:12" s="306" customFormat="1" ht="15.75" customHeight="1">
      <c r="A76" s="419" t="s">
        <v>176</v>
      </c>
      <c r="B76" s="419"/>
      <c r="C76" s="419"/>
      <c r="D76" s="419"/>
      <c r="E76" s="419"/>
      <c r="F76" s="419"/>
      <c r="G76" s="322"/>
      <c r="H76" s="308"/>
      <c r="I76" s="319"/>
      <c r="J76" s="320"/>
      <c r="K76" s="321"/>
      <c r="L76" s="321"/>
    </row>
    <row r="77" spans="1:12" ht="40.5">
      <c r="A77" s="330">
        <v>62</v>
      </c>
      <c r="B77" s="330">
        <v>1</v>
      </c>
      <c r="C77" s="331">
        <v>42292904</v>
      </c>
      <c r="D77" s="331">
        <v>2500766</v>
      </c>
      <c r="E77" s="332" t="s">
        <v>178</v>
      </c>
      <c r="F77" s="331" t="s">
        <v>177</v>
      </c>
      <c r="G77" s="324">
        <v>14176.270419397229</v>
      </c>
      <c r="H77" s="333">
        <v>48</v>
      </c>
      <c r="I77" s="334"/>
      <c r="J77" s="335">
        <f t="shared" si="1"/>
        <v>0</v>
      </c>
      <c r="K77" s="335"/>
      <c r="L77" s="335"/>
    </row>
    <row r="78" spans="1:12">
      <c r="A78" s="310">
        <v>63</v>
      </c>
      <c r="B78" s="310">
        <v>2</v>
      </c>
      <c r="C78" s="311">
        <v>42292904</v>
      </c>
      <c r="D78" s="311">
        <v>2500771</v>
      </c>
      <c r="E78" s="312" t="s">
        <v>180</v>
      </c>
      <c r="F78" s="311" t="s">
        <v>177</v>
      </c>
      <c r="G78" s="325">
        <v>15888.258703349731</v>
      </c>
      <c r="H78" s="314">
        <v>10</v>
      </c>
      <c r="I78" s="315"/>
      <c r="J78" s="316">
        <f t="shared" si="1"/>
        <v>0</v>
      </c>
      <c r="K78" s="316"/>
      <c r="L78" s="316"/>
    </row>
    <row r="79" spans="1:12" ht="27">
      <c r="A79" s="310">
        <v>64</v>
      </c>
      <c r="B79" s="310">
        <v>3</v>
      </c>
      <c r="C79" s="311">
        <v>42292904</v>
      </c>
      <c r="D79" s="311">
        <v>2500772</v>
      </c>
      <c r="E79" s="312" t="s">
        <v>491</v>
      </c>
      <c r="F79" s="311" t="s">
        <v>177</v>
      </c>
      <c r="G79" s="325">
        <v>13599.329166168389</v>
      </c>
      <c r="H79" s="314">
        <v>3</v>
      </c>
      <c r="I79" s="315"/>
      <c r="J79" s="316">
        <f t="shared" si="1"/>
        <v>0</v>
      </c>
      <c r="K79" s="316"/>
      <c r="L79" s="316"/>
    </row>
    <row r="80" spans="1:12" ht="40.5">
      <c r="A80" s="310">
        <v>65</v>
      </c>
      <c r="B80" s="310">
        <v>4</v>
      </c>
      <c r="C80" s="311">
        <v>42292904</v>
      </c>
      <c r="D80" s="311">
        <v>2500776</v>
      </c>
      <c r="E80" s="312" t="s">
        <v>182</v>
      </c>
      <c r="F80" s="311" t="s">
        <v>177</v>
      </c>
      <c r="G80" s="325">
        <v>13885.564174457582</v>
      </c>
      <c r="H80" s="314">
        <v>58</v>
      </c>
      <c r="I80" s="315"/>
      <c r="J80" s="316">
        <f t="shared" si="1"/>
        <v>0</v>
      </c>
      <c r="K80" s="316"/>
      <c r="L80" s="316"/>
    </row>
    <row r="81" spans="1:12" ht="40.5">
      <c r="A81" s="310">
        <v>66</v>
      </c>
      <c r="B81" s="310">
        <v>5</v>
      </c>
      <c r="C81" s="311">
        <v>42292904</v>
      </c>
      <c r="D81" s="311">
        <v>2500782</v>
      </c>
      <c r="E81" s="312" t="s">
        <v>184</v>
      </c>
      <c r="F81" s="311" t="s">
        <v>177</v>
      </c>
      <c r="G81" s="325">
        <v>14872.429118576565</v>
      </c>
      <c r="H81" s="314">
        <v>96</v>
      </c>
      <c r="I81" s="315"/>
      <c r="J81" s="316">
        <f t="shared" si="1"/>
        <v>0</v>
      </c>
      <c r="K81" s="316"/>
      <c r="L81" s="316"/>
    </row>
    <row r="82" spans="1:12" ht="40.5">
      <c r="A82" s="310">
        <v>67</v>
      </c>
      <c r="B82" s="310">
        <v>6</v>
      </c>
      <c r="C82" s="311">
        <v>42292904</v>
      </c>
      <c r="D82" s="311">
        <v>2582856</v>
      </c>
      <c r="E82" s="312" t="s">
        <v>186</v>
      </c>
      <c r="F82" s="311" t="s">
        <v>177</v>
      </c>
      <c r="G82" s="325">
        <v>14753.86012525124</v>
      </c>
      <c r="H82" s="314">
        <v>41</v>
      </c>
      <c r="I82" s="315"/>
      <c r="J82" s="316">
        <f t="shared" si="1"/>
        <v>0</v>
      </c>
      <c r="K82" s="316"/>
      <c r="L82" s="316"/>
    </row>
    <row r="83" spans="1:12" ht="67.5" customHeight="1">
      <c r="A83" s="310">
        <v>68</v>
      </c>
      <c r="B83" s="310">
        <v>7</v>
      </c>
      <c r="C83" s="311">
        <v>42292904</v>
      </c>
      <c r="D83" s="311">
        <v>2500747</v>
      </c>
      <c r="E83" s="312" t="s">
        <v>188</v>
      </c>
      <c r="F83" s="311" t="s">
        <v>177</v>
      </c>
      <c r="G83" s="325">
        <v>24257.089503063522</v>
      </c>
      <c r="H83" s="314">
        <v>12</v>
      </c>
      <c r="I83" s="315"/>
      <c r="J83" s="316">
        <f t="shared" si="1"/>
        <v>0</v>
      </c>
      <c r="K83" s="316"/>
      <c r="L83" s="316"/>
    </row>
    <row r="84" spans="1:12" ht="54">
      <c r="A84" s="310">
        <v>69</v>
      </c>
      <c r="B84" s="310">
        <v>8</v>
      </c>
      <c r="C84" s="311">
        <v>42292904</v>
      </c>
      <c r="D84" s="311">
        <v>2500749</v>
      </c>
      <c r="E84" s="312" t="s">
        <v>190</v>
      </c>
      <c r="F84" s="311" t="s">
        <v>177</v>
      </c>
      <c r="G84" s="325">
        <v>24101.244912660546</v>
      </c>
      <c r="H84" s="314">
        <v>24</v>
      </c>
      <c r="I84" s="315"/>
      <c r="J84" s="316">
        <f t="shared" si="1"/>
        <v>0</v>
      </c>
      <c r="K84" s="316"/>
      <c r="L84" s="316"/>
    </row>
    <row r="85" spans="1:12" ht="54">
      <c r="A85" s="310">
        <v>70</v>
      </c>
      <c r="B85" s="310">
        <v>9</v>
      </c>
      <c r="C85" s="311">
        <v>42292904</v>
      </c>
      <c r="D85" s="311">
        <v>2502286</v>
      </c>
      <c r="E85" s="312" t="s">
        <v>192</v>
      </c>
      <c r="F85" s="311" t="s">
        <v>177</v>
      </c>
      <c r="G85" s="325">
        <v>24101.244912660546</v>
      </c>
      <c r="H85" s="314">
        <v>58</v>
      </c>
      <c r="I85" s="315"/>
      <c r="J85" s="316">
        <f t="shared" si="1"/>
        <v>0</v>
      </c>
      <c r="K85" s="316"/>
      <c r="L85" s="316"/>
    </row>
    <row r="86" spans="1:12">
      <c r="A86" s="310">
        <v>71</v>
      </c>
      <c r="B86" s="310">
        <v>10</v>
      </c>
      <c r="C86" s="311">
        <v>42292904</v>
      </c>
      <c r="D86" s="311">
        <v>2502281</v>
      </c>
      <c r="E86" s="312" t="s">
        <v>194</v>
      </c>
      <c r="F86" s="311" t="s">
        <v>177</v>
      </c>
      <c r="G86" s="325">
        <v>12699.282349503259</v>
      </c>
      <c r="H86" s="314">
        <v>5</v>
      </c>
      <c r="I86" s="315"/>
      <c r="J86" s="316">
        <f t="shared" si="1"/>
        <v>0</v>
      </c>
      <c r="K86" s="316"/>
      <c r="L86" s="316"/>
    </row>
    <row r="87" spans="1:12">
      <c r="A87" s="310">
        <v>72</v>
      </c>
      <c r="B87" s="310">
        <v>11</v>
      </c>
      <c r="C87" s="311">
        <v>42292904</v>
      </c>
      <c r="D87" s="311">
        <v>2500790</v>
      </c>
      <c r="E87" s="312" t="s">
        <v>196</v>
      </c>
      <c r="F87" s="311" t="s">
        <v>177</v>
      </c>
      <c r="G87" s="325">
        <v>12167.395861753093</v>
      </c>
      <c r="H87" s="314">
        <v>5</v>
      </c>
      <c r="I87" s="315"/>
      <c r="J87" s="316">
        <f t="shared" si="1"/>
        <v>0</v>
      </c>
      <c r="K87" s="316"/>
      <c r="L87" s="316"/>
    </row>
    <row r="88" spans="1:12" ht="27">
      <c r="A88" s="310">
        <v>73</v>
      </c>
      <c r="B88" s="310">
        <v>12</v>
      </c>
      <c r="C88" s="311">
        <v>42292904</v>
      </c>
      <c r="D88" s="311">
        <v>2565517</v>
      </c>
      <c r="E88" s="312" t="s">
        <v>198</v>
      </c>
      <c r="F88" s="311" t="s">
        <v>177</v>
      </c>
      <c r="G88" s="325">
        <v>13454.757291568203</v>
      </c>
      <c r="H88" s="314">
        <v>22</v>
      </c>
      <c r="I88" s="315"/>
      <c r="J88" s="316">
        <f t="shared" si="1"/>
        <v>0</v>
      </c>
      <c r="K88" s="316"/>
      <c r="L88" s="316"/>
    </row>
    <row r="89" spans="1:12" s="306" customFormat="1">
      <c r="A89" s="419" t="s">
        <v>200</v>
      </c>
      <c r="B89" s="419"/>
      <c r="C89" s="419"/>
      <c r="D89" s="419"/>
      <c r="E89" s="419"/>
      <c r="F89" s="419"/>
      <c r="G89" s="308"/>
      <c r="H89" s="329">
        <v>382</v>
      </c>
      <c r="I89" s="319"/>
      <c r="J89" s="320"/>
      <c r="K89" s="321"/>
      <c r="L89" s="321"/>
    </row>
    <row r="90" spans="1:12" s="306" customFormat="1" ht="15.75" customHeight="1">
      <c r="A90" s="419" t="s">
        <v>201</v>
      </c>
      <c r="B90" s="419"/>
      <c r="C90" s="419"/>
      <c r="D90" s="419"/>
      <c r="E90" s="419"/>
      <c r="F90" s="419"/>
      <c r="G90" s="322"/>
      <c r="H90" s="308"/>
      <c r="I90" s="319"/>
      <c r="J90" s="320"/>
      <c r="K90" s="321"/>
      <c r="L90" s="321"/>
    </row>
    <row r="91" spans="1:12">
      <c r="A91" s="330">
        <v>74</v>
      </c>
      <c r="B91" s="330">
        <v>1</v>
      </c>
      <c r="C91" s="331"/>
      <c r="D91" s="331"/>
      <c r="E91" s="337" t="s">
        <v>203</v>
      </c>
      <c r="F91" s="338" t="s">
        <v>64</v>
      </c>
      <c r="G91" s="324">
        <v>113.04347826086955</v>
      </c>
      <c r="H91" s="333">
        <v>2026</v>
      </c>
      <c r="I91" s="334"/>
      <c r="J91" s="335">
        <f t="shared" si="1"/>
        <v>0</v>
      </c>
      <c r="K91" s="335"/>
      <c r="L91" s="335"/>
    </row>
    <row r="92" spans="1:12">
      <c r="A92" s="310">
        <v>75</v>
      </c>
      <c r="B92" s="310">
        <v>2</v>
      </c>
      <c r="C92" s="311">
        <v>51171630</v>
      </c>
      <c r="D92" s="311">
        <v>2502222</v>
      </c>
      <c r="E92" s="312" t="s">
        <v>205</v>
      </c>
      <c r="F92" s="311" t="s">
        <v>207</v>
      </c>
      <c r="G92" s="325">
        <v>24123.924843808301</v>
      </c>
      <c r="H92" s="314">
        <v>7</v>
      </c>
      <c r="I92" s="315"/>
      <c r="J92" s="316">
        <f t="shared" si="1"/>
        <v>0</v>
      </c>
      <c r="K92" s="316"/>
      <c r="L92" s="316"/>
    </row>
    <row r="93" spans="1:12" ht="40.5">
      <c r="A93" s="310">
        <v>76</v>
      </c>
      <c r="B93" s="310">
        <v>3</v>
      </c>
      <c r="C93" s="311">
        <v>41104213</v>
      </c>
      <c r="D93" s="311">
        <v>2502698</v>
      </c>
      <c r="E93" s="312" t="s">
        <v>208</v>
      </c>
      <c r="F93" s="311" t="s">
        <v>209</v>
      </c>
      <c r="G93" s="325">
        <v>21116.165098100813</v>
      </c>
      <c r="H93" s="314">
        <v>40</v>
      </c>
      <c r="I93" s="315"/>
      <c r="J93" s="316">
        <f t="shared" si="1"/>
        <v>0</v>
      </c>
      <c r="K93" s="316"/>
      <c r="L93" s="316"/>
    </row>
    <row r="94" spans="1:12">
      <c r="A94" s="310">
        <v>77</v>
      </c>
      <c r="B94" s="310">
        <v>4</v>
      </c>
      <c r="C94" s="311">
        <v>51102709</v>
      </c>
      <c r="D94" s="311">
        <v>2503875</v>
      </c>
      <c r="E94" s="312" t="s">
        <v>210</v>
      </c>
      <c r="F94" s="311" t="s">
        <v>211</v>
      </c>
      <c r="G94" s="325">
        <v>3098.9135023091671</v>
      </c>
      <c r="H94" s="314">
        <v>41</v>
      </c>
      <c r="I94" s="315"/>
      <c r="J94" s="316">
        <f t="shared" si="1"/>
        <v>0</v>
      </c>
      <c r="K94" s="316"/>
      <c r="L94" s="316"/>
    </row>
    <row r="95" spans="1:12">
      <c r="A95" s="310">
        <v>78</v>
      </c>
      <c r="B95" s="310">
        <v>5</v>
      </c>
      <c r="C95" s="311"/>
      <c r="D95" s="311"/>
      <c r="E95" s="312" t="s">
        <v>212</v>
      </c>
      <c r="F95" s="311" t="s">
        <v>214</v>
      </c>
      <c r="G95" s="325">
        <v>40343.622221704361</v>
      </c>
      <c r="H95" s="314">
        <v>7</v>
      </c>
      <c r="I95" s="315"/>
      <c r="J95" s="316">
        <f t="shared" si="1"/>
        <v>0</v>
      </c>
      <c r="K95" s="316"/>
      <c r="L95" s="316"/>
    </row>
    <row r="96" spans="1:12">
      <c r="A96" s="310">
        <v>79</v>
      </c>
      <c r="B96" s="310">
        <v>6</v>
      </c>
      <c r="C96" s="311">
        <v>51102710</v>
      </c>
      <c r="D96" s="311">
        <v>2504027</v>
      </c>
      <c r="E96" s="312" t="s">
        <v>215</v>
      </c>
      <c r="F96" s="311" t="s">
        <v>207</v>
      </c>
      <c r="G96" s="325">
        <v>7592.3427199947391</v>
      </c>
      <c r="H96" s="314">
        <v>210</v>
      </c>
      <c r="I96" s="315"/>
      <c r="J96" s="316">
        <f t="shared" si="1"/>
        <v>0</v>
      </c>
      <c r="K96" s="316"/>
      <c r="L96" s="316"/>
    </row>
    <row r="97" spans="1:12" ht="27">
      <c r="A97" s="310">
        <v>80</v>
      </c>
      <c r="B97" s="310">
        <v>7</v>
      </c>
      <c r="C97" s="311">
        <v>42141502</v>
      </c>
      <c r="D97" s="311">
        <v>2503239</v>
      </c>
      <c r="E97" s="312" t="s">
        <v>217</v>
      </c>
      <c r="F97" s="311" t="s">
        <v>219</v>
      </c>
      <c r="G97" s="325">
        <v>44540.683809445691</v>
      </c>
      <c r="H97" s="314">
        <v>2</v>
      </c>
      <c r="I97" s="315"/>
      <c r="J97" s="316">
        <f t="shared" si="1"/>
        <v>0</v>
      </c>
      <c r="K97" s="316"/>
      <c r="L97" s="316"/>
    </row>
    <row r="98" spans="1:12" ht="27">
      <c r="A98" s="310">
        <v>81</v>
      </c>
      <c r="B98" s="310">
        <v>8</v>
      </c>
      <c r="C98" s="311">
        <v>42311518</v>
      </c>
      <c r="D98" s="311">
        <v>2500126</v>
      </c>
      <c r="E98" s="312" t="s">
        <v>220</v>
      </c>
      <c r="F98" s="311" t="s">
        <v>221</v>
      </c>
      <c r="G98" s="325">
        <v>14658.45861369191</v>
      </c>
      <c r="H98" s="314">
        <v>6</v>
      </c>
      <c r="I98" s="315"/>
      <c r="J98" s="316">
        <f t="shared" si="1"/>
        <v>0</v>
      </c>
      <c r="K98" s="316"/>
      <c r="L98" s="316"/>
    </row>
    <row r="99" spans="1:12" ht="27">
      <c r="A99" s="310">
        <v>82</v>
      </c>
      <c r="B99" s="310">
        <v>9</v>
      </c>
      <c r="C99" s="311">
        <v>51211615</v>
      </c>
      <c r="D99" s="311">
        <v>2500148</v>
      </c>
      <c r="E99" s="312" t="s">
        <v>222</v>
      </c>
      <c r="F99" s="311" t="s">
        <v>224</v>
      </c>
      <c r="G99" s="325">
        <v>12320.228916765864</v>
      </c>
      <c r="H99" s="314">
        <v>91</v>
      </c>
      <c r="I99" s="315"/>
      <c r="J99" s="316">
        <f t="shared" si="1"/>
        <v>0</v>
      </c>
      <c r="K99" s="316"/>
      <c r="L99" s="316"/>
    </row>
    <row r="100" spans="1:12" ht="40.5">
      <c r="A100" s="310">
        <v>83</v>
      </c>
      <c r="B100" s="310">
        <v>10</v>
      </c>
      <c r="C100" s="311">
        <v>2500417</v>
      </c>
      <c r="D100" s="311">
        <v>2500253</v>
      </c>
      <c r="E100" s="312" t="s">
        <v>225</v>
      </c>
      <c r="F100" s="311" t="s">
        <v>227</v>
      </c>
      <c r="G100" s="325">
        <v>68896.384878851881</v>
      </c>
      <c r="H100" s="314">
        <v>44</v>
      </c>
      <c r="I100" s="315"/>
      <c r="J100" s="316">
        <f t="shared" si="1"/>
        <v>0</v>
      </c>
      <c r="K100" s="316"/>
      <c r="L100" s="316"/>
    </row>
    <row r="101" spans="1:12" ht="54">
      <c r="A101" s="310">
        <v>84</v>
      </c>
      <c r="B101" s="310">
        <v>11</v>
      </c>
      <c r="C101" s="311">
        <v>2500417</v>
      </c>
      <c r="D101" s="311">
        <v>2504341</v>
      </c>
      <c r="E101" s="312" t="s">
        <v>228</v>
      </c>
      <c r="F101" s="311" t="s">
        <v>64</v>
      </c>
      <c r="G101" s="325">
        <v>9138.3480572947938</v>
      </c>
      <c r="H101" s="314">
        <v>11</v>
      </c>
      <c r="I101" s="315"/>
      <c r="J101" s="316">
        <f t="shared" si="1"/>
        <v>0</v>
      </c>
      <c r="K101" s="316"/>
      <c r="L101" s="316"/>
    </row>
    <row r="102" spans="1:12" ht="27">
      <c r="A102" s="310">
        <v>85</v>
      </c>
      <c r="B102" s="310">
        <v>12</v>
      </c>
      <c r="C102" s="311">
        <v>42311708</v>
      </c>
      <c r="D102" s="311">
        <v>2500619</v>
      </c>
      <c r="E102" s="312" t="s">
        <v>230</v>
      </c>
      <c r="F102" s="311" t="s">
        <v>38</v>
      </c>
      <c r="G102" s="325">
        <v>43154.15318560227</v>
      </c>
      <c r="H102" s="314">
        <v>9</v>
      </c>
      <c r="I102" s="315"/>
      <c r="J102" s="316">
        <f t="shared" si="1"/>
        <v>0</v>
      </c>
      <c r="K102" s="316"/>
      <c r="L102" s="316"/>
    </row>
    <row r="103" spans="1:12" ht="27">
      <c r="A103" s="310">
        <v>86</v>
      </c>
      <c r="B103" s="310">
        <v>13</v>
      </c>
      <c r="C103" s="311">
        <v>42311708</v>
      </c>
      <c r="D103" s="311">
        <v>2583795</v>
      </c>
      <c r="E103" s="312" t="s">
        <v>232</v>
      </c>
      <c r="F103" s="311" t="s">
        <v>38</v>
      </c>
      <c r="G103" s="325">
        <v>1810.0805356981268</v>
      </c>
      <c r="H103" s="314">
        <v>5</v>
      </c>
      <c r="I103" s="315"/>
      <c r="J103" s="316">
        <f t="shared" si="1"/>
        <v>0</v>
      </c>
      <c r="K103" s="316"/>
      <c r="L103" s="316"/>
    </row>
    <row r="104" spans="1:12" ht="27">
      <c r="A104" s="310">
        <v>87</v>
      </c>
      <c r="B104" s="310">
        <v>14</v>
      </c>
      <c r="C104" s="311">
        <v>42311708</v>
      </c>
      <c r="D104" s="311">
        <v>2503420</v>
      </c>
      <c r="E104" s="312" t="s">
        <v>234</v>
      </c>
      <c r="F104" s="311" t="s">
        <v>38</v>
      </c>
      <c r="G104" s="325">
        <v>3047.3283486200908</v>
      </c>
      <c r="H104" s="314">
        <v>14</v>
      </c>
      <c r="I104" s="315"/>
      <c r="J104" s="316">
        <f t="shared" si="1"/>
        <v>0</v>
      </c>
      <c r="K104" s="316"/>
      <c r="L104" s="316"/>
    </row>
    <row r="105" spans="1:12" ht="27">
      <c r="A105" s="310">
        <v>88</v>
      </c>
      <c r="B105" s="310">
        <v>15</v>
      </c>
      <c r="C105" s="311">
        <v>42311708</v>
      </c>
      <c r="D105" s="311">
        <v>2583796</v>
      </c>
      <c r="E105" s="312" t="s">
        <v>236</v>
      </c>
      <c r="F105" s="311" t="s">
        <v>38</v>
      </c>
      <c r="G105" s="325">
        <v>5498.5367605254496</v>
      </c>
      <c r="H105" s="314">
        <v>72</v>
      </c>
      <c r="I105" s="315"/>
      <c r="J105" s="316">
        <f t="shared" si="1"/>
        <v>0</v>
      </c>
      <c r="K105" s="316"/>
      <c r="L105" s="316"/>
    </row>
    <row r="106" spans="1:12">
      <c r="A106" s="310">
        <v>89</v>
      </c>
      <c r="B106" s="310">
        <v>16</v>
      </c>
      <c r="C106" s="311">
        <v>42311511</v>
      </c>
      <c r="D106" s="311">
        <v>2503344</v>
      </c>
      <c r="E106" s="312" t="s">
        <v>238</v>
      </c>
      <c r="F106" s="311" t="s">
        <v>83</v>
      </c>
      <c r="G106" s="325">
        <v>773.57052096569248</v>
      </c>
      <c r="H106" s="314">
        <v>4053</v>
      </c>
      <c r="I106" s="315"/>
      <c r="J106" s="316">
        <f t="shared" si="1"/>
        <v>0</v>
      </c>
      <c r="K106" s="316"/>
      <c r="L106" s="316"/>
    </row>
    <row r="107" spans="1:12">
      <c r="A107" s="310">
        <v>90</v>
      </c>
      <c r="B107" s="310">
        <v>17</v>
      </c>
      <c r="C107" s="311">
        <v>42311511</v>
      </c>
      <c r="D107" s="311">
        <v>2503819</v>
      </c>
      <c r="E107" s="312" t="s">
        <v>240</v>
      </c>
      <c r="F107" s="311" t="s">
        <v>38</v>
      </c>
      <c r="G107" s="325">
        <v>84624.38409266049</v>
      </c>
      <c r="H107" s="314">
        <v>9</v>
      </c>
      <c r="I107" s="315"/>
      <c r="J107" s="316">
        <f t="shared" si="1"/>
        <v>0</v>
      </c>
      <c r="K107" s="316"/>
      <c r="L107" s="316"/>
    </row>
    <row r="108" spans="1:12" ht="54">
      <c r="A108" s="310">
        <v>91</v>
      </c>
      <c r="B108" s="310">
        <v>18</v>
      </c>
      <c r="C108" s="311">
        <v>42141500</v>
      </c>
      <c r="D108" s="311">
        <v>2501102</v>
      </c>
      <c r="E108" s="312" t="s">
        <v>242</v>
      </c>
      <c r="F108" s="311" t="s">
        <v>244</v>
      </c>
      <c r="G108" s="325">
        <v>33878.200177028077</v>
      </c>
      <c r="H108" s="314">
        <v>19</v>
      </c>
      <c r="I108" s="315"/>
      <c r="J108" s="316">
        <f t="shared" si="1"/>
        <v>0</v>
      </c>
      <c r="K108" s="316"/>
      <c r="L108" s="316"/>
    </row>
    <row r="109" spans="1:12">
      <c r="A109" s="310">
        <v>92</v>
      </c>
      <c r="B109" s="310">
        <v>19</v>
      </c>
      <c r="C109" s="311">
        <v>51101508</v>
      </c>
      <c r="D109" s="311">
        <v>2501714</v>
      </c>
      <c r="E109" s="312" t="s">
        <v>245</v>
      </c>
      <c r="F109" s="311" t="s">
        <v>64</v>
      </c>
      <c r="G109" s="325">
        <v>1600.1999750031246</v>
      </c>
      <c r="H109" s="314">
        <v>57</v>
      </c>
      <c r="I109" s="315"/>
      <c r="J109" s="316">
        <f t="shared" si="1"/>
        <v>0</v>
      </c>
      <c r="K109" s="316"/>
      <c r="L109" s="316"/>
    </row>
    <row r="110" spans="1:12">
      <c r="A110" s="310">
        <v>93</v>
      </c>
      <c r="B110" s="310">
        <v>20</v>
      </c>
      <c r="C110" s="311">
        <v>42141504</v>
      </c>
      <c r="D110" s="311">
        <v>2501715</v>
      </c>
      <c r="E110" s="312" t="s">
        <v>247</v>
      </c>
      <c r="F110" s="311" t="s">
        <v>64</v>
      </c>
      <c r="G110" s="325">
        <v>2067.5048355899421</v>
      </c>
      <c r="H110" s="314">
        <v>30</v>
      </c>
      <c r="I110" s="315"/>
      <c r="J110" s="316">
        <f t="shared" si="1"/>
        <v>0</v>
      </c>
      <c r="K110" s="316"/>
      <c r="L110" s="316"/>
    </row>
    <row r="111" spans="1:12">
      <c r="A111" s="310">
        <v>94</v>
      </c>
      <c r="B111" s="310">
        <v>21</v>
      </c>
      <c r="C111" s="311">
        <v>42311505</v>
      </c>
      <c r="D111" s="311">
        <v>2501716</v>
      </c>
      <c r="E111" s="312" t="s">
        <v>249</v>
      </c>
      <c r="F111" s="311" t="s">
        <v>64</v>
      </c>
      <c r="G111" s="325">
        <v>2459.6593911311629</v>
      </c>
      <c r="H111" s="314">
        <v>60</v>
      </c>
      <c r="I111" s="315"/>
      <c r="J111" s="316">
        <f t="shared" si="1"/>
        <v>0</v>
      </c>
      <c r="K111" s="316"/>
      <c r="L111" s="316"/>
    </row>
    <row r="112" spans="1:12">
      <c r="A112" s="310">
        <v>95</v>
      </c>
      <c r="B112" s="310">
        <v>22</v>
      </c>
      <c r="C112" s="311">
        <v>42311505</v>
      </c>
      <c r="D112" s="311">
        <v>2501717</v>
      </c>
      <c r="E112" s="312" t="s">
        <v>251</v>
      </c>
      <c r="F112" s="311" t="s">
        <v>64</v>
      </c>
      <c r="G112" s="325">
        <v>2979.2207792207791</v>
      </c>
      <c r="H112" s="314">
        <v>50</v>
      </c>
      <c r="I112" s="315"/>
      <c r="J112" s="316">
        <f t="shared" si="1"/>
        <v>0</v>
      </c>
      <c r="K112" s="316"/>
      <c r="L112" s="316"/>
    </row>
    <row r="113" spans="1:12">
      <c r="A113" s="310">
        <v>96</v>
      </c>
      <c r="B113" s="310">
        <v>23</v>
      </c>
      <c r="C113" s="311">
        <v>42311505</v>
      </c>
      <c r="D113" s="311">
        <v>2500104</v>
      </c>
      <c r="E113" s="312" t="s">
        <v>253</v>
      </c>
      <c r="F113" s="311" t="s">
        <v>64</v>
      </c>
      <c r="G113" s="325">
        <v>6312.0324214151979</v>
      </c>
      <c r="H113" s="314">
        <v>20</v>
      </c>
      <c r="I113" s="315"/>
      <c r="J113" s="316">
        <f t="shared" si="1"/>
        <v>0</v>
      </c>
      <c r="K113" s="316"/>
      <c r="L113" s="316"/>
    </row>
    <row r="114" spans="1:12">
      <c r="A114" s="310">
        <v>97</v>
      </c>
      <c r="B114" s="310">
        <v>24</v>
      </c>
      <c r="C114" s="311">
        <v>42311505</v>
      </c>
      <c r="D114" s="311">
        <v>2584090</v>
      </c>
      <c r="E114" s="312" t="s">
        <v>255</v>
      </c>
      <c r="F114" s="311" t="s">
        <v>64</v>
      </c>
      <c r="G114" s="325">
        <v>8218.2188706292527</v>
      </c>
      <c r="H114" s="314">
        <v>22</v>
      </c>
      <c r="I114" s="315"/>
      <c r="J114" s="316">
        <f t="shared" si="1"/>
        <v>0</v>
      </c>
      <c r="K114" s="316"/>
      <c r="L114" s="316"/>
    </row>
    <row r="115" spans="1:12">
      <c r="A115" s="310">
        <v>98</v>
      </c>
      <c r="B115" s="310">
        <v>25</v>
      </c>
      <c r="C115" s="311">
        <v>42311505</v>
      </c>
      <c r="D115" s="311">
        <v>2500106</v>
      </c>
      <c r="E115" s="312" t="s">
        <v>257</v>
      </c>
      <c r="F115" s="311" t="s">
        <v>64</v>
      </c>
      <c r="G115" s="325">
        <v>9790.7751287887859</v>
      </c>
      <c r="H115" s="314">
        <v>20</v>
      </c>
      <c r="I115" s="315"/>
      <c r="J115" s="316">
        <f t="shared" si="1"/>
        <v>0</v>
      </c>
      <c r="K115" s="316"/>
      <c r="L115" s="316"/>
    </row>
    <row r="116" spans="1:12">
      <c r="A116" s="310">
        <v>99</v>
      </c>
      <c r="B116" s="310">
        <v>26</v>
      </c>
      <c r="C116" s="311">
        <v>42311505</v>
      </c>
      <c r="D116" s="311">
        <v>2584091</v>
      </c>
      <c r="E116" s="312" t="s">
        <v>259</v>
      </c>
      <c r="F116" s="311" t="s">
        <v>64</v>
      </c>
      <c r="G116" s="325">
        <v>11403.193058757965</v>
      </c>
      <c r="H116" s="314">
        <v>33</v>
      </c>
      <c r="I116" s="315"/>
      <c r="J116" s="316">
        <f t="shared" si="1"/>
        <v>0</v>
      </c>
      <c r="K116" s="316"/>
      <c r="L116" s="316"/>
    </row>
    <row r="117" spans="1:12">
      <c r="A117" s="310">
        <v>100</v>
      </c>
      <c r="B117" s="310">
        <v>27</v>
      </c>
      <c r="C117" s="311">
        <v>42311505</v>
      </c>
      <c r="D117" s="311">
        <v>2501715</v>
      </c>
      <c r="E117" s="312" t="s">
        <v>261</v>
      </c>
      <c r="F117" s="311" t="s">
        <v>64</v>
      </c>
      <c r="G117" s="325">
        <v>3305.3351777769471</v>
      </c>
      <c r="H117" s="314">
        <v>40</v>
      </c>
      <c r="I117" s="315"/>
      <c r="J117" s="316">
        <f t="shared" si="1"/>
        <v>0</v>
      </c>
      <c r="K117" s="316"/>
      <c r="L117" s="316"/>
    </row>
    <row r="118" spans="1:12">
      <c r="A118" s="310">
        <v>101</v>
      </c>
      <c r="B118" s="310">
        <v>28</v>
      </c>
      <c r="C118" s="311">
        <v>42311505</v>
      </c>
      <c r="D118" s="311">
        <v>2500101</v>
      </c>
      <c r="E118" s="312" t="s">
        <v>263</v>
      </c>
      <c r="F118" s="311" t="s">
        <v>64</v>
      </c>
      <c r="G118" s="325">
        <v>2647.1921961508037</v>
      </c>
      <c r="H118" s="314">
        <v>154</v>
      </c>
      <c r="I118" s="315"/>
      <c r="J118" s="316">
        <f t="shared" si="1"/>
        <v>0</v>
      </c>
      <c r="K118" s="316"/>
      <c r="L118" s="316"/>
    </row>
    <row r="119" spans="1:12">
      <c r="A119" s="310">
        <v>102</v>
      </c>
      <c r="B119" s="310">
        <v>29</v>
      </c>
      <c r="C119" s="311">
        <v>42311505</v>
      </c>
      <c r="D119" s="311">
        <v>2500102</v>
      </c>
      <c r="E119" s="312" t="s">
        <v>264</v>
      </c>
      <c r="F119" s="311" t="s">
        <v>64</v>
      </c>
      <c r="G119" s="325">
        <v>3262.9929932992686</v>
      </c>
      <c r="H119" s="314">
        <v>232</v>
      </c>
      <c r="I119" s="315"/>
      <c r="J119" s="316">
        <f t="shared" si="1"/>
        <v>0</v>
      </c>
      <c r="K119" s="316"/>
      <c r="L119" s="316"/>
    </row>
    <row r="120" spans="1:12">
      <c r="A120" s="310">
        <v>103</v>
      </c>
      <c r="B120" s="310">
        <v>30</v>
      </c>
      <c r="C120" s="311">
        <v>42311505</v>
      </c>
      <c r="D120" s="311">
        <v>2500103</v>
      </c>
      <c r="E120" s="312" t="s">
        <v>265</v>
      </c>
      <c r="F120" s="311" t="s">
        <v>64</v>
      </c>
      <c r="G120" s="325">
        <v>3811.8472371279736</v>
      </c>
      <c r="H120" s="314">
        <v>120</v>
      </c>
      <c r="I120" s="315"/>
      <c r="J120" s="316">
        <f t="shared" si="1"/>
        <v>0</v>
      </c>
      <c r="K120" s="316"/>
      <c r="L120" s="316"/>
    </row>
    <row r="121" spans="1:12">
      <c r="A121" s="310">
        <v>104</v>
      </c>
      <c r="B121" s="310">
        <v>31</v>
      </c>
      <c r="C121" s="311">
        <v>42311505</v>
      </c>
      <c r="D121" s="311">
        <v>2002798</v>
      </c>
      <c r="E121" s="312" t="s">
        <v>266</v>
      </c>
      <c r="F121" s="311" t="s">
        <v>268</v>
      </c>
      <c r="G121" s="325">
        <v>6610.8287961282522</v>
      </c>
      <c r="H121" s="314">
        <v>20</v>
      </c>
      <c r="I121" s="315"/>
      <c r="J121" s="316">
        <f t="shared" si="1"/>
        <v>0</v>
      </c>
      <c r="K121" s="316"/>
      <c r="L121" s="316"/>
    </row>
    <row r="122" spans="1:12">
      <c r="A122" s="310">
        <v>105</v>
      </c>
      <c r="B122" s="310">
        <v>32</v>
      </c>
      <c r="C122" s="311">
        <v>42311505</v>
      </c>
      <c r="D122" s="311">
        <v>2002798</v>
      </c>
      <c r="E122" s="312" t="s">
        <v>266</v>
      </c>
      <c r="F122" s="311" t="s">
        <v>50</v>
      </c>
      <c r="G122" s="325">
        <v>118198.16597070782</v>
      </c>
      <c r="H122" s="314">
        <v>4</v>
      </c>
      <c r="I122" s="315"/>
      <c r="J122" s="316">
        <f t="shared" si="1"/>
        <v>0</v>
      </c>
      <c r="K122" s="316"/>
      <c r="L122" s="316"/>
    </row>
    <row r="123" spans="1:12">
      <c r="A123" s="310">
        <v>106</v>
      </c>
      <c r="B123" s="310">
        <v>33</v>
      </c>
      <c r="C123" s="311">
        <v>42311505</v>
      </c>
      <c r="D123" s="311">
        <v>2002799</v>
      </c>
      <c r="E123" s="312" t="s">
        <v>269</v>
      </c>
      <c r="F123" s="311" t="s">
        <v>268</v>
      </c>
      <c r="G123" s="325">
        <v>6349.367882553559</v>
      </c>
      <c r="H123" s="314">
        <v>20</v>
      </c>
      <c r="I123" s="315"/>
      <c r="J123" s="316">
        <f t="shared" si="1"/>
        <v>0</v>
      </c>
      <c r="K123" s="316"/>
      <c r="L123" s="316"/>
    </row>
    <row r="124" spans="1:12">
      <c r="A124" s="310">
        <v>107</v>
      </c>
      <c r="B124" s="310">
        <v>34</v>
      </c>
      <c r="C124" s="311">
        <v>42311505</v>
      </c>
      <c r="D124" s="311">
        <v>2002799</v>
      </c>
      <c r="E124" s="312" t="s">
        <v>269</v>
      </c>
      <c r="F124" s="311" t="s">
        <v>50</v>
      </c>
      <c r="G124" s="325">
        <v>124621.67518219547</v>
      </c>
      <c r="H124" s="314">
        <v>3</v>
      </c>
      <c r="I124" s="315"/>
      <c r="J124" s="316">
        <f t="shared" si="1"/>
        <v>0</v>
      </c>
      <c r="K124" s="316"/>
      <c r="L124" s="316"/>
    </row>
    <row r="125" spans="1:12">
      <c r="A125" s="310">
        <v>108</v>
      </c>
      <c r="B125" s="310">
        <v>35</v>
      </c>
      <c r="C125" s="311">
        <v>42312313</v>
      </c>
      <c r="D125" s="311">
        <v>2003240</v>
      </c>
      <c r="E125" s="312" t="s">
        <v>271</v>
      </c>
      <c r="F125" s="311" t="s">
        <v>272</v>
      </c>
      <c r="G125" s="325">
        <v>19832.85894624942</v>
      </c>
      <c r="H125" s="314">
        <v>5</v>
      </c>
      <c r="I125" s="315"/>
      <c r="J125" s="316">
        <f t="shared" si="1"/>
        <v>0</v>
      </c>
      <c r="K125" s="316"/>
      <c r="L125" s="316"/>
    </row>
    <row r="126" spans="1:12">
      <c r="A126" s="310">
        <v>109</v>
      </c>
      <c r="B126" s="310">
        <v>36</v>
      </c>
      <c r="C126" s="311">
        <v>12352301</v>
      </c>
      <c r="D126" s="311">
        <v>2501328</v>
      </c>
      <c r="E126" s="312" t="s">
        <v>273</v>
      </c>
      <c r="F126" s="311" t="s">
        <v>64</v>
      </c>
      <c r="G126" s="325">
        <v>16941.725721243107</v>
      </c>
      <c r="H126" s="314">
        <v>10</v>
      </c>
      <c r="I126" s="315"/>
      <c r="J126" s="316">
        <f t="shared" si="1"/>
        <v>0</v>
      </c>
      <c r="K126" s="316"/>
      <c r="L126" s="316"/>
    </row>
    <row r="127" spans="1:12">
      <c r="A127" s="310">
        <v>110</v>
      </c>
      <c r="B127" s="310">
        <v>37</v>
      </c>
      <c r="C127" s="311">
        <v>42311511</v>
      </c>
      <c r="D127" s="311">
        <v>2502575</v>
      </c>
      <c r="E127" s="312" t="s">
        <v>275</v>
      </c>
      <c r="F127" s="311" t="s">
        <v>64</v>
      </c>
      <c r="G127" s="325">
        <v>2177.9886812455829</v>
      </c>
      <c r="H127" s="314">
        <v>72</v>
      </c>
      <c r="I127" s="315"/>
      <c r="J127" s="316">
        <f t="shared" si="1"/>
        <v>0</v>
      </c>
      <c r="K127" s="316"/>
      <c r="L127" s="316"/>
    </row>
    <row r="128" spans="1:12" s="306" customFormat="1">
      <c r="A128" s="419" t="s">
        <v>277</v>
      </c>
      <c r="B128" s="419"/>
      <c r="C128" s="419"/>
      <c r="D128" s="419"/>
      <c r="E128" s="419"/>
      <c r="F128" s="419"/>
      <c r="G128" s="308"/>
      <c r="H128" s="329">
        <v>7638</v>
      </c>
      <c r="I128" s="319"/>
      <c r="J128" s="320"/>
      <c r="K128" s="321"/>
      <c r="L128" s="321"/>
    </row>
    <row r="129" spans="1:12" s="306" customFormat="1" ht="15.75" customHeight="1">
      <c r="A129" s="419" t="s">
        <v>278</v>
      </c>
      <c r="B129" s="419"/>
      <c r="C129" s="419"/>
      <c r="D129" s="419"/>
      <c r="E129" s="419"/>
      <c r="F129" s="419"/>
      <c r="G129" s="322"/>
      <c r="H129" s="308"/>
      <c r="I129" s="319"/>
      <c r="J129" s="320"/>
      <c r="K129" s="321"/>
      <c r="L129" s="321"/>
    </row>
    <row r="130" spans="1:12" ht="27">
      <c r="A130" s="330">
        <v>111</v>
      </c>
      <c r="B130" s="330">
        <v>1</v>
      </c>
      <c r="C130" s="331">
        <v>42281604</v>
      </c>
      <c r="D130" s="331">
        <v>2502739</v>
      </c>
      <c r="E130" s="332" t="s">
        <v>279</v>
      </c>
      <c r="F130" s="331" t="s">
        <v>281</v>
      </c>
      <c r="G130" s="324">
        <v>136657.51495069379</v>
      </c>
      <c r="H130" s="333">
        <v>2</v>
      </c>
      <c r="I130" s="334"/>
      <c r="J130" s="335">
        <f t="shared" si="1"/>
        <v>0</v>
      </c>
      <c r="K130" s="335"/>
      <c r="L130" s="335"/>
    </row>
    <row r="131" spans="1:12">
      <c r="A131" s="310">
        <v>112</v>
      </c>
      <c r="B131" s="310">
        <v>2</v>
      </c>
      <c r="C131" s="311">
        <v>42281604</v>
      </c>
      <c r="D131" s="311">
        <v>2502739</v>
      </c>
      <c r="E131" s="312" t="s">
        <v>279</v>
      </c>
      <c r="F131" s="311" t="s">
        <v>268</v>
      </c>
      <c r="G131" s="325">
        <v>7016.2389110855283</v>
      </c>
      <c r="H131" s="314">
        <v>10</v>
      </c>
      <c r="I131" s="315"/>
      <c r="J131" s="316">
        <f t="shared" si="1"/>
        <v>0</v>
      </c>
      <c r="K131" s="316"/>
      <c r="L131" s="316"/>
    </row>
    <row r="132" spans="1:12" ht="27">
      <c r="A132" s="310">
        <v>113</v>
      </c>
      <c r="B132" s="310">
        <v>3</v>
      </c>
      <c r="C132" s="311">
        <v>42281704</v>
      </c>
      <c r="D132" s="311">
        <v>2503252</v>
      </c>
      <c r="E132" s="312" t="s">
        <v>282</v>
      </c>
      <c r="F132" s="311" t="s">
        <v>283</v>
      </c>
      <c r="G132" s="325">
        <v>190169.51810374536</v>
      </c>
      <c r="H132" s="314">
        <v>8</v>
      </c>
      <c r="I132" s="315"/>
      <c r="J132" s="316">
        <f t="shared" si="1"/>
        <v>0</v>
      </c>
      <c r="K132" s="316"/>
      <c r="L132" s="316"/>
    </row>
    <row r="133" spans="1:12">
      <c r="A133" s="310">
        <v>114</v>
      </c>
      <c r="B133" s="310">
        <v>4</v>
      </c>
      <c r="C133" s="311">
        <v>42281603</v>
      </c>
      <c r="D133" s="311">
        <v>2504876</v>
      </c>
      <c r="E133" s="312" t="s">
        <v>284</v>
      </c>
      <c r="F133" s="311" t="s">
        <v>286</v>
      </c>
      <c r="G133" s="325">
        <v>242739.57613359904</v>
      </c>
      <c r="H133" s="314">
        <v>17</v>
      </c>
      <c r="I133" s="315"/>
      <c r="J133" s="316">
        <f t="shared" ref="J133:J196" si="2">+I133*0.19</f>
        <v>0</v>
      </c>
      <c r="K133" s="316"/>
      <c r="L133" s="316"/>
    </row>
    <row r="134" spans="1:12" ht="40.5">
      <c r="A134" s="310">
        <v>115</v>
      </c>
      <c r="B134" s="310">
        <v>5</v>
      </c>
      <c r="C134" s="311">
        <v>42281603</v>
      </c>
      <c r="D134" s="311">
        <v>2503133</v>
      </c>
      <c r="E134" s="312" t="s">
        <v>287</v>
      </c>
      <c r="F134" s="311" t="s">
        <v>486</v>
      </c>
      <c r="G134" s="325">
        <v>54566.66514335094</v>
      </c>
      <c r="H134" s="314">
        <v>55</v>
      </c>
      <c r="I134" s="315"/>
      <c r="J134" s="316">
        <f t="shared" si="2"/>
        <v>0</v>
      </c>
      <c r="K134" s="316"/>
      <c r="L134" s="316"/>
    </row>
    <row r="135" spans="1:12" ht="40.5">
      <c r="A135" s="310">
        <v>116</v>
      </c>
      <c r="B135" s="310">
        <v>6</v>
      </c>
      <c r="C135" s="311">
        <v>42131700</v>
      </c>
      <c r="D135" s="311">
        <v>2502695</v>
      </c>
      <c r="E135" s="312" t="s">
        <v>289</v>
      </c>
      <c r="F135" s="311" t="s">
        <v>488</v>
      </c>
      <c r="G135" s="325">
        <v>80124.258525751793</v>
      </c>
      <c r="H135" s="314">
        <v>2</v>
      </c>
      <c r="I135" s="315"/>
      <c r="J135" s="316">
        <f t="shared" si="2"/>
        <v>0</v>
      </c>
      <c r="K135" s="316"/>
      <c r="L135" s="316"/>
    </row>
    <row r="136" spans="1:12">
      <c r="A136" s="310">
        <v>117</v>
      </c>
      <c r="B136" s="310">
        <v>7</v>
      </c>
      <c r="C136" s="311">
        <v>42281603</v>
      </c>
      <c r="D136" s="311">
        <v>2504876</v>
      </c>
      <c r="E136" s="312" t="s">
        <v>284</v>
      </c>
      <c r="F136" s="311" t="s">
        <v>272</v>
      </c>
      <c r="G136" s="325">
        <v>43699.115962945601</v>
      </c>
      <c r="H136" s="314">
        <v>11</v>
      </c>
      <c r="I136" s="315"/>
      <c r="J136" s="316">
        <f t="shared" si="2"/>
        <v>0</v>
      </c>
      <c r="K136" s="316"/>
      <c r="L136" s="316"/>
    </row>
    <row r="137" spans="1:12" ht="45" customHeight="1">
      <c r="A137" s="310">
        <v>118</v>
      </c>
      <c r="B137" s="310">
        <v>8</v>
      </c>
      <c r="C137" s="311">
        <v>42281604</v>
      </c>
      <c r="D137" s="311">
        <v>2502739</v>
      </c>
      <c r="E137" s="312" t="s">
        <v>291</v>
      </c>
      <c r="F137" s="311" t="s">
        <v>290</v>
      </c>
      <c r="G137" s="325">
        <v>129421.71815579286</v>
      </c>
      <c r="H137" s="314">
        <v>2</v>
      </c>
      <c r="I137" s="315"/>
      <c r="J137" s="316">
        <f t="shared" si="2"/>
        <v>0</v>
      </c>
      <c r="K137" s="316"/>
      <c r="L137" s="316"/>
    </row>
    <row r="138" spans="1:12" ht="40.5">
      <c r="A138" s="310">
        <v>119</v>
      </c>
      <c r="B138" s="310">
        <v>9</v>
      </c>
      <c r="C138" s="311">
        <v>42281704</v>
      </c>
      <c r="D138" s="311">
        <v>2500436</v>
      </c>
      <c r="E138" s="312" t="s">
        <v>293</v>
      </c>
      <c r="F138" s="311" t="s">
        <v>295</v>
      </c>
      <c r="G138" s="325">
        <v>93020.903179561181</v>
      </c>
      <c r="H138" s="314">
        <v>10</v>
      </c>
      <c r="I138" s="315"/>
      <c r="J138" s="316">
        <f t="shared" si="2"/>
        <v>0</v>
      </c>
      <c r="K138" s="316"/>
      <c r="L138" s="316"/>
    </row>
    <row r="139" spans="1:12" ht="27">
      <c r="A139" s="310">
        <v>120</v>
      </c>
      <c r="B139" s="310">
        <v>10</v>
      </c>
      <c r="C139" s="311">
        <v>42281603</v>
      </c>
      <c r="D139" s="311">
        <v>2584033</v>
      </c>
      <c r="E139" s="312" t="s">
        <v>296</v>
      </c>
      <c r="F139" s="311" t="s">
        <v>494</v>
      </c>
      <c r="G139" s="325">
        <v>219267.21189883252</v>
      </c>
      <c r="H139" s="314">
        <v>16</v>
      </c>
      <c r="I139" s="315"/>
      <c r="J139" s="316">
        <f t="shared" si="2"/>
        <v>0</v>
      </c>
      <c r="K139" s="316"/>
      <c r="L139" s="316"/>
    </row>
    <row r="140" spans="1:12">
      <c r="A140" s="310">
        <v>121</v>
      </c>
      <c r="B140" s="310">
        <v>11</v>
      </c>
      <c r="C140" s="311">
        <v>42281604</v>
      </c>
      <c r="D140" s="311">
        <v>2584088</v>
      </c>
      <c r="E140" s="312" t="s">
        <v>298</v>
      </c>
      <c r="F140" s="311" t="s">
        <v>299</v>
      </c>
      <c r="G140" s="325">
        <v>41388.50869059367</v>
      </c>
      <c r="H140" s="314">
        <v>4</v>
      </c>
      <c r="I140" s="315"/>
      <c r="J140" s="316">
        <f t="shared" si="2"/>
        <v>0</v>
      </c>
      <c r="K140" s="316"/>
      <c r="L140" s="316"/>
    </row>
    <row r="141" spans="1:12">
      <c r="A141" s="310">
        <v>122</v>
      </c>
      <c r="B141" s="310">
        <v>12</v>
      </c>
      <c r="C141" s="311">
        <v>15101511</v>
      </c>
      <c r="D141" s="311">
        <v>2502671</v>
      </c>
      <c r="E141" s="312" t="s">
        <v>300</v>
      </c>
      <c r="F141" s="311" t="s">
        <v>302</v>
      </c>
      <c r="G141" s="325">
        <v>16165.396946642541</v>
      </c>
      <c r="H141" s="314">
        <v>2</v>
      </c>
      <c r="I141" s="315"/>
      <c r="J141" s="316">
        <f t="shared" si="2"/>
        <v>0</v>
      </c>
      <c r="K141" s="316"/>
      <c r="L141" s="316"/>
    </row>
    <row r="142" spans="1:12">
      <c r="A142" s="310">
        <v>123</v>
      </c>
      <c r="B142" s="310">
        <v>13</v>
      </c>
      <c r="C142" s="311"/>
      <c r="D142" s="311"/>
      <c r="E142" s="312" t="s">
        <v>303</v>
      </c>
      <c r="F142" s="311" t="s">
        <v>50</v>
      </c>
      <c r="G142" s="325">
        <v>39156.234199615727</v>
      </c>
      <c r="H142" s="314">
        <v>4</v>
      </c>
      <c r="I142" s="315"/>
      <c r="J142" s="316">
        <f t="shared" si="2"/>
        <v>0</v>
      </c>
      <c r="K142" s="316"/>
      <c r="L142" s="316"/>
    </row>
    <row r="143" spans="1:12" s="306" customFormat="1">
      <c r="A143" s="419" t="s">
        <v>305</v>
      </c>
      <c r="B143" s="419"/>
      <c r="C143" s="419"/>
      <c r="D143" s="419"/>
      <c r="E143" s="419"/>
      <c r="F143" s="419"/>
      <c r="G143" s="308"/>
      <c r="H143" s="329">
        <v>143</v>
      </c>
      <c r="I143" s="319"/>
      <c r="J143" s="320"/>
      <c r="K143" s="321"/>
      <c r="L143" s="321"/>
    </row>
    <row r="144" spans="1:12" s="306" customFormat="1" ht="15.75" customHeight="1">
      <c r="A144" s="419" t="s">
        <v>306</v>
      </c>
      <c r="B144" s="419"/>
      <c r="C144" s="419"/>
      <c r="D144" s="419"/>
      <c r="E144" s="419"/>
      <c r="F144" s="419"/>
      <c r="G144" s="322"/>
      <c r="H144" s="308"/>
      <c r="I144" s="319"/>
      <c r="J144" s="320"/>
      <c r="K144" s="321"/>
      <c r="L144" s="321"/>
    </row>
    <row r="145" spans="1:12">
      <c r="A145" s="330">
        <v>124</v>
      </c>
      <c r="B145" s="330">
        <v>1</v>
      </c>
      <c r="C145" s="331">
        <v>41104122</v>
      </c>
      <c r="D145" s="331">
        <v>2502958</v>
      </c>
      <c r="E145" s="332" t="s">
        <v>560</v>
      </c>
      <c r="F145" s="331" t="s">
        <v>64</v>
      </c>
      <c r="G145" s="339">
        <v>274.22308199945655</v>
      </c>
      <c r="H145" s="333">
        <v>150</v>
      </c>
      <c r="I145" s="334"/>
      <c r="J145" s="335">
        <f t="shared" si="2"/>
        <v>0</v>
      </c>
      <c r="K145" s="335"/>
      <c r="L145" s="335"/>
    </row>
    <row r="146" spans="1:12">
      <c r="A146" s="310">
        <v>125</v>
      </c>
      <c r="B146" s="310">
        <v>2</v>
      </c>
      <c r="C146" s="311">
        <v>41104112</v>
      </c>
      <c r="D146" s="311">
        <v>2502175</v>
      </c>
      <c r="E146" s="312" t="s">
        <v>307</v>
      </c>
      <c r="F146" s="311" t="s">
        <v>64</v>
      </c>
      <c r="G146" s="339">
        <v>488.83543601830024</v>
      </c>
      <c r="H146" s="314">
        <v>50</v>
      </c>
      <c r="I146" s="315"/>
      <c r="J146" s="316">
        <f t="shared" si="2"/>
        <v>0</v>
      </c>
      <c r="K146" s="316"/>
      <c r="L146" s="316"/>
    </row>
    <row r="147" spans="1:12">
      <c r="A147" s="310">
        <v>126</v>
      </c>
      <c r="B147" s="310">
        <v>3</v>
      </c>
      <c r="C147" s="311">
        <v>41104112</v>
      </c>
      <c r="D147" s="311">
        <v>2501674</v>
      </c>
      <c r="E147" s="312" t="s">
        <v>309</v>
      </c>
      <c r="F147" s="311" t="s">
        <v>64</v>
      </c>
      <c r="G147" s="339">
        <v>339.77307915749083</v>
      </c>
      <c r="H147" s="314">
        <v>2540</v>
      </c>
      <c r="I147" s="315"/>
      <c r="J147" s="316">
        <f t="shared" si="2"/>
        <v>0</v>
      </c>
      <c r="K147" s="316"/>
      <c r="L147" s="316"/>
    </row>
    <row r="148" spans="1:12">
      <c r="A148" s="310">
        <v>127</v>
      </c>
      <c r="B148" s="310">
        <v>4</v>
      </c>
      <c r="C148" s="311">
        <v>42182000</v>
      </c>
      <c r="D148" s="311">
        <v>2501166</v>
      </c>
      <c r="E148" s="312" t="s">
        <v>311</v>
      </c>
      <c r="F148" s="311" t="s">
        <v>64</v>
      </c>
      <c r="G148" s="339">
        <v>3016.6127106757717</v>
      </c>
      <c r="H148" s="314">
        <v>800</v>
      </c>
      <c r="I148" s="315"/>
      <c r="J148" s="316">
        <f t="shared" si="2"/>
        <v>0</v>
      </c>
      <c r="K148" s="316"/>
      <c r="L148" s="316"/>
    </row>
    <row r="149" spans="1:12">
      <c r="A149" s="310">
        <v>128</v>
      </c>
      <c r="B149" s="310">
        <v>5</v>
      </c>
      <c r="C149" s="311">
        <v>42182014</v>
      </c>
      <c r="D149" s="311">
        <v>2504937</v>
      </c>
      <c r="E149" s="312" t="s">
        <v>313</v>
      </c>
      <c r="F149" s="311" t="s">
        <v>64</v>
      </c>
      <c r="G149" s="339">
        <v>1292.592419453372</v>
      </c>
      <c r="H149" s="314">
        <v>440</v>
      </c>
      <c r="I149" s="315"/>
      <c r="J149" s="316">
        <f t="shared" si="2"/>
        <v>0</v>
      </c>
      <c r="K149" s="316"/>
      <c r="L149" s="316"/>
    </row>
    <row r="150" spans="1:12" ht="27">
      <c r="A150" s="310">
        <v>129</v>
      </c>
      <c r="B150" s="310">
        <v>6</v>
      </c>
      <c r="C150" s="311">
        <v>42271705</v>
      </c>
      <c r="D150" s="311">
        <v>2500029</v>
      </c>
      <c r="E150" s="312" t="s">
        <v>489</v>
      </c>
      <c r="F150" s="311" t="s">
        <v>64</v>
      </c>
      <c r="G150" s="339">
        <v>3104.0152042900472</v>
      </c>
      <c r="H150" s="314">
        <v>55</v>
      </c>
      <c r="I150" s="315"/>
      <c r="J150" s="316">
        <f t="shared" si="2"/>
        <v>0</v>
      </c>
      <c r="K150" s="316"/>
      <c r="L150" s="316"/>
    </row>
    <row r="151" spans="1:12">
      <c r="A151" s="310">
        <v>130</v>
      </c>
      <c r="B151" s="310">
        <v>7</v>
      </c>
      <c r="C151" s="311">
        <v>42182013</v>
      </c>
      <c r="D151" s="311">
        <v>2584143</v>
      </c>
      <c r="E151" s="312" t="s">
        <v>315</v>
      </c>
      <c r="F151" s="311" t="s">
        <v>64</v>
      </c>
      <c r="G151" s="339">
        <v>82422.464931775277</v>
      </c>
      <c r="H151" s="314">
        <v>4</v>
      </c>
      <c r="I151" s="315"/>
      <c r="J151" s="316">
        <f t="shared" si="2"/>
        <v>0</v>
      </c>
      <c r="K151" s="316"/>
      <c r="L151" s="316"/>
    </row>
    <row r="152" spans="1:12" s="306" customFormat="1">
      <c r="A152" s="419" t="s">
        <v>317</v>
      </c>
      <c r="B152" s="419"/>
      <c r="C152" s="419"/>
      <c r="D152" s="419"/>
      <c r="E152" s="419"/>
      <c r="F152" s="419"/>
      <c r="G152" s="308"/>
      <c r="H152" s="329">
        <v>4039</v>
      </c>
      <c r="I152" s="319"/>
      <c r="J152" s="320"/>
      <c r="K152" s="321"/>
      <c r="L152" s="321"/>
    </row>
    <row r="153" spans="1:12" s="306" customFormat="1" ht="15.75" customHeight="1">
      <c r="A153" s="419" t="s">
        <v>318</v>
      </c>
      <c r="B153" s="419"/>
      <c r="C153" s="419"/>
      <c r="D153" s="419"/>
      <c r="E153" s="419"/>
      <c r="F153" s="419"/>
      <c r="G153" s="340"/>
      <c r="H153" s="308"/>
      <c r="I153" s="319"/>
      <c r="J153" s="320"/>
      <c r="K153" s="321"/>
      <c r="L153" s="321"/>
    </row>
    <row r="154" spans="1:12">
      <c r="A154" s="330">
        <v>131</v>
      </c>
      <c r="B154" s="330">
        <v>1</v>
      </c>
      <c r="C154" s="331">
        <v>42221609</v>
      </c>
      <c r="D154" s="331">
        <v>2500356</v>
      </c>
      <c r="E154" s="332" t="s">
        <v>319</v>
      </c>
      <c r="F154" s="331" t="s">
        <v>64</v>
      </c>
      <c r="G154" s="324">
        <v>2129.9405537641533</v>
      </c>
      <c r="H154" s="333">
        <v>2675</v>
      </c>
      <c r="I154" s="334"/>
      <c r="J154" s="335">
        <f t="shared" si="2"/>
        <v>0</v>
      </c>
      <c r="K154" s="335"/>
      <c r="L154" s="335"/>
    </row>
    <row r="155" spans="1:12">
      <c r="A155" s="310">
        <v>132</v>
      </c>
      <c r="B155" s="310">
        <v>2</v>
      </c>
      <c r="C155" s="311">
        <v>42221609</v>
      </c>
      <c r="D155" s="311">
        <v>2584037</v>
      </c>
      <c r="E155" s="312" t="s">
        <v>321</v>
      </c>
      <c r="F155" s="311" t="s">
        <v>64</v>
      </c>
      <c r="G155" s="325">
        <v>1374.8288940480884</v>
      </c>
      <c r="H155" s="314">
        <v>917</v>
      </c>
      <c r="I155" s="315"/>
      <c r="J155" s="316">
        <f t="shared" si="2"/>
        <v>0</v>
      </c>
      <c r="K155" s="316"/>
      <c r="L155" s="316"/>
    </row>
    <row r="156" spans="1:12">
      <c r="A156" s="310">
        <v>133</v>
      </c>
      <c r="B156" s="310">
        <v>3</v>
      </c>
      <c r="C156" s="311">
        <v>42131606</v>
      </c>
      <c r="D156" s="311">
        <v>2502327</v>
      </c>
      <c r="E156" s="312" t="s">
        <v>323</v>
      </c>
      <c r="F156" s="311" t="s">
        <v>64</v>
      </c>
      <c r="G156" s="325">
        <v>4338.0736316121993</v>
      </c>
      <c r="H156" s="314">
        <v>161</v>
      </c>
      <c r="I156" s="315"/>
      <c r="J156" s="316">
        <f t="shared" si="2"/>
        <v>0</v>
      </c>
      <c r="K156" s="316"/>
      <c r="L156" s="316"/>
    </row>
    <row r="157" spans="1:12">
      <c r="A157" s="310">
        <v>134</v>
      </c>
      <c r="B157" s="310">
        <v>4</v>
      </c>
      <c r="C157" s="311">
        <v>42142609</v>
      </c>
      <c r="D157" s="311">
        <v>2503856</v>
      </c>
      <c r="E157" s="312" t="s">
        <v>325</v>
      </c>
      <c r="F157" s="311" t="s">
        <v>64</v>
      </c>
      <c r="G157" s="325">
        <v>488.98068278459482</v>
      </c>
      <c r="H157" s="314">
        <v>1300</v>
      </c>
      <c r="I157" s="315"/>
      <c r="J157" s="316">
        <f t="shared" si="2"/>
        <v>0</v>
      </c>
      <c r="K157" s="316"/>
      <c r="L157" s="316"/>
    </row>
    <row r="158" spans="1:12">
      <c r="A158" s="310">
        <v>135</v>
      </c>
      <c r="B158" s="310">
        <v>5</v>
      </c>
      <c r="C158" s="311"/>
      <c r="D158" s="311"/>
      <c r="E158" s="311" t="s">
        <v>326</v>
      </c>
      <c r="F158" s="326" t="s">
        <v>64</v>
      </c>
      <c r="G158" s="325">
        <v>1785.0000000000002</v>
      </c>
      <c r="H158" s="314">
        <v>20</v>
      </c>
      <c r="I158" s="315"/>
      <c r="J158" s="316">
        <f t="shared" si="2"/>
        <v>0</v>
      </c>
      <c r="K158" s="316"/>
      <c r="L158" s="316"/>
    </row>
    <row r="159" spans="1:12">
      <c r="A159" s="310">
        <v>136</v>
      </c>
      <c r="B159" s="310">
        <v>6</v>
      </c>
      <c r="C159" s="311">
        <v>42231701</v>
      </c>
      <c r="D159" s="311">
        <v>2500914</v>
      </c>
      <c r="E159" s="312" t="s">
        <v>328</v>
      </c>
      <c r="F159" s="311" t="s">
        <v>64</v>
      </c>
      <c r="G159" s="325">
        <v>2504.5914080638599</v>
      </c>
      <c r="H159" s="314">
        <v>11</v>
      </c>
      <c r="I159" s="315"/>
      <c r="J159" s="316">
        <f t="shared" si="2"/>
        <v>0</v>
      </c>
      <c r="K159" s="316"/>
      <c r="L159" s="316"/>
    </row>
    <row r="160" spans="1:12">
      <c r="A160" s="310">
        <v>137</v>
      </c>
      <c r="B160" s="310">
        <v>7</v>
      </c>
      <c r="C160" s="311">
        <v>42231701</v>
      </c>
      <c r="D160" s="311">
        <v>2500915</v>
      </c>
      <c r="E160" s="312" t="s">
        <v>329</v>
      </c>
      <c r="F160" s="311" t="s">
        <v>64</v>
      </c>
      <c r="G160" s="325">
        <v>2507.080714811204</v>
      </c>
      <c r="H160" s="314">
        <v>11</v>
      </c>
      <c r="I160" s="315"/>
      <c r="J160" s="316">
        <f t="shared" si="2"/>
        <v>0</v>
      </c>
      <c r="K160" s="316"/>
      <c r="L160" s="316"/>
    </row>
    <row r="161" spans="1:12">
      <c r="A161" s="310">
        <v>138</v>
      </c>
      <c r="B161" s="310">
        <v>8</v>
      </c>
      <c r="C161" s="311">
        <v>42231701</v>
      </c>
      <c r="D161" s="311">
        <v>2500916</v>
      </c>
      <c r="E161" s="312" t="s">
        <v>330</v>
      </c>
      <c r="F161" s="311" t="s">
        <v>64</v>
      </c>
      <c r="G161" s="325">
        <v>2508.0078627606595</v>
      </c>
      <c r="H161" s="314">
        <v>11</v>
      </c>
      <c r="I161" s="315"/>
      <c r="J161" s="316">
        <f t="shared" si="2"/>
        <v>0</v>
      </c>
      <c r="K161" s="316"/>
      <c r="L161" s="316"/>
    </row>
    <row r="162" spans="1:12">
      <c r="A162" s="310">
        <v>139</v>
      </c>
      <c r="B162" s="310">
        <v>9</v>
      </c>
      <c r="C162" s="311">
        <v>42231701</v>
      </c>
      <c r="D162" s="311">
        <v>2500917</v>
      </c>
      <c r="E162" s="312" t="s">
        <v>331</v>
      </c>
      <c r="F162" s="311" t="s">
        <v>64</v>
      </c>
      <c r="G162" s="325">
        <v>2634.1912158287641</v>
      </c>
      <c r="H162" s="314">
        <v>11</v>
      </c>
      <c r="I162" s="315"/>
      <c r="J162" s="316">
        <f t="shared" si="2"/>
        <v>0</v>
      </c>
      <c r="K162" s="316"/>
      <c r="L162" s="316"/>
    </row>
    <row r="163" spans="1:12">
      <c r="A163" s="310">
        <v>140</v>
      </c>
      <c r="B163" s="310">
        <v>10</v>
      </c>
      <c r="C163" s="311">
        <v>42293505</v>
      </c>
      <c r="D163" s="311">
        <v>2584118</v>
      </c>
      <c r="E163" s="312" t="s">
        <v>332</v>
      </c>
      <c r="F163" s="311" t="s">
        <v>64</v>
      </c>
      <c r="G163" s="325">
        <v>789.4537805015508</v>
      </c>
      <c r="H163" s="314">
        <v>12</v>
      </c>
      <c r="I163" s="315"/>
      <c r="J163" s="316">
        <f t="shared" si="2"/>
        <v>0</v>
      </c>
      <c r="K163" s="316"/>
      <c r="L163" s="316"/>
    </row>
    <row r="164" spans="1:12">
      <c r="A164" s="310">
        <v>141</v>
      </c>
      <c r="B164" s="310">
        <v>11</v>
      </c>
      <c r="C164" s="311">
        <v>42293505</v>
      </c>
      <c r="D164" s="311">
        <v>2584119</v>
      </c>
      <c r="E164" s="312" t="s">
        <v>334</v>
      </c>
      <c r="F164" s="311" t="s">
        <v>64</v>
      </c>
      <c r="G164" s="325">
        <v>792.85271075372418</v>
      </c>
      <c r="H164" s="314">
        <v>12</v>
      </c>
      <c r="I164" s="315"/>
      <c r="J164" s="316">
        <f t="shared" si="2"/>
        <v>0</v>
      </c>
      <c r="K164" s="316"/>
      <c r="L164" s="316"/>
    </row>
    <row r="165" spans="1:12">
      <c r="A165" s="310">
        <v>142</v>
      </c>
      <c r="B165" s="310">
        <v>12</v>
      </c>
      <c r="C165" s="311">
        <v>42293505</v>
      </c>
      <c r="D165" s="311">
        <v>2584113</v>
      </c>
      <c r="E165" s="312" t="s">
        <v>336</v>
      </c>
      <c r="F165" s="311" t="s">
        <v>64</v>
      </c>
      <c r="G165" s="325">
        <v>808.09230674049547</v>
      </c>
      <c r="H165" s="314">
        <v>12</v>
      </c>
      <c r="I165" s="315"/>
      <c r="J165" s="316">
        <f t="shared" si="2"/>
        <v>0</v>
      </c>
      <c r="K165" s="316"/>
      <c r="L165" s="316"/>
    </row>
    <row r="166" spans="1:12">
      <c r="A166" s="310">
        <v>143</v>
      </c>
      <c r="B166" s="310">
        <v>13</v>
      </c>
      <c r="C166" s="311"/>
      <c r="D166" s="311"/>
      <c r="E166" s="341" t="s">
        <v>338</v>
      </c>
      <c r="F166" s="311" t="s">
        <v>64</v>
      </c>
      <c r="G166" s="325">
        <v>1087.3983882887005</v>
      </c>
      <c r="H166" s="314">
        <v>212</v>
      </c>
      <c r="I166" s="315"/>
      <c r="J166" s="316">
        <f t="shared" si="2"/>
        <v>0</v>
      </c>
      <c r="K166" s="316"/>
      <c r="L166" s="316"/>
    </row>
    <row r="167" spans="1:12">
      <c r="A167" s="310">
        <v>144</v>
      </c>
      <c r="B167" s="310">
        <v>14</v>
      </c>
      <c r="C167" s="311">
        <v>42293505</v>
      </c>
      <c r="D167" s="311">
        <v>2584115</v>
      </c>
      <c r="E167" s="312" t="s">
        <v>340</v>
      </c>
      <c r="F167" s="311" t="s">
        <v>64</v>
      </c>
      <c r="G167" s="325">
        <v>876.3441473288101</v>
      </c>
      <c r="H167" s="314">
        <v>302</v>
      </c>
      <c r="I167" s="315"/>
      <c r="J167" s="316">
        <f t="shared" si="2"/>
        <v>0</v>
      </c>
      <c r="K167" s="316"/>
      <c r="L167" s="316"/>
    </row>
    <row r="168" spans="1:12">
      <c r="A168" s="310">
        <v>145</v>
      </c>
      <c r="B168" s="310">
        <v>15</v>
      </c>
      <c r="C168" s="311">
        <v>42293505</v>
      </c>
      <c r="D168" s="311">
        <v>2584116</v>
      </c>
      <c r="E168" s="312" t="s">
        <v>342</v>
      </c>
      <c r="F168" s="311" t="s">
        <v>64</v>
      </c>
      <c r="G168" s="325">
        <v>934.5266634702466</v>
      </c>
      <c r="H168" s="314">
        <v>2</v>
      </c>
      <c r="I168" s="315"/>
      <c r="J168" s="316">
        <f t="shared" si="2"/>
        <v>0</v>
      </c>
      <c r="K168" s="316"/>
      <c r="L168" s="316"/>
    </row>
    <row r="169" spans="1:12">
      <c r="A169" s="310">
        <v>146</v>
      </c>
      <c r="B169" s="310">
        <v>16</v>
      </c>
      <c r="C169" s="311"/>
      <c r="D169" s="311"/>
      <c r="E169" s="312" t="s">
        <v>344</v>
      </c>
      <c r="F169" s="311" t="s">
        <v>64</v>
      </c>
      <c r="G169" s="325">
        <v>1015.2807246173895</v>
      </c>
      <c r="H169" s="314">
        <v>2</v>
      </c>
      <c r="I169" s="315"/>
      <c r="J169" s="316">
        <f t="shared" si="2"/>
        <v>0</v>
      </c>
      <c r="K169" s="316"/>
      <c r="L169" s="316"/>
    </row>
    <row r="170" spans="1:12">
      <c r="A170" s="310">
        <v>147</v>
      </c>
      <c r="B170" s="310">
        <v>17</v>
      </c>
      <c r="C170" s="311">
        <v>42142710</v>
      </c>
      <c r="D170" s="311">
        <v>2500944</v>
      </c>
      <c r="E170" s="312" t="s">
        <v>346</v>
      </c>
      <c r="F170" s="311" t="s">
        <v>64</v>
      </c>
      <c r="G170" s="325">
        <v>4007.6118510665842</v>
      </c>
      <c r="H170" s="314">
        <v>12</v>
      </c>
      <c r="I170" s="315"/>
      <c r="J170" s="316">
        <f t="shared" si="2"/>
        <v>0</v>
      </c>
      <c r="K170" s="316"/>
      <c r="L170" s="316"/>
    </row>
    <row r="171" spans="1:12">
      <c r="A171" s="310">
        <v>148</v>
      </c>
      <c r="B171" s="310">
        <v>18</v>
      </c>
      <c r="C171" s="311">
        <v>42142710</v>
      </c>
      <c r="D171" s="311">
        <v>2500945</v>
      </c>
      <c r="E171" s="312" t="s">
        <v>348</v>
      </c>
      <c r="F171" s="311" t="s">
        <v>64</v>
      </c>
      <c r="G171" s="325">
        <v>4007.6118510665842</v>
      </c>
      <c r="H171" s="314">
        <v>12</v>
      </c>
      <c r="I171" s="315"/>
      <c r="J171" s="316">
        <f t="shared" si="2"/>
        <v>0</v>
      </c>
      <c r="K171" s="316"/>
      <c r="L171" s="316"/>
    </row>
    <row r="172" spans="1:12">
      <c r="A172" s="310">
        <v>149</v>
      </c>
      <c r="B172" s="310">
        <v>19</v>
      </c>
      <c r="C172" s="311">
        <v>42142710</v>
      </c>
      <c r="D172" s="311">
        <v>2500946</v>
      </c>
      <c r="E172" s="312" t="s">
        <v>350</v>
      </c>
      <c r="F172" s="311" t="s">
        <v>64</v>
      </c>
      <c r="G172" s="325">
        <v>3999.5678638894719</v>
      </c>
      <c r="H172" s="314">
        <v>32</v>
      </c>
      <c r="I172" s="315"/>
      <c r="J172" s="316">
        <f t="shared" si="2"/>
        <v>0</v>
      </c>
      <c r="K172" s="316"/>
      <c r="L172" s="316"/>
    </row>
    <row r="173" spans="1:12">
      <c r="A173" s="310">
        <v>150</v>
      </c>
      <c r="B173" s="310">
        <v>20</v>
      </c>
      <c r="C173" s="311">
        <v>42142710</v>
      </c>
      <c r="D173" s="311">
        <v>2500947</v>
      </c>
      <c r="E173" s="312" t="s">
        <v>352</v>
      </c>
      <c r="F173" s="311" t="s">
        <v>64</v>
      </c>
      <c r="G173" s="325">
        <v>3999.5678638894719</v>
      </c>
      <c r="H173" s="314">
        <v>2</v>
      </c>
      <c r="I173" s="315"/>
      <c r="J173" s="316">
        <f t="shared" si="2"/>
        <v>0</v>
      </c>
      <c r="K173" s="316"/>
      <c r="L173" s="316"/>
    </row>
    <row r="174" spans="1:12">
      <c r="A174" s="310">
        <v>151</v>
      </c>
      <c r="B174" s="310">
        <v>21</v>
      </c>
      <c r="C174" s="311">
        <v>42142710</v>
      </c>
      <c r="D174" s="311">
        <v>2500951</v>
      </c>
      <c r="E174" s="312" t="s">
        <v>354</v>
      </c>
      <c r="F174" s="311" t="s">
        <v>64</v>
      </c>
      <c r="G174" s="325">
        <v>3716.5873067640728</v>
      </c>
      <c r="H174" s="314">
        <v>2</v>
      </c>
      <c r="I174" s="315"/>
      <c r="J174" s="316">
        <f t="shared" si="2"/>
        <v>0</v>
      </c>
      <c r="K174" s="316"/>
      <c r="L174" s="316"/>
    </row>
    <row r="175" spans="1:12">
      <c r="A175" s="310">
        <v>152</v>
      </c>
      <c r="B175" s="310">
        <v>22</v>
      </c>
      <c r="C175" s="311">
        <v>42293505</v>
      </c>
      <c r="D175" s="311">
        <v>2500023</v>
      </c>
      <c r="E175" s="312" t="s">
        <v>356</v>
      </c>
      <c r="F175" s="311" t="s">
        <v>64</v>
      </c>
      <c r="G175" s="325">
        <v>1478.6783001028432</v>
      </c>
      <c r="H175" s="314">
        <v>3</v>
      </c>
      <c r="I175" s="315"/>
      <c r="J175" s="316">
        <f t="shared" si="2"/>
        <v>0</v>
      </c>
      <c r="K175" s="316"/>
      <c r="L175" s="316"/>
    </row>
    <row r="176" spans="1:12">
      <c r="A176" s="310">
        <v>153</v>
      </c>
      <c r="B176" s="310">
        <v>23</v>
      </c>
      <c r="C176" s="311">
        <v>42293505</v>
      </c>
      <c r="D176" s="311">
        <v>2500024</v>
      </c>
      <c r="E176" s="312" t="s">
        <v>358</v>
      </c>
      <c r="F176" s="311" t="s">
        <v>64</v>
      </c>
      <c r="G176" s="325">
        <v>1478.6783001028432</v>
      </c>
      <c r="H176" s="314">
        <v>3</v>
      </c>
      <c r="I176" s="315"/>
      <c r="J176" s="316">
        <f t="shared" si="2"/>
        <v>0</v>
      </c>
      <c r="K176" s="316"/>
      <c r="L176" s="316"/>
    </row>
    <row r="177" spans="1:12">
      <c r="A177" s="310">
        <v>154</v>
      </c>
      <c r="B177" s="310">
        <v>24</v>
      </c>
      <c r="C177" s="311">
        <v>42293505</v>
      </c>
      <c r="D177" s="311">
        <v>2500025</v>
      </c>
      <c r="E177" s="312" t="s">
        <v>359</v>
      </c>
      <c r="F177" s="311" t="s">
        <v>64</v>
      </c>
      <c r="G177" s="325">
        <v>1479.1802762256896</v>
      </c>
      <c r="H177" s="314">
        <v>153</v>
      </c>
      <c r="I177" s="315"/>
      <c r="J177" s="316">
        <f t="shared" si="2"/>
        <v>0</v>
      </c>
      <c r="K177" s="316"/>
      <c r="L177" s="316"/>
    </row>
    <row r="178" spans="1:12">
      <c r="A178" s="310">
        <v>155</v>
      </c>
      <c r="B178" s="310">
        <v>25</v>
      </c>
      <c r="C178" s="311">
        <v>42293505</v>
      </c>
      <c r="D178" s="311">
        <v>2500026</v>
      </c>
      <c r="E178" s="312" t="s">
        <v>360</v>
      </c>
      <c r="F178" s="311" t="s">
        <v>64</v>
      </c>
      <c r="G178" s="325">
        <v>1479.6818031156779</v>
      </c>
      <c r="H178" s="314">
        <v>303</v>
      </c>
      <c r="I178" s="315"/>
      <c r="J178" s="316">
        <f t="shared" si="2"/>
        <v>0</v>
      </c>
      <c r="K178" s="316"/>
      <c r="L178" s="316"/>
    </row>
    <row r="179" spans="1:12">
      <c r="A179" s="310">
        <v>156</v>
      </c>
      <c r="B179" s="310">
        <v>26</v>
      </c>
      <c r="C179" s="311">
        <v>42293505</v>
      </c>
      <c r="D179" s="311">
        <v>2500027</v>
      </c>
      <c r="E179" s="312" t="s">
        <v>361</v>
      </c>
      <c r="F179" s="311" t="s">
        <v>64</v>
      </c>
      <c r="G179" s="325">
        <v>1480.0159050995728</v>
      </c>
      <c r="H179" s="314">
        <v>303</v>
      </c>
      <c r="I179" s="315"/>
      <c r="J179" s="316">
        <f t="shared" si="2"/>
        <v>0</v>
      </c>
      <c r="K179" s="316"/>
      <c r="L179" s="316"/>
    </row>
    <row r="180" spans="1:12">
      <c r="A180" s="310">
        <v>157</v>
      </c>
      <c r="B180" s="310">
        <v>27</v>
      </c>
      <c r="C180" s="311"/>
      <c r="D180" s="311"/>
      <c r="E180" s="312" t="s">
        <v>362</v>
      </c>
      <c r="F180" s="311" t="s">
        <v>64</v>
      </c>
      <c r="G180" s="325">
        <v>9228.7942408270701</v>
      </c>
      <c r="H180" s="314">
        <v>5</v>
      </c>
      <c r="I180" s="315"/>
      <c r="J180" s="316">
        <f t="shared" si="2"/>
        <v>0</v>
      </c>
      <c r="K180" s="316"/>
      <c r="L180" s="316"/>
    </row>
    <row r="181" spans="1:12">
      <c r="A181" s="310">
        <v>158</v>
      </c>
      <c r="B181" s="310">
        <v>28</v>
      </c>
      <c r="C181" s="311">
        <v>42293507</v>
      </c>
      <c r="D181" s="311">
        <v>2505718</v>
      </c>
      <c r="E181" s="312" t="s">
        <v>478</v>
      </c>
      <c r="F181" s="311" t="s">
        <v>64</v>
      </c>
      <c r="G181" s="325">
        <v>18375.020399281948</v>
      </c>
      <c r="H181" s="314">
        <v>20</v>
      </c>
      <c r="I181" s="315"/>
      <c r="J181" s="316">
        <f t="shared" si="2"/>
        <v>0</v>
      </c>
      <c r="K181" s="316"/>
      <c r="L181" s="316"/>
    </row>
    <row r="182" spans="1:12" ht="27">
      <c r="A182" s="310">
        <v>159</v>
      </c>
      <c r="B182" s="310">
        <v>29</v>
      </c>
      <c r="C182" s="311">
        <v>42142704</v>
      </c>
      <c r="D182" s="311">
        <v>2500429</v>
      </c>
      <c r="E182" s="312" t="s">
        <v>364</v>
      </c>
      <c r="F182" s="311" t="s">
        <v>64</v>
      </c>
      <c r="G182" s="325">
        <v>9619.5308786765854</v>
      </c>
      <c r="H182" s="314">
        <v>7</v>
      </c>
      <c r="I182" s="315"/>
      <c r="J182" s="316">
        <f t="shared" si="2"/>
        <v>0</v>
      </c>
      <c r="K182" s="316"/>
      <c r="L182" s="316"/>
    </row>
    <row r="183" spans="1:12" s="306" customFormat="1">
      <c r="A183" s="419" t="s">
        <v>366</v>
      </c>
      <c r="B183" s="419"/>
      <c r="C183" s="419"/>
      <c r="D183" s="419"/>
      <c r="E183" s="419"/>
      <c r="F183" s="419"/>
      <c r="G183" s="308"/>
      <c r="H183" s="329">
        <v>6528</v>
      </c>
      <c r="I183" s="319"/>
      <c r="J183" s="320"/>
      <c r="K183" s="321"/>
      <c r="L183" s="321"/>
    </row>
    <row r="184" spans="1:12" s="306" customFormat="1" ht="15.75" customHeight="1">
      <c r="A184" s="419" t="s">
        <v>367</v>
      </c>
      <c r="B184" s="419"/>
      <c r="C184" s="419"/>
      <c r="D184" s="419"/>
      <c r="E184" s="419"/>
      <c r="F184" s="419"/>
      <c r="G184" s="340"/>
      <c r="H184" s="308"/>
      <c r="I184" s="319"/>
      <c r="J184" s="320"/>
      <c r="K184" s="321"/>
      <c r="L184" s="321"/>
    </row>
    <row r="185" spans="1:12">
      <c r="A185" s="330">
        <v>160</v>
      </c>
      <c r="B185" s="330">
        <v>1</v>
      </c>
      <c r="C185" s="331">
        <v>42142402</v>
      </c>
      <c r="D185" s="331">
        <v>2500073</v>
      </c>
      <c r="E185" s="332" t="s">
        <v>368</v>
      </c>
      <c r="F185" s="331" t="s">
        <v>64</v>
      </c>
      <c r="G185" s="324">
        <v>2331.9617687460022</v>
      </c>
      <c r="H185" s="333">
        <v>16</v>
      </c>
      <c r="I185" s="334"/>
      <c r="J185" s="335">
        <f t="shared" si="2"/>
        <v>0</v>
      </c>
      <c r="K185" s="335"/>
      <c r="L185" s="335"/>
    </row>
    <row r="186" spans="1:12">
      <c r="A186" s="310">
        <v>161</v>
      </c>
      <c r="B186" s="310">
        <v>2</v>
      </c>
      <c r="C186" s="311">
        <v>42142402</v>
      </c>
      <c r="D186" s="311">
        <v>2500072</v>
      </c>
      <c r="E186" s="312" t="s">
        <v>370</v>
      </c>
      <c r="F186" s="311" t="s">
        <v>64</v>
      </c>
      <c r="G186" s="325">
        <v>2585.3372922531139</v>
      </c>
      <c r="H186" s="314">
        <v>18</v>
      </c>
      <c r="I186" s="315"/>
      <c r="J186" s="316">
        <f t="shared" si="2"/>
        <v>0</v>
      </c>
      <c r="K186" s="316"/>
      <c r="L186" s="316"/>
    </row>
    <row r="187" spans="1:12">
      <c r="A187" s="310">
        <v>162</v>
      </c>
      <c r="B187" s="310">
        <v>3</v>
      </c>
      <c r="C187" s="311">
        <v>42142402</v>
      </c>
      <c r="D187" s="311">
        <v>2500076</v>
      </c>
      <c r="E187" s="312" t="s">
        <v>372</v>
      </c>
      <c r="F187" s="311" t="s">
        <v>64</v>
      </c>
      <c r="G187" s="325">
        <v>2585.3372922531139</v>
      </c>
      <c r="H187" s="314">
        <v>12</v>
      </c>
      <c r="I187" s="315"/>
      <c r="J187" s="316">
        <f t="shared" si="2"/>
        <v>0</v>
      </c>
      <c r="K187" s="316"/>
      <c r="L187" s="316"/>
    </row>
    <row r="188" spans="1:12">
      <c r="A188" s="310">
        <v>163</v>
      </c>
      <c r="B188" s="310">
        <v>4</v>
      </c>
      <c r="C188" s="311">
        <v>42271709</v>
      </c>
      <c r="D188" s="311">
        <v>2500185</v>
      </c>
      <c r="E188" s="312" t="s">
        <v>374</v>
      </c>
      <c r="F188" s="311" t="s">
        <v>64</v>
      </c>
      <c r="G188" s="325">
        <v>3373.1407432318815</v>
      </c>
      <c r="H188" s="314">
        <v>20</v>
      </c>
      <c r="I188" s="315"/>
      <c r="J188" s="316">
        <f t="shared" si="2"/>
        <v>0</v>
      </c>
      <c r="K188" s="316"/>
      <c r="L188" s="316"/>
    </row>
    <row r="189" spans="1:12" ht="27">
      <c r="A189" s="310">
        <v>164</v>
      </c>
      <c r="B189" s="310">
        <v>5</v>
      </c>
      <c r="C189" s="311">
        <v>42271715</v>
      </c>
      <c r="D189" s="311">
        <v>2500080</v>
      </c>
      <c r="E189" s="312" t="s">
        <v>376</v>
      </c>
      <c r="F189" s="311" t="s">
        <v>64</v>
      </c>
      <c r="G189" s="325">
        <v>39610.205485803672</v>
      </c>
      <c r="H189" s="314">
        <v>30</v>
      </c>
      <c r="I189" s="315"/>
      <c r="J189" s="316">
        <f t="shared" si="2"/>
        <v>0</v>
      </c>
      <c r="K189" s="316"/>
      <c r="L189" s="316"/>
    </row>
    <row r="190" spans="1:12" ht="27">
      <c r="A190" s="310">
        <v>165</v>
      </c>
      <c r="B190" s="310">
        <v>6</v>
      </c>
      <c r="C190" s="311">
        <v>42271715</v>
      </c>
      <c r="D190" s="311">
        <v>2500079</v>
      </c>
      <c r="E190" s="312" t="s">
        <v>378</v>
      </c>
      <c r="F190" s="311" t="s">
        <v>64</v>
      </c>
      <c r="G190" s="325">
        <v>38041.084125106754</v>
      </c>
      <c r="H190" s="314">
        <v>3</v>
      </c>
      <c r="I190" s="315"/>
      <c r="J190" s="316">
        <f t="shared" si="2"/>
        <v>0</v>
      </c>
      <c r="K190" s="316"/>
      <c r="L190" s="316"/>
    </row>
    <row r="191" spans="1:12">
      <c r="A191" s="310">
        <v>166</v>
      </c>
      <c r="B191" s="310">
        <v>7</v>
      </c>
      <c r="C191" s="311">
        <v>42271718</v>
      </c>
      <c r="D191" s="311">
        <v>2500480</v>
      </c>
      <c r="E191" s="312" t="s">
        <v>380</v>
      </c>
      <c r="F191" s="311" t="s">
        <v>64</v>
      </c>
      <c r="G191" s="325">
        <v>9450.2619105539779</v>
      </c>
      <c r="H191" s="314">
        <v>2</v>
      </c>
      <c r="I191" s="315"/>
      <c r="J191" s="316">
        <f t="shared" si="2"/>
        <v>0</v>
      </c>
      <c r="K191" s="316"/>
      <c r="L191" s="316"/>
    </row>
    <row r="192" spans="1:12">
      <c r="A192" s="310">
        <v>167</v>
      </c>
      <c r="B192" s="310">
        <v>8</v>
      </c>
      <c r="C192" s="311">
        <v>42271718</v>
      </c>
      <c r="D192" s="311">
        <v>2500481</v>
      </c>
      <c r="E192" s="312" t="s">
        <v>382</v>
      </c>
      <c r="F192" s="311" t="s">
        <v>64</v>
      </c>
      <c r="G192" s="325">
        <v>9374.4798235370454</v>
      </c>
      <c r="H192" s="314">
        <v>5</v>
      </c>
      <c r="I192" s="315"/>
      <c r="J192" s="316">
        <f t="shared" si="2"/>
        <v>0</v>
      </c>
      <c r="K192" s="316"/>
      <c r="L192" s="316"/>
    </row>
    <row r="193" spans="1:12">
      <c r="A193" s="310">
        <v>168</v>
      </c>
      <c r="B193" s="310">
        <v>9</v>
      </c>
      <c r="C193" s="311">
        <v>42271718</v>
      </c>
      <c r="D193" s="311">
        <v>2500482</v>
      </c>
      <c r="E193" s="312" t="s">
        <v>384</v>
      </c>
      <c r="F193" s="311" t="s">
        <v>64</v>
      </c>
      <c r="G193" s="325">
        <v>10016.76403958507</v>
      </c>
      <c r="H193" s="314">
        <v>5</v>
      </c>
      <c r="I193" s="315"/>
      <c r="J193" s="316">
        <f t="shared" si="2"/>
        <v>0</v>
      </c>
      <c r="K193" s="316"/>
      <c r="L193" s="316"/>
    </row>
    <row r="194" spans="1:12" ht="27">
      <c r="A194" s="310">
        <v>169</v>
      </c>
      <c r="B194" s="310">
        <v>10</v>
      </c>
      <c r="C194" s="311">
        <v>42271718</v>
      </c>
      <c r="D194" s="311">
        <v>2503023</v>
      </c>
      <c r="E194" s="312" t="s">
        <v>386</v>
      </c>
      <c r="F194" s="311" t="s">
        <v>64</v>
      </c>
      <c r="G194" s="325">
        <v>6358.3232497839235</v>
      </c>
      <c r="H194" s="314">
        <v>10</v>
      </c>
      <c r="I194" s="315"/>
      <c r="J194" s="316">
        <f t="shared" si="2"/>
        <v>0</v>
      </c>
      <c r="K194" s="316"/>
      <c r="L194" s="316"/>
    </row>
    <row r="195" spans="1:12" ht="27">
      <c r="A195" s="310">
        <v>170</v>
      </c>
      <c r="B195" s="310">
        <v>11</v>
      </c>
      <c r="C195" s="311">
        <v>42271718</v>
      </c>
      <c r="D195" s="311">
        <v>2503033</v>
      </c>
      <c r="E195" s="312" t="s">
        <v>388</v>
      </c>
      <c r="F195" s="311" t="s">
        <v>64</v>
      </c>
      <c r="G195" s="325">
        <v>6026.5035255080875</v>
      </c>
      <c r="H195" s="314">
        <v>10</v>
      </c>
      <c r="I195" s="315"/>
      <c r="J195" s="316">
        <f t="shared" si="2"/>
        <v>0</v>
      </c>
      <c r="K195" s="316"/>
      <c r="L195" s="316"/>
    </row>
    <row r="196" spans="1:12">
      <c r="A196" s="310">
        <v>171</v>
      </c>
      <c r="B196" s="310">
        <v>12</v>
      </c>
      <c r="C196" s="311">
        <v>42271903</v>
      </c>
      <c r="D196" s="311">
        <v>2500562</v>
      </c>
      <c r="E196" s="312" t="s">
        <v>390</v>
      </c>
      <c r="F196" s="311" t="s">
        <v>64</v>
      </c>
      <c r="G196" s="325">
        <v>8995.766987717594</v>
      </c>
      <c r="H196" s="314">
        <v>50</v>
      </c>
      <c r="I196" s="315"/>
      <c r="J196" s="316">
        <f t="shared" si="2"/>
        <v>0</v>
      </c>
      <c r="K196" s="316"/>
      <c r="L196" s="316"/>
    </row>
    <row r="197" spans="1:12">
      <c r="A197" s="310">
        <v>172</v>
      </c>
      <c r="B197" s="310">
        <v>13</v>
      </c>
      <c r="C197" s="311">
        <v>42271718</v>
      </c>
      <c r="D197" s="311">
        <v>2584191</v>
      </c>
      <c r="E197" s="312" t="s">
        <v>392</v>
      </c>
      <c r="F197" s="311" t="s">
        <v>64</v>
      </c>
      <c r="G197" s="325">
        <v>5830.8644700153163</v>
      </c>
      <c r="H197" s="314">
        <v>1</v>
      </c>
      <c r="I197" s="315"/>
      <c r="J197" s="316">
        <f t="shared" ref="J197:J231" si="3">+I197*0.19</f>
        <v>0</v>
      </c>
      <c r="K197" s="316"/>
      <c r="L197" s="316"/>
    </row>
    <row r="198" spans="1:12">
      <c r="A198" s="310">
        <v>173</v>
      </c>
      <c r="B198" s="310">
        <v>14</v>
      </c>
      <c r="C198" s="311">
        <v>42271718</v>
      </c>
      <c r="D198" s="311">
        <v>2502585</v>
      </c>
      <c r="E198" s="312" t="s">
        <v>394</v>
      </c>
      <c r="F198" s="311" t="s">
        <v>64</v>
      </c>
      <c r="G198" s="325">
        <v>5896.5785788114581</v>
      </c>
      <c r="H198" s="314">
        <v>2</v>
      </c>
      <c r="I198" s="315"/>
      <c r="J198" s="316">
        <f t="shared" si="3"/>
        <v>0</v>
      </c>
      <c r="K198" s="316"/>
      <c r="L198" s="316"/>
    </row>
    <row r="199" spans="1:12">
      <c r="A199" s="310">
        <v>174</v>
      </c>
      <c r="B199" s="310">
        <v>15</v>
      </c>
      <c r="C199" s="311">
        <v>42271718</v>
      </c>
      <c r="D199" s="311">
        <v>2500972</v>
      </c>
      <c r="E199" s="312" t="s">
        <v>396</v>
      </c>
      <c r="F199" s="311" t="s">
        <v>64</v>
      </c>
      <c r="G199" s="325">
        <v>6539.8907803555294</v>
      </c>
      <c r="H199" s="314">
        <v>1</v>
      </c>
      <c r="I199" s="315"/>
      <c r="J199" s="316">
        <f t="shared" si="3"/>
        <v>0</v>
      </c>
      <c r="K199" s="316"/>
      <c r="L199" s="316"/>
    </row>
    <row r="200" spans="1:12">
      <c r="A200" s="310">
        <v>175</v>
      </c>
      <c r="B200" s="310">
        <v>16</v>
      </c>
      <c r="C200" s="311">
        <v>42271718</v>
      </c>
      <c r="D200" s="311">
        <v>2500973</v>
      </c>
      <c r="E200" s="312" t="s">
        <v>398</v>
      </c>
      <c r="F200" s="311" t="s">
        <v>64</v>
      </c>
      <c r="G200" s="325">
        <v>6538.2505321453464</v>
      </c>
      <c r="H200" s="314">
        <v>1</v>
      </c>
      <c r="I200" s="315"/>
      <c r="J200" s="316">
        <f t="shared" si="3"/>
        <v>0</v>
      </c>
      <c r="K200" s="316"/>
      <c r="L200" s="316"/>
    </row>
    <row r="201" spans="1:12">
      <c r="A201" s="310">
        <v>176</v>
      </c>
      <c r="B201" s="310">
        <v>17</v>
      </c>
      <c r="C201" s="311">
        <v>42271718</v>
      </c>
      <c r="D201" s="311">
        <v>2500974</v>
      </c>
      <c r="E201" s="312" t="s">
        <v>400</v>
      </c>
      <c r="F201" s="311" t="s">
        <v>64</v>
      </c>
      <c r="G201" s="325">
        <v>6540.8551417705312</v>
      </c>
      <c r="H201" s="314">
        <v>1</v>
      </c>
      <c r="I201" s="315"/>
      <c r="J201" s="316">
        <f t="shared" si="3"/>
        <v>0</v>
      </c>
      <c r="K201" s="316"/>
      <c r="L201" s="316"/>
    </row>
    <row r="202" spans="1:12">
      <c r="A202" s="310">
        <v>177</v>
      </c>
      <c r="B202" s="310">
        <v>18</v>
      </c>
      <c r="C202" s="311">
        <v>42271718</v>
      </c>
      <c r="D202" s="311">
        <v>2500975</v>
      </c>
      <c r="E202" s="312" t="s">
        <v>402</v>
      </c>
      <c r="F202" s="311" t="s">
        <v>64</v>
      </c>
      <c r="G202" s="325">
        <v>5758.9198583284142</v>
      </c>
      <c r="H202" s="314">
        <v>1</v>
      </c>
      <c r="I202" s="315"/>
      <c r="J202" s="316">
        <f t="shared" si="3"/>
        <v>0</v>
      </c>
      <c r="K202" s="316"/>
      <c r="L202" s="316"/>
    </row>
    <row r="203" spans="1:12">
      <c r="A203" s="310">
        <v>178</v>
      </c>
      <c r="B203" s="310">
        <v>19</v>
      </c>
      <c r="C203" s="311">
        <v>42271903</v>
      </c>
      <c r="D203" s="311">
        <v>2500976</v>
      </c>
      <c r="E203" s="312" t="s">
        <v>404</v>
      </c>
      <c r="F203" s="311" t="s">
        <v>64</v>
      </c>
      <c r="G203" s="325">
        <v>5514.5032068703122</v>
      </c>
      <c r="H203" s="314">
        <v>1</v>
      </c>
      <c r="I203" s="315"/>
      <c r="J203" s="316">
        <f t="shared" si="3"/>
        <v>0</v>
      </c>
      <c r="K203" s="316"/>
      <c r="L203" s="316"/>
    </row>
    <row r="204" spans="1:12">
      <c r="A204" s="310">
        <v>179</v>
      </c>
      <c r="B204" s="310">
        <v>20</v>
      </c>
      <c r="C204" s="311">
        <v>42271903</v>
      </c>
      <c r="D204" s="311">
        <v>2500977</v>
      </c>
      <c r="E204" s="312" t="s">
        <v>406</v>
      </c>
      <c r="F204" s="311" t="s">
        <v>64</v>
      </c>
      <c r="G204" s="325">
        <v>5514.5032068703122</v>
      </c>
      <c r="H204" s="314">
        <v>2</v>
      </c>
      <c r="I204" s="315"/>
      <c r="J204" s="316">
        <f t="shared" si="3"/>
        <v>0</v>
      </c>
      <c r="K204" s="316"/>
      <c r="L204" s="316"/>
    </row>
    <row r="205" spans="1:12">
      <c r="A205" s="310">
        <v>180</v>
      </c>
      <c r="B205" s="310">
        <v>21</v>
      </c>
      <c r="C205" s="311">
        <v>42271903</v>
      </c>
      <c r="D205" s="311">
        <v>2500978</v>
      </c>
      <c r="E205" s="312" t="s">
        <v>408</v>
      </c>
      <c r="F205" s="311" t="s">
        <v>64</v>
      </c>
      <c r="G205" s="325">
        <v>5476.3846911957953</v>
      </c>
      <c r="H205" s="314">
        <v>1</v>
      </c>
      <c r="I205" s="315"/>
      <c r="J205" s="316">
        <f t="shared" si="3"/>
        <v>0</v>
      </c>
      <c r="K205" s="316"/>
      <c r="L205" s="316"/>
    </row>
    <row r="206" spans="1:12">
      <c r="A206" s="310">
        <v>181</v>
      </c>
      <c r="B206" s="310">
        <v>22</v>
      </c>
      <c r="C206" s="311">
        <v>42271903</v>
      </c>
      <c r="D206" s="311">
        <v>2500979</v>
      </c>
      <c r="E206" s="312" t="s">
        <v>410</v>
      </c>
      <c r="F206" s="311" t="s">
        <v>64</v>
      </c>
      <c r="G206" s="325">
        <v>5456.6337522441654</v>
      </c>
      <c r="H206" s="314">
        <v>4</v>
      </c>
      <c r="I206" s="315"/>
      <c r="J206" s="316">
        <f t="shared" si="3"/>
        <v>0</v>
      </c>
      <c r="K206" s="316"/>
      <c r="L206" s="316"/>
    </row>
    <row r="207" spans="1:12">
      <c r="A207" s="310">
        <v>182</v>
      </c>
      <c r="B207" s="310">
        <v>23</v>
      </c>
      <c r="C207" s="311">
        <v>42271903</v>
      </c>
      <c r="D207" s="311">
        <v>2500980</v>
      </c>
      <c r="E207" s="312" t="s">
        <v>412</v>
      </c>
      <c r="F207" s="311" t="s">
        <v>64</v>
      </c>
      <c r="G207" s="325">
        <v>5394.172954751718</v>
      </c>
      <c r="H207" s="314">
        <v>3</v>
      </c>
      <c r="I207" s="315"/>
      <c r="J207" s="316">
        <f t="shared" si="3"/>
        <v>0</v>
      </c>
      <c r="K207" s="316"/>
      <c r="L207" s="316"/>
    </row>
    <row r="208" spans="1:12">
      <c r="A208" s="310">
        <v>183</v>
      </c>
      <c r="B208" s="310">
        <v>24</v>
      </c>
      <c r="C208" s="311">
        <v>42271903</v>
      </c>
      <c r="D208" s="311">
        <v>2500981</v>
      </c>
      <c r="E208" s="312" t="s">
        <v>414</v>
      </c>
      <c r="F208" s="311" t="s">
        <v>64</v>
      </c>
      <c r="G208" s="325">
        <v>5394.172954751718</v>
      </c>
      <c r="H208" s="314">
        <v>2</v>
      </c>
      <c r="I208" s="315"/>
      <c r="J208" s="316">
        <f t="shared" si="3"/>
        <v>0</v>
      </c>
      <c r="K208" s="316"/>
      <c r="L208" s="316"/>
    </row>
    <row r="209" spans="1:12">
      <c r="A209" s="310">
        <v>184</v>
      </c>
      <c r="B209" s="310">
        <v>25</v>
      </c>
      <c r="C209" s="311">
        <v>42271903</v>
      </c>
      <c r="D209" s="311">
        <v>2500982</v>
      </c>
      <c r="E209" s="312" t="s">
        <v>416</v>
      </c>
      <c r="F209" s="311" t="s">
        <v>64</v>
      </c>
      <c r="G209" s="325">
        <v>5400.6540880503144</v>
      </c>
      <c r="H209" s="314">
        <v>3</v>
      </c>
      <c r="I209" s="315"/>
      <c r="J209" s="316">
        <f t="shared" si="3"/>
        <v>0</v>
      </c>
      <c r="K209" s="316"/>
      <c r="L209" s="316"/>
    </row>
    <row r="210" spans="1:12">
      <c r="A210" s="310">
        <v>185</v>
      </c>
      <c r="B210" s="310">
        <v>26</v>
      </c>
      <c r="C210" s="311">
        <v>42271903</v>
      </c>
      <c r="D210" s="311">
        <v>2503201</v>
      </c>
      <c r="E210" s="312" t="s">
        <v>418</v>
      </c>
      <c r="F210" s="311" t="s">
        <v>64</v>
      </c>
      <c r="G210" s="325">
        <v>11890.066715306673</v>
      </c>
      <c r="H210" s="314">
        <v>1</v>
      </c>
      <c r="I210" s="315"/>
      <c r="J210" s="316">
        <f t="shared" si="3"/>
        <v>0</v>
      </c>
      <c r="K210" s="316"/>
      <c r="L210" s="316"/>
    </row>
    <row r="211" spans="1:12">
      <c r="A211" s="310">
        <v>186</v>
      </c>
      <c r="B211" s="310">
        <v>27</v>
      </c>
      <c r="C211" s="311">
        <v>42271903</v>
      </c>
      <c r="D211" s="311">
        <v>2503202</v>
      </c>
      <c r="E211" s="312" t="s">
        <v>419</v>
      </c>
      <c r="F211" s="311" t="s">
        <v>64</v>
      </c>
      <c r="G211" s="325">
        <v>11113.598582735185</v>
      </c>
      <c r="H211" s="314">
        <v>1</v>
      </c>
      <c r="I211" s="315"/>
      <c r="J211" s="316">
        <f t="shared" si="3"/>
        <v>0</v>
      </c>
      <c r="K211" s="316"/>
      <c r="L211" s="316"/>
    </row>
    <row r="212" spans="1:12">
      <c r="A212" s="310">
        <v>187</v>
      </c>
      <c r="B212" s="310">
        <v>28</v>
      </c>
      <c r="C212" s="311">
        <v>42272503</v>
      </c>
      <c r="D212" s="311">
        <v>2500446</v>
      </c>
      <c r="E212" s="312" t="s">
        <v>420</v>
      </c>
      <c r="F212" s="311" t="s">
        <v>64</v>
      </c>
      <c r="G212" s="325">
        <v>1806.4993740133907</v>
      </c>
      <c r="H212" s="314">
        <v>2</v>
      </c>
      <c r="I212" s="315"/>
      <c r="J212" s="316">
        <f t="shared" si="3"/>
        <v>0</v>
      </c>
      <c r="K212" s="316"/>
      <c r="L212" s="316"/>
    </row>
    <row r="213" spans="1:12">
      <c r="A213" s="310">
        <v>188</v>
      </c>
      <c r="B213" s="310">
        <v>29</v>
      </c>
      <c r="C213" s="311">
        <v>42271708</v>
      </c>
      <c r="D213" s="311">
        <v>2500421</v>
      </c>
      <c r="E213" s="312" t="s">
        <v>422</v>
      </c>
      <c r="F213" s="311" t="s">
        <v>64</v>
      </c>
      <c r="G213" s="325">
        <v>12292.17119703973</v>
      </c>
      <c r="H213" s="314">
        <v>4</v>
      </c>
      <c r="I213" s="315"/>
      <c r="J213" s="316">
        <f t="shared" si="3"/>
        <v>0</v>
      </c>
      <c r="K213" s="316"/>
      <c r="L213" s="316"/>
    </row>
    <row r="214" spans="1:12">
      <c r="A214" s="310">
        <v>189</v>
      </c>
      <c r="B214" s="310">
        <v>30</v>
      </c>
      <c r="C214" s="311">
        <v>42271708</v>
      </c>
      <c r="D214" s="311">
        <v>2502675</v>
      </c>
      <c r="E214" s="312" t="s">
        <v>424</v>
      </c>
      <c r="F214" s="311" t="s">
        <v>64</v>
      </c>
      <c r="G214" s="325">
        <v>12270.997022226949</v>
      </c>
      <c r="H214" s="314">
        <v>12</v>
      </c>
      <c r="I214" s="315"/>
      <c r="J214" s="316">
        <f t="shared" si="3"/>
        <v>0</v>
      </c>
      <c r="K214" s="316"/>
      <c r="L214" s="316"/>
    </row>
    <row r="215" spans="1:12" ht="27">
      <c r="A215" s="310">
        <v>190</v>
      </c>
      <c r="B215" s="310">
        <v>31</v>
      </c>
      <c r="C215" s="311">
        <v>41112506</v>
      </c>
      <c r="D215" s="311" t="s">
        <v>425</v>
      </c>
      <c r="E215" s="312" t="s">
        <v>426</v>
      </c>
      <c r="F215" s="311" t="s">
        <v>64</v>
      </c>
      <c r="G215" s="325">
        <v>8462.4744680997701</v>
      </c>
      <c r="H215" s="314">
        <v>7</v>
      </c>
      <c r="I215" s="315"/>
      <c r="J215" s="316">
        <f t="shared" si="3"/>
        <v>0</v>
      </c>
      <c r="K215" s="316"/>
      <c r="L215" s="316"/>
    </row>
    <row r="216" spans="1:12" s="306" customFormat="1">
      <c r="A216" s="419" t="s">
        <v>428</v>
      </c>
      <c r="B216" s="419"/>
      <c r="C216" s="419"/>
      <c r="D216" s="419"/>
      <c r="E216" s="419"/>
      <c r="F216" s="419"/>
      <c r="G216" s="308"/>
      <c r="H216" s="329">
        <v>231</v>
      </c>
      <c r="I216" s="319"/>
      <c r="J216" s="320"/>
      <c r="K216" s="321"/>
      <c r="L216" s="321"/>
    </row>
    <row r="217" spans="1:12" s="306" customFormat="1" ht="15.75" customHeight="1">
      <c r="A217" s="419" t="s">
        <v>429</v>
      </c>
      <c r="B217" s="419"/>
      <c r="C217" s="419"/>
      <c r="D217" s="419"/>
      <c r="E217" s="419"/>
      <c r="F217" s="419"/>
      <c r="G217" s="322"/>
      <c r="H217" s="308"/>
      <c r="I217" s="319"/>
      <c r="J217" s="320"/>
      <c r="K217" s="321"/>
      <c r="L217" s="321"/>
    </row>
    <row r="218" spans="1:12">
      <c r="A218" s="330">
        <v>191</v>
      </c>
      <c r="B218" s="330">
        <v>1</v>
      </c>
      <c r="C218" s="331">
        <v>42181705</v>
      </c>
      <c r="D218" s="331">
        <v>2503082</v>
      </c>
      <c r="E218" s="332" t="s">
        <v>430</v>
      </c>
      <c r="F218" s="331" t="s">
        <v>432</v>
      </c>
      <c r="G218" s="324">
        <v>7878.0907767297604</v>
      </c>
      <c r="H218" s="333">
        <v>26</v>
      </c>
      <c r="I218" s="334"/>
      <c r="J218" s="335">
        <f t="shared" si="3"/>
        <v>0</v>
      </c>
      <c r="K218" s="335"/>
      <c r="L218" s="335"/>
    </row>
    <row r="219" spans="1:12">
      <c r="A219" s="310">
        <v>192</v>
      </c>
      <c r="B219" s="310">
        <v>2</v>
      </c>
      <c r="C219" s="311">
        <v>42181705</v>
      </c>
      <c r="D219" s="311">
        <v>2503980</v>
      </c>
      <c r="E219" s="312" t="s">
        <v>433</v>
      </c>
      <c r="F219" s="311" t="s">
        <v>64</v>
      </c>
      <c r="G219" s="325">
        <v>13530.010760031642</v>
      </c>
      <c r="H219" s="314">
        <v>17</v>
      </c>
      <c r="I219" s="315"/>
      <c r="J219" s="316">
        <f t="shared" si="3"/>
        <v>0</v>
      </c>
      <c r="K219" s="316"/>
      <c r="L219" s="316"/>
    </row>
    <row r="220" spans="1:12">
      <c r="A220" s="310">
        <v>193</v>
      </c>
      <c r="B220" s="310">
        <v>3</v>
      </c>
      <c r="C220" s="311">
        <v>42181705</v>
      </c>
      <c r="D220" s="311">
        <v>2503081</v>
      </c>
      <c r="E220" s="312" t="s">
        <v>435</v>
      </c>
      <c r="F220" s="311" t="s">
        <v>38</v>
      </c>
      <c r="G220" s="325">
        <v>20745.526143906733</v>
      </c>
      <c r="H220" s="314">
        <v>4</v>
      </c>
      <c r="I220" s="315"/>
      <c r="J220" s="316">
        <f t="shared" si="3"/>
        <v>0</v>
      </c>
      <c r="K220" s="316"/>
      <c r="L220" s="316"/>
    </row>
    <row r="221" spans="1:12" ht="27">
      <c r="A221" s="310">
        <v>194</v>
      </c>
      <c r="B221" s="310">
        <v>4</v>
      </c>
      <c r="C221" s="311">
        <v>42181705</v>
      </c>
      <c r="D221" s="311">
        <v>2502497</v>
      </c>
      <c r="E221" s="312" t="s">
        <v>437</v>
      </c>
      <c r="F221" s="311" t="s">
        <v>64</v>
      </c>
      <c r="G221" s="325">
        <v>13388.867008008401</v>
      </c>
      <c r="H221" s="314">
        <v>2</v>
      </c>
      <c r="I221" s="315"/>
      <c r="J221" s="316">
        <f t="shared" si="3"/>
        <v>0</v>
      </c>
      <c r="K221" s="316"/>
      <c r="L221" s="316"/>
    </row>
    <row r="222" spans="1:12" ht="27">
      <c r="A222" s="310">
        <v>195</v>
      </c>
      <c r="B222" s="310">
        <v>5</v>
      </c>
      <c r="C222" s="311">
        <v>42181705</v>
      </c>
      <c r="D222" s="311">
        <v>2584124</v>
      </c>
      <c r="E222" s="312" t="s">
        <v>439</v>
      </c>
      <c r="F222" s="311" t="s">
        <v>64</v>
      </c>
      <c r="G222" s="325">
        <v>17847.741935483871</v>
      </c>
      <c r="H222" s="314">
        <v>2</v>
      </c>
      <c r="I222" s="315"/>
      <c r="J222" s="316">
        <f t="shared" si="3"/>
        <v>0</v>
      </c>
      <c r="K222" s="316"/>
      <c r="L222" s="316"/>
    </row>
    <row r="223" spans="1:12" ht="27">
      <c r="A223" s="310">
        <v>196</v>
      </c>
      <c r="B223" s="310">
        <v>6</v>
      </c>
      <c r="C223" s="311">
        <v>42181705</v>
      </c>
      <c r="D223" s="311" t="s">
        <v>441</v>
      </c>
      <c r="E223" s="312" t="s">
        <v>442</v>
      </c>
      <c r="F223" s="311" t="s">
        <v>64</v>
      </c>
      <c r="G223" s="325">
        <v>7790.7382925666507</v>
      </c>
      <c r="H223" s="314">
        <v>6</v>
      </c>
      <c r="I223" s="315"/>
      <c r="J223" s="316">
        <f t="shared" si="3"/>
        <v>0</v>
      </c>
      <c r="K223" s="316"/>
      <c r="L223" s="316"/>
    </row>
    <row r="224" spans="1:12" s="306" customFormat="1">
      <c r="A224" s="419" t="s">
        <v>444</v>
      </c>
      <c r="B224" s="419"/>
      <c r="C224" s="419"/>
      <c r="D224" s="419"/>
      <c r="E224" s="419"/>
      <c r="F224" s="419"/>
      <c r="G224" s="308"/>
      <c r="H224" s="329">
        <v>57</v>
      </c>
      <c r="I224" s="319"/>
      <c r="J224" s="320"/>
      <c r="K224" s="321"/>
      <c r="L224" s="321"/>
    </row>
    <row r="225" spans="1:12" s="306" customFormat="1" ht="15.75" customHeight="1">
      <c r="A225" s="419" t="s">
        <v>445</v>
      </c>
      <c r="B225" s="419"/>
      <c r="C225" s="419"/>
      <c r="D225" s="419"/>
      <c r="E225" s="419"/>
      <c r="F225" s="419"/>
      <c r="G225" s="322"/>
      <c r="H225" s="308"/>
      <c r="I225" s="319"/>
      <c r="J225" s="320"/>
      <c r="K225" s="321"/>
      <c r="L225" s="321"/>
    </row>
    <row r="226" spans="1:12" ht="40.5">
      <c r="A226" s="330">
        <v>197</v>
      </c>
      <c r="B226" s="330">
        <v>1</v>
      </c>
      <c r="C226" s="331">
        <v>42294944</v>
      </c>
      <c r="D226" s="331" t="s">
        <v>446</v>
      </c>
      <c r="E226" s="332" t="s">
        <v>447</v>
      </c>
      <c r="F226" s="331" t="s">
        <v>64</v>
      </c>
      <c r="G226" s="324">
        <v>39102.020335402085</v>
      </c>
      <c r="H226" s="333">
        <v>10</v>
      </c>
      <c r="I226" s="334"/>
      <c r="J226" s="335">
        <f t="shared" si="3"/>
        <v>0</v>
      </c>
      <c r="K226" s="335"/>
      <c r="L226" s="335"/>
    </row>
    <row r="227" spans="1:12">
      <c r="A227" s="310">
        <v>198</v>
      </c>
      <c r="B227" s="310">
        <v>2</v>
      </c>
      <c r="C227" s="311"/>
      <c r="D227" s="311"/>
      <c r="E227" s="311" t="s">
        <v>449</v>
      </c>
      <c r="F227" s="326" t="s">
        <v>64</v>
      </c>
      <c r="G227" s="325">
        <v>20130.935640028572</v>
      </c>
      <c r="H227" s="314">
        <v>2</v>
      </c>
      <c r="I227" s="315"/>
      <c r="J227" s="316">
        <f t="shared" si="3"/>
        <v>0</v>
      </c>
      <c r="K227" s="316"/>
      <c r="L227" s="316"/>
    </row>
    <row r="228" spans="1:12" s="306" customFormat="1">
      <c r="A228" s="419" t="s">
        <v>451</v>
      </c>
      <c r="B228" s="419"/>
      <c r="C228" s="419"/>
      <c r="D228" s="419"/>
      <c r="E228" s="419"/>
      <c r="F228" s="419"/>
      <c r="G228" s="308"/>
      <c r="H228" s="329">
        <v>12</v>
      </c>
      <c r="I228" s="319"/>
      <c r="J228" s="320"/>
      <c r="K228" s="321"/>
      <c r="L228" s="321"/>
    </row>
    <row r="229" spans="1:12" ht="15.75" customHeight="1">
      <c r="A229" s="419" t="s">
        <v>452</v>
      </c>
      <c r="B229" s="419"/>
      <c r="C229" s="419"/>
      <c r="D229" s="419"/>
      <c r="E229" s="419"/>
      <c r="F229" s="419"/>
      <c r="G229" s="322"/>
      <c r="H229" s="342"/>
      <c r="I229" s="343"/>
      <c r="J229" s="320"/>
      <c r="K229" s="320"/>
      <c r="L229" s="320"/>
    </row>
    <row r="230" spans="1:12" ht="168.75" customHeight="1">
      <c r="A230" s="330">
        <v>199</v>
      </c>
      <c r="B230" s="330">
        <v>1</v>
      </c>
      <c r="C230" s="331" t="s">
        <v>453</v>
      </c>
      <c r="D230" s="331">
        <v>2503902</v>
      </c>
      <c r="E230" s="332" t="s">
        <v>454</v>
      </c>
      <c r="F230" s="331" t="s">
        <v>64</v>
      </c>
      <c r="G230" s="324">
        <v>72434.183122890696</v>
      </c>
      <c r="H230" s="333">
        <v>5</v>
      </c>
      <c r="I230" s="334"/>
      <c r="J230" s="335">
        <f t="shared" si="3"/>
        <v>0</v>
      </c>
      <c r="K230" s="335"/>
      <c r="L230" s="335"/>
    </row>
    <row r="231" spans="1:12" ht="27">
      <c r="A231" s="310">
        <v>200</v>
      </c>
      <c r="B231" s="310">
        <v>2</v>
      </c>
      <c r="C231" s="311" t="s">
        <v>453</v>
      </c>
      <c r="D231" s="311">
        <v>2503901</v>
      </c>
      <c r="E231" s="312" t="s">
        <v>456</v>
      </c>
      <c r="F231" s="311" t="s">
        <v>64</v>
      </c>
      <c r="G231" s="325">
        <v>26822.105390627185</v>
      </c>
      <c r="H231" s="314">
        <v>30</v>
      </c>
      <c r="I231" s="315"/>
      <c r="J231" s="316">
        <f t="shared" si="3"/>
        <v>0</v>
      </c>
      <c r="K231" s="316"/>
      <c r="L231" s="316"/>
    </row>
    <row r="232" spans="1:12" s="306" customFormat="1">
      <c r="A232" s="419" t="s">
        <v>458</v>
      </c>
      <c r="B232" s="419"/>
      <c r="C232" s="419"/>
      <c r="D232" s="419"/>
      <c r="E232" s="419"/>
      <c r="F232" s="419"/>
      <c r="G232" s="308"/>
      <c r="H232" s="329">
        <v>35</v>
      </c>
      <c r="I232" s="319"/>
      <c r="J232" s="321"/>
      <c r="K232" s="321"/>
      <c r="L232" s="321"/>
    </row>
  </sheetData>
  <mergeCells count="37">
    <mergeCell ref="A37:F37"/>
    <mergeCell ref="A38:F38"/>
    <mergeCell ref="A32:F32"/>
    <mergeCell ref="A33:F33"/>
    <mergeCell ref="A14:F14"/>
    <mergeCell ref="A15:F15"/>
    <mergeCell ref="A75:F75"/>
    <mergeCell ref="A76:F76"/>
    <mergeCell ref="A53:F53"/>
    <mergeCell ref="A54:F54"/>
    <mergeCell ref="A43:F43"/>
    <mergeCell ref="A44:E44"/>
    <mergeCell ref="A143:F143"/>
    <mergeCell ref="A144:F144"/>
    <mergeCell ref="A128:F128"/>
    <mergeCell ref="A129:F129"/>
    <mergeCell ref="A89:F89"/>
    <mergeCell ref="A90:F90"/>
    <mergeCell ref="A216:F216"/>
    <mergeCell ref="A217:F217"/>
    <mergeCell ref="A183:F183"/>
    <mergeCell ref="A184:F184"/>
    <mergeCell ref="A152:F152"/>
    <mergeCell ref="A153:F153"/>
    <mergeCell ref="A232:F232"/>
    <mergeCell ref="A228:F228"/>
    <mergeCell ref="A229:F229"/>
    <mergeCell ref="A224:F224"/>
    <mergeCell ref="A225:F225"/>
    <mergeCell ref="A1:L1"/>
    <mergeCell ref="L2:L3"/>
    <mergeCell ref="K2:K3"/>
    <mergeCell ref="J2:J3"/>
    <mergeCell ref="I2:I3"/>
    <mergeCell ref="H2:H3"/>
    <mergeCell ref="G2:G3"/>
    <mergeCell ref="A3:F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Consolidado</vt:lpstr>
      <vt:lpstr>Distribucion %</vt:lpstr>
      <vt:lpstr>Anexo 02 Especificación Técnica</vt:lpstr>
      <vt:lpstr>Anexo 03 - Estudio Mercado</vt:lpstr>
      <vt:lpstr>Anexo 04 - Cantidades por ESM</vt:lpstr>
      <vt:lpstr>Formulario 10. Propuesta Económ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dc:creator>
  <cp:lastModifiedBy>USEER</cp:lastModifiedBy>
  <cp:lastPrinted>2023-11-17T13:45:32Z</cp:lastPrinted>
  <dcterms:created xsi:type="dcterms:W3CDTF">2023-10-04T16:06:17Z</dcterms:created>
  <dcterms:modified xsi:type="dcterms:W3CDTF">2023-11-27T23:41:40Z</dcterms:modified>
</cp:coreProperties>
</file>