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einaperez/Desktop/2023 20/contratos 2023 secretraia general/interventoria /hortufroticolas/"/>
    </mc:Choice>
  </mc:AlternateContent>
  <xr:revisionPtr revIDLastSave="0" documentId="8_{9FCCBCB5-CD87-DA45-A883-E39864F2CED1}" xr6:coauthVersionLast="47" xr6:coauthVersionMax="47" xr10:uidLastSave="{00000000-0000-0000-0000-000000000000}"/>
  <bookViews>
    <workbookView xWindow="0" yWindow="0" windowWidth="28800" windowHeight="18000" firstSheet="15" activeTab="17" xr2:uid="{00000000-000D-0000-FFFF-FFFF00000000}"/>
  </bookViews>
  <sheets>
    <sheet name="Presupuesto oficial" sheetId="7" state="hidden" r:id="rId1"/>
    <sheet name="Presupuesto Detallado" sheetId="12" r:id="rId2"/>
    <sheet name="Presupuesto MGA" sheetId="36" r:id="rId3"/>
    <sheet name="APU1" sheetId="21" r:id="rId4"/>
    <sheet name="APU2" sheetId="23" r:id="rId5"/>
    <sheet name="APU3" sheetId="38" r:id="rId6"/>
    <sheet name="APU4" sheetId="25" r:id="rId7"/>
    <sheet name="APU5" sheetId="27" r:id="rId8"/>
    <sheet name="APU6" sheetId="28" r:id="rId9"/>
    <sheet name="APU 7" sheetId="29" r:id="rId10"/>
    <sheet name="APU 8" sheetId="30" r:id="rId11"/>
    <sheet name="APU 9" sheetId="31" r:id="rId12"/>
    <sheet name="APU 10" sheetId="32" r:id="rId13"/>
    <sheet name="APU 11" sheetId="33" r:id="rId14"/>
    <sheet name="Promocion y divulgacion " sheetId="18" r:id="rId15"/>
    <sheet name="COSTO DE ADMINISTRACION" sheetId="16" r:id="rId16"/>
    <sheet name="Impuestos del proyecto" sheetId="15" r:id="rId17"/>
    <sheet name="Interventoría" sheetId="8" r:id="rId18"/>
    <sheet name="APU PAPELERIA" sheetId="34" r:id="rId19"/>
    <sheet name="APU PAPELERIA ADMINISTRACION" sheetId="37" r:id="rId20"/>
    <sheet name="Factor Multiplicador" sheetId="19" r:id="rId21"/>
    <sheet name="fACTOR PRESTACIONAL" sheetId="20" r:id="rId22"/>
    <sheet name="Cantidades totales de insumos" sheetId="13" r:id="rId23"/>
    <sheet name="Cantidades por beneficiario" sheetId="35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8" l="1"/>
  <c r="M4" i="8" s="1"/>
  <c r="H4" i="8"/>
  <c r="I4" i="8" s="1"/>
  <c r="H5" i="8"/>
  <c r="M9" i="8"/>
  <c r="M12" i="8"/>
  <c r="M13" i="8" s="1"/>
  <c r="I12" i="8"/>
  <c r="M10" i="8"/>
  <c r="I10" i="8"/>
  <c r="M5" i="8"/>
  <c r="L5" i="8"/>
  <c r="L6" i="8"/>
  <c r="M6" i="8" s="1"/>
  <c r="L7" i="8"/>
  <c r="M7" i="8" s="1"/>
  <c r="I5" i="8"/>
  <c r="M8" i="8" l="1"/>
  <c r="M14" i="8" s="1"/>
  <c r="M15" i="8" s="1"/>
  <c r="M16" i="8" s="1"/>
  <c r="L23" i="36"/>
  <c r="L23" i="12"/>
  <c r="K26" i="16"/>
  <c r="K27" i="16"/>
  <c r="K25" i="16"/>
  <c r="K24" i="16"/>
  <c r="K23" i="16"/>
  <c r="K22" i="16"/>
  <c r="K21" i="16"/>
  <c r="K20" i="16"/>
  <c r="K19" i="16"/>
  <c r="K18" i="16"/>
  <c r="K17" i="16"/>
  <c r="K16" i="16"/>
  <c r="L16" i="12"/>
  <c r="K15" i="16" l="1"/>
  <c r="F136" i="38" l="1"/>
  <c r="F129" i="38"/>
  <c r="F128" i="38"/>
  <c r="F127" i="38"/>
  <c r="F126" i="38"/>
  <c r="F125" i="38"/>
  <c r="F124" i="38"/>
  <c r="F123" i="38"/>
  <c r="F121" i="38"/>
  <c r="F120" i="38"/>
  <c r="F119" i="38"/>
  <c r="F118" i="38"/>
  <c r="F117" i="38"/>
  <c r="F116" i="38"/>
  <c r="F115" i="38"/>
  <c r="F114" i="38"/>
  <c r="F113" i="38"/>
  <c r="F112" i="38"/>
  <c r="F111" i="38"/>
  <c r="F110" i="38"/>
  <c r="F109" i="38"/>
  <c r="F108" i="38"/>
  <c r="F107" i="38"/>
  <c r="F106" i="38"/>
  <c r="F105" i="38"/>
  <c r="F104" i="38"/>
  <c r="F103" i="38"/>
  <c r="F102" i="38"/>
  <c r="F101" i="38"/>
  <c r="F100" i="38"/>
  <c r="F99" i="38"/>
  <c r="F98" i="38"/>
  <c r="F97" i="38"/>
  <c r="F96" i="38"/>
  <c r="F95" i="38"/>
  <c r="F94" i="38"/>
  <c r="F93" i="38"/>
  <c r="F92" i="38"/>
  <c r="F91" i="38"/>
  <c r="F90" i="38"/>
  <c r="F89" i="38"/>
  <c r="F88" i="38"/>
  <c r="F87" i="38"/>
  <c r="F86" i="38"/>
  <c r="F85" i="38"/>
  <c r="F84" i="38"/>
  <c r="F82" i="38"/>
  <c r="F80" i="38"/>
  <c r="F79" i="38"/>
  <c r="F78" i="38"/>
  <c r="F75" i="38"/>
  <c r="F74" i="38"/>
  <c r="F73" i="38"/>
  <c r="F72" i="38"/>
  <c r="F71" i="38"/>
  <c r="F70" i="38"/>
  <c r="F69" i="38"/>
  <c r="F68" i="38"/>
  <c r="F67" i="38"/>
  <c r="F66" i="38"/>
  <c r="F65" i="38"/>
  <c r="F64" i="38"/>
  <c r="F63" i="38"/>
  <c r="F62" i="38"/>
  <c r="F61" i="38"/>
  <c r="F60" i="38"/>
  <c r="F59" i="38"/>
  <c r="F58" i="38"/>
  <c r="F57" i="38"/>
  <c r="F56" i="38"/>
  <c r="F55" i="38"/>
  <c r="F54" i="38"/>
  <c r="F53" i="38"/>
  <c r="F52" i="38"/>
  <c r="F51" i="38"/>
  <c r="F50" i="38"/>
  <c r="F49" i="38"/>
  <c r="F48" i="38"/>
  <c r="F47" i="38"/>
  <c r="F46" i="38"/>
  <c r="F45" i="38"/>
  <c r="F44" i="38"/>
  <c r="F43" i="38"/>
  <c r="F42" i="38"/>
  <c r="F41" i="38"/>
  <c r="F40" i="38"/>
  <c r="F39" i="38"/>
  <c r="F38" i="38"/>
  <c r="F37" i="38"/>
  <c r="F36" i="38"/>
  <c r="F35" i="38"/>
  <c r="F34" i="38"/>
  <c r="F33" i="38"/>
  <c r="F32" i="38"/>
  <c r="F31" i="38"/>
  <c r="F30" i="38"/>
  <c r="F29" i="38"/>
  <c r="F28" i="38"/>
  <c r="F27" i="38"/>
  <c r="F26" i="38"/>
  <c r="F25" i="38"/>
  <c r="F24" i="38"/>
  <c r="F23" i="38"/>
  <c r="F22" i="38"/>
  <c r="F21" i="38"/>
  <c r="F20" i="38"/>
  <c r="F19" i="38"/>
  <c r="F18" i="38"/>
  <c r="F17" i="38"/>
  <c r="F16" i="38"/>
  <c r="F15" i="38"/>
  <c r="F14" i="38"/>
  <c r="F13" i="38"/>
  <c r="F10" i="38"/>
  <c r="F11" i="38" s="1"/>
  <c r="L159" i="12"/>
  <c r="L144" i="12"/>
  <c r="L145" i="12" s="1"/>
  <c r="L19" i="36"/>
  <c r="M19" i="36" s="1"/>
  <c r="F122" i="38" l="1"/>
  <c r="F130" i="38"/>
  <c r="F83" i="38"/>
  <c r="F76" i="38"/>
  <c r="L19" i="12"/>
  <c r="L18" i="36"/>
  <c r="M18" i="36" s="1"/>
  <c r="L17" i="36"/>
  <c r="M17" i="36" s="1"/>
  <c r="L20" i="12"/>
  <c r="F131" i="38" l="1"/>
  <c r="F138" i="38" s="1"/>
  <c r="H138" i="38" s="1"/>
  <c r="L6" i="12"/>
  <c r="G12" i="37"/>
  <c r="G11" i="37"/>
  <c r="G10" i="37"/>
  <c r="G9" i="37"/>
  <c r="G8" i="37"/>
  <c r="G7" i="37"/>
  <c r="G6" i="37"/>
  <c r="G13" i="37" l="1"/>
  <c r="K7" i="16"/>
  <c r="K6" i="16"/>
  <c r="O4" i="20"/>
  <c r="L14" i="20"/>
  <c r="L10" i="20"/>
  <c r="L4" i="20"/>
  <c r="I13" i="20"/>
  <c r="I18" i="20" s="1"/>
  <c r="I19" i="20" s="1"/>
  <c r="I9" i="20"/>
  <c r="I4" i="20"/>
  <c r="E13" i="20"/>
  <c r="E9" i="20"/>
  <c r="E4" i="20"/>
  <c r="O14" i="20"/>
  <c r="O10" i="20"/>
  <c r="K9" i="16"/>
  <c r="M165" i="36"/>
  <c r="M155" i="36"/>
  <c r="M150" i="36"/>
  <c r="M143" i="36"/>
  <c r="M138" i="36"/>
  <c r="M14" i="36"/>
  <c r="L169" i="36"/>
  <c r="L167" i="36"/>
  <c r="L164" i="36"/>
  <c r="L163" i="36"/>
  <c r="L162" i="36"/>
  <c r="L161" i="36"/>
  <c r="L159" i="36"/>
  <c r="L154" i="36"/>
  <c r="L153" i="36"/>
  <c r="L152" i="36"/>
  <c r="L151" i="36"/>
  <c r="L149" i="36"/>
  <c r="L148" i="36"/>
  <c r="L147" i="36"/>
  <c r="L146" i="36"/>
  <c r="L144" i="36"/>
  <c r="L145" i="36" s="1"/>
  <c r="L142" i="36"/>
  <c r="L143" i="36" s="1"/>
  <c r="L137" i="36"/>
  <c r="L138" i="36" s="1"/>
  <c r="L134" i="36"/>
  <c r="L133" i="36"/>
  <c r="L132" i="36"/>
  <c r="L131" i="36"/>
  <c r="L130" i="36"/>
  <c r="L129" i="36"/>
  <c r="L128" i="36"/>
  <c r="L127" i="36"/>
  <c r="L126" i="36"/>
  <c r="L125" i="36"/>
  <c r="L124" i="36"/>
  <c r="L123" i="36"/>
  <c r="L122" i="36"/>
  <c r="L121" i="36"/>
  <c r="L120" i="36"/>
  <c r="L119" i="36"/>
  <c r="L118" i="36"/>
  <c r="L117" i="36"/>
  <c r="L116" i="36"/>
  <c r="L115" i="36"/>
  <c r="L114" i="36"/>
  <c r="L113" i="36"/>
  <c r="L112" i="36"/>
  <c r="L111" i="36"/>
  <c r="L110" i="36"/>
  <c r="L109" i="36"/>
  <c r="L108" i="36"/>
  <c r="L107" i="36"/>
  <c r="L106" i="36"/>
  <c r="L105" i="36"/>
  <c r="L104" i="36"/>
  <c r="L103" i="36"/>
  <c r="L102" i="36"/>
  <c r="L101" i="36"/>
  <c r="L100" i="36"/>
  <c r="L99" i="36"/>
  <c r="L98" i="36"/>
  <c r="L97" i="36"/>
  <c r="L96" i="36"/>
  <c r="L95" i="36"/>
  <c r="L94" i="36"/>
  <c r="L93" i="36"/>
  <c r="L92" i="36"/>
  <c r="L91" i="36"/>
  <c r="L90" i="36"/>
  <c r="L89" i="36"/>
  <c r="L88" i="36"/>
  <c r="L87" i="36"/>
  <c r="L86" i="36"/>
  <c r="L85" i="36"/>
  <c r="L84" i="36"/>
  <c r="L83" i="36"/>
  <c r="L82" i="36"/>
  <c r="L81" i="36"/>
  <c r="L80" i="36"/>
  <c r="L79" i="36"/>
  <c r="L78" i="36"/>
  <c r="L77" i="36"/>
  <c r="L76" i="36"/>
  <c r="L75" i="36"/>
  <c r="L74" i="36"/>
  <c r="L73" i="36"/>
  <c r="L72" i="36"/>
  <c r="L70" i="36"/>
  <c r="L69" i="36"/>
  <c r="L68" i="36"/>
  <c r="L67" i="36"/>
  <c r="L66" i="36"/>
  <c r="L65" i="36"/>
  <c r="L64" i="36"/>
  <c r="L61" i="36"/>
  <c r="L60" i="36"/>
  <c r="L59" i="36"/>
  <c r="L58" i="36"/>
  <c r="L57" i="36"/>
  <c r="L56" i="36"/>
  <c r="L55" i="36"/>
  <c r="L54" i="36"/>
  <c r="L53" i="36"/>
  <c r="L52" i="36"/>
  <c r="L51" i="36"/>
  <c r="L50" i="36"/>
  <c r="L49" i="36"/>
  <c r="L48" i="36"/>
  <c r="L47" i="36"/>
  <c r="L46" i="36"/>
  <c r="L45" i="36"/>
  <c r="L44" i="36"/>
  <c r="L43" i="36"/>
  <c r="L42" i="36"/>
  <c r="L41" i="36"/>
  <c r="L40" i="36"/>
  <c r="L39" i="36"/>
  <c r="L38" i="36"/>
  <c r="L37" i="36"/>
  <c r="L36" i="36"/>
  <c r="L35" i="36"/>
  <c r="L34" i="36"/>
  <c r="L33" i="36"/>
  <c r="L32" i="36"/>
  <c r="L31" i="36"/>
  <c r="L30" i="36"/>
  <c r="L29" i="36"/>
  <c r="L28" i="36"/>
  <c r="L27" i="36"/>
  <c r="L26" i="36"/>
  <c r="L25" i="36"/>
  <c r="L24" i="36"/>
  <c r="L20" i="36"/>
  <c r="M20" i="36" s="1"/>
  <c r="L16" i="36"/>
  <c r="L13" i="36"/>
  <c r="L14" i="36" s="1"/>
  <c r="L11" i="36"/>
  <c r="L10" i="36"/>
  <c r="L9" i="36"/>
  <c r="L8" i="36"/>
  <c r="L7" i="36"/>
  <c r="L6" i="36"/>
  <c r="K11" i="16"/>
  <c r="I23" i="19"/>
  <c r="L15" i="15"/>
  <c r="E18" i="20" l="1"/>
  <c r="E19" i="20" s="1"/>
  <c r="L20" i="20"/>
  <c r="L155" i="36"/>
  <c r="L12" i="36"/>
  <c r="O20" i="20"/>
  <c r="O21" i="20" s="1"/>
  <c r="L21" i="20"/>
  <c r="L150" i="36"/>
  <c r="L156" i="36" s="1"/>
  <c r="L165" i="36"/>
  <c r="L170" i="36" s="1"/>
  <c r="L62" i="36"/>
  <c r="L135" i="36"/>
  <c r="L71" i="36"/>
  <c r="L21" i="36"/>
  <c r="L147" i="12"/>
  <c r="L139" i="36" l="1"/>
  <c r="L171" i="36" s="1"/>
  <c r="L172" i="36" s="1"/>
  <c r="L174" i="36" s="1"/>
  <c r="G10" i="34" l="1"/>
  <c r="G9" i="34"/>
  <c r="G8" i="34"/>
  <c r="G7" i="34"/>
  <c r="G6" i="34"/>
  <c r="G12" i="34" l="1"/>
  <c r="M140" i="36"/>
  <c r="M16" i="36"/>
  <c r="M157" i="36"/>
  <c r="M167" i="36"/>
  <c r="M127" i="36"/>
  <c r="M119" i="36"/>
  <c r="M107" i="36"/>
  <c r="M99" i="36"/>
  <c r="M91" i="36"/>
  <c r="M83" i="36"/>
  <c r="M75" i="36"/>
  <c r="M67" i="36"/>
  <c r="M55" i="36"/>
  <c r="M48" i="36"/>
  <c r="M40" i="36"/>
  <c r="M24" i="36"/>
  <c r="M111" i="36"/>
  <c r="M59" i="36"/>
  <c r="M32" i="36"/>
  <c r="M160" i="36"/>
  <c r="M131" i="36"/>
  <c r="M123" i="36"/>
  <c r="M115" i="36"/>
  <c r="M103" i="36"/>
  <c r="M95" i="36"/>
  <c r="M87" i="36"/>
  <c r="M79" i="36"/>
  <c r="M52" i="36"/>
  <c r="M44" i="36"/>
  <c r="M36" i="36"/>
  <c r="M28" i="36"/>
  <c r="M96" i="36"/>
  <c r="M92" i="36"/>
  <c r="M125" i="36"/>
  <c r="M69" i="36"/>
  <c r="M134" i="36"/>
  <c r="M53" i="36"/>
  <c r="M128" i="36"/>
  <c r="M113" i="36"/>
  <c r="M56" i="36"/>
  <c r="M122" i="36"/>
  <c r="M64" i="36"/>
  <c r="M26" i="36"/>
  <c r="M27" i="36"/>
  <c r="M100" i="36"/>
  <c r="M78" i="36"/>
  <c r="M121" i="36"/>
  <c r="M77" i="36"/>
  <c r="M70" i="36"/>
  <c r="M31" i="36"/>
  <c r="M39" i="36"/>
  <c r="M42" i="36"/>
  <c r="M43" i="36"/>
  <c r="M116" i="36"/>
  <c r="M85" i="36"/>
  <c r="M29" i="36"/>
  <c r="M94" i="36"/>
  <c r="M73" i="36"/>
  <c r="M82" i="36"/>
  <c r="M54" i="36"/>
  <c r="M132" i="36"/>
  <c r="M45" i="36"/>
  <c r="M30" i="36"/>
  <c r="M89" i="36"/>
  <c r="M98" i="36"/>
  <c r="M88" i="36"/>
  <c r="M60" i="36"/>
  <c r="M46" i="36"/>
  <c r="M105" i="36"/>
  <c r="M114" i="36"/>
  <c r="M68" i="36"/>
  <c r="M65" i="36"/>
  <c r="M34" i="36"/>
  <c r="M86" i="36"/>
  <c r="M129" i="36"/>
  <c r="M145" i="36"/>
  <c r="M156" i="36" s="1"/>
  <c r="M47" i="36"/>
  <c r="M50" i="36"/>
  <c r="M51" i="36"/>
  <c r="M124" i="36"/>
  <c r="M93" i="36"/>
  <c r="M37" i="36"/>
  <c r="M102" i="36"/>
  <c r="M81" i="36"/>
  <c r="M25" i="36"/>
  <c r="M90" i="36"/>
  <c r="M57" i="36"/>
  <c r="M58" i="36"/>
  <c r="M101" i="36"/>
  <c r="M110" i="36"/>
  <c r="M104" i="36"/>
  <c r="M33" i="36"/>
  <c r="M84" i="36"/>
  <c r="M117" i="36"/>
  <c r="M126" i="36"/>
  <c r="M49" i="36"/>
  <c r="M169" i="36"/>
  <c r="M133" i="36"/>
  <c r="M23" i="36"/>
  <c r="M35" i="36"/>
  <c r="M6" i="36"/>
  <c r="M12" i="36" s="1"/>
  <c r="P139" i="36" s="1"/>
  <c r="M74" i="36"/>
  <c r="M80" i="36"/>
  <c r="M66" i="36"/>
  <c r="M76" i="36"/>
  <c r="M109" i="36"/>
  <c r="M118" i="36"/>
  <c r="M38" i="36"/>
  <c r="M112" i="36"/>
  <c r="M97" i="36"/>
  <c r="M41" i="36"/>
  <c r="M106" i="36"/>
  <c r="M72" i="36"/>
  <c r="M120" i="36"/>
  <c r="M130" i="36"/>
  <c r="M108" i="36"/>
  <c r="XFC8" i="8"/>
  <c r="H6" i="8"/>
  <c r="I6" i="8" s="1"/>
  <c r="K12" i="16"/>
  <c r="F10" i="33"/>
  <c r="F11" i="33" s="1"/>
  <c r="F13" i="33"/>
  <c r="F14" i="33" s="1"/>
  <c r="F16" i="33"/>
  <c r="F17" i="33" s="1"/>
  <c r="F19" i="33"/>
  <c r="F20" i="33" s="1"/>
  <c r="F19" i="32"/>
  <c r="F20" i="32" s="1"/>
  <c r="F16" i="32"/>
  <c r="F17" i="32" s="1"/>
  <c r="F13" i="32"/>
  <c r="F14" i="32" s="1"/>
  <c r="F10" i="32"/>
  <c r="F11" i="32" s="1"/>
  <c r="F20" i="31"/>
  <c r="F21" i="31" s="1"/>
  <c r="F23" i="31"/>
  <c r="F24" i="31" s="1"/>
  <c r="F16" i="31"/>
  <c r="F15" i="31"/>
  <c r="F11" i="31"/>
  <c r="F10" i="31"/>
  <c r="F22" i="33"/>
  <c r="F23" i="33" s="1"/>
  <c r="F24" i="33" s="1"/>
  <c r="F22" i="32"/>
  <c r="F26" i="31"/>
  <c r="F27" i="31" s="1"/>
  <c r="F26" i="30"/>
  <c r="F27" i="30" s="1"/>
  <c r="F28" i="30" s="1"/>
  <c r="F24" i="29"/>
  <c r="F25" i="29" s="1"/>
  <c r="F24" i="28"/>
  <c r="F25" i="28" s="1"/>
  <c r="F22" i="27"/>
  <c r="F23" i="27" s="1"/>
  <c r="F22" i="25"/>
  <c r="F23" i="25" s="1"/>
  <c r="F15" i="29"/>
  <c r="F14" i="29"/>
  <c r="F11" i="29"/>
  <c r="F10" i="29"/>
  <c r="F15" i="28"/>
  <c r="F14" i="28"/>
  <c r="F11" i="28"/>
  <c r="F10" i="28"/>
  <c r="F10" i="27"/>
  <c r="F11" i="27" s="1"/>
  <c r="F24" i="27" s="1"/>
  <c r="F11" i="25"/>
  <c r="F24" i="25" s="1"/>
  <c r="F20" i="23"/>
  <c r="F16" i="23"/>
  <c r="F17" i="23" s="1"/>
  <c r="F13" i="23"/>
  <c r="F14" i="23" s="1"/>
  <c r="F10" i="23"/>
  <c r="F11" i="23" s="1"/>
  <c r="F24" i="23" s="1"/>
  <c r="F25" i="21"/>
  <c r="F26" i="21" s="1"/>
  <c r="F20" i="21"/>
  <c r="F22" i="21"/>
  <c r="F23" i="21" s="1"/>
  <c r="F19" i="21"/>
  <c r="F12" i="31" l="1"/>
  <c r="F12" i="29"/>
  <c r="F23" i="32"/>
  <c r="F24" i="32" s="1"/>
  <c r="M170" i="36"/>
  <c r="M71" i="36"/>
  <c r="M62" i="36"/>
  <c r="M21" i="36"/>
  <c r="M135" i="36"/>
  <c r="F16" i="28"/>
  <c r="F12" i="28"/>
  <c r="F18" i="31"/>
  <c r="F16" i="29"/>
  <c r="F16" i="21"/>
  <c r="F15" i="21"/>
  <c r="F12" i="21"/>
  <c r="F11" i="21"/>
  <c r="F10" i="21"/>
  <c r="M171" i="36" l="1"/>
  <c r="M174" i="36" s="1"/>
  <c r="F28" i="31"/>
  <c r="F26" i="29"/>
  <c r="F26" i="28"/>
  <c r="F17" i="21"/>
  <c r="F13" i="21"/>
  <c r="H7" i="8"/>
  <c r="I7" i="8" s="1"/>
  <c r="L28" i="12"/>
  <c r="K10" i="18"/>
  <c r="I13" i="8"/>
  <c r="I20" i="19"/>
  <c r="I9" i="19"/>
  <c r="I37" i="19" l="1"/>
  <c r="I38" i="19" s="1"/>
  <c r="I39" i="19" s="1"/>
  <c r="I40" i="19" s="1"/>
  <c r="F27" i="21"/>
  <c r="I8" i="8"/>
  <c r="K8" i="16"/>
  <c r="K10" i="16" l="1"/>
  <c r="K13" i="16" s="1"/>
  <c r="K28" i="16" s="1"/>
  <c r="I9" i="8"/>
  <c r="I14" i="8" s="1"/>
  <c r="K15" i="18" l="1"/>
  <c r="K14" i="18"/>
  <c r="K13" i="18"/>
  <c r="K12" i="18"/>
  <c r="K11" i="18"/>
  <c r="K9" i="18"/>
  <c r="K8" i="18"/>
  <c r="K7" i="18"/>
  <c r="K6" i="18"/>
  <c r="K16" i="18" l="1"/>
  <c r="L161" i="12" l="1"/>
  <c r="L13" i="12"/>
  <c r="L14" i="12" s="1"/>
  <c r="L169" i="12"/>
  <c r="L167" i="12"/>
  <c r="L164" i="12"/>
  <c r="L163" i="12"/>
  <c r="L162" i="12"/>
  <c r="L154" i="12"/>
  <c r="L153" i="12"/>
  <c r="L152" i="12"/>
  <c r="L151" i="12"/>
  <c r="L149" i="12"/>
  <c r="L148" i="12"/>
  <c r="L146" i="12"/>
  <c r="L142" i="12"/>
  <c r="L143" i="12" s="1"/>
  <c r="L137" i="12"/>
  <c r="L138" i="12" s="1"/>
  <c r="L134" i="12"/>
  <c r="L133" i="12"/>
  <c r="L132" i="12"/>
  <c r="L131" i="12"/>
  <c r="L130" i="12"/>
  <c r="L129" i="12"/>
  <c r="L128" i="12"/>
  <c r="L127" i="12"/>
  <c r="L126" i="12"/>
  <c r="L125" i="12"/>
  <c r="L124" i="12"/>
  <c r="L123" i="12"/>
  <c r="L122" i="12"/>
  <c r="L121" i="12"/>
  <c r="L120" i="12"/>
  <c r="L119" i="12"/>
  <c r="L118" i="12"/>
  <c r="L117" i="12"/>
  <c r="L116" i="12"/>
  <c r="L115" i="12"/>
  <c r="L114" i="12"/>
  <c r="L113" i="12"/>
  <c r="L112" i="12"/>
  <c r="L111" i="12"/>
  <c r="L110" i="12"/>
  <c r="L109" i="12"/>
  <c r="L108" i="12"/>
  <c r="L107" i="12"/>
  <c r="L106" i="12"/>
  <c r="L105" i="12"/>
  <c r="L104" i="12"/>
  <c r="L103" i="12"/>
  <c r="L102" i="12"/>
  <c r="L101" i="12"/>
  <c r="L100" i="12"/>
  <c r="L99" i="12"/>
  <c r="L98" i="12"/>
  <c r="L97" i="12"/>
  <c r="L96" i="12"/>
  <c r="L95" i="12"/>
  <c r="L94" i="12"/>
  <c r="L93" i="12"/>
  <c r="L92" i="12"/>
  <c r="L91" i="12"/>
  <c r="L90" i="12"/>
  <c r="L89" i="12"/>
  <c r="L88" i="12"/>
  <c r="L87" i="12"/>
  <c r="L86" i="12"/>
  <c r="L85" i="12"/>
  <c r="L84" i="12"/>
  <c r="L83" i="12"/>
  <c r="L82" i="12"/>
  <c r="L81" i="12"/>
  <c r="L80" i="12"/>
  <c r="L79" i="12"/>
  <c r="L78" i="12"/>
  <c r="L77" i="12"/>
  <c r="L76" i="12"/>
  <c r="L75" i="12"/>
  <c r="L74" i="12"/>
  <c r="L73" i="12"/>
  <c r="L72" i="12"/>
  <c r="L70" i="12"/>
  <c r="L69" i="12"/>
  <c r="L68" i="12"/>
  <c r="L67" i="12"/>
  <c r="L66" i="12"/>
  <c r="L65" i="12"/>
  <c r="L64" i="12"/>
  <c r="L71" i="12" s="1"/>
  <c r="L61" i="12"/>
  <c r="L60" i="12"/>
  <c r="L59" i="12"/>
  <c r="L58" i="12"/>
  <c r="L57" i="12"/>
  <c r="L5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7" i="12"/>
  <c r="L26" i="12"/>
  <c r="L25" i="12"/>
  <c r="L24" i="12"/>
  <c r="L62" i="12" s="1"/>
  <c r="L21" i="12"/>
  <c r="L11" i="12"/>
  <c r="L10" i="12"/>
  <c r="L9" i="12"/>
  <c r="L8" i="12"/>
  <c r="L7" i="12"/>
  <c r="L135" i="12" l="1"/>
  <c r="L139" i="12" s="1"/>
  <c r="L155" i="12"/>
  <c r="L165" i="12"/>
  <c r="L170" i="12" s="1"/>
  <c r="L150" i="12"/>
  <c r="L12" i="12"/>
  <c r="L156" i="12" l="1"/>
  <c r="L171" i="12" l="1"/>
  <c r="M5" i="15" s="1"/>
  <c r="M7" i="15" s="1"/>
  <c r="M9" i="15" l="1"/>
  <c r="L173" i="12"/>
  <c r="I15" i="8"/>
  <c r="I16" i="8" s="1"/>
  <c r="F57" i="7"/>
  <c r="G57" i="7" s="1"/>
  <c r="F58" i="7"/>
  <c r="G58" i="7" s="1"/>
  <c r="F59" i="7"/>
  <c r="G59" i="7" s="1"/>
  <c r="F60" i="7"/>
  <c r="G60" i="7" s="1"/>
  <c r="F61" i="7"/>
  <c r="G61" i="7" s="1"/>
  <c r="F62" i="7"/>
  <c r="G62" i="7" s="1"/>
  <c r="F63" i="7"/>
  <c r="G63" i="7" s="1"/>
  <c r="F64" i="7"/>
  <c r="G64" i="7" s="1"/>
  <c r="F65" i="7"/>
  <c r="G65" i="7" s="1"/>
  <c r="F66" i="7"/>
  <c r="G66" i="7" s="1"/>
  <c r="F67" i="7"/>
  <c r="G67" i="7" s="1"/>
  <c r="F68" i="7"/>
  <c r="G68" i="7" s="1"/>
  <c r="F69" i="7"/>
  <c r="G69" i="7" s="1"/>
  <c r="F70" i="7"/>
  <c r="G70" i="7" s="1"/>
  <c r="F71" i="7"/>
  <c r="G71" i="7" s="1"/>
  <c r="F72" i="7"/>
  <c r="G72" i="7" s="1"/>
  <c r="F73" i="7"/>
  <c r="G73" i="7" s="1"/>
  <c r="F74" i="7"/>
  <c r="G74" i="7" s="1"/>
  <c r="F75" i="7"/>
  <c r="G75" i="7" s="1"/>
  <c r="F76" i="7"/>
  <c r="G76" i="7" s="1"/>
  <c r="F77" i="7"/>
  <c r="G77" i="7" s="1"/>
  <c r="F78" i="7"/>
  <c r="G78" i="7" s="1"/>
  <c r="F79" i="7"/>
  <c r="G79" i="7" s="1"/>
  <c r="F80" i="7"/>
  <c r="G80" i="7" s="1"/>
  <c r="F81" i="7"/>
  <c r="G81" i="7" s="1"/>
  <c r="F82" i="7"/>
  <c r="G82" i="7" s="1"/>
  <c r="F83" i="7"/>
  <c r="G83" i="7" s="1"/>
  <c r="F84" i="7"/>
  <c r="G84" i="7" s="1"/>
  <c r="F85" i="7"/>
  <c r="G85" i="7" s="1"/>
  <c r="F86" i="7"/>
  <c r="G86" i="7" s="1"/>
  <c r="F87" i="7"/>
  <c r="G87" i="7" s="1"/>
  <c r="F88" i="7"/>
  <c r="G88" i="7" s="1"/>
  <c r="F89" i="7"/>
  <c r="G89" i="7" s="1"/>
  <c r="F90" i="7"/>
  <c r="G90" i="7" s="1"/>
  <c r="F91" i="7"/>
  <c r="G91" i="7" s="1"/>
  <c r="F92" i="7"/>
  <c r="G92" i="7" s="1"/>
  <c r="F93" i="7"/>
  <c r="G93" i="7" s="1"/>
  <c r="F94" i="7"/>
  <c r="G94" i="7" s="1"/>
  <c r="F95" i="7"/>
  <c r="G95" i="7" s="1"/>
  <c r="F96" i="7"/>
  <c r="G96" i="7" s="1"/>
  <c r="F97" i="7"/>
  <c r="G97" i="7" s="1"/>
  <c r="F98" i="7"/>
  <c r="G98" i="7" s="1"/>
  <c r="F99" i="7"/>
  <c r="G99" i="7" s="1"/>
  <c r="F100" i="7"/>
  <c r="G100" i="7" s="1"/>
  <c r="F101" i="7"/>
  <c r="G101" i="7" s="1"/>
  <c r="F56" i="7"/>
  <c r="G56" i="7" s="1"/>
  <c r="F12" i="7"/>
  <c r="G12" i="7" s="1"/>
  <c r="F13" i="7"/>
  <c r="G13" i="7" s="1"/>
  <c r="F14" i="7"/>
  <c r="G14" i="7" s="1"/>
  <c r="F15" i="7"/>
  <c r="G15" i="7" s="1"/>
  <c r="F16" i="7"/>
  <c r="G16" i="7" s="1"/>
  <c r="F17" i="7"/>
  <c r="G17" i="7" s="1"/>
  <c r="F18" i="7"/>
  <c r="G18" i="7" s="1"/>
  <c r="F19" i="7"/>
  <c r="G19" i="7" s="1"/>
  <c r="F20" i="7"/>
  <c r="G20" i="7" s="1"/>
  <c r="F21" i="7"/>
  <c r="G21" i="7" s="1"/>
  <c r="F22" i="7"/>
  <c r="G22" i="7" s="1"/>
  <c r="F23" i="7"/>
  <c r="G23" i="7" s="1"/>
  <c r="F24" i="7"/>
  <c r="G24" i="7" s="1"/>
  <c r="F25" i="7"/>
  <c r="G25" i="7" s="1"/>
  <c r="F26" i="7"/>
  <c r="G26" i="7" s="1"/>
  <c r="F27" i="7"/>
  <c r="G27" i="7" s="1"/>
  <c r="F28" i="7"/>
  <c r="G28" i="7" s="1"/>
  <c r="F29" i="7"/>
  <c r="G29" i="7" s="1"/>
  <c r="F30" i="7"/>
  <c r="G30" i="7" s="1"/>
  <c r="F31" i="7"/>
  <c r="G31" i="7" s="1"/>
  <c r="F32" i="7"/>
  <c r="G32" i="7" s="1"/>
  <c r="F33" i="7"/>
  <c r="G33" i="7" s="1"/>
  <c r="F34" i="7"/>
  <c r="G34" i="7" s="1"/>
  <c r="F35" i="7"/>
  <c r="G35" i="7" s="1"/>
  <c r="F36" i="7"/>
  <c r="G36" i="7" s="1"/>
  <c r="F37" i="7"/>
  <c r="G37" i="7" s="1"/>
  <c r="F38" i="7"/>
  <c r="G38" i="7" s="1"/>
  <c r="F39" i="7"/>
  <c r="G39" i="7" s="1"/>
  <c r="F40" i="7"/>
  <c r="G40" i="7" s="1"/>
  <c r="F41" i="7"/>
  <c r="G41" i="7" s="1"/>
  <c r="F42" i="7"/>
  <c r="G42" i="7" s="1"/>
  <c r="F43" i="7"/>
  <c r="G43" i="7" s="1"/>
  <c r="F44" i="7"/>
  <c r="G44" i="7" s="1"/>
  <c r="F45" i="7"/>
  <c r="G45" i="7" s="1"/>
  <c r="F46" i="7"/>
  <c r="G46" i="7" s="1"/>
  <c r="F47" i="7"/>
  <c r="G47" i="7" s="1"/>
  <c r="F48" i="7"/>
  <c r="G48" i="7" s="1"/>
  <c r="F49" i="7"/>
  <c r="G49" i="7" s="1"/>
  <c r="F50" i="7"/>
  <c r="G50" i="7" s="1"/>
  <c r="F51" i="7"/>
  <c r="G51" i="7" s="1"/>
  <c r="F52" i="7"/>
  <c r="G52" i="7" s="1"/>
  <c r="F53" i="7"/>
  <c r="G53" i="7" s="1"/>
  <c r="F11" i="7"/>
  <c r="G11" i="7" s="1"/>
  <c r="M13" i="15" l="1"/>
  <c r="M8" i="15"/>
  <c r="M14" i="15"/>
  <c r="M12" i="15"/>
  <c r="M10" i="15"/>
  <c r="M11" i="15"/>
  <c r="L174" i="12"/>
  <c r="G54" i="7"/>
  <c r="G102" i="7"/>
  <c r="M15" i="15" l="1"/>
  <c r="L175" i="12"/>
  <c r="E6" i="7"/>
  <c r="E7" i="7"/>
  <c r="E8" i="7"/>
  <c r="E5" i="7"/>
  <c r="E9" i="7" l="1"/>
</calcChain>
</file>

<file path=xl/sharedStrings.xml><?xml version="1.0" encoding="utf-8"?>
<sst xmlns="http://schemas.openxmlformats.org/spreadsheetml/2006/main" count="2703" uniqueCount="687">
  <si>
    <t>Unidad</t>
  </si>
  <si>
    <t>Cantidad</t>
  </si>
  <si>
    <t>Mes</t>
  </si>
  <si>
    <t>Coordinador Administrativo</t>
  </si>
  <si>
    <t>Asistente Administrativo</t>
  </si>
  <si>
    <t>Evento</t>
  </si>
  <si>
    <t>Descripción</t>
  </si>
  <si>
    <t>PRESUPUESTO PROYECTO HORTOFRUTICOLA</t>
  </si>
  <si>
    <t>Visitas</t>
  </si>
  <si>
    <t>TOTAL PROYECTO</t>
  </si>
  <si>
    <t>SUBTOTAL PROYECTO</t>
  </si>
  <si>
    <t>Horas</t>
  </si>
  <si>
    <t>TITULO: IMPLEMENTACIÓN DE AGRONEGOCIOS HORTOFRUTÍCOLAS INTENSIVOS CON PEQUEÑOS PRODUCTORES DE LOS MUNICIPIOS DE SUCRE, GUARANDA Y MAJAGUAL EN EL DEPARTAMENTO DE SUCRE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</si>
  <si>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</si>
  <si>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</si>
  <si>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</si>
  <si>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</si>
  <si>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</si>
  <si>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</si>
  <si>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</si>
  <si>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</si>
  <si>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</si>
  <si>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</si>
  <si>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</si>
  <si>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</si>
  <si>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</si>
  <si>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Transporte (Vehiculo tipo camioneta)</t>
  </si>
  <si>
    <t>Subtotal Objetivo 1:</t>
  </si>
  <si>
    <t>Subtotal Objetivo 2:</t>
  </si>
  <si>
    <t>Subtotal Objetivo 3:</t>
  </si>
  <si>
    <t>Act.</t>
  </si>
  <si>
    <t xml:space="preserve">Activos Productivos, infraestructura, equipos, herramientas, materiales y suministros </t>
  </si>
  <si>
    <t xml:space="preserve">Sistema de Riego </t>
  </si>
  <si>
    <t xml:space="preserve">Herramientas Cosecha y Postcosecha </t>
  </si>
  <si>
    <t xml:space="preserve">Insumos Cultivo </t>
  </si>
  <si>
    <t>Profesional Ambiental</t>
  </si>
  <si>
    <t xml:space="preserve">Meses </t>
  </si>
  <si>
    <t>TOTAL COSTO DIRECTO</t>
  </si>
  <si>
    <t>ÍTEM</t>
  </si>
  <si>
    <t>CONCEPTO</t>
  </si>
  <si>
    <t>CANT</t>
  </si>
  <si>
    <t xml:space="preserve">COSTO MES </t>
  </si>
  <si>
    <t>% DE DEDICACIÓN</t>
  </si>
  <si>
    <t>TOTAL MES</t>
  </si>
  <si>
    <t>VALOR TOTAL</t>
  </si>
  <si>
    <t>Actividades</t>
  </si>
  <si>
    <t>Recurso</t>
  </si>
  <si>
    <t>Alquiler de salones, video beam, sonido, computador por dia</t>
  </si>
  <si>
    <t>Entrega de refrigerios para los asistentes a los eventos</t>
  </si>
  <si>
    <t>Entrega de papeleria a población</t>
  </si>
  <si>
    <t>Postes de madera cerramiento perimetral</t>
  </si>
  <si>
    <t>Malla gallinera (Rollo x 50 mt) cerramienta perimetral</t>
  </si>
  <si>
    <t>Malla polisombra - Area Semillero</t>
  </si>
  <si>
    <t>Postes de madera Area semillero</t>
  </si>
  <si>
    <t>Alambre pua galvanizado cal 14</t>
  </si>
  <si>
    <t>Grapas de cerramiento perimetral</t>
  </si>
  <si>
    <t>Rollo</t>
  </si>
  <si>
    <t>Kilogramo</t>
  </si>
  <si>
    <t>metro lineal</t>
  </si>
  <si>
    <t>Metro Linea</t>
  </si>
  <si>
    <t>Motobomba Autocebante Caudal de 40 GPM</t>
  </si>
  <si>
    <t>Tuberia P.V.C RDE 21 1/4"</t>
  </si>
  <si>
    <t>Union presión 1/4"</t>
  </si>
  <si>
    <t>Adaptador Macho 1/4"</t>
  </si>
  <si>
    <t>Union Universal P.V.C 1'/4"</t>
  </si>
  <si>
    <t>Valvula de pie de bronce 1'/4"</t>
  </si>
  <si>
    <t>Tubo P.V.C RDE 21 1"</t>
  </si>
  <si>
    <t>Union Universal P.V.C. 1"</t>
  </si>
  <si>
    <t>TEE presión 1"</t>
  </si>
  <si>
    <t>Adaptador macho P.V.C. 1"</t>
  </si>
  <si>
    <t>Tapon Roscado P.V.C. 1"</t>
  </si>
  <si>
    <t>Llave bola radial 1"</t>
  </si>
  <si>
    <t>Codo Presion 1" x 45°</t>
  </si>
  <si>
    <t>Teflon Industrial rollo x 10 m</t>
  </si>
  <si>
    <t>Soldadura P.V.C 1/16</t>
  </si>
  <si>
    <t>Limpiador 1/16</t>
  </si>
  <si>
    <t>Tanque 2000 LTS</t>
  </si>
  <si>
    <t>Tubo P.V.C RDE 26 1/2" x metro</t>
  </si>
  <si>
    <t>Adaptador Macho P.V.C. 1'/2"</t>
  </si>
  <si>
    <t>Adaptador hembra 1'/2"</t>
  </si>
  <si>
    <t>Codo Presión 1'/2 x 90°</t>
  </si>
  <si>
    <t>Unión Presión 2"</t>
  </si>
  <si>
    <t>Buje Soldado P.V.C. 2" x 1/2"</t>
  </si>
  <si>
    <t>Llave Bola P.V.C. Soldada 2"</t>
  </si>
  <si>
    <t>Codo Presión 2" x 90°</t>
  </si>
  <si>
    <t>Tuberia P.V.C RDE 41 UM 2"</t>
  </si>
  <si>
    <t>Codo Presión 2"x45°</t>
  </si>
  <si>
    <t>Codo Presión 3/4</t>
  </si>
  <si>
    <t>Adaptador Macho 3/4"</t>
  </si>
  <si>
    <t>Adaptador Hembra 3/4"</t>
  </si>
  <si>
    <t>Niple P.V.C 0,20 x 3/4"</t>
  </si>
  <si>
    <t>Soldadura P.V.C. x 1/8</t>
  </si>
  <si>
    <t>Limpiador x 1/32</t>
  </si>
  <si>
    <t>Lubricante UZ 800 GR</t>
  </si>
  <si>
    <t>Adaptador Macho P.V.C. 2"</t>
  </si>
  <si>
    <t>Tapon Roscado P.V.C. 2"</t>
  </si>
  <si>
    <t>Cintago Teadorac 8 mil</t>
  </si>
  <si>
    <t>Conector Inicial con Silleta 16 mm</t>
  </si>
  <si>
    <t>Union Cinta Manguera 16 mm</t>
  </si>
  <si>
    <t>Filtro de Malla 2"</t>
  </si>
  <si>
    <t>Valvula Ventosa 3/4</t>
  </si>
  <si>
    <t>Teflon Industrial</t>
  </si>
  <si>
    <t>Union Cinta 16 mm</t>
  </si>
  <si>
    <t>Metro Lineal</t>
  </si>
  <si>
    <t>Guantes para cosecha</t>
  </si>
  <si>
    <t>Mascarilla</t>
  </si>
  <si>
    <t>Tijeras</t>
  </si>
  <si>
    <t>Tinas de Lavado</t>
  </si>
  <si>
    <t>Guantes Industriales en Latex</t>
  </si>
  <si>
    <t>Sacos de Fique</t>
  </si>
  <si>
    <t>Rula</t>
  </si>
  <si>
    <t>Lima</t>
  </si>
  <si>
    <t>Pala con cabo</t>
  </si>
  <si>
    <t>Fumigadora Agricola Plástica 20 lt</t>
  </si>
  <si>
    <t>Regadera Plastica de 8 Lt</t>
  </si>
  <si>
    <t>Pimpina de 20 litros con tapa</t>
  </si>
  <si>
    <t>Equipo de venoclic</t>
  </si>
  <si>
    <t>Valde Plastico</t>
  </si>
  <si>
    <t>Tapabocas</t>
  </si>
  <si>
    <t>Guantes Algodón</t>
  </si>
  <si>
    <t>Vasos desechables de 8 onzas</t>
  </si>
  <si>
    <t>Angeo</t>
  </si>
  <si>
    <t>Pita Nylon</t>
  </si>
  <si>
    <t>Bolsas plasticas de colores</t>
  </si>
  <si>
    <t>Par</t>
  </si>
  <si>
    <t>M2</t>
  </si>
  <si>
    <t>4 Guantes para cosecha x beneficiario</t>
  </si>
  <si>
    <t>2 Tijeras x beneficiario</t>
  </si>
  <si>
    <t>2 Rula x beneficiario</t>
  </si>
  <si>
    <t>2 Lima x beneficiario</t>
  </si>
  <si>
    <t>2 Pala con cabo x beneficiario</t>
  </si>
  <si>
    <t>1 Fumigadora Agricola Plástica 20 lt x beneficiario</t>
  </si>
  <si>
    <t>2 Regadera Plastica de 8 Lt x beneficiario</t>
  </si>
  <si>
    <t>Tecnico administrativo o afin con expriencia minimo de dos años en experiencia relacionada al cargo</t>
  </si>
  <si>
    <t xml:space="preserve">Contratación de 4 auxiliares de apoyo por dia (Jornada) para la toma de datos </t>
  </si>
  <si>
    <t>Jornadas</t>
  </si>
  <si>
    <t>Contratacion de Administrador agropecuario, agronomo, ingeniero ambiental o profesión a fin por horas para el desarrollo de los talleres productivos ambientales.</t>
  </si>
  <si>
    <t xml:space="preserve">Contratación de 2 orientadores desarrollo metodologico por  dia (2 dias x seminario) </t>
  </si>
  <si>
    <t>Servicio de acompañamiento contratado con persona natural o juridica para el acompañamiento en la formalización</t>
  </si>
  <si>
    <t>Servicio de acompañamiento contratado con persona natural o juridica para el acompañamiento en la formalización para las 300 unidades prodcutivas</t>
  </si>
  <si>
    <t>Consultoria para el desarrollo de la actividad</t>
  </si>
  <si>
    <t>Abono Organico</t>
  </si>
  <si>
    <t>Desinfectante (Hipclorito)</t>
  </si>
  <si>
    <t>Sal Mineral</t>
  </si>
  <si>
    <t>Cal</t>
  </si>
  <si>
    <t>Aceite Mineral</t>
  </si>
  <si>
    <t>Microrriego Inicio</t>
  </si>
  <si>
    <t>Microriego producción</t>
  </si>
  <si>
    <t>Triple 15</t>
  </si>
  <si>
    <t>Fertilizante Foliar</t>
  </si>
  <si>
    <t>Insecticida de Amplio Espectro (500 ml)</t>
  </si>
  <si>
    <t>Fungicida/Bactericida (500 ml)</t>
  </si>
  <si>
    <t>Mano de Obra</t>
  </si>
  <si>
    <t>Colinos de Platano</t>
  </si>
  <si>
    <t>Melon (Calidad 1)</t>
  </si>
  <si>
    <t>Berenjena (Calidad 1)</t>
  </si>
  <si>
    <t>Patilla (Calidad (2)</t>
  </si>
  <si>
    <t>Kilogramos</t>
  </si>
  <si>
    <t>Gramo</t>
  </si>
  <si>
    <t>Litro</t>
  </si>
  <si>
    <t>Bulto/25 Kilos</t>
  </si>
  <si>
    <t>Sobre 5 gr</t>
  </si>
  <si>
    <t>Sobre 3 gr</t>
  </si>
  <si>
    <t>Sobre 120 gr</t>
  </si>
  <si>
    <t>OBJETIVO 1: Implementar 300 unidades de producción hortofrutícola (Plátano, Melón, Berenjena y Patilla) con sistemas de riego localizado por goteo de alta eficiencia.</t>
  </si>
  <si>
    <t>OBJETIVO 2: Desarrollar un plan de asistencia técnica integral para el fortalecimiento técnico y ambiental de las 300 unidades productivas a atender.</t>
  </si>
  <si>
    <t>OBJETIVO 3: Establecer una alianza comercial sostenible para comercialización de los productor hortofrutícolas.</t>
  </si>
  <si>
    <t>DAGOBERTO MULETT TOVAR</t>
  </si>
  <si>
    <t>Profesional Universitario</t>
  </si>
  <si>
    <t>Sec. Desarrollo Económico y Medio Ambiente Departamento de Sucre</t>
  </si>
  <si>
    <t>ESTUDIO DE MERCADO</t>
  </si>
  <si>
    <t>EQUIPO PERSONAL DEL PROYECTO</t>
  </si>
  <si>
    <t>DESCRIPCIÓN</t>
  </si>
  <si>
    <t>CANT.</t>
  </si>
  <si>
    <t>UND</t>
  </si>
  <si>
    <t>COTIZACIÓN</t>
  </si>
  <si>
    <t>Coordinador Administrativo: Profesional en el area administrativa o agropecuaria con esperiencia minima de dos años en direccion de proyectos, seguimiento a proyectos productivos.</t>
  </si>
  <si>
    <t>Asistente Administrativo: Tecnico administrativo o afin con expriencia  minimo de  dos  años en experiencia relacionada al cargo</t>
  </si>
  <si>
    <t>Profesional Ambiental: Profesional en el area ambiental con esperiencia minima de 1 año en asistencia o participacion de proyectos productivos</t>
  </si>
  <si>
    <t>REBAJAS DEL CAMPO</t>
  </si>
  <si>
    <t>EL PASTAL</t>
  </si>
  <si>
    <t>Canastillas Plasticas</t>
  </si>
  <si>
    <r>
      <t xml:space="preserve">NOTA: </t>
    </r>
    <r>
      <rPr>
        <sz val="11"/>
        <color theme="1"/>
        <rFont val="Arial"/>
        <family val="2"/>
      </rPr>
      <t>Para los profesionales los salarios corresponden y no sobrepasan la tabla salarial de los funcionarios de la Planta de la Gobernacion del Departamento de Sucre 2021.</t>
    </r>
  </si>
  <si>
    <t>VR. TOTAL</t>
  </si>
  <si>
    <t>VR. UNITARIO</t>
  </si>
  <si>
    <t>Director del Proyecto:  Profesional Especializado en el area administrativa  o agropecuaria con esperiencia minima de dos años en direccion de proyectos, seguimiento a proyectos productivos</t>
  </si>
  <si>
    <t>SUBTOTAL EQUIPO PERSONAL DEL PROYECTO</t>
  </si>
  <si>
    <t>VR. UNITARIO PROMEDIO</t>
  </si>
  <si>
    <t>MATERIALES Y HERRAMIENTAS</t>
  </si>
  <si>
    <t>SUBTOTAL MATERIALES Y HERRAMIENTAS</t>
  </si>
  <si>
    <t>SISTEMA DE RIEGO</t>
  </si>
  <si>
    <t>JHI DEL CARIBE</t>
  </si>
  <si>
    <t>INTEGRAL S.A.S</t>
  </si>
  <si>
    <t>Codo presión 1/4" x 90°</t>
  </si>
  <si>
    <t>Manguera  Lisa  Polietileno 16mm</t>
  </si>
  <si>
    <t>Collar de Derivación</t>
  </si>
  <si>
    <t>SUBTOTAL SISTEMA DE RIEGO</t>
  </si>
  <si>
    <t>Vr. Total</t>
  </si>
  <si>
    <t>INNOVA CARIBE</t>
  </si>
  <si>
    <t xml:space="preserve">Vr. Unitario Promedio </t>
  </si>
  <si>
    <t>Subtotal Realización de visitas de caracterización y sistematización de la información</t>
  </si>
  <si>
    <t>MARIA VICTORIA</t>
  </si>
  <si>
    <t xml:space="preserve">Subtotal Activos Productivos, infraestructura, equipos, herramientas, materiales y suministros </t>
  </si>
  <si>
    <t>CORPOGESPRO</t>
  </si>
  <si>
    <t>Subtotal Realización de jornadas de identificación y socialización</t>
  </si>
  <si>
    <t xml:space="preserve">Subtotal Herramientas Cosecha y Postcosecha </t>
  </si>
  <si>
    <t>Subtotal Insumos Cultivo</t>
  </si>
  <si>
    <t>Rebajas del Campo</t>
  </si>
  <si>
    <t>El Pastal</t>
  </si>
  <si>
    <t>SubtotalAsistencia técnica y de apoyo establecimiento de cultivo y riego (Buenas practicas agrícolas)</t>
  </si>
  <si>
    <t>Subtotal Realizar talleres productivos ambientales</t>
  </si>
  <si>
    <t>Subtotal Realizar Acompañamiento formalizacion de unidades productivas agropecuarias y esquema asociativo.</t>
  </si>
  <si>
    <t xml:space="preserve">Subtotal Realizar Talleres gestión administrativa, contable y legal del esquema asociativo </t>
  </si>
  <si>
    <t>Subtotal Implementar Marketing territorial Hortofruticola</t>
  </si>
  <si>
    <t>Subtotal Realizar una feria Campesina para impulsar la comercialización</t>
  </si>
  <si>
    <t>Subtotal Promocion y divulgacion del proyecto.</t>
  </si>
  <si>
    <t>Gorras en Drill Color del Proyecto bordados logo</t>
  </si>
  <si>
    <t>Afiches tamaño tabloide</t>
  </si>
  <si>
    <t>Cartillas de 40 páginas tapas en propalcote de 300 grs anilladas</t>
  </si>
  <si>
    <t>Porta Pendón tipo araña</t>
  </si>
  <si>
    <t>Bolígrafos logo del programa</t>
  </si>
  <si>
    <t>Carpetas</t>
  </si>
  <si>
    <t>Botones</t>
  </si>
  <si>
    <t>Libretas</t>
  </si>
  <si>
    <t>Backing</t>
  </si>
  <si>
    <t>Blue Digital Core</t>
  </si>
  <si>
    <t>Publi Creativos</t>
  </si>
  <si>
    <t>Subtotal Transporte</t>
  </si>
  <si>
    <t>INTERVENTORIA TÉCNICA, ADMINISTRATIVA, FINANCIERA Y AMBIENTAL DEL PROYECTO</t>
  </si>
  <si>
    <t>PROFESIONAL No. 1. Director de Interventoría</t>
  </si>
  <si>
    <t>PROFESIONAL
No. 2. Profesional área técnica – ambiental.</t>
  </si>
  <si>
    <t>PROFESIONAL
No. 3. Profesional área financiera</t>
  </si>
  <si>
    <t>PROFESIONAL No. 4. Profesional área jurídica</t>
  </si>
  <si>
    <t>Transporte</t>
  </si>
  <si>
    <t>Subtotal Costo Interventoría</t>
  </si>
  <si>
    <t>IVA 19%</t>
  </si>
  <si>
    <t>Descripción / Beneficiario</t>
  </si>
  <si>
    <t>4.1</t>
  </si>
  <si>
    <t>Análisis de suelos</t>
  </si>
  <si>
    <t>Análisis de suelos completo intercambiable</t>
  </si>
  <si>
    <t xml:space="preserve">pH-C.E-CIC-1'-K-Ca-Mg-Na-S- Fc-Mn-Cu-Zn-B-AI-Textura- Materia Orgánica -N-N03- - N- NH4+ Recomendaciones de fertilización </t>
  </si>
  <si>
    <t xml:space="preserve">Laboratorio de Suelo - Suelo Vital </t>
  </si>
  <si>
    <t>Universidad Nacional</t>
  </si>
  <si>
    <t>Subtotal Sistema de Riego</t>
  </si>
  <si>
    <t>Subtotal Estudio de suelos</t>
  </si>
  <si>
    <t>Personas</t>
  </si>
  <si>
    <t xml:space="preserve">Entrega de kit de papeleria a la población convocada (1 Lapicero, 1 encuesta, 1 guía de apoyo, 1 carpeta, 1 libreta de apuntes para distribuir individualmente a cada participante). </t>
  </si>
  <si>
    <t>Un salon dotado de herramientas audiovisuales, sonido con microfono inalambrico, aproximadamente capacidad para 100 personas con igual numero de sillas por dia de evento y equipo de computo para presentaciones y toma de información, costo x dia de 500.000 x 10 dias (Una jornada x dia).</t>
  </si>
  <si>
    <t>Entrega de refrigerios durante el desarrollo de las 10 jornadas, donde se atenderán aproximadamente 600 personas. (Producto de sal que incluya proteína (carne, jamón y/o queso) de 120g; Bebida 250ml en caja o botella plástica (Jugo, malta, gaseosa).</t>
  </si>
  <si>
    <t xml:space="preserve">Contratación de 6 auxiliares de apoyo por dia (Evento) para la toma de datos </t>
  </si>
  <si>
    <t>Personal  para apoyar el desarrollo de las jornadas costo x jornada de ($60.000 x 6 auxiliares= 360.000) x 10 eventos.</t>
  </si>
  <si>
    <r>
      <t xml:space="preserve">Contratacion de servicio logistico para el desarrollo de la feria campesina </t>
    </r>
    <r>
      <rPr>
        <b/>
        <sz val="11"/>
        <color theme="1"/>
        <rFont val="Arial"/>
        <family val="2"/>
      </rPr>
      <t>Ver Especificaciones Tecnicas.</t>
    </r>
  </si>
  <si>
    <r>
      <t xml:space="preserve">Consultoria para el desarrollo de la actividad. </t>
    </r>
    <r>
      <rPr>
        <b/>
        <sz val="11"/>
        <color theme="1"/>
        <rFont val="Arial"/>
        <family val="2"/>
      </rPr>
      <t>Ver Especificaciones Tecnicas.</t>
    </r>
  </si>
  <si>
    <t>Entrega de Cartilla a la población convocada (Cartilla tamaño carta 50 paginas en papel bond impreso full color, tapas en propalcote de 260 gramos acabado full color, barnizado con anillo metalico.</t>
  </si>
  <si>
    <t>440 colinos de platano x beneficiario</t>
  </si>
  <si>
    <t>Fertilizacion Cultivo de Platano - Materia Organica</t>
  </si>
  <si>
    <t>400 Kilos de materia organica - Abono por beneficiario (Presentacion de bulto x 50 kilos, 8 bultos por beneficiario)</t>
  </si>
  <si>
    <t>Bultos</t>
  </si>
  <si>
    <t>25 Kilos de Fosfato Diamonico 18 - 46 - 0  por beneficiario (Presentacion de bulto x 25 kilos, 1 bulto por beneficiario)</t>
  </si>
  <si>
    <t xml:space="preserve">Fertilizacion Cultivo Platano Fosfato Diamonico 18 - 46 - 0  </t>
  </si>
  <si>
    <t xml:space="preserve">Fertilizacion Cultivo Platano Elementos secundarios 21-11-7.5 (N-CA-MG) </t>
  </si>
  <si>
    <t>50 Kilos de  Elementos secundarios 21-11-7.5 (N-CA-MG)   por beneficiario (Presentacion de bulto x 50  kilos, 1 bulto por beneficiario)</t>
  </si>
  <si>
    <t>Fertilizacion Cultivo Platano Compuesto Elementos mayores 15 - 4 - 23 - 4  (N-P-K-MG)</t>
  </si>
  <si>
    <t>50 Kilos de Compuesto Elementos mayores 15 - 4 - 23 - 4  (N-P-K-MG)   por beneficiario (Presentacion de bulto x 50  kilos, 1 bulto por beneficiario)</t>
  </si>
  <si>
    <t>Fertilizacion Cultivo Platano Elementos menores 15 – 1,0 - 2,2 (CALCIO, BORO, ZINC)</t>
  </si>
  <si>
    <t>25 Kilos de Compuesto Elementos menores 15 – 1,0 - 2,2 (CALCIO, BORO, ZINC)   por beneficiario (Presentacion de bulto x 25  kilos, 1 bulto por beneficiario)</t>
  </si>
  <si>
    <t>100 cc de fungicida por beneficiario (Presentacion de 1 Litro x 1 )</t>
  </si>
  <si>
    <t>Litros</t>
  </si>
  <si>
    <t>Fungicida platano Azoxytop® Vecol 325 SC</t>
  </si>
  <si>
    <t xml:space="preserve">Fungicida platano TILT® 250 CE propiconazol </t>
  </si>
  <si>
    <t xml:space="preserve">Fungicida platano TDithane® NT mancozeb </t>
  </si>
  <si>
    <t>Sobre</t>
  </si>
  <si>
    <t>Ferilización Patilla (MELAZA)</t>
  </si>
  <si>
    <t>2 Kilos de Melaza  por beneficiario (Presentacion por kilo, 2 kilos por beneficiario)</t>
  </si>
  <si>
    <t>Ferilización Patilla (DAP)</t>
  </si>
  <si>
    <t>5 Kilos de DAP  por beneficiario (Presentacion por 50 kilos, 5 kilos por beneficiario)</t>
  </si>
  <si>
    <t>Ferilización Patilla (SOLU NKP)</t>
  </si>
  <si>
    <t>50 Kilos de SOLU NKP  por beneficiario (Presentacion por 50 kilos, 50 kilos por beneficiario)</t>
  </si>
  <si>
    <t>Ferilización Patilla (NITROCAL)</t>
  </si>
  <si>
    <t>50 Kilos de NITROCAL  por beneficiario (Presentacion por 50 kilos, 50 kilos por beneficiario)</t>
  </si>
  <si>
    <t>Ferilización Patilla (BOROLIQ)</t>
  </si>
  <si>
    <t>1 Litro de BOROLIQ  por beneficiario (Presentacion por 1 litro , 1 litro por beneficiario)</t>
  </si>
  <si>
    <t>1 sobre de semilla de patilla x beneficiario (Se requiere aproximadamente 833 semillas por productor, por lo que se entregara un sobre de 1000 semillas)</t>
  </si>
  <si>
    <t>Colinos</t>
  </si>
  <si>
    <t>1 sobre de semilla de patilla x beneficiario (Se requiere aproximadamente 4.166 semillas por productor, por lo que se entregara un sobre de 5.000 semillas)</t>
  </si>
  <si>
    <t>Sustrato Sustrato Pindstrup Pluss Orange Semillero cultivo de melon</t>
  </si>
  <si>
    <t>Unidades</t>
  </si>
  <si>
    <t>67.5 Kilos de Sustrato Pindstrup Pluss Orange  por beneficiario (Presentacion de bulto x 55  kilos)</t>
  </si>
  <si>
    <t>Kilos</t>
  </si>
  <si>
    <t>Rollos</t>
  </si>
  <si>
    <t>36 Bandejas de Semilleros de 125 alveolos por beneficiario</t>
  </si>
  <si>
    <t>Fertilización Melon (MELAZA)</t>
  </si>
  <si>
    <t>Ferilización Melon (DAP)</t>
  </si>
  <si>
    <t>Ferilización Melon (Solufos 44)</t>
  </si>
  <si>
    <t>22 Kilos de Solufos 44  por beneficiario (Presentacion por 25 kilos, 22 kilos por beneficiario)</t>
  </si>
  <si>
    <t>Ferilización Melon (Sulfato de magnesio)</t>
  </si>
  <si>
    <t>23 Kilos de Nitrato de potasio  por beneficiario (Presentacion por 50 kilos, 23 kilos por beneficiario)</t>
  </si>
  <si>
    <t>Ferilización Melon (Nitrato de potasio)</t>
  </si>
  <si>
    <t>Ferilización Melon (kci Estandar)</t>
  </si>
  <si>
    <t>25 Kilos de sulfato de magnesio por beneficiario (Presentacion por 25 kilos, 25 kilos por beneficiario)</t>
  </si>
  <si>
    <t>25 Kilos de KCI Estandar por beneficiario (Presentacion por 50 kilos, 25 kilos por beneficiario)</t>
  </si>
  <si>
    <t>Ferilización Melon (Micromenores)</t>
  </si>
  <si>
    <t>6 Kilos de micromenores por beneficiario (Presentacion por 24 kilos, 6 kilos por beneficiario)</t>
  </si>
  <si>
    <t>Ferilización Melon (Nitrocal)</t>
  </si>
  <si>
    <t>Ferilización Melon (BORAX TECNICO)</t>
  </si>
  <si>
    <t>88 Kilos de Nitrocal por beneficiario (Presentacion por 50 kilos, 88 kilos por beneficiario)</t>
  </si>
  <si>
    <t>0.5 Kilos de BORAX TECNICO por beneficiario (Presentacion por 25 kilos, 0.5 kilos por beneficiario)</t>
  </si>
  <si>
    <t>Ferilización Melon (Sulfato de potasio)</t>
  </si>
  <si>
    <t>48 Kilos de sulfato de potasio por beneficiario (Presentacion por 50 kilos, 50 kilos por beneficiario)</t>
  </si>
  <si>
    <t>15 sobres de 200 semillas de berenjena x beneficiario</t>
  </si>
  <si>
    <t>sobre</t>
  </si>
  <si>
    <t>Sustrato Sustrato Pindstrup Pluss Orange Semillero cultivo de berenjena</t>
  </si>
  <si>
    <t>50,6 Kilos de Sustrato Pindstrup Pluss Orange  por beneficiario (Presentacion de bulto x 55  kilos)</t>
  </si>
  <si>
    <t>Fertilización Berenjena (MELAZA)</t>
  </si>
  <si>
    <t>Ferilización Berenjena (DAP)</t>
  </si>
  <si>
    <t>Ferilización Berenjena (Solufos)</t>
  </si>
  <si>
    <t>15 Kilos de Solufos 44  por beneficiario (Presentacion por 25 kilos, 15 kilos por beneficiario)</t>
  </si>
  <si>
    <t>Ferilización Berenjena (Solu NKP)</t>
  </si>
  <si>
    <t>75 Kilos de Solu NKP  por beneficiario (Presentacion por 25 kilos, 75 kilos por beneficiario)</t>
  </si>
  <si>
    <t>Semilla de Melon</t>
  </si>
  <si>
    <t>Semilla de Berenjena</t>
  </si>
  <si>
    <t>Semilla de Patilla</t>
  </si>
  <si>
    <t>Bomba Diesel de  7.0 HP 2, 4LPS</t>
  </si>
  <si>
    <t>Granada de succión aluminio 2"</t>
  </si>
  <si>
    <t>Manguera de succión corrugada 2° X 6 metros</t>
  </si>
  <si>
    <t>Pieza en F importado de 2 pulgadas</t>
  </si>
  <si>
    <t>Pieza tipo D</t>
  </si>
  <si>
    <t>Manguera de succión corrugada 2° X 3 metros</t>
  </si>
  <si>
    <t>Adaptador hembra PVC 2"</t>
  </si>
  <si>
    <t>Tuberia PVC RDE 41 de 2 Pulgadas</t>
  </si>
  <si>
    <t>Codos de 2 Pulgadas PVC 45*</t>
  </si>
  <si>
    <t>Valvula de paso de 2 Pulgadas</t>
  </si>
  <si>
    <t>Codo de 2 Pulgadas PVC 90*</t>
  </si>
  <si>
    <t>Adaptador Macho PVC de 2 Pulgadas</t>
  </si>
  <si>
    <t>Tapon roscado PVC de 2 pulgadas</t>
  </si>
  <si>
    <t>Collarin Derivación 2X1</t>
  </si>
  <si>
    <t>Valvula de aire de 1 Pulgada</t>
  </si>
  <si>
    <t>Adaptador Macho PVC de 1 Pulgada</t>
  </si>
  <si>
    <t>Tuberia PVC RDE 32,5 DE 1.1/2 Pulgada</t>
  </si>
  <si>
    <t>Buje PVC 2X1.1/2</t>
  </si>
  <si>
    <t>Codos PVC de 1.1/2</t>
  </si>
  <si>
    <t>Valvula de Paso de 1.1/2 Pulgadas</t>
  </si>
  <si>
    <t>Codo PVC de 1.1/2 45"</t>
  </si>
  <si>
    <t>Adaptador Macho PVC de 1.1/2</t>
  </si>
  <si>
    <t>Tapon roscado PVC de 1.1/2 Pulgadas</t>
  </si>
  <si>
    <t>Silleta goma 16 Milimetros</t>
  </si>
  <si>
    <t>Conector 16 Milimetros</t>
  </si>
  <si>
    <t>Rollo Manguera 16 Milimetros por 200MTS</t>
  </si>
  <si>
    <t>Conector Cinta a Manguera de 16 Milimetros</t>
  </si>
  <si>
    <t>Rollo de cinta de riego CAL BMIL con Goteross A 20 por 2000 MTS</t>
  </si>
  <si>
    <t>Buje de reducción PVC 2X1</t>
  </si>
  <si>
    <t>Tuberia  RDE21 DE 1 Pulgada</t>
  </si>
  <si>
    <t>Codo PVC de 1 Pulgada de 90</t>
  </si>
  <si>
    <t>Valvula de paso PVC de 1 Pulgada</t>
  </si>
  <si>
    <t>Adaptador Hembra PVC de 1 Pulgada</t>
  </si>
  <si>
    <t>Inyector Venturi de 1 Pulgada con Accesorios</t>
  </si>
  <si>
    <t>Adaptadores Hembras de 2 Pulgadas</t>
  </si>
  <si>
    <t>Filtros de Anillo de 2 Pulgadas Cuerpo Corto</t>
  </si>
  <si>
    <t>Tanque de Almacenamiento de 2000 Litros</t>
  </si>
  <si>
    <t>Instalacion por HA o Beneficiario</t>
  </si>
  <si>
    <t>1 Bomba Diesel de  7.0 HP 2, 4LPS por Beneficiario</t>
  </si>
  <si>
    <t>1 Granada de succión aluminio 2" por Beneficiario</t>
  </si>
  <si>
    <t>1 Manguera de succión corrugada 2° X 6 metros por Beneficiario</t>
  </si>
  <si>
    <t>2 Piezas en F importado de 2 pulgadas por Beneficiario</t>
  </si>
  <si>
    <t>2 Piezas tipo D por Beneficiario</t>
  </si>
  <si>
    <t>1 Manguera de succión corrugada 2° X 3 metros por Beneficiario</t>
  </si>
  <si>
    <t>1 Adaptador hembra PVC 2" por Beneficiario</t>
  </si>
  <si>
    <t>50 Tuberias PVC RDE 41 de 2 Pulgadas por Beneficiario</t>
  </si>
  <si>
    <t>9 Codos de 2 Pulgadas PVC 45* por Beneficiario</t>
  </si>
  <si>
    <t>2 Valvulas de paso de 2 Pulgadas por benefficiario</t>
  </si>
  <si>
    <t>4 Codos de 2 Pulgadas PVC 90* por Beneficiario</t>
  </si>
  <si>
    <t>TEE PVC de 2 Pulgadas</t>
  </si>
  <si>
    <t>1 Adaptador Macho PVC de 2 Pulgadas por Beneficiario</t>
  </si>
  <si>
    <t>4 TEE PVC de 2 Pulgadas por Beneficiario</t>
  </si>
  <si>
    <t>1 Tapon roscado PVC de 2 pulgadas por Beneficiario</t>
  </si>
  <si>
    <t>3 Collarin Derivación 2X1 por Beneficiario</t>
  </si>
  <si>
    <t>3 Valvulas de aire de 1 Pulgada por Beneficiario</t>
  </si>
  <si>
    <t>3 Adaptadores Macho PVC de 1 Pulgada por Beneficiario</t>
  </si>
  <si>
    <t>36 Tuberias PVC RDE 32,5 DE 1.1/2 Pulgada por Beneficiario</t>
  </si>
  <si>
    <t>4 Bujes PVC 2X1.1/2 por Beneficiario</t>
  </si>
  <si>
    <t>12 Codos PVC de 1.1/2 por Beneficiario</t>
  </si>
  <si>
    <t>4 Valvulas de Paso de 1.1/2 Pulgadas por Beneficiario</t>
  </si>
  <si>
    <t>4 Codos PVC de 1.1/2 45" por Beneficiario</t>
  </si>
  <si>
    <t>4 Adaptadores Macho PVC de 1.1/2 por Beneficiario</t>
  </si>
  <si>
    <t>4 Tapones roscado PVC de 1.1/2 Pulgadas por Beneficiario</t>
  </si>
  <si>
    <t>120 Silletas goma 16 Milimetros por Beneficiario</t>
  </si>
  <si>
    <t>120 Conectores de 16 Milimetros por Beneficiario</t>
  </si>
  <si>
    <t>1 Rollo Manguera 16 Milimetros por 200MTS por Beneficiario</t>
  </si>
  <si>
    <t>120 Conectores Cinta a Manguera de 16 Milimetros por Beneficiario</t>
  </si>
  <si>
    <t>3 Rollos de cinta de riego CAL BMIL con Goteross A 20 por 2000 MTS por Beneficiario</t>
  </si>
  <si>
    <t>1 Tanque de Almacenamiento de 250 Litros por Beneficiario</t>
  </si>
  <si>
    <t>2 Bujes de reducción PVC 2X1 por Beneficiario</t>
  </si>
  <si>
    <t>1 Tuberia  RDE21 DE 1 Pulgada por Beneficiario</t>
  </si>
  <si>
    <t>4 Codos PVC de 1 Pulgada de 90 por Beneficiario</t>
  </si>
  <si>
    <t>2 Valvulas de paso PVC de 1 Pulgada por Beneficiario</t>
  </si>
  <si>
    <t>5 Adaptadores Hembra PVC de 1 Pulgada por Beneficiario</t>
  </si>
  <si>
    <t>1 Inyector Venturi de 1 Pulgada con Accesorios por Beneficiario</t>
  </si>
  <si>
    <t>4 Adaptadores Hembras de 2 Pulgadas por Beneficiario</t>
  </si>
  <si>
    <t>2 Filtros de Anillo de 2 Pulgadas Cuerpo Corto por Beneficiario</t>
  </si>
  <si>
    <t>Acetamiprid Control de Plagas Berenjena</t>
  </si>
  <si>
    <t>60 gramos de Acetamiprid (Presentacion de sobre de 150 gramos, 60 gramos por beneficiario)</t>
  </si>
  <si>
    <t>Sobres</t>
  </si>
  <si>
    <t>Deltametrina + thiacloprid Control de Plagas Berenjena</t>
  </si>
  <si>
    <t>350 cc Deltametrina + thiacloprid (Presentacion de litro, 350 por beneficiario)</t>
  </si>
  <si>
    <t>40 gramos tiametoxam:3-(2-cloro-1,3-tiazol-5-ilmetil)-5-metil-1,3,5-oxadiazinan-4-ilideno-Nnitroamina Control de Plagas Berenjena (Presentación 500 gramos, 40 por beneficiario)</t>
  </si>
  <si>
    <t>Frasco</t>
  </si>
  <si>
    <t>Tiametoxam:3-(2-cloro-1,3-tiazol-5-ilmetil)-5-metil-1,3,5-oxadiazinan-4-ilideno-Nnitroamina Control de Plagas Berenjena</t>
  </si>
  <si>
    <t>Fipronil 4 SC Control de Plagas Berenjena</t>
  </si>
  <si>
    <t>4 EC Clorpirifos  Control de Plagas Berenjena</t>
  </si>
  <si>
    <t>Beauveria bassiana 4x108 esporas/g Metarhizium anisopliae 4x108 esporas/g Lecanicillium lecanii 1x108 esporas/g Bacillus thuringiensis       1x108 esporas/g Control de Plagas Berenjena</t>
  </si>
  <si>
    <t>500 gramos por beneficiario, Presentacion en frasco de 500 gramos</t>
  </si>
  <si>
    <t>Emamectina benzoato control de Plagas Berenjena</t>
  </si>
  <si>
    <t>60 gramos de Emamectina benzoato (Presentacion de sobre de 1 kilo, 60 gramos por beneficiario)</t>
  </si>
  <si>
    <t>Azoxystrobin+125 Difenoconazol control de enfermedades Berenjena</t>
  </si>
  <si>
    <t>Azoxystrobin+125 Difenoconazol 350 cc (Presentacion de litro, 350 por beneficiario)</t>
  </si>
  <si>
    <t>Fipronil 4 SC 350 cc (Presentacion de litro, 350 por beneficiario)</t>
  </si>
  <si>
    <t>4 EC Clorpirifos 350 cc (Presentacion de litro, 350 por beneficiario)</t>
  </si>
  <si>
    <t>Carbendazim 350 cc (Presentacion de litro, 350 por beneficiario)</t>
  </si>
  <si>
    <t>Carbendazim control de enfermedades Berenjena</t>
  </si>
  <si>
    <t>Complejo Yodo Polietoxi-Polipropoxi Polietoxi Etanol 32 g/l Acido Yodhídrico control de enfermedades Berenjena</t>
  </si>
  <si>
    <t>Complejo Yodo Polietoxi-Polipropoxi Polietoxi Etanol 32 g/l Acido Yodhídrico 300 cc (Presentacion de litro, 300 por beneficiario)</t>
  </si>
  <si>
    <t>Acetamiprid Control de Plagas Melon</t>
  </si>
  <si>
    <t>Deltametrina + thiacloprid Control de Plagas Melon</t>
  </si>
  <si>
    <t>Tiametoxam:3-(2-cloro-1,3-tiazol-5-ilmetil)-5-metil-1,3,5-oxadiazinan-4-ilideno-Nnitroamina Control de Plagas Melon</t>
  </si>
  <si>
    <t>Fipronil 4 SC Control de Plagas Melon</t>
  </si>
  <si>
    <t>4 EC Clorpirifos Control de Plagas Melon</t>
  </si>
  <si>
    <t>Beauveria bassiana 4x108 esporas/g Metarhizium anisopliae 4x108 esporas/g Lecanicillium lecanii 1x108 esporas/g Bacillus thuringiensis       1x108 esporas/g Control de Plagas Melon</t>
  </si>
  <si>
    <t>Emamectina benzoato Control de Plagas Melon</t>
  </si>
  <si>
    <t>Azoxystrobin+125 Difenoconazol control de enfermedades Melon</t>
  </si>
  <si>
    <t>Carbendazim  control de enfermedades Melon</t>
  </si>
  <si>
    <t>Complejo Yodo Polietoxi-Polipropoxi Polietoxi Etanol 32 g/l Acido Yodhídrico  control de enfermedades Melon</t>
  </si>
  <si>
    <t>Acetamiprid Control de plagas Patilla</t>
  </si>
  <si>
    <t>Deltametrina + thiacloprid Control de plagas Patilla</t>
  </si>
  <si>
    <t>Tiametoxam:3-(2-cloro-1,3-tiazol-5-ilmetil)-5-metil-1,3,5-oxadiazinan-4-ilideno-Nnitroamina Control de plagas Patilla</t>
  </si>
  <si>
    <t>Fipronil 4 SC Control de plagas Patilla</t>
  </si>
  <si>
    <t>4 EC Clorpirifos Control de plagas Patilla</t>
  </si>
  <si>
    <t>Beauveria bassiana 4x108 esporas/g Metarhizium anisopliae 4x108 esporas/g Lecanicillium lecanii 1x108 esporas/g Bacillus thuringiensis       1x108 esporas/g Control de plagas Patilla</t>
  </si>
  <si>
    <t>Emamectina benzoato Control de plagas Patilla</t>
  </si>
  <si>
    <t>Azoxystrobin+125 Difenoconazol control de enfermedades Patilla</t>
  </si>
  <si>
    <t>Carbendazim control de enfermedades Patilla</t>
  </si>
  <si>
    <t>Complejo Yodo Polietoxi-Polipropoxi Polietoxi Etanol 32 g/l Acido Yodhídrico control de enfermedades Patilla</t>
  </si>
  <si>
    <t>1 Tanque de Almacenamiento de 2000 Litros por Beneficiario</t>
  </si>
  <si>
    <t>Estampilla pro - unisucre</t>
  </si>
  <si>
    <t>Estampilla pro hospital</t>
  </si>
  <si>
    <t>Estampilla procultura</t>
  </si>
  <si>
    <t>Estampilla prodesarrollo</t>
  </si>
  <si>
    <t>Estampilla proadulto</t>
  </si>
  <si>
    <t>Estampilla pro elictrificación rural</t>
  </si>
  <si>
    <t>Ley 418 de 1997</t>
  </si>
  <si>
    <t>Tasa pro deporte y recreacion departamental</t>
  </si>
  <si>
    <t>SERVIHIDRICA SAS</t>
  </si>
  <si>
    <r>
      <t xml:space="preserve">Contratacion de </t>
    </r>
    <r>
      <rPr>
        <b/>
        <sz val="11"/>
        <color theme="1"/>
        <rFont val="Arial"/>
        <family val="2"/>
      </rPr>
      <t>Dos (2)</t>
    </r>
    <r>
      <rPr>
        <sz val="11"/>
        <color theme="1"/>
        <rFont val="Arial"/>
        <family val="2"/>
      </rPr>
      <t xml:space="preserve"> Administradores Agropecuarios o profesion con especialización a fin por horas para el desarrollo de las jornadas de identificacion y socialización.</t>
    </r>
  </si>
  <si>
    <r>
      <t xml:space="preserve">Contratacion de </t>
    </r>
    <r>
      <rPr>
        <b/>
        <sz val="11"/>
        <color theme="1"/>
        <rFont val="Arial"/>
        <family val="2"/>
      </rPr>
      <t>Dos (2)</t>
    </r>
    <r>
      <rPr>
        <sz val="11"/>
        <color theme="1"/>
        <rFont val="Arial"/>
        <family val="2"/>
      </rPr>
      <t xml:space="preserve">  Trabajadores Sociales o profesion a fin con especialización por horas para el desarrollo de las jornadas de identificacion y socialización.</t>
    </r>
  </si>
  <si>
    <r>
      <t xml:space="preserve">Contratacion de </t>
    </r>
    <r>
      <rPr>
        <b/>
        <sz val="11"/>
        <color theme="1"/>
        <rFont val="Arial"/>
        <family val="2"/>
      </rPr>
      <t>Diez (10)</t>
    </r>
    <r>
      <rPr>
        <sz val="11"/>
        <color theme="1"/>
        <rFont val="Arial"/>
        <family val="2"/>
      </rPr>
      <t xml:space="preserve"> tecnicos agopecuarios  o profesion a fin a todo costo x visita (Transporte y honorarios) para la realizacion de las visitas.</t>
    </r>
  </si>
  <si>
    <r>
      <t xml:space="preserve">Contratacion de </t>
    </r>
    <r>
      <rPr>
        <b/>
        <sz val="11"/>
        <color theme="1"/>
        <rFont val="Arial"/>
        <family val="2"/>
      </rPr>
      <t>(Diez 10)</t>
    </r>
    <r>
      <rPr>
        <sz val="11"/>
        <color theme="1"/>
        <rFont val="Arial"/>
        <family val="2"/>
      </rPr>
      <t xml:space="preserve"> tecnicos agopecuarios  o profesion a fin a todo costo x visita (Transporte y honorarios) para la realizacion de las visitas.</t>
    </r>
  </si>
  <si>
    <r>
      <t xml:space="preserve">Contratacion de </t>
    </r>
    <r>
      <rPr>
        <b/>
        <sz val="11"/>
        <color theme="1"/>
        <rFont val="Arial"/>
        <family val="2"/>
      </rPr>
      <t xml:space="preserve">Dos (2) </t>
    </r>
    <r>
      <rPr>
        <sz val="11"/>
        <color theme="1"/>
        <rFont val="Arial"/>
        <family val="2"/>
      </rPr>
      <t>Administradores agropecuario, agronomo, ingeniero ambiental o profesión a fin por horas para el desarrollo de los seminarios</t>
    </r>
  </si>
  <si>
    <r>
      <t xml:space="preserve">Contratacion de </t>
    </r>
    <r>
      <rPr>
        <b/>
        <sz val="11"/>
        <color theme="1"/>
        <rFont val="Arial"/>
        <family val="2"/>
      </rPr>
      <t>Dos (2)</t>
    </r>
    <r>
      <rPr>
        <sz val="11"/>
        <color theme="1"/>
        <rFont val="Arial"/>
        <family val="2"/>
      </rPr>
      <t xml:space="preserve"> Administradores de empresas o area a fin para el desarrollo de los talleres</t>
    </r>
  </si>
  <si>
    <t>Trabajador Social para desarrollar 5 jornadas de identificación y socializacion de 60 personas cada una, con una duración de 8 horas x jornada, para un total de 40 horas. (Dos profesionales x 40 horas= 80 horas)</t>
  </si>
  <si>
    <t>Administrador Agropecuario para desarrollar 5 jornadas de identificación y socializacion de 60 personas cada una, con una duración de 8 horas x jornada, para un total de 40 horas.(Dos profesionales x 40 horas= 80 horas)</t>
  </si>
  <si>
    <t>Tecnicos Agropecuarios para desarrollar 60 visitas cada uno para la caracterizacion de los potenciales beneficiarios.(60 visitas por X 10 tecnicos = 600 visitas)</t>
  </si>
  <si>
    <t xml:space="preserve">Tecnicos Agropecuarios desarrollando 300 visitas cada uno (10 visitas por cada unidad productiva) teniendo a cargo cada tecnico 10 productores agropecuarios.(300 visitas X 10 tecnicos = 3.000 visitas) </t>
  </si>
  <si>
    <t>Contratacion de Administrador agropecuario, agronomo, ingeniero ambiental o profesión o a fin para desarrollar 5 seminarios de 30 personas de 32 horas en jornadas de 8 horas =160 horas. (160 horas X 2 profesionales = 320 horas)</t>
  </si>
  <si>
    <t>Contratacion de Administrador de empresas o area a fin para desarrollar 5 talleres de 30 personas de 32 horas en jornadas de 8 horas =160 horas. (160 horas X 2 profesionales = 320 horas)</t>
  </si>
  <si>
    <t xml:space="preserve">Contratacion de Administrador agropecuario, agronomo, ingeniero ambiental o profesión o a fin para los 300 beneficiarios del proyecto integrado por 30 personas por taller para el total de los beneficiarios, cada taller tendrá una duración de 24 horas (10 talleres x 24 horas = 240 horas) distribuidos en 6 jornadas de 4 horas cada una. </t>
  </si>
  <si>
    <t>%</t>
  </si>
  <si>
    <t>Valor</t>
  </si>
  <si>
    <t>Papeleria</t>
  </si>
  <si>
    <t>F.M.</t>
  </si>
  <si>
    <t>Alquiler de oficina</t>
  </si>
  <si>
    <t>mes</t>
  </si>
  <si>
    <t>Oficina administrativa del proyecto con servicios incluidos y mobiliario (Luz, agua, internet) especio suficiente para 6 puestos de trabajo y mesa de junta.</t>
  </si>
  <si>
    <t>TOTAL ADMINISTRACIÓN</t>
  </si>
  <si>
    <t>Papeleria e insumos: Lapiceros, resmas, tonner, sobres manila, Az.</t>
  </si>
  <si>
    <t>Profesional de apoyo</t>
  </si>
  <si>
    <t>Profesional en el area administrativa o agropecuaria con experiencia minima de dos años en direccion de proyectos, seguimiento a proyectos productivos.</t>
  </si>
  <si>
    <t>Profesional en el area administrativa o agropecuaria con experiencia minima de dos años en asesoria o acompañamiento a proyectos, seguimiento a proyectos productivos.</t>
  </si>
  <si>
    <t>Profesional en el area ambiental con experiencia minima de 1 año en asistencia o participacion de proyectos productivos</t>
  </si>
  <si>
    <t>ANÁLISIS FACTOR MULTIPLICADOR</t>
  </si>
  <si>
    <t>OBJETO: "IMPLEMENTACIÓN DE AGRONEGOCIOS HORTOFRUTÍCOLAS INTENSIVOS CON PEQUEÑOS PRODUCTORES DE LOS MUNICIPIOS DE SUCRE, GUARANDA Y MAJAGUAL EN EL DEPARTAMENTO DE SUCRE"</t>
  </si>
  <si>
    <t>1.</t>
  </si>
  <si>
    <t>SALARIO BÁSICO</t>
  </si>
  <si>
    <t>2.</t>
  </si>
  <si>
    <t xml:space="preserve"> PRESTACIONES SOCIALES</t>
  </si>
  <si>
    <t>Cesantías Anual</t>
  </si>
  <si>
    <t>Intereses a las Cesantias</t>
  </si>
  <si>
    <t xml:space="preserve">Prima Anual </t>
  </si>
  <si>
    <t>Vacaciones</t>
  </si>
  <si>
    <t>Seguridad Social (Salud)</t>
  </si>
  <si>
    <t>2.6</t>
  </si>
  <si>
    <t>Seguridad Social (Pensión)</t>
  </si>
  <si>
    <t>2.7</t>
  </si>
  <si>
    <t>Aseguradora de Riesgos Laborales (ARL)</t>
  </si>
  <si>
    <t>2.8</t>
  </si>
  <si>
    <t>Subsidio Familiar</t>
  </si>
  <si>
    <t>2.9</t>
  </si>
  <si>
    <t>Sena</t>
  </si>
  <si>
    <t>2.10</t>
  </si>
  <si>
    <t>ICBF</t>
  </si>
  <si>
    <t>3.</t>
  </si>
  <si>
    <t>GASTOS GENERALES - Costos Indirectos</t>
  </si>
  <si>
    <t>Costos de oficina (Arriendo de oficina, administración y pago de servicios públicos (Energía, agua, teléfono e internet)</t>
  </si>
  <si>
    <t>Equipos de oficina para uso del proyecto</t>
  </si>
  <si>
    <t>COSTOS DE PERFECCIONAMIENTO</t>
  </si>
  <si>
    <t>Poliza de Calidad del servicio</t>
  </si>
  <si>
    <t>4.2</t>
  </si>
  <si>
    <t>Póliza Cumplimiento</t>
  </si>
  <si>
    <t>4.3</t>
  </si>
  <si>
    <t>Póliza Salarios y prestaciones Sociales</t>
  </si>
  <si>
    <t>4.4</t>
  </si>
  <si>
    <t>Legalización del contrato (Retenciones de Ley sobre valor del contrato)</t>
  </si>
  <si>
    <t>4.4.1</t>
  </si>
  <si>
    <t>Estampilla Pro- Hospital</t>
  </si>
  <si>
    <t>4.4.2</t>
  </si>
  <si>
    <t>Estampilla Pro- cultura</t>
  </si>
  <si>
    <t>4.4.3</t>
  </si>
  <si>
    <t xml:space="preserve">Estampilla Pro-Desarrollo </t>
  </si>
  <si>
    <t>4.4.4</t>
  </si>
  <si>
    <t>Estampilla Pro- Adulto Mayor</t>
  </si>
  <si>
    <t>4.4.5</t>
  </si>
  <si>
    <t>Estampilla Pro Electrificacion Rural</t>
  </si>
  <si>
    <t>4.4.6</t>
  </si>
  <si>
    <t>Estampilla Pro Universidad de Sucre</t>
  </si>
  <si>
    <t>4.4.7</t>
  </si>
  <si>
    <t>4.4.8</t>
  </si>
  <si>
    <t>Tasa prodeporte y recreación departamental.</t>
  </si>
  <si>
    <t>4.4.9</t>
  </si>
  <si>
    <t>Reteica</t>
  </si>
  <si>
    <t>5.</t>
  </si>
  <si>
    <t>IMPREVISTOS 1% DE (1+2+3+4)</t>
  </si>
  <si>
    <t>6.</t>
  </si>
  <si>
    <t>HONORARIOS (UTILIDADES) 10% DE  (1+2+3+4)</t>
  </si>
  <si>
    <t>TOTAL CALCULADO</t>
  </si>
  <si>
    <t>TOTAL FACTOR MULTIPLICADOR</t>
  </si>
  <si>
    <t>Pendon tipo para uso en base tipo araña</t>
  </si>
  <si>
    <r>
      <t>Contratacion de Seis</t>
    </r>
    <r>
      <rPr>
        <b/>
        <sz val="11"/>
        <color theme="1"/>
        <rFont val="Arial"/>
        <family val="2"/>
      </rPr>
      <t xml:space="preserve"> (6)</t>
    </r>
    <r>
      <rPr>
        <sz val="11"/>
        <color theme="1"/>
        <rFont val="Arial"/>
        <family val="2"/>
      </rPr>
      <t xml:space="preserve"> tecnicos agopecuarios  o profesion a fin a todo costo x visita (Transporte y honorarios) para la realizacion de las visitas.</t>
    </r>
  </si>
  <si>
    <t>Un (1) Tecnico Agropecuario brindará 8 horas de asistencia tecnica a cada productor por 50 productores un total de 400 horas a cargo, los 10 tecnicos seria un total de 2.400 horas  de asistencia tecnica en el establecimiento del cultivo a las unidades productivas hortofruticola beneficiarios. (400 horas X 6 Tecnicos = 2.400 horas)</t>
  </si>
  <si>
    <t>Tanque de mezcla Azul de 200 litros</t>
  </si>
  <si>
    <t>1 Tanque de 200 litros por Beneficiario</t>
  </si>
  <si>
    <t>VALOR MENSUAL</t>
  </si>
  <si>
    <r>
      <t xml:space="preserve">Realizar jornadas de identificación y socialización. </t>
    </r>
    <r>
      <rPr>
        <b/>
        <sz val="11"/>
        <color theme="1"/>
        <rFont val="Arial"/>
        <family val="2"/>
      </rPr>
      <t>Ver APU 1</t>
    </r>
  </si>
  <si>
    <r>
      <t xml:space="preserve">Realizar visitas de caracterización y sistematización de la información. </t>
    </r>
    <r>
      <rPr>
        <b/>
        <sz val="11"/>
        <color theme="1"/>
        <rFont val="Arial"/>
        <family val="2"/>
      </rPr>
      <t>Ver APU 2</t>
    </r>
  </si>
  <si>
    <t>Realizar inversiones requeridas para el establecimiento de los cultivos (Adquisición activos productivos de acuerdo al modelo de inversión) Ver APU 3</t>
  </si>
  <si>
    <r>
      <t xml:space="preserve">Realizar Visitas técnicas x unidad de productiva. </t>
    </r>
    <r>
      <rPr>
        <b/>
        <sz val="11"/>
        <color theme="1"/>
        <rFont val="Arial"/>
        <family val="2"/>
      </rPr>
      <t>Ver APU 4</t>
    </r>
  </si>
  <si>
    <t>SUBTOTAL PRESTACIONES SOCIALES</t>
  </si>
  <si>
    <t>Interés de Cesantía (Cesantías Anuales)</t>
  </si>
  <si>
    <t>SUBTOTAL SEGURIDAD SOCIAL</t>
  </si>
  <si>
    <t xml:space="preserve">SUBTOTAL APORTES PARAFISCALES </t>
  </si>
  <si>
    <t>SUBTOTAL PRESTACIONES</t>
  </si>
  <si>
    <t xml:space="preserve">Pensiones </t>
  </si>
  <si>
    <t xml:space="preserve">Salud </t>
  </si>
  <si>
    <t xml:space="preserve">Vacaciones </t>
  </si>
  <si>
    <t>Prima de servicios - 30 Dias</t>
  </si>
  <si>
    <t>Cesantías Anuales</t>
  </si>
  <si>
    <t xml:space="preserve">Cajas de compensación familiar </t>
  </si>
  <si>
    <t xml:space="preserve">Sena </t>
  </si>
  <si>
    <t xml:space="preserve">FIC </t>
  </si>
  <si>
    <t>ANALISIS DE PRECIOS UNITARIOS</t>
  </si>
  <si>
    <t>Valor total proyeto</t>
  </si>
  <si>
    <t>SUBTOTAL MANO DE OBRA</t>
  </si>
  <si>
    <t>SUBTOTAL INSUMOS</t>
  </si>
  <si>
    <t>SUBTOTAL EQUIPOS Y HERRAMIENTAS</t>
  </si>
  <si>
    <t xml:space="preserve">Valor  Unitario </t>
  </si>
  <si>
    <t xml:space="preserve">ITEM 2.  INSUMOS </t>
  </si>
  <si>
    <t>ITEM 1.  MANO DE OBRA</t>
  </si>
  <si>
    <t>ITEM 3.  EQUIPOS Y HERRAMIENTAS</t>
  </si>
  <si>
    <t xml:space="preserve">ITEM 4. TRANSPORTE  </t>
  </si>
  <si>
    <t>APU 1</t>
  </si>
  <si>
    <t xml:space="preserve">TOTAL </t>
  </si>
  <si>
    <t>APU 2</t>
  </si>
  <si>
    <t>APU 4</t>
  </si>
  <si>
    <t>APU 7</t>
  </si>
  <si>
    <t>APU 6</t>
  </si>
  <si>
    <t>APU 8</t>
  </si>
  <si>
    <t>APU 10</t>
  </si>
  <si>
    <t>APU 9</t>
  </si>
  <si>
    <t>APU 11</t>
  </si>
  <si>
    <t>Contratacion de Dos (2) Administradores Agropecuarios o profesion con especialización a fin por horas para el desarrollo de las jornadas de identificacion y socialización.</t>
  </si>
  <si>
    <t>Contratacion de Dos (2)  Trabajadores Sociales o profesion a fin con especialización por horas para el desarrollo de las jornadas de identificacion y socialización.</t>
  </si>
  <si>
    <t xml:space="preserve">Entrega de papeleria a población (1 Lapicero, 1 encuesta, 1 guía de apoyo, 1 carpeta, 1 libreta de apuntes para distribuir individualmente a cada participante). </t>
  </si>
  <si>
    <t>Entrega de refrigerios para los asistentes a los eventos (Producto de sal que incluya proteína (carne, jamón y/o queso) de 120g; Bebida 250ml en caja o botella plástica (Jugo, malta, gaseosa).</t>
  </si>
  <si>
    <t>Equipos y herramientas</t>
  </si>
  <si>
    <t>ITEM 5. SERVICIOS</t>
  </si>
  <si>
    <t>SUBTOTAL SERVICIOS</t>
  </si>
  <si>
    <t>SUBTOTAL TRANSPORTE</t>
  </si>
  <si>
    <t>Contratacion de Diez (10) tecnicos agopecuarios  o profesion a fin a todo costo x visita (Transporte y honorarios) para la realizacion de las visitas.</t>
  </si>
  <si>
    <t>Insumos</t>
  </si>
  <si>
    <t>Servicios</t>
  </si>
  <si>
    <t>unidad</t>
  </si>
  <si>
    <t>Contratacion de (Diez 10) tecnicos agopecuarios  o profesion a fin a todo costo x visita (Transporte y honorarios) para la realizacion de las visitas.</t>
  </si>
  <si>
    <t>Entrega de papeleria a población  (Cartilla tamaño carta 50 paginas en papel bond impreso full color, tapas en propalcote de 260 gramos acabado full color, barnizado con anillo metalico.</t>
  </si>
  <si>
    <t>Contratacion de Seis (6) tecnicos agopecuarios  o profesion a fin a todo costo x visita (Transporte y honorarios) para la realizacion de las visitas.</t>
  </si>
  <si>
    <t>Entrega de papeleria a población (Cartilla tamaño carta 50 paginas en papel bond impreso full color, tapas en propalcote de 260 gramos acabado full color, barnizado con anillo metalico.</t>
  </si>
  <si>
    <t>Contratacion de Dos (2) Administradores agropecuario, agronomo, ingeniero ambiental o profesión a fin por horas para el desarrollo de los seminarios</t>
  </si>
  <si>
    <t>Entrega de refrigerios para los asistentes a los eventos (20 jornadas por 30 personas = 600). (Producto de sal que incluya proteína (carne, jamón y/o queso) de 120g; Bebida 250ml en caja o botella plástica (Jugo, malta, gaseosa).</t>
  </si>
  <si>
    <t>Mano de obra</t>
  </si>
  <si>
    <t>Contratacion de Dos (2) Administradores de empresas o area a fin para el desarrollo de los talleres</t>
  </si>
  <si>
    <t>Entrega de refrigerios para los asistentes a los eventos  (20 jornadas por 30 personas = 600). (Producto de sal que incluya proteína (carne, jamón y/o queso) de 120g; Bebida 250ml en caja o botella plástica (Jugo, malta, gaseosa).</t>
  </si>
  <si>
    <t>Consultoria para el desarrollo de la actividad. Ver Especificaciones Tecnicas.</t>
  </si>
  <si>
    <t>Contratacion de servicio logistico para el desarrollo de la feria campesina Ver Especificaciones Tecnicas.</t>
  </si>
  <si>
    <t>Jornada</t>
  </si>
  <si>
    <t>F.P.</t>
  </si>
  <si>
    <t>COSTOS FIJOS</t>
  </si>
  <si>
    <t>COSTOS FIJOS DEL PROYECTO</t>
  </si>
  <si>
    <t>SUBTOTAL COSTOS FIJOS</t>
  </si>
  <si>
    <t>OTROS COSTOS</t>
  </si>
  <si>
    <t>OTROS COSTOS DEL PROYECTO</t>
  </si>
  <si>
    <t xml:space="preserve">APU INTERVENTORIA "ITEM 3 PAPELERIA" </t>
  </si>
  <si>
    <t>Caja Archivo # 20 Carpeta  - Dimensiones: 40 X 32 X 27 CM</t>
  </si>
  <si>
    <t>Resma De Papel Blanco Tamaño Carta 500 Hojas</t>
  </si>
  <si>
    <t>Bolígrafos - Lapiceros Kilométrico Inkjoy Caja X 12- Negro</t>
  </si>
  <si>
    <t>Lapicero Borrable Especial Econo Paqx6</t>
  </si>
  <si>
    <t>Carpetas Para Archivo Dos Tapas 600 Gramos X 100 Unds</t>
  </si>
  <si>
    <t>TOTAL PAPELERIA</t>
  </si>
  <si>
    <t>Papeleria - Ver APU Papeleria</t>
  </si>
  <si>
    <r>
      <t xml:space="preserve">Prestar Asistencia técnica y de apoyo establecimiento de cultivo y riego (Buenas practicas agrícolas) </t>
    </r>
    <r>
      <rPr>
        <b/>
        <sz val="11"/>
        <color theme="1"/>
        <rFont val="Arial"/>
        <family val="2"/>
      </rPr>
      <t>Ver APU 5</t>
    </r>
  </si>
  <si>
    <r>
      <t xml:space="preserve">Realizar talleres productivos ambientales </t>
    </r>
    <r>
      <rPr>
        <b/>
        <sz val="11"/>
        <color theme="1"/>
        <rFont val="Arial"/>
        <family val="2"/>
      </rPr>
      <t>Ver APU 6</t>
    </r>
  </si>
  <si>
    <r>
      <t>Realizar Seminarios</t>
    </r>
    <r>
      <rPr>
        <b/>
        <sz val="11"/>
        <color theme="1"/>
        <rFont val="Arial"/>
        <family val="2"/>
      </rPr>
      <t xml:space="preserve"> Ver APU 7</t>
    </r>
  </si>
  <si>
    <r>
      <t xml:space="preserve">Realizar Acompañamiento formalizacion de unidades productivas agropecuarias y esquema asociativo. </t>
    </r>
    <r>
      <rPr>
        <b/>
        <sz val="11"/>
        <color theme="1"/>
        <rFont val="Arial"/>
        <family val="2"/>
      </rPr>
      <t>Ver APU 8</t>
    </r>
  </si>
  <si>
    <r>
      <t xml:space="preserve">Realizar Talleres gestión administrativa, contable y legal del esquema asociativo. Ver </t>
    </r>
    <r>
      <rPr>
        <b/>
        <sz val="11"/>
        <color theme="1"/>
        <rFont val="Arial"/>
        <family val="2"/>
      </rPr>
      <t>APU 9</t>
    </r>
  </si>
  <si>
    <r>
      <t xml:space="preserve">Implementar Marketing territorial Hortofruticola, una alternativa para la promoción del Departamento y competitividad en la Comercialización. Ver </t>
    </r>
    <r>
      <rPr>
        <b/>
        <sz val="11"/>
        <color theme="1"/>
        <rFont val="Arial"/>
        <family val="2"/>
      </rPr>
      <t>APU 10</t>
    </r>
  </si>
  <si>
    <r>
      <t xml:space="preserve">Realizar una feria Campesina para impulsar la comercialización. </t>
    </r>
    <r>
      <rPr>
        <b/>
        <sz val="11"/>
        <color theme="1"/>
        <rFont val="Arial"/>
        <family val="2"/>
      </rPr>
      <t>Ver APU 11</t>
    </r>
  </si>
  <si>
    <t xml:space="preserve">Contratación de 2 orientadores desarrollo metodologico por  dia (4 dias x seminario) </t>
  </si>
  <si>
    <t xml:space="preserve">Personal  para apoyar el desarrollo de los seminarios (4 jornadas por seminario) este se realizara en 4 dias cada uno costo x jornada de ($ 80.000 x dia x 2 orientadores= 160.000) </t>
  </si>
  <si>
    <t>Se entregara refrigerio  en cadal seminario (40 jornadas por 30 personas = 1.200). (Producto de sal que incluya proteína (carne, jamón y/o queso) de 120g; Bebida 250ml en caja o botella plástica (Jugo, malta, gaseosa).</t>
  </si>
  <si>
    <t xml:space="preserve">Contratación de 2 orientadores desarrollo metodologico por  dia (4 dias x Seminario) </t>
  </si>
  <si>
    <t>APU 5</t>
  </si>
  <si>
    <t>Personal  para apoyar el desarrollo de las jornadas costo x jornada de ($60.000 x 4 auxiliares= 240.000) x 60 jornadas</t>
  </si>
  <si>
    <t>Entrega de refrigerios durante el desarrollo de las 30 jornadas de 4 horas cada una para 30 personas.  (Producto de sal que incluya proteína (carne, jamón y/o queso) de 120g; Bebida 250ml en caja o botella plástica (Jugo, malta, gaseosa).</t>
  </si>
  <si>
    <t>Se entregara refrigerio en los talleres (40 jornadas por 30 personas = 1.200). (Producto de sal que incluya proteína (carne, jamón y/o queso) de 120g; Bebida 250ml en caja o botella plástica (Jugo, malta, gaseosa).</t>
  </si>
  <si>
    <t>Personal  para apoyar el desarrollo de las jornadas de tallleres, se realizara en 4 dias cada uno costo x jornada de ($ 80.000 x dia x 2 orientadores= 160.000) x 40 jornadas para completar 10 talleres</t>
  </si>
  <si>
    <t xml:space="preserve">Contratación de 2 orientadores desarrollo metodologico por  dia (4 dias x taller) </t>
  </si>
  <si>
    <t>TOTAL FACTOR PRESTACIONAL</t>
  </si>
  <si>
    <t>SUBTOTAL ADMINISTRACIÓN</t>
  </si>
  <si>
    <t>Realizar una feria Campesina para impulsar la comercialización</t>
  </si>
  <si>
    <t>COSTO DE ADMINISTRACION  Ver Detalle (20.05%)</t>
  </si>
  <si>
    <t>INTERVENTORIA DEL PROYECTO (3.6%) Ver detalle</t>
  </si>
  <si>
    <t>Subtotal Proyecto + administración</t>
  </si>
  <si>
    <t>PRESUPUESTO MGA</t>
  </si>
  <si>
    <t>COSTOS DE ADMINISTRACIÓN - PROCENTAJE</t>
  </si>
  <si>
    <t>Transporte (Vehiculo tipo camioneta) Servicio de alquiler de vehículo (Camioneta modelo 2018 en adelante, 4x4 de 5 puestos, con vagón para carga, mecánica) a todo costo (Conductor y combustible), para transporte del personal</t>
  </si>
  <si>
    <t>Servicio de alquiler de vehículo (Camioneta modelo 2018 en adelante, 4x4 de 5 puestos, con vagón para carga, mecánica) a todo costo (Conductor y combustible), para transporte del personal coordinador del proyecto.</t>
  </si>
  <si>
    <t>FACTOR PRESTACIONAL SALARIOS MAYOR A 2 SLMMLV</t>
  </si>
  <si>
    <t>FACTOR PRESTACIONAL SALARIOS MENOR O IGUAL A 2 SLMMLV</t>
  </si>
  <si>
    <t>Dotación</t>
  </si>
  <si>
    <t>Auxilio de Transporte</t>
  </si>
  <si>
    <t>Riesgos profesionales (CLASE 1)</t>
  </si>
  <si>
    <t>PERSONAL DE TRABAJO EN CAMPO</t>
  </si>
  <si>
    <t>PERSONAL DE TRABAJO EN OFICINA</t>
  </si>
  <si>
    <r>
      <t>Riesgos profesionales</t>
    </r>
    <r>
      <rPr>
        <b/>
        <sz val="11"/>
        <color theme="1"/>
        <rFont val="Calibri"/>
        <family val="2"/>
        <scheme val="minor"/>
      </rPr>
      <t xml:space="preserve"> (Clase I)</t>
    </r>
  </si>
  <si>
    <t>Riesgos profesionales (CLASE II)</t>
  </si>
  <si>
    <t>APU ADMINISTRACIÓN</t>
  </si>
  <si>
    <t>Grapadora Profesional</t>
  </si>
  <si>
    <t>Resma De Papel Blanco Tamaño oficio 500 Hojas</t>
  </si>
  <si>
    <t>Actividad 1.1 : Realizar jornadas de identificación y socialización.</t>
  </si>
  <si>
    <t xml:space="preserve">Actividad 1.2: Realizar visitas de caracterización y sistematización de la información. </t>
  </si>
  <si>
    <t xml:space="preserve">Actividad 2.1: Realizar Visitas técnicas x unidad de productiva. </t>
  </si>
  <si>
    <t>Actividad 2.2: Prestar Asistencia técnica y de apoyo establecimiento de cultivo y riego (Buenas practicas agrícolas)</t>
  </si>
  <si>
    <t xml:space="preserve">Actividad 2.3: Realizar talleres productivos ambientales </t>
  </si>
  <si>
    <t>Actividad 2.4: Realizar Seminarios</t>
  </si>
  <si>
    <t xml:space="preserve">Actividad 3.1: Realizar Acompañamiento formalizacion de unidades productivas agropecuarias y esquema asociativo. </t>
  </si>
  <si>
    <t>Actividad 3.2: Realizar Talleres gestión administrativa, contable y legal del esquema asociativo</t>
  </si>
  <si>
    <t>Actividad 3.3: Implementar Marketing territorial Hortofruticola, una alternativa para la promoción del Departamento y competitividad en la Comercialización.</t>
  </si>
  <si>
    <t xml:space="preserve">Actividad 3.4: Realizar una feria Campesina para impulsar la comercialización. </t>
  </si>
  <si>
    <t>Tapaboca tipo mascara quirugica color azul. (Paquete de 25)</t>
  </si>
  <si>
    <t>km</t>
  </si>
  <si>
    <t>dia</t>
  </si>
  <si>
    <t>Bandejas de Semilleros (Semillero Melon y Berenjena)</t>
  </si>
  <si>
    <t xml:space="preserve">Plastico Mulch plata negra </t>
  </si>
  <si>
    <t>Rollo de 1650 metros por productor (33 eras de 1.5 metros de ancho por 50 de largo)</t>
  </si>
  <si>
    <t>Subtotal Asistencia técnica y de apoyo establecimiento de cultivo y riego (Buenas practicas agrícolas)</t>
  </si>
  <si>
    <t xml:space="preserve">Actividad 1.3 : Realizar inversiones requeridas para el establecimiento de los cultivos (Adquisición activos productivos de acuerdo al modelo de inversión) </t>
  </si>
  <si>
    <t>APU 3</t>
  </si>
  <si>
    <t>Hectarea</t>
  </si>
  <si>
    <t>Subtotal (Activos Productivos, infraestructura, equipos, herramientas, materiales y suministros)</t>
  </si>
  <si>
    <t>Subtotal (Sistema de riego)</t>
  </si>
  <si>
    <t xml:space="preserve">Sbtotal (Herramientas Cosecha y Postcosecha) </t>
  </si>
  <si>
    <t>Tanque para mezcla de 250 Litros</t>
  </si>
  <si>
    <t>Invernadero agricola portatil 600 x 300 x 200 CM</t>
  </si>
  <si>
    <t xml:space="preserve">1 Invernadero agricola portatil 600 x 300 x 200 CM (material en tubo de acero malla PE verde 135G/M2, función antiviento, antiescarcha, a prueba de polvo) por beneficiario </t>
  </si>
  <si>
    <t>Invernadero agricola portatil 600 x 300 x 200 CM (material en tubo de acero malla PE verde 135G/M2, función antiviento, antiescarcha, a prueba de polvo)</t>
  </si>
  <si>
    <t>Porcentaje</t>
  </si>
  <si>
    <t xml:space="preserve">TOTAL IMPUESTO DEL PROYECTO   </t>
  </si>
  <si>
    <t>TOTAL Promocion y divulgacion del proyecto.</t>
  </si>
  <si>
    <t>TOTAL ELEMENTOS DE PROTECCIÓN COVID - 19</t>
  </si>
  <si>
    <t>Valor Total Interventoría</t>
  </si>
  <si>
    <t>Subtotal Recurso Humano</t>
  </si>
  <si>
    <t>Recurso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</si>
</sst>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 * #,##0_ ;_ * \-#,##0_ ;_ * &quot;-&quot;_ ;_ @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&quot;$&quot;\ #,##0.00"/>
    <numFmt numFmtId="170" formatCode="&quot;$&quot;#,##0"/>
    <numFmt numFmtId="171" formatCode="0.0"/>
    <numFmt numFmtId="172" formatCode="#,##0.0"/>
    <numFmt numFmtId="173" formatCode="&quot;$&quot;#,##0.00"/>
    <numFmt numFmtId="174" formatCode="&quot;$&quot;#,##0.0"/>
    <numFmt numFmtId="175" formatCode="&quot;$&quot;\ #,##0.0"/>
    <numFmt numFmtId="176" formatCode="&quot;$&quot;#,##0.000"/>
    <numFmt numFmtId="177" formatCode="0.000000000"/>
    <numFmt numFmtId="178" formatCode="&quot;$&quot;\ #,##0.000"/>
    <numFmt numFmtId="179" formatCode="_-* #,##0_-;\-* #,##0_-;_-* &quot;-&quot;??_-;_-@_-"/>
    <numFmt numFmtId="180" formatCode="&quot;$&quot;\ #,##0"/>
    <numFmt numFmtId="181" formatCode="_-* #,##0.000_-;\-* #,##0.000_-;_-* &quot;-&quot;??_-;_-@_-"/>
    <numFmt numFmtId="182" formatCode="_-* #,##0.0000_-;\-* #,##0.0000_-;_-* &quot;-&quot;??_-;_-@_-"/>
    <numFmt numFmtId="183" formatCode="_-* #,##0.00000_-;\-* #,##0.00000_-;_-* &quot;-&quot;??_-;_-@_-"/>
    <numFmt numFmtId="184" formatCode="_-* #,##0.0000000_-;\-* #,##0.0000000_-;_-* &quot;-&quot;??_-;_-@_-"/>
    <numFmt numFmtId="185" formatCode="_-* #,##0.0_-;\-* #,##0.0_-;_-* &quot;-&quot;??_-;_-@_-"/>
    <numFmt numFmtId="186" formatCode="0.000%"/>
    <numFmt numFmtId="187" formatCode="0.000"/>
    <numFmt numFmtId="188" formatCode="0.0000%"/>
    <numFmt numFmtId="189" formatCode="&quot;$&quot;\ #,##0.0000"/>
    <numFmt numFmtId="190" formatCode="_-* #,##0.0000_-;\-* #,##0.0000_-;_-* &quot;-&quot;????_-;_-@_-"/>
    <numFmt numFmtId="191" formatCode="0.000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Verdana"/>
      <family val="2"/>
    </font>
    <font>
      <b/>
      <sz val="10"/>
      <color rgb="FF666666"/>
      <name val="Arial"/>
      <family val="2"/>
    </font>
    <font>
      <sz val="12"/>
      <color rgb="FF33333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7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5" fillId="4" borderId="0" applyNumberFormat="0" applyBorder="0" applyAlignment="0" applyProtection="0"/>
    <xf numFmtId="0" fontId="4" fillId="0" borderId="0"/>
    <xf numFmtId="0" fontId="3" fillId="0" borderId="0"/>
    <xf numFmtId="9" fontId="4" fillId="0" borderId="0" applyFont="0" applyFill="0" applyBorder="0" applyAlignment="0" applyProtection="0"/>
    <xf numFmtId="0" fontId="6" fillId="0" borderId="13" applyNumberFormat="0" applyFill="0" applyAlignment="0" applyProtection="0"/>
    <xf numFmtId="9" fontId="2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9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70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2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0" fontId="10" fillId="0" borderId="1" xfId="0" applyNumberFormat="1" applyFont="1" applyBorder="1" applyAlignment="1">
      <alignment horizontal="right" vertical="center" wrapText="1"/>
    </xf>
    <xf numFmtId="0" fontId="11" fillId="6" borderId="1" xfId="0" applyFont="1" applyFill="1" applyBorder="1" applyAlignment="1">
      <alignment horizontal="center" vertical="center" wrapText="1"/>
    </xf>
    <xf numFmtId="170" fontId="10" fillId="0" borderId="1" xfId="0" applyNumberFormat="1" applyFont="1" applyBorder="1"/>
    <xf numFmtId="170" fontId="10" fillId="0" borderId="1" xfId="0" applyNumberFormat="1" applyFont="1" applyBorder="1" applyAlignment="1">
      <alignment vertical="center"/>
    </xf>
    <xf numFmtId="0" fontId="11" fillId="0" borderId="0" xfId="0" applyFont="1"/>
    <xf numFmtId="0" fontId="12" fillId="5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170" fontId="10" fillId="0" borderId="3" xfId="0" applyNumberFormat="1" applyFont="1" applyBorder="1"/>
    <xf numFmtId="170" fontId="11" fillId="7" borderId="1" xfId="0" applyNumberFormat="1" applyFont="1" applyFill="1" applyBorder="1" applyAlignment="1">
      <alignment horizontal="right" vertical="center" wrapText="1"/>
    </xf>
    <xf numFmtId="170" fontId="11" fillId="7" borderId="1" xfId="0" applyNumberFormat="1" applyFont="1" applyFill="1" applyBorder="1"/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0" xfId="0" applyNumberFormat="1" applyFont="1"/>
    <xf numFmtId="171" fontId="10" fillId="0" borderId="0" xfId="0" applyNumberFormat="1" applyFont="1"/>
    <xf numFmtId="164" fontId="10" fillId="0" borderId="0" xfId="1" applyFont="1"/>
    <xf numFmtId="164" fontId="10" fillId="0" borderId="0" xfId="0" applyNumberFormat="1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5" applyFont="1"/>
    <xf numFmtId="0" fontId="10" fillId="0" borderId="0" xfId="0" applyFont="1" applyAlignment="1">
      <alignment vertical="center"/>
    </xf>
    <xf numFmtId="173" fontId="10" fillId="0" borderId="0" xfId="0" applyNumberFormat="1" applyFont="1"/>
    <xf numFmtId="173" fontId="11" fillId="3" borderId="1" xfId="0" applyNumberFormat="1" applyFont="1" applyFill="1" applyBorder="1" applyAlignment="1">
      <alignment horizontal="center" vertical="center"/>
    </xf>
    <xf numFmtId="173" fontId="10" fillId="0" borderId="1" xfId="0" applyNumberFormat="1" applyFont="1" applyBorder="1" applyAlignment="1">
      <alignment horizontal="right" vertical="center"/>
    </xf>
    <xf numFmtId="173" fontId="10" fillId="0" borderId="1" xfId="0" applyNumberFormat="1" applyFont="1" applyBorder="1" applyAlignment="1">
      <alignment vertical="center"/>
    </xf>
    <xf numFmtId="173" fontId="11" fillId="7" borderId="1" xfId="0" applyNumberFormat="1" applyFont="1" applyFill="1" applyBorder="1" applyAlignment="1">
      <alignment vertical="center"/>
    </xf>
    <xf numFmtId="173" fontId="11" fillId="8" borderId="1" xfId="0" applyNumberFormat="1" applyFont="1" applyFill="1" applyBorder="1" applyAlignment="1">
      <alignment vertical="center"/>
    </xf>
    <xf numFmtId="173" fontId="11" fillId="7" borderId="1" xfId="0" applyNumberFormat="1" applyFont="1" applyFill="1" applyBorder="1" applyAlignment="1">
      <alignment vertical="center" wrapText="1"/>
    </xf>
    <xf numFmtId="0" fontId="15" fillId="9" borderId="1" xfId="15" applyFont="1" applyFill="1" applyBorder="1" applyAlignment="1">
      <alignment horizontal="center" vertical="center" wrapText="1"/>
    </xf>
    <xf numFmtId="0" fontId="15" fillId="9" borderId="6" xfId="15" applyFont="1" applyFill="1" applyBorder="1" applyAlignment="1">
      <alignment horizontal="center" vertical="center" wrapText="1"/>
    </xf>
    <xf numFmtId="0" fontId="15" fillId="9" borderId="9" xfId="15" applyFont="1" applyFill="1" applyBorder="1" applyAlignment="1">
      <alignment horizontal="center" vertical="center" wrapText="1"/>
    </xf>
    <xf numFmtId="4" fontId="15" fillId="9" borderId="6" xfId="15" applyNumberFormat="1" applyFont="1" applyFill="1" applyBorder="1" applyAlignment="1">
      <alignment horizontal="center" vertical="center" wrapText="1"/>
    </xf>
    <xf numFmtId="4" fontId="15" fillId="9" borderId="1" xfId="15" applyNumberFormat="1" applyFont="1" applyFill="1" applyBorder="1" applyAlignment="1">
      <alignment horizontal="center" vertical="center" wrapText="1"/>
    </xf>
    <xf numFmtId="0" fontId="15" fillId="10" borderId="4" xfId="15" applyFont="1" applyFill="1" applyBorder="1" applyAlignment="1">
      <alignment horizontal="left" vertical="center" wrapText="1"/>
    </xf>
    <xf numFmtId="0" fontId="15" fillId="10" borderId="6" xfId="15" applyFont="1" applyFill="1" applyBorder="1" applyAlignment="1">
      <alignment horizontal="center" vertical="center" wrapText="1"/>
    </xf>
    <xf numFmtId="0" fontId="15" fillId="10" borderId="3" xfId="15" applyFont="1" applyFill="1" applyBorder="1" applyAlignment="1">
      <alignment horizontal="center" vertical="center" wrapText="1"/>
    </xf>
    <xf numFmtId="0" fontId="15" fillId="10" borderId="9" xfId="15" applyFont="1" applyFill="1" applyBorder="1" applyAlignment="1">
      <alignment horizontal="center" vertical="center" wrapText="1"/>
    </xf>
    <xf numFmtId="4" fontId="15" fillId="10" borderId="6" xfId="15" applyNumberFormat="1" applyFont="1" applyFill="1" applyBorder="1" applyAlignment="1">
      <alignment horizontal="center" vertical="center" wrapText="1"/>
    </xf>
    <xf numFmtId="0" fontId="15" fillId="10" borderId="1" xfId="15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16" fillId="0" borderId="3" xfId="15" applyNumberFormat="1" applyFont="1" applyBorder="1" applyAlignment="1">
      <alignment horizontal="center" vertical="center" wrapText="1"/>
    </xf>
    <xf numFmtId="4" fontId="16" fillId="0" borderId="1" xfId="16" applyNumberFormat="1" applyFont="1" applyBorder="1" applyAlignment="1">
      <alignment horizontal="center" vertical="center" wrapText="1"/>
    </xf>
    <xf numFmtId="10" fontId="16" fillId="0" borderId="1" xfId="18" applyNumberFormat="1" applyFont="1" applyBorder="1" applyAlignment="1">
      <alignment horizontal="center" vertical="center" wrapText="1"/>
    </xf>
    <xf numFmtId="170" fontId="16" fillId="0" borderId="1" xfId="15" applyNumberFormat="1" applyFont="1" applyBorder="1" applyAlignment="1">
      <alignment horizontal="right" vertical="center" wrapText="1"/>
    </xf>
    <xf numFmtId="0" fontId="15" fillId="0" borderId="1" xfId="15" applyFont="1" applyBorder="1" applyAlignment="1">
      <alignment horizontal="center" vertical="center" wrapText="1"/>
    </xf>
    <xf numFmtId="169" fontId="15" fillId="0" borderId="1" xfId="15" applyNumberFormat="1" applyFont="1" applyBorder="1" applyAlignment="1">
      <alignment horizontal="right" vertical="center" wrapText="1"/>
    </xf>
    <xf numFmtId="0" fontId="16" fillId="0" borderId="1" xfId="15" applyFont="1" applyBorder="1" applyAlignment="1">
      <alignment horizontal="right" vertical="center" wrapText="1"/>
    </xf>
    <xf numFmtId="43" fontId="10" fillId="0" borderId="0" xfId="21" applyFont="1"/>
    <xf numFmtId="43" fontId="0" fillId="0" borderId="0" xfId="21" applyFont="1"/>
    <xf numFmtId="169" fontId="0" fillId="0" borderId="0" xfId="0" applyNumberFormat="1"/>
    <xf numFmtId="175" fontId="0" fillId="0" borderId="0" xfId="0" applyNumberFormat="1"/>
    <xf numFmtId="176" fontId="16" fillId="0" borderId="1" xfId="15" applyNumberFormat="1" applyFont="1" applyBorder="1" applyAlignment="1">
      <alignment horizontal="center" vertical="center" wrapText="1"/>
    </xf>
    <xf numFmtId="4" fontId="10" fillId="0" borderId="0" xfId="0" applyNumberFormat="1" applyFont="1"/>
    <xf numFmtId="0" fontId="10" fillId="0" borderId="0" xfId="0" applyFont="1" applyAlignment="1">
      <alignment vertical="top"/>
    </xf>
    <xf numFmtId="43" fontId="10" fillId="0" borderId="0" xfId="21" applyFont="1" applyBorder="1"/>
    <xf numFmtId="0" fontId="10" fillId="0" borderId="1" xfId="0" applyFont="1" applyBorder="1" applyAlignment="1">
      <alignment horizontal="justify" vertical="center" wrapText="1"/>
    </xf>
    <xf numFmtId="177" fontId="10" fillId="0" borderId="0" xfId="0" applyNumberFormat="1" applyFont="1"/>
    <xf numFmtId="169" fontId="10" fillId="0" borderId="0" xfId="0" applyNumberFormat="1" applyFont="1"/>
    <xf numFmtId="178" fontId="10" fillId="0" borderId="0" xfId="0" applyNumberFormat="1" applyFont="1"/>
    <xf numFmtId="0" fontId="11" fillId="3" borderId="1" xfId="0" applyFont="1" applyFill="1" applyBorder="1" applyAlignment="1">
      <alignment horizontal="center" vertical="center"/>
    </xf>
    <xf numFmtId="173" fontId="11" fillId="3" borderId="1" xfId="0" applyNumberFormat="1" applyFont="1" applyFill="1" applyBorder="1" applyAlignment="1">
      <alignment horizontal="center" vertical="center" wrapText="1"/>
    </xf>
    <xf numFmtId="10" fontId="10" fillId="0" borderId="0" xfId="18" applyNumberFormat="1" applyFont="1"/>
    <xf numFmtId="10" fontId="10" fillId="0" borderId="1" xfId="18" applyNumberFormat="1" applyFont="1" applyBorder="1" applyAlignment="1">
      <alignment horizontal="center"/>
    </xf>
    <xf numFmtId="172" fontId="10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173" fontId="16" fillId="0" borderId="1" xfId="15" applyNumberFormat="1" applyFont="1" applyBorder="1" applyAlignment="1">
      <alignment horizontal="right" vertical="center" wrapText="1"/>
    </xf>
    <xf numFmtId="173" fontId="10" fillId="0" borderId="1" xfId="0" applyNumberFormat="1" applyFont="1" applyBorder="1" applyAlignment="1">
      <alignment horizontal="center" vertical="center"/>
    </xf>
    <xf numFmtId="43" fontId="10" fillId="0" borderId="0" xfId="0" applyNumberFormat="1" applyFont="1"/>
    <xf numFmtId="0" fontId="11" fillId="3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0" fillId="0" borderId="0" xfId="0" applyNumberFormat="1"/>
    <xf numFmtId="170" fontId="11" fillId="3" borderId="1" xfId="0" applyNumberFormat="1" applyFont="1" applyFill="1" applyBorder="1" applyAlignment="1">
      <alignment vertical="center"/>
    </xf>
    <xf numFmtId="10" fontId="1" fillId="0" borderId="1" xfId="0" applyNumberFormat="1" applyFont="1" applyBorder="1"/>
    <xf numFmtId="179" fontId="16" fillId="0" borderId="1" xfId="21" applyNumberFormat="1" applyFont="1" applyBorder="1" applyAlignment="1">
      <alignment horizontal="center" vertical="center" wrapText="1"/>
    </xf>
    <xf numFmtId="170" fontId="10" fillId="0" borderId="0" xfId="0" applyNumberFormat="1" applyFont="1"/>
    <xf numFmtId="43" fontId="1" fillId="0" borderId="1" xfId="21" applyFont="1" applyBorder="1"/>
    <xf numFmtId="175" fontId="10" fillId="0" borderId="0" xfId="0" applyNumberFormat="1" applyFont="1"/>
    <xf numFmtId="181" fontId="0" fillId="0" borderId="0" xfId="21" applyNumberFormat="1" applyFont="1"/>
    <xf numFmtId="178" fontId="0" fillId="0" borderId="0" xfId="0" applyNumberFormat="1"/>
    <xf numFmtId="0" fontId="20" fillId="10" borderId="4" xfId="19" applyFont="1" applyFill="1" applyBorder="1" applyAlignment="1">
      <alignment horizontal="left" vertical="center"/>
    </xf>
    <xf numFmtId="10" fontId="20" fillId="10" borderId="3" xfId="20" applyNumberFormat="1" applyFont="1" applyFill="1" applyBorder="1"/>
    <xf numFmtId="0" fontId="20" fillId="10" borderId="2" xfId="19" applyFont="1" applyFill="1" applyBorder="1" applyAlignment="1"/>
    <xf numFmtId="0" fontId="21" fillId="10" borderId="2" xfId="19" applyFont="1" applyFill="1" applyBorder="1" applyAlignment="1"/>
    <xf numFmtId="0" fontId="22" fillId="0" borderId="5" xfId="19" applyFont="1" applyBorder="1" applyAlignment="1">
      <alignment horizontal="left" vertical="center"/>
    </xf>
    <xf numFmtId="10" fontId="22" fillId="0" borderId="5" xfId="19" applyNumberFormat="1" applyFont="1" applyBorder="1" applyAlignment="1"/>
    <xf numFmtId="0" fontId="22" fillId="0" borderId="1" xfId="19" applyFont="1" applyBorder="1" applyAlignment="1">
      <alignment vertical="center"/>
    </xf>
    <xf numFmtId="10" fontId="22" fillId="0" borderId="1" xfId="19" applyNumberFormat="1" applyFont="1" applyBorder="1" applyAlignment="1"/>
    <xf numFmtId="0" fontId="22" fillId="0" borderId="1" xfId="19" applyFont="1" applyBorder="1" applyAlignment="1">
      <alignment horizontal="left" vertical="center"/>
    </xf>
    <xf numFmtId="10" fontId="22" fillId="0" borderId="1" xfId="20" applyNumberFormat="1" applyFont="1" applyFill="1" applyBorder="1"/>
    <xf numFmtId="0" fontId="20" fillId="11" borderId="4" xfId="19" applyFont="1" applyFill="1" applyBorder="1" applyAlignment="1">
      <alignment horizontal="left" vertical="center"/>
    </xf>
    <xf numFmtId="10" fontId="20" fillId="11" borderId="3" xfId="20" applyNumberFormat="1" applyFont="1" applyFill="1" applyBorder="1"/>
    <xf numFmtId="10" fontId="22" fillId="0" borderId="5" xfId="20" applyNumberFormat="1" applyFont="1" applyBorder="1"/>
    <xf numFmtId="10" fontId="22" fillId="0" borderId="1" xfId="20" applyNumberFormat="1" applyFont="1" applyBorder="1"/>
    <xf numFmtId="0" fontId="20" fillId="11" borderId="4" xfId="19" applyFont="1" applyFill="1" applyBorder="1" applyAlignment="1">
      <alignment horizontal="center" vertical="center"/>
    </xf>
    <xf numFmtId="0" fontId="22" fillId="0" borderId="5" xfId="19" applyFont="1" applyBorder="1" applyAlignment="1">
      <alignment vertical="center"/>
    </xf>
    <xf numFmtId="0" fontId="20" fillId="11" borderId="2" xfId="19" applyFont="1" applyFill="1" applyBorder="1" applyAlignment="1"/>
    <xf numFmtId="10" fontId="20" fillId="0" borderId="1" xfId="20" applyNumberFormat="1" applyFont="1" applyBorder="1"/>
    <xf numFmtId="43" fontId="16" fillId="0" borderId="1" xfId="21" applyFont="1" applyBorder="1" applyAlignment="1">
      <alignment horizontal="center" vertical="center" wrapText="1"/>
    </xf>
    <xf numFmtId="0" fontId="0" fillId="0" borderId="1" xfId="0" applyBorder="1"/>
    <xf numFmtId="10" fontId="0" fillId="0" borderId="1" xfId="18" applyNumberFormat="1" applyFont="1" applyBorder="1" applyAlignment="1">
      <alignment wrapText="1"/>
    </xf>
    <xf numFmtId="0" fontId="1" fillId="0" borderId="1" xfId="0" applyFont="1" applyBorder="1"/>
    <xf numFmtId="10" fontId="1" fillId="0" borderId="1" xfId="18" applyNumberFormat="1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179" fontId="0" fillId="0" borderId="1" xfId="2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21" applyNumberFormat="1" applyFon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1" fillId="0" borderId="1" xfId="0" applyNumberFormat="1" applyFont="1" applyBorder="1"/>
    <xf numFmtId="0" fontId="0" fillId="0" borderId="1" xfId="0" applyBorder="1" applyAlignment="1">
      <alignment horizontal="justify" wrapText="1"/>
    </xf>
    <xf numFmtId="0" fontId="0" fillId="0" borderId="1" xfId="0" applyBorder="1" applyAlignment="1">
      <alignment horizontal="center" vertical="center" wrapText="1"/>
    </xf>
    <xf numFmtId="179" fontId="0" fillId="0" borderId="1" xfId="21" applyNumberFormat="1" applyFont="1" applyBorder="1" applyAlignment="1">
      <alignment horizontal="center" vertical="center" wrapText="1"/>
    </xf>
    <xf numFmtId="179" fontId="0" fillId="0" borderId="1" xfId="21" applyNumberFormat="1" applyFont="1" applyBorder="1" applyAlignment="1">
      <alignment vertical="center" wrapText="1"/>
    </xf>
    <xf numFmtId="180" fontId="1" fillId="0" borderId="1" xfId="0" applyNumberFormat="1" applyFont="1" applyBorder="1"/>
    <xf numFmtId="179" fontId="1" fillId="0" borderId="1" xfId="21" applyNumberFormat="1" applyFont="1" applyBorder="1" applyAlignment="1">
      <alignment horizontal="center" vertical="center" wrapText="1"/>
    </xf>
    <xf numFmtId="179" fontId="1" fillId="0" borderId="1" xfId="21" applyNumberFormat="1" applyFont="1" applyBorder="1" applyAlignment="1">
      <alignment horizontal="center" vertical="center"/>
    </xf>
    <xf numFmtId="4" fontId="10" fillId="0" borderId="0" xfId="0" applyNumberFormat="1" applyFont="1" applyAlignment="1">
      <alignment vertical="center"/>
    </xf>
    <xf numFmtId="4" fontId="24" fillId="0" borderId="0" xfId="0" applyNumberFormat="1" applyFont="1"/>
    <xf numFmtId="183" fontId="10" fillId="0" borderId="0" xfId="21" applyNumberFormat="1" applyFont="1"/>
    <xf numFmtId="174" fontId="10" fillId="0" borderId="0" xfId="21" applyNumberFormat="1" applyFont="1"/>
    <xf numFmtId="4" fontId="25" fillId="0" borderId="0" xfId="0" applyNumberFormat="1" applyFont="1"/>
    <xf numFmtId="1" fontId="10" fillId="0" borderId="0" xfId="0" applyNumberFormat="1" applyFont="1"/>
    <xf numFmtId="0" fontId="11" fillId="0" borderId="1" xfId="0" applyFont="1" applyBorder="1" applyAlignment="1">
      <alignment horizontal="left" vertical="center" wrapText="1"/>
    </xf>
    <xf numFmtId="179" fontId="0" fillId="0" borderId="0" xfId="0" applyNumberFormat="1"/>
    <xf numFmtId="173" fontId="10" fillId="0" borderId="1" xfId="0" applyNumberFormat="1" applyFont="1" applyBorder="1" applyAlignment="1">
      <alignment horizontal="right" vertical="center" wrapText="1"/>
    </xf>
    <xf numFmtId="173" fontId="11" fillId="0" borderId="1" xfId="0" applyNumberFormat="1" applyFont="1" applyBorder="1" applyAlignment="1">
      <alignment horizontal="right" vertical="center" wrapText="1"/>
    </xf>
    <xf numFmtId="185" fontId="0" fillId="0" borderId="1" xfId="21" applyNumberFormat="1" applyFont="1" applyBorder="1" applyAlignment="1">
      <alignment vertical="center"/>
    </xf>
    <xf numFmtId="186" fontId="10" fillId="0" borderId="0" xfId="18" applyNumberFormat="1" applyFont="1"/>
    <xf numFmtId="187" fontId="10" fillId="0" borderId="0" xfId="0" applyNumberFormat="1" applyFont="1"/>
    <xf numFmtId="186" fontId="0" fillId="0" borderId="0" xfId="18" applyNumberFormat="1" applyFont="1"/>
    <xf numFmtId="187" fontId="14" fillId="11" borderId="3" xfId="23" applyNumberFormat="1" applyFont="1" applyFill="1" applyBorder="1"/>
    <xf numFmtId="186" fontId="1" fillId="0" borderId="1" xfId="0" applyNumberFormat="1" applyFont="1" applyBorder="1" applyAlignment="1">
      <alignment wrapText="1"/>
    </xf>
    <xf numFmtId="170" fontId="11" fillId="0" borderId="1" xfId="0" applyNumberFormat="1" applyFont="1" applyBorder="1" applyAlignment="1">
      <alignment horizontal="right" vertical="center"/>
    </xf>
    <xf numFmtId="170" fontId="11" fillId="7" borderId="1" xfId="0" applyNumberFormat="1" applyFont="1" applyFill="1" applyBorder="1" applyAlignment="1">
      <alignment vertical="center" wrapText="1"/>
    </xf>
    <xf numFmtId="173" fontId="11" fillId="3" borderId="1" xfId="0" applyNumberFormat="1" applyFont="1" applyFill="1" applyBorder="1" applyAlignment="1">
      <alignment vertical="center"/>
    </xf>
    <xf numFmtId="182" fontId="0" fillId="0" borderId="0" xfId="21" applyNumberFormat="1" applyFont="1"/>
    <xf numFmtId="170" fontId="10" fillId="3" borderId="1" xfId="0" applyNumberFormat="1" applyFont="1" applyFill="1" applyBorder="1" applyAlignment="1">
      <alignment vertical="center"/>
    </xf>
    <xf numFmtId="170" fontId="1" fillId="0" borderId="1" xfId="0" applyNumberFormat="1" applyFont="1" applyBorder="1"/>
    <xf numFmtId="188" fontId="10" fillId="0" borderId="0" xfId="18" applyNumberFormat="1" applyFont="1"/>
    <xf numFmtId="189" fontId="10" fillId="0" borderId="0" xfId="0" applyNumberFormat="1" applyFont="1"/>
    <xf numFmtId="189" fontId="10" fillId="0" borderId="0" xfId="0" applyNumberFormat="1" applyFont="1" applyAlignment="1">
      <alignment vertical="center"/>
    </xf>
    <xf numFmtId="174" fontId="11" fillId="3" borderId="1" xfId="0" applyNumberFormat="1" applyFont="1" applyFill="1" applyBorder="1" applyAlignment="1">
      <alignment vertical="center"/>
    </xf>
    <xf numFmtId="189" fontId="10" fillId="0" borderId="0" xfId="21" applyNumberFormat="1" applyFont="1"/>
    <xf numFmtId="0" fontId="11" fillId="0" borderId="1" xfId="0" applyFont="1" applyBorder="1" applyAlignment="1">
      <alignment vertical="center"/>
    </xf>
    <xf numFmtId="189" fontId="10" fillId="0" borderId="1" xfId="0" applyNumberFormat="1" applyFont="1" applyBorder="1" applyAlignment="1">
      <alignment vertical="center"/>
    </xf>
    <xf numFmtId="189" fontId="11" fillId="0" borderId="1" xfId="0" applyNumberFormat="1" applyFont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11" fillId="3" borderId="2" xfId="0" applyFont="1" applyFill="1" applyBorder="1" applyAlignment="1">
      <alignment vertical="center"/>
    </xf>
    <xf numFmtId="175" fontId="11" fillId="3" borderId="3" xfId="0" applyNumberFormat="1" applyFont="1" applyFill="1" applyBorder="1" applyAlignment="1">
      <alignment vertical="center"/>
    </xf>
    <xf numFmtId="9" fontId="10" fillId="0" borderId="1" xfId="18" applyFont="1" applyFill="1" applyBorder="1" applyAlignment="1">
      <alignment horizontal="center" vertical="center"/>
    </xf>
    <xf numFmtId="186" fontId="1" fillId="0" borderId="1" xfId="0" applyNumberFormat="1" applyFont="1" applyBorder="1"/>
    <xf numFmtId="10" fontId="1" fillId="0" borderId="1" xfId="18" applyNumberFormat="1" applyFont="1" applyBorder="1"/>
    <xf numFmtId="10" fontId="0" fillId="0" borderId="1" xfId="18" applyNumberFormat="1" applyFont="1" applyBorder="1"/>
    <xf numFmtId="0" fontId="0" fillId="0" borderId="15" xfId="0" applyBorder="1"/>
    <xf numFmtId="10" fontId="0" fillId="0" borderId="15" xfId="18" applyNumberFormat="1" applyFont="1" applyFill="1" applyBorder="1"/>
    <xf numFmtId="188" fontId="0" fillId="0" borderId="1" xfId="18" applyNumberFormat="1" applyFont="1" applyBorder="1" applyAlignment="1">
      <alignment wrapText="1"/>
    </xf>
    <xf numFmtId="186" fontId="0" fillId="0" borderId="1" xfId="18" applyNumberFormat="1" applyFont="1" applyBorder="1"/>
    <xf numFmtId="183" fontId="10" fillId="0" borderId="1" xfId="21" applyNumberFormat="1" applyFont="1" applyFill="1" applyBorder="1" applyAlignment="1">
      <alignment horizontal="right" vertical="center"/>
    </xf>
    <xf numFmtId="190" fontId="0" fillId="0" borderId="0" xfId="0" applyNumberFormat="1"/>
    <xf numFmtId="10" fontId="11" fillId="0" borderId="1" xfId="18" applyNumberFormat="1" applyFont="1" applyBorder="1"/>
    <xf numFmtId="0" fontId="0" fillId="0" borderId="4" xfId="0" applyBorder="1" applyAlignment="1">
      <alignment horizontal="justify" vertical="center" wrapText="1"/>
    </xf>
    <xf numFmtId="191" fontId="0" fillId="0" borderId="0" xfId="0" applyNumberFormat="1"/>
    <xf numFmtId="185" fontId="1" fillId="0" borderId="1" xfId="0" applyNumberFormat="1" applyFont="1" applyBorder="1"/>
    <xf numFmtId="185" fontId="0" fillId="0" borderId="1" xfId="0" applyNumberFormat="1" applyBorder="1" applyAlignment="1">
      <alignment horizontal="center" vertical="center"/>
    </xf>
    <xf numFmtId="185" fontId="0" fillId="0" borderId="0" xfId="0" applyNumberFormat="1"/>
    <xf numFmtId="0" fontId="10" fillId="0" borderId="2" xfId="0" applyFont="1" applyBorder="1" applyAlignment="1">
      <alignment horizontal="center" vertical="center"/>
    </xf>
    <xf numFmtId="0" fontId="11" fillId="0" borderId="0" xfId="0" quotePrefix="1" applyFont="1" applyAlignment="1">
      <alignment vertical="center"/>
    </xf>
    <xf numFmtId="182" fontId="10" fillId="0" borderId="0" xfId="21" applyNumberFormat="1" applyFont="1"/>
    <xf numFmtId="0" fontId="10" fillId="0" borderId="0" xfId="0" applyFont="1" applyAlignment="1">
      <alignment horizontal="center" vertical="center"/>
    </xf>
    <xf numFmtId="173" fontId="10" fillId="0" borderId="0" xfId="0" applyNumberFormat="1" applyFont="1" applyAlignment="1">
      <alignment vertical="center"/>
    </xf>
    <xf numFmtId="173" fontId="10" fillId="0" borderId="0" xfId="0" applyNumberFormat="1" applyFont="1" applyAlignment="1">
      <alignment horizontal="right" vertical="center"/>
    </xf>
    <xf numFmtId="0" fontId="10" fillId="0" borderId="3" xfId="0" applyFont="1" applyBorder="1" applyAlignment="1">
      <alignment horizontal="justify" vertical="center" wrapText="1"/>
    </xf>
    <xf numFmtId="179" fontId="0" fillId="0" borderId="1" xfId="21" applyNumberFormat="1" applyFont="1" applyBorder="1"/>
    <xf numFmtId="2" fontId="0" fillId="0" borderId="0" xfId="0" applyNumberFormat="1"/>
    <xf numFmtId="185" fontId="0" fillId="0" borderId="1" xfId="21" applyNumberFormat="1" applyFont="1" applyBorder="1" applyAlignment="1">
      <alignment horizontal="center" vertical="center" wrapText="1"/>
    </xf>
    <xf numFmtId="180" fontId="0" fillId="0" borderId="1" xfId="0" applyNumberFormat="1" applyBorder="1"/>
    <xf numFmtId="10" fontId="10" fillId="0" borderId="1" xfId="18" applyNumberFormat="1" applyFont="1" applyBorder="1" applyAlignment="1">
      <alignment horizontal="center" vertical="center"/>
    </xf>
    <xf numFmtId="170" fontId="10" fillId="0" borderId="1" xfId="0" applyNumberFormat="1" applyFont="1" applyBorder="1" applyAlignment="1">
      <alignment horizontal="right" vertical="center"/>
    </xf>
    <xf numFmtId="17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3" fontId="11" fillId="0" borderId="1" xfId="0" applyNumberFormat="1" applyFont="1" applyBorder="1" applyAlignment="1">
      <alignment horizontal="right" vertical="center"/>
    </xf>
    <xf numFmtId="169" fontId="10" fillId="0" borderId="0" xfId="0" applyNumberFormat="1" applyFont="1" applyAlignment="1">
      <alignment vertical="center"/>
    </xf>
    <xf numFmtId="176" fontId="11" fillId="8" borderId="1" xfId="0" applyNumberFormat="1" applyFont="1" applyFill="1" applyBorder="1" applyAlignment="1">
      <alignment vertical="center"/>
    </xf>
    <xf numFmtId="0" fontId="15" fillId="2" borderId="3" xfId="15" applyFont="1" applyFill="1" applyBorder="1" applyAlignment="1">
      <alignment horizontal="center" vertical="center" wrapText="1"/>
    </xf>
    <xf numFmtId="0" fontId="15" fillId="0" borderId="3" xfId="15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5" fillId="0" borderId="1" xfId="15" applyFont="1" applyBorder="1" applyAlignment="1">
      <alignment horizontal="left" vertical="center" wrapText="1"/>
    </xf>
    <xf numFmtId="0" fontId="16" fillId="0" borderId="1" xfId="15" applyFont="1" applyBorder="1" applyAlignment="1">
      <alignment horizontal="left" vertical="center" wrapText="1"/>
    </xf>
    <xf numFmtId="0" fontId="16" fillId="0" borderId="4" xfId="15" applyFont="1" applyBorder="1" applyAlignment="1">
      <alignment horizontal="center" vertical="center" wrapText="1"/>
    </xf>
    <xf numFmtId="0" fontId="16" fillId="0" borderId="1" xfId="15" applyFont="1" applyBorder="1" applyAlignment="1">
      <alignment horizontal="center" vertical="center" wrapText="1"/>
    </xf>
    <xf numFmtId="173" fontId="15" fillId="0" borderId="1" xfId="15" applyNumberFormat="1" applyFont="1" applyBorder="1" applyAlignment="1">
      <alignment horizontal="right" vertical="center" wrapText="1"/>
    </xf>
    <xf numFmtId="169" fontId="15" fillId="2" borderId="1" xfId="15" applyNumberFormat="1" applyFont="1" applyFill="1" applyBorder="1" applyAlignment="1">
      <alignment horizontal="right" vertical="center" wrapText="1"/>
    </xf>
    <xf numFmtId="165" fontId="16" fillId="0" borderId="1" xfId="26" applyFont="1" applyBorder="1" applyAlignment="1">
      <alignment horizontal="center" vertical="center" wrapText="1"/>
    </xf>
    <xf numFmtId="165" fontId="16" fillId="0" borderId="1" xfId="26" applyFont="1" applyBorder="1" applyAlignment="1">
      <alignment horizontal="right" vertical="center" wrapText="1"/>
    </xf>
    <xf numFmtId="1" fontId="16" fillId="0" borderId="1" xfId="21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/>
    </xf>
    <xf numFmtId="3" fontId="16" fillId="0" borderId="1" xfId="16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0" fontId="0" fillId="0" borderId="0" xfId="0" applyNumberFormat="1" applyAlignment="1">
      <alignment vertical="center"/>
    </xf>
    <xf numFmtId="165" fontId="0" fillId="0" borderId="0" xfId="26" applyFont="1" applyAlignment="1">
      <alignment vertical="center"/>
    </xf>
    <xf numFmtId="165" fontId="0" fillId="0" borderId="0" xfId="0" applyNumberFormat="1" applyAlignment="1">
      <alignment vertical="center"/>
    </xf>
    <xf numFmtId="184" fontId="0" fillId="0" borderId="0" xfId="21" applyNumberFormat="1" applyFont="1" applyAlignment="1">
      <alignment vertical="center"/>
    </xf>
    <xf numFmtId="173" fontId="0" fillId="0" borderId="0" xfId="0" applyNumberFormat="1" applyAlignment="1">
      <alignment vertical="center"/>
    </xf>
    <xf numFmtId="175" fontId="0" fillId="0" borderId="0" xfId="0" applyNumberFormat="1" applyAlignment="1">
      <alignment vertical="center"/>
    </xf>
    <xf numFmtId="0" fontId="0" fillId="0" borderId="1" xfId="0" applyBorder="1" applyAlignment="1">
      <alignment horizontal="right" vertical="center"/>
    </xf>
    <xf numFmtId="169" fontId="0" fillId="0" borderId="0" xfId="0" applyNumberFormat="1" applyAlignment="1">
      <alignment vertical="center"/>
    </xf>
    <xf numFmtId="0" fontId="0" fillId="2" borderId="1" xfId="0" applyFill="1" applyBorder="1" applyAlignment="1">
      <alignment vertical="center"/>
    </xf>
    <xf numFmtId="43" fontId="0" fillId="0" borderId="0" xfId="0" applyNumberFormat="1" applyAlignment="1">
      <alignment vertical="center"/>
    </xf>
    <xf numFmtId="0" fontId="16" fillId="10" borderId="4" xfId="15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justify" vertical="center" wrapText="1"/>
    </xf>
    <xf numFmtId="3" fontId="16" fillId="10" borderId="3" xfId="15" applyNumberFormat="1" applyFont="1" applyFill="1" applyBorder="1" applyAlignment="1">
      <alignment horizontal="center" vertical="center" wrapText="1"/>
    </xf>
    <xf numFmtId="4" fontId="16" fillId="10" borderId="1" xfId="16" applyNumberFormat="1" applyFont="1" applyFill="1" applyBorder="1" applyAlignment="1">
      <alignment horizontal="center" vertical="center" wrapText="1"/>
    </xf>
    <xf numFmtId="173" fontId="16" fillId="10" borderId="1" xfId="15" applyNumberFormat="1" applyFont="1" applyFill="1" applyBorder="1" applyAlignment="1">
      <alignment horizontal="right" vertical="center" wrapText="1"/>
    </xf>
    <xf numFmtId="43" fontId="16" fillId="10" borderId="1" xfId="21" applyFont="1" applyFill="1" applyBorder="1" applyAlignment="1">
      <alignment horizontal="center" vertical="center" wrapText="1"/>
    </xf>
    <xf numFmtId="10" fontId="16" fillId="10" borderId="1" xfId="18" applyNumberFormat="1" applyFont="1" applyFill="1" applyBorder="1" applyAlignment="1">
      <alignment horizontal="center" vertical="center" wrapText="1"/>
    </xf>
    <xf numFmtId="165" fontId="16" fillId="10" borderId="1" xfId="26" applyFont="1" applyFill="1" applyBorder="1" applyAlignment="1">
      <alignment horizontal="center" vertical="center" wrapText="1"/>
    </xf>
    <xf numFmtId="0" fontId="0" fillId="10" borderId="0" xfId="0" applyFill="1" applyAlignment="1">
      <alignment vertical="center"/>
    </xf>
    <xf numFmtId="170" fontId="0" fillId="10" borderId="0" xfId="0" applyNumberFormat="1" applyFill="1" applyAlignment="1">
      <alignment vertical="center"/>
    </xf>
    <xf numFmtId="165" fontId="0" fillId="10" borderId="0" xfId="26" applyFont="1" applyFill="1" applyAlignment="1">
      <alignment vertical="center"/>
    </xf>
    <xf numFmtId="165" fontId="0" fillId="10" borderId="0" xfId="0" applyNumberFormat="1" applyFill="1" applyAlignment="1">
      <alignment vertical="center"/>
    </xf>
    <xf numFmtId="0" fontId="11" fillId="7" borderId="4" xfId="0" applyFont="1" applyFill="1" applyBorder="1" applyAlignment="1">
      <alignment horizontal="left"/>
    </xf>
    <xf numFmtId="0" fontId="11" fillId="7" borderId="2" xfId="0" applyFont="1" applyFill="1" applyBorder="1" applyAlignment="1">
      <alignment horizontal="left"/>
    </xf>
    <xf numFmtId="0" fontId="11" fillId="7" borderId="3" xfId="0" applyFont="1" applyFill="1" applyBorder="1" applyAlignment="1">
      <alignment horizontal="left"/>
    </xf>
    <xf numFmtId="0" fontId="11" fillId="7" borderId="14" xfId="0" applyFont="1" applyFill="1" applyBorder="1" applyAlignment="1">
      <alignment horizontal="left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8" borderId="4" xfId="0" applyFont="1" applyFill="1" applyBorder="1" applyAlignment="1">
      <alignment horizontal="left" vertical="center"/>
    </xf>
    <xf numFmtId="0" fontId="11" fillId="8" borderId="2" xfId="0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justify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16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173" fontId="10" fillId="0" borderId="4" xfId="0" applyNumberFormat="1" applyFont="1" applyBorder="1" applyAlignment="1">
      <alignment horizontal="center" vertical="center"/>
    </xf>
    <xf numFmtId="173" fontId="10" fillId="0" borderId="2" xfId="0" applyNumberFormat="1" applyFont="1" applyBorder="1" applyAlignment="1">
      <alignment horizontal="center" vertical="center"/>
    </xf>
    <xf numFmtId="173" fontId="10" fillId="0" borderId="3" xfId="0" applyNumberFormat="1" applyFont="1" applyBorder="1" applyAlignment="1">
      <alignment horizontal="center" vertical="center"/>
    </xf>
    <xf numFmtId="173" fontId="10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73" fontId="11" fillId="0" borderId="4" xfId="0" applyNumberFormat="1" applyFont="1" applyBorder="1" applyAlignment="1">
      <alignment horizontal="center" vertical="center"/>
    </xf>
    <xf numFmtId="173" fontId="11" fillId="0" borderId="2" xfId="0" applyNumberFormat="1" applyFont="1" applyBorder="1" applyAlignment="1">
      <alignment horizontal="center" vertical="center"/>
    </xf>
    <xf numFmtId="173" fontId="11" fillId="0" borderId="3" xfId="0" applyNumberFormat="1" applyFont="1" applyBorder="1" applyAlignment="1">
      <alignment horizontal="center" vertical="center"/>
    </xf>
    <xf numFmtId="0" fontId="15" fillId="2" borderId="4" xfId="15" applyFont="1" applyFill="1" applyBorder="1" applyAlignment="1">
      <alignment horizontal="center" vertical="center" wrapText="1"/>
    </xf>
    <xf numFmtId="0" fontId="15" fillId="2" borderId="2" xfId="15" applyFont="1" applyFill="1" applyBorder="1" applyAlignment="1">
      <alignment horizontal="center" vertical="center" wrapText="1"/>
    </xf>
    <xf numFmtId="0" fontId="15" fillId="2" borderId="3" xfId="15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5" fillId="0" borderId="4" xfId="15" applyFont="1" applyBorder="1" applyAlignment="1">
      <alignment horizontal="center" vertical="center" wrapText="1"/>
    </xf>
    <xf numFmtId="0" fontId="15" fillId="0" borderId="2" xfId="15" applyFont="1" applyBorder="1" applyAlignment="1">
      <alignment horizontal="center" vertical="center" wrapText="1"/>
    </xf>
    <xf numFmtId="0" fontId="15" fillId="0" borderId="3" xfId="15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5" fillId="0" borderId="1" xfId="15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0" fillId="11" borderId="2" xfId="19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0" fillId="10" borderId="1" xfId="19" applyFont="1" applyFill="1" applyBorder="1" applyAlignment="1">
      <alignment horizontal="center" vertical="center" wrapText="1"/>
    </xf>
    <xf numFmtId="0" fontId="20" fillId="10" borderId="2" xfId="19" applyFont="1" applyFill="1" applyBorder="1" applyAlignment="1">
      <alignment horizontal="left"/>
    </xf>
    <xf numFmtId="0" fontId="22" fillId="0" borderId="7" xfId="19" applyFont="1" applyBorder="1" applyAlignment="1">
      <alignment horizontal="left"/>
    </xf>
    <xf numFmtId="0" fontId="22" fillId="0" borderId="14" xfId="19" applyFont="1" applyBorder="1" applyAlignment="1">
      <alignment horizontal="left"/>
    </xf>
    <xf numFmtId="0" fontId="22" fillId="0" borderId="12" xfId="19" applyFont="1" applyBorder="1" applyAlignment="1">
      <alignment horizontal="left"/>
    </xf>
    <xf numFmtId="0" fontId="23" fillId="0" borderId="1" xfId="19" applyFont="1" applyBorder="1" applyAlignment="1">
      <alignment horizontal="center"/>
    </xf>
    <xf numFmtId="0" fontId="22" fillId="0" borderId="4" xfId="19" applyFont="1" applyBorder="1" applyAlignment="1">
      <alignment horizontal="left"/>
    </xf>
    <xf numFmtId="0" fontId="22" fillId="0" borderId="2" xfId="19" applyFont="1" applyBorder="1" applyAlignment="1">
      <alignment horizontal="left"/>
    </xf>
    <xf numFmtId="0" fontId="22" fillId="0" borderId="3" xfId="19" applyFont="1" applyBorder="1" applyAlignment="1">
      <alignment horizontal="left"/>
    </xf>
    <xf numFmtId="0" fontId="22" fillId="0" borderId="7" xfId="19" applyFont="1" applyBorder="1" applyAlignment="1">
      <alignment horizontal="left" vertical="center" wrapText="1"/>
    </xf>
    <xf numFmtId="0" fontId="22" fillId="0" borderId="14" xfId="19" applyFont="1" applyBorder="1" applyAlignment="1">
      <alignment horizontal="left" vertical="center" wrapText="1"/>
    </xf>
    <xf numFmtId="0" fontId="22" fillId="0" borderId="12" xfId="19" applyFont="1" applyBorder="1" applyAlignment="1">
      <alignment horizontal="left" vertical="center" wrapText="1"/>
    </xf>
    <xf numFmtId="0" fontId="21" fillId="0" borderId="1" xfId="19" applyFont="1" applyBorder="1" applyAlignment="1">
      <alignment horizontal="center"/>
    </xf>
    <xf numFmtId="0" fontId="22" fillId="0" borderId="4" xfId="19" applyFont="1" applyBorder="1" applyAlignment="1">
      <alignment horizontal="left" vertical="center" wrapText="1"/>
    </xf>
    <xf numFmtId="0" fontId="22" fillId="0" borderId="2" xfId="19" applyFont="1" applyBorder="1" applyAlignment="1">
      <alignment horizontal="left" vertical="center" wrapText="1"/>
    </xf>
    <xf numFmtId="0" fontId="22" fillId="0" borderId="3" xfId="19" applyFont="1" applyBorder="1" applyAlignment="1">
      <alignment horizontal="left" vertical="center" wrapText="1"/>
    </xf>
    <xf numFmtId="0" fontId="22" fillId="0" borderId="4" xfId="19" applyFont="1" applyFill="1" applyBorder="1" applyAlignment="1">
      <alignment horizontal="left"/>
    </xf>
    <xf numFmtId="0" fontId="22" fillId="0" borderId="2" xfId="19" applyFont="1" applyFill="1" applyBorder="1" applyAlignment="1">
      <alignment horizontal="left"/>
    </xf>
    <xf numFmtId="0" fontId="22" fillId="0" borderId="3" xfId="19" applyFont="1" applyFill="1" applyBorder="1" applyAlignment="1">
      <alignment horizontal="left"/>
    </xf>
    <xf numFmtId="0" fontId="22" fillId="0" borderId="4" xfId="19" applyFont="1" applyBorder="1" applyAlignment="1">
      <alignment horizontal="left" vertical="center"/>
    </xf>
    <xf numFmtId="0" fontId="22" fillId="0" borderId="2" xfId="19" applyFont="1" applyBorder="1" applyAlignment="1">
      <alignment horizontal="left" vertical="center"/>
    </xf>
    <xf numFmtId="0" fontId="22" fillId="0" borderId="3" xfId="19" applyFont="1" applyBorder="1" applyAlignment="1">
      <alignment horizontal="left" vertical="center"/>
    </xf>
    <xf numFmtId="0" fontId="20" fillId="0" borderId="1" xfId="19" applyFont="1" applyBorder="1" applyAlignment="1">
      <alignment horizontal="left"/>
    </xf>
    <xf numFmtId="0" fontId="20" fillId="11" borderId="1" xfId="19" applyFont="1" applyFill="1" applyBorder="1" applyAlignment="1">
      <alignment horizontal="left"/>
    </xf>
    <xf numFmtId="0" fontId="20" fillId="11" borderId="4" xfId="19" applyFont="1" applyFill="1" applyBorder="1" applyAlignment="1">
      <alignment horizontal="left"/>
    </xf>
    <xf numFmtId="0" fontId="11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</cellXfs>
  <cellStyles count="27">
    <cellStyle name="Millares" xfId="21" builtinId="3"/>
    <cellStyle name="Millares [0] 2" xfId="4" xr:uid="{00000000-0005-0000-0000-000001000000}"/>
    <cellStyle name="Millares 2" xfId="5" xr:uid="{00000000-0005-0000-0000-000002000000}"/>
    <cellStyle name="Millares 2 2" xfId="6" xr:uid="{00000000-0005-0000-0000-000003000000}"/>
    <cellStyle name="Millares 3" xfId="7" xr:uid="{00000000-0005-0000-0000-000004000000}"/>
    <cellStyle name="Millares 4" xfId="8" xr:uid="{00000000-0005-0000-0000-000005000000}"/>
    <cellStyle name="Millares 5" xfId="9" xr:uid="{00000000-0005-0000-0000-000006000000}"/>
    <cellStyle name="Millares 6" xfId="3" xr:uid="{00000000-0005-0000-0000-000007000000}"/>
    <cellStyle name="Moneda" xfId="26" builtinId="4"/>
    <cellStyle name="Moneda [0]" xfId="1" builtinId="7"/>
    <cellStyle name="Moneda 2" xfId="11" xr:uid="{00000000-0005-0000-0000-00000A000000}"/>
    <cellStyle name="Moneda 2 2" xfId="25" xr:uid="{00000000-0005-0000-0000-00000B000000}"/>
    <cellStyle name="Moneda 3" xfId="12" xr:uid="{00000000-0005-0000-0000-00000C000000}"/>
    <cellStyle name="Moneda 4" xfId="10" xr:uid="{00000000-0005-0000-0000-00000D000000}"/>
    <cellStyle name="Neutral 2" xfId="13" xr:uid="{00000000-0005-0000-0000-00000E000000}"/>
    <cellStyle name="Normal" xfId="0" builtinId="0"/>
    <cellStyle name="Normal 10 2" xfId="19" xr:uid="{00000000-0005-0000-0000-000010000000}"/>
    <cellStyle name="Normal 2" xfId="14" xr:uid="{00000000-0005-0000-0000-000011000000}"/>
    <cellStyle name="Normal 2 2" xfId="24" xr:uid="{00000000-0005-0000-0000-000012000000}"/>
    <cellStyle name="Normal 3" xfId="15" xr:uid="{00000000-0005-0000-0000-000013000000}"/>
    <cellStyle name="Normal 4" xfId="2" xr:uid="{00000000-0005-0000-0000-000014000000}"/>
    <cellStyle name="Normal 5" xfId="22" xr:uid="{00000000-0005-0000-0000-000015000000}"/>
    <cellStyle name="Porcentaje" xfId="18" builtinId="5"/>
    <cellStyle name="Porcentaje 2" xfId="16" xr:uid="{00000000-0005-0000-0000-000017000000}"/>
    <cellStyle name="Porcentaje 2 2" xfId="23" xr:uid="{00000000-0005-0000-0000-000018000000}"/>
    <cellStyle name="Porcentual 2 10" xfId="20" xr:uid="{00000000-0005-0000-0000-000019000000}"/>
    <cellStyle name="Total 2" xfId="17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650875</xdr:colOff>
      <xdr:row>174</xdr:row>
      <xdr:rowOff>107950</xdr:rowOff>
    </xdr:from>
    <xdr:to>
      <xdr:col>3</xdr:col>
      <xdr:colOff>152400</xdr:colOff>
      <xdr:row>181</xdr:row>
      <xdr:rowOff>120650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F7FD7D-E345-4CDC-B2C9-3274F02B1765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75" y="93872050"/>
          <a:ext cx="2273300" cy="1212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650875</xdr:colOff>
      <xdr:row>174</xdr:row>
      <xdr:rowOff>107950</xdr:rowOff>
    </xdr:from>
    <xdr:to>
      <xdr:col>3</xdr:col>
      <xdr:colOff>152400</xdr:colOff>
      <xdr:row>181</xdr:row>
      <xdr:rowOff>120650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F2E5FB-0E99-48CA-A04E-C2C3585F1828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75" y="85871050"/>
          <a:ext cx="2275205" cy="1239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198120</xdr:colOff>
      <xdr:row>0</xdr:row>
      <xdr:rowOff>129540</xdr:rowOff>
    </xdr:from>
    <xdr:ext cx="2914650" cy="428625"/>
    <xdr:pic>
      <xdr:nvPicPr>
        <xdr:cNvPr id="2" name="image2.png">
          <a:extLst>
            <a:ext uri="{FF2B5EF4-FFF2-40B4-BE49-F238E27FC236}">
              <a16:creationId xmlns:a16="http://schemas.microsoft.com/office/drawing/2014/main" id="{21502BDC-7E6C-4942-A659-78369CB0C7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3080" y="129540"/>
          <a:ext cx="2914650" cy="4286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673735</xdr:colOff>
      <xdr:row>18</xdr:row>
      <xdr:rowOff>39370</xdr:rowOff>
    </xdr:from>
    <xdr:to>
      <xdr:col>4</xdr:col>
      <xdr:colOff>1363980</xdr:colOff>
      <xdr:row>24</xdr:row>
      <xdr:rowOff>181610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73D839-850E-4203-B4D5-98409F0394DF}"/>
            </a:ext>
          </a:extLst>
        </xdr:cNvPr>
        <xdr:cNvPicPr/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8695" y="3674110"/>
          <a:ext cx="2275205" cy="1239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769620</xdr:colOff>
      <xdr:row>0</xdr:row>
      <xdr:rowOff>53340</xdr:rowOff>
    </xdr:from>
    <xdr:ext cx="2914650" cy="428625"/>
    <xdr:pic>
      <xdr:nvPicPr>
        <xdr:cNvPr id="2" name="image2.png">
          <a:extLst>
            <a:ext uri="{FF2B5EF4-FFF2-40B4-BE49-F238E27FC236}">
              <a16:creationId xmlns:a16="http://schemas.microsoft.com/office/drawing/2014/main" id="{B70EBAA3-EF01-465B-942B-1B54428DF4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2100" y="53340"/>
          <a:ext cx="2914650" cy="4286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635635</xdr:colOff>
      <xdr:row>38</xdr:row>
      <xdr:rowOff>123190</xdr:rowOff>
    </xdr:from>
    <xdr:to>
      <xdr:col>3</xdr:col>
      <xdr:colOff>175260</xdr:colOff>
      <xdr:row>45</xdr:row>
      <xdr:rowOff>82550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3B218D-E5CB-4119-A7DE-A1CD69BC11E4}"/>
            </a:ext>
          </a:extLst>
        </xdr:cNvPr>
        <xdr:cNvPicPr/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115" y="6935470"/>
          <a:ext cx="2275205" cy="1239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650875</xdr:colOff>
      <xdr:row>15</xdr:row>
      <xdr:rowOff>107950</xdr:rowOff>
    </xdr:from>
    <xdr:to>
      <xdr:col>5</xdr:col>
      <xdr:colOff>548640</xdr:colOff>
      <xdr:row>22</xdr:row>
      <xdr:rowOff>67310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15DA92-0248-43C4-AC41-5DE597811E28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5835" y="4116070"/>
          <a:ext cx="2275205" cy="123952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</xdr:col>
      <xdr:colOff>15240</xdr:colOff>
      <xdr:row>0</xdr:row>
      <xdr:rowOff>137160</xdr:rowOff>
    </xdr:from>
    <xdr:ext cx="2914650" cy="428625"/>
    <xdr:pic>
      <xdr:nvPicPr>
        <xdr:cNvPr id="3" name="image2.png">
          <a:extLst>
            <a:ext uri="{FF2B5EF4-FFF2-40B4-BE49-F238E27FC236}">
              <a16:creationId xmlns:a16="http://schemas.microsoft.com/office/drawing/2014/main" id="{59286432-79F4-4F38-B69D-409831D63A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00" y="137160"/>
          <a:ext cx="2914650" cy="42862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297180</xdr:colOff>
      <xdr:row>18</xdr:row>
      <xdr:rowOff>22860</xdr:rowOff>
    </xdr:from>
    <xdr:to>
      <xdr:col>1</xdr:col>
      <xdr:colOff>1897380</xdr:colOff>
      <xdr:row>23</xdr:row>
      <xdr:rowOff>131905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4B2A85-9473-42CB-8781-2AB68E4E6D80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" y="4922520"/>
          <a:ext cx="1981200" cy="10234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https://click1.mercadolibre.com.co/mclics/clicks/external/MCO/count?a=6jwxNy5rkCReIFGTiIdugK9idNqtkPZ75XNMUDijqnuSxvkAkG7Pwc4gH8ACjmmg1rjPFpsmEnWiNAJHd8WgInn6iKeF0b5zZE%2Fbrj8DfroAUpima5pkNtu%2F6yC%2F6lxWIWxCRx2t3SJUc%2F7uAIAPbKUSnaQzQg2G6TwPvH%2BRtGudHTdDznDi877nH%2BCkflbVw2sVQ9xFe5oNx%2Bc3yUsdSCEaAszfaAREiqFaRZrQXIzhAXy23HQbX5dhzZfIBUoOnVRLWMp2oxNlytcPZ%2B351WnNnQp5b1UoX52vbuLsEdpv%2FvZRjj%2BsPPdnbxd2EyNLSFRNgqw44CxifAj5twMKyvGqb%2BeoTejsYml1%2Bl6JQeSdUilvyNW0Q0DzifQ9ue2AJ%2BxRuehv6tQcMm1E06rlYYDDPx0dzMzHJp1lzIGofB%2FHwXicM0x%2Ff961qLiotZhrwQhkjoFkjNsCfeCmq3JcAVpL%2F0b8gJD5gufANkuYsYjIKU1ji1pjf9koDPxdCQKeYOKgliTK7HGpyLYwg6Xiuv%2FPLmnp5SLXsZ57oVxPCHT%2F3KSyuGWRKz2oWA06YtDdQimhvOY%2Fl4ovxTWy%2BYI8HM2eiIYnHA1RcaUUVnOar021exL6JOgnDpxPnvyA8ptVDy7gmsdIh3R%2FNoQAjwumWpNrazyrnAGQ98j7nRugTAWD%2BMBFeXxcbb2tQkdNAxdZhh8lNx6MigEU01eZKmhOQZW%2FVdMKeuaHbp7izo7lizOHJfsxvH4NliK17mwIuq8Rs2YwZs3iE18qzX8v%2Bs8fTxJugVG4XQ%3D%3D&amp;rb=x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https://click1.mercadolibre.com.co/mclics/clicks/external/MCO/count?a=6jwxNy5rkCReIFGTiIdugK9idNqtkPZ75XNMUDijqnuSxvkAkG7Pwc4gH8ACjmmg1rjPFpsmEnWiNAJHd8WgInn6iKeF0b5zZE%2Fbrj8DfroAUpima5pkNtu%2F6yC%2F6lxWIWxCRx2t3SJUc%2F7uAIAPbKUSnaQzQg2G6TwPvH%2BRtGudHTdDznDi877nH%2BCkflbVw2sVQ9xFe5oNx%2Bc3yUsdSCEaAszfaAREiqFaRZrQXIzhAXy23HQbX5dhzZfIBUoOnVRLWMp2oxNlytcPZ%2B351WnNnQp5b1UoX52vbuLsEdpv%2FvZRjj%2BsPPdnbxd2EyNLSFRNgqw44CxifAj5twMKyvGqb%2BeoTejsYml1%2Bl6JQeSdUilvyNW0Q0DzifQ9ue2AJ%2BxRuehv6tQcMm1E06rlYYDDPx0dzMzHJp1lzIGofB%2FHwXicM0x%2Ff961qLiotZhrwQhkjoFkjNsCfeCmq3JcAVpL%2F0b8gJD5gufANkuYsYjIKU1ji1pjf9koDPxdCQKeYOKgliTK7HGpyLYwg6Xiuv%2FPLmnp5SLXsZ57oVxPCHT%2F3KSyuGWRKz2oWA06YtDdQimhvOY%2Fl4ovxTWy%2BYI8HM2eiIYnHA1RcaUUVnOar021exL6JOgnDpxPnvyA8ptVDy7gmsdIh3R%2FNoQAjwumWpNrazyrnAGQ98j7nRugTAWD%2BMBFeXxcbb2tQkdNAxdZhh8lNx6MigEU01eZKmhOQZW%2FVdMKeuaHbp7izo7lizOHJfsxvH4NliK17mwIuq8Rs2YwZs3iE18qzX8v%2Bs8fTxJugVG4XQ%3D%3D&amp;rb=x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2"/>
  <sheetViews>
    <sheetView topLeftCell="A40" zoomScaleNormal="100" workbookViewId="0">
      <selection activeCell="K112" sqref="K112"/>
    </sheetView>
  </sheetViews>
  <sheetFormatPr baseColWidth="10" defaultColWidth="11.5" defaultRowHeight="14" x14ac:dyDescent="0.15"/>
  <cols>
    <col min="1" max="1" width="47.5" style="3" customWidth="1"/>
    <col min="2" max="2" width="11.5" style="3"/>
    <col min="3" max="3" width="13.6640625" style="3" bestFit="1" customWidth="1"/>
    <col min="4" max="4" width="11.5" style="3"/>
    <col min="5" max="5" width="13.5" style="3" bestFit="1" customWidth="1"/>
    <col min="6" max="6" width="13.5" style="3" customWidth="1"/>
    <col min="7" max="7" width="11.33203125" style="3" bestFit="1" customWidth="1"/>
    <col min="8" max="16384" width="11.5" style="3"/>
  </cols>
  <sheetData>
    <row r="1" spans="1:7" x14ac:dyDescent="0.15">
      <c r="A1" s="246" t="s">
        <v>170</v>
      </c>
      <c r="B1" s="246"/>
      <c r="C1" s="246"/>
      <c r="D1" s="246"/>
      <c r="E1" s="246"/>
      <c r="F1" s="246"/>
      <c r="G1" s="246"/>
    </row>
    <row r="2" spans="1:7" x14ac:dyDescent="0.15">
      <c r="A2" s="248"/>
      <c r="B2" s="249"/>
      <c r="C2" s="249"/>
      <c r="D2" s="249"/>
      <c r="E2" s="249"/>
      <c r="F2" s="249"/>
      <c r="G2" s="250"/>
    </row>
    <row r="3" spans="1:7" x14ac:dyDescent="0.15">
      <c r="A3" s="247" t="s">
        <v>171</v>
      </c>
      <c r="B3" s="247"/>
      <c r="C3" s="247"/>
      <c r="D3" s="247"/>
      <c r="E3" s="247"/>
      <c r="F3" s="247"/>
      <c r="G3" s="247"/>
    </row>
    <row r="4" spans="1:7" ht="30" x14ac:dyDescent="0.15">
      <c r="A4" s="4" t="s">
        <v>172</v>
      </c>
      <c r="B4" s="4" t="s">
        <v>173</v>
      </c>
      <c r="C4" s="4" t="s">
        <v>174</v>
      </c>
      <c r="D4" s="4" t="s">
        <v>184</v>
      </c>
      <c r="E4" s="4" t="s">
        <v>183</v>
      </c>
      <c r="F4" s="246" t="s">
        <v>175</v>
      </c>
      <c r="G4" s="246"/>
    </row>
    <row r="5" spans="1:7" ht="60" x14ac:dyDescent="0.15">
      <c r="A5" s="7" t="s">
        <v>185</v>
      </c>
      <c r="B5" s="5">
        <v>12</v>
      </c>
      <c r="C5" s="5" t="s">
        <v>2</v>
      </c>
      <c r="D5" s="9">
        <v>5000000</v>
      </c>
      <c r="E5" s="9">
        <f>B5*D5</f>
        <v>60000000</v>
      </c>
      <c r="F5" s="237" t="s">
        <v>182</v>
      </c>
      <c r="G5" s="238"/>
    </row>
    <row r="6" spans="1:7" ht="60" x14ac:dyDescent="0.15">
      <c r="A6" s="8" t="s">
        <v>176</v>
      </c>
      <c r="B6" s="5">
        <v>12</v>
      </c>
      <c r="C6" s="5" t="s">
        <v>2</v>
      </c>
      <c r="D6" s="9">
        <v>4000000</v>
      </c>
      <c r="E6" s="9">
        <f t="shared" ref="E6:E8" si="0">B6*D6</f>
        <v>48000000</v>
      </c>
      <c r="F6" s="239"/>
      <c r="G6" s="240"/>
    </row>
    <row r="7" spans="1:7" ht="45" x14ac:dyDescent="0.15">
      <c r="A7" s="7" t="s">
        <v>177</v>
      </c>
      <c r="B7" s="5">
        <v>12</v>
      </c>
      <c r="C7" s="5" t="s">
        <v>2</v>
      </c>
      <c r="D7" s="9">
        <v>3000000</v>
      </c>
      <c r="E7" s="9">
        <f t="shared" si="0"/>
        <v>36000000</v>
      </c>
      <c r="F7" s="239"/>
      <c r="G7" s="240"/>
    </row>
    <row r="8" spans="1:7" ht="45" x14ac:dyDescent="0.15">
      <c r="A8" s="8" t="s">
        <v>178</v>
      </c>
      <c r="B8" s="5">
        <v>12</v>
      </c>
      <c r="C8" s="5" t="s">
        <v>2</v>
      </c>
      <c r="D8" s="9">
        <v>3000000</v>
      </c>
      <c r="E8" s="9">
        <f t="shared" si="0"/>
        <v>36000000</v>
      </c>
      <c r="F8" s="239"/>
      <c r="G8" s="240"/>
    </row>
    <row r="9" spans="1:7" ht="15" customHeight="1" x14ac:dyDescent="0.15">
      <c r="A9" s="243" t="s">
        <v>186</v>
      </c>
      <c r="B9" s="244"/>
      <c r="C9" s="244"/>
      <c r="D9" s="245"/>
      <c r="E9" s="18">
        <f>(SUM(E5:E8))</f>
        <v>180000000</v>
      </c>
      <c r="F9" s="241"/>
      <c r="G9" s="242"/>
    </row>
    <row r="10" spans="1:7" ht="45" x14ac:dyDescent="0.15">
      <c r="A10" s="4" t="s">
        <v>188</v>
      </c>
      <c r="B10" s="4" t="s">
        <v>173</v>
      </c>
      <c r="C10" s="4" t="s">
        <v>174</v>
      </c>
      <c r="D10" s="10" t="s">
        <v>179</v>
      </c>
      <c r="E10" s="10" t="s">
        <v>180</v>
      </c>
      <c r="F10" s="4" t="s">
        <v>187</v>
      </c>
      <c r="G10" s="4" t="s">
        <v>183</v>
      </c>
    </row>
    <row r="11" spans="1:7" ht="15" x14ac:dyDescent="0.15">
      <c r="A11" s="6" t="s">
        <v>50</v>
      </c>
      <c r="B11" s="5">
        <v>1</v>
      </c>
      <c r="C11" s="5" t="s">
        <v>0</v>
      </c>
      <c r="D11" s="9">
        <v>12000</v>
      </c>
      <c r="E11" s="9">
        <v>11500</v>
      </c>
      <c r="F11" s="9">
        <f>(D11+E11)/2</f>
        <v>11750</v>
      </c>
      <c r="G11" s="12">
        <f>B11*F11</f>
        <v>11750</v>
      </c>
    </row>
    <row r="12" spans="1:7" ht="15" x14ac:dyDescent="0.15">
      <c r="A12" s="6" t="s">
        <v>51</v>
      </c>
      <c r="B12" s="5">
        <v>1</v>
      </c>
      <c r="C12" s="5" t="s">
        <v>56</v>
      </c>
      <c r="D12" s="9">
        <v>142500</v>
      </c>
      <c r="E12" s="9">
        <v>140000</v>
      </c>
      <c r="F12" s="9">
        <f t="shared" ref="F12:F53" si="1">(D12+E12)/2</f>
        <v>141250</v>
      </c>
      <c r="G12" s="12">
        <f t="shared" ref="G12:G53" si="2">B12*F12</f>
        <v>141250</v>
      </c>
    </row>
    <row r="13" spans="1:7" ht="15" x14ac:dyDescent="0.15">
      <c r="A13" s="6" t="s">
        <v>55</v>
      </c>
      <c r="B13" s="5">
        <v>1</v>
      </c>
      <c r="C13" s="5" t="s">
        <v>57</v>
      </c>
      <c r="D13" s="9">
        <v>16000</v>
      </c>
      <c r="E13" s="9">
        <v>15640</v>
      </c>
      <c r="F13" s="9">
        <f t="shared" si="1"/>
        <v>15820</v>
      </c>
      <c r="G13" s="12">
        <f t="shared" si="2"/>
        <v>15820</v>
      </c>
    </row>
    <row r="14" spans="1:7" ht="15" customHeight="1" x14ac:dyDescent="0.15">
      <c r="A14" s="6" t="s">
        <v>52</v>
      </c>
      <c r="B14" s="5">
        <v>1</v>
      </c>
      <c r="C14" s="5" t="s">
        <v>58</v>
      </c>
      <c r="D14" s="9">
        <v>7500</v>
      </c>
      <c r="E14" s="9">
        <v>7500</v>
      </c>
      <c r="F14" s="9">
        <f t="shared" si="1"/>
        <v>7500</v>
      </c>
      <c r="G14" s="12">
        <f t="shared" si="2"/>
        <v>7500</v>
      </c>
    </row>
    <row r="15" spans="1:7" ht="15" x14ac:dyDescent="0.15">
      <c r="A15" s="6" t="s">
        <v>53</v>
      </c>
      <c r="B15" s="5">
        <v>1</v>
      </c>
      <c r="C15" s="5" t="s">
        <v>0</v>
      </c>
      <c r="D15" s="9">
        <v>10000</v>
      </c>
      <c r="E15" s="9">
        <v>9500</v>
      </c>
      <c r="F15" s="9">
        <f t="shared" si="1"/>
        <v>9750</v>
      </c>
      <c r="G15" s="12">
        <f t="shared" si="2"/>
        <v>9750</v>
      </c>
    </row>
    <row r="16" spans="1:7" ht="15" customHeight="1" x14ac:dyDescent="0.15">
      <c r="A16" s="6" t="s">
        <v>54</v>
      </c>
      <c r="B16" s="5">
        <v>1</v>
      </c>
      <c r="C16" s="5" t="s">
        <v>59</v>
      </c>
      <c r="D16" s="9">
        <v>700</v>
      </c>
      <c r="E16" s="9">
        <v>700</v>
      </c>
      <c r="F16" s="9">
        <f t="shared" si="1"/>
        <v>700</v>
      </c>
      <c r="G16" s="12">
        <f t="shared" si="2"/>
        <v>700</v>
      </c>
    </row>
    <row r="17" spans="1:7" ht="15" customHeight="1" x14ac:dyDescent="0.15">
      <c r="A17" s="6" t="s">
        <v>104</v>
      </c>
      <c r="B17" s="5">
        <v>1</v>
      </c>
      <c r="C17" s="5" t="s">
        <v>0</v>
      </c>
      <c r="D17" s="9">
        <v>7800</v>
      </c>
      <c r="E17" s="9">
        <v>6500</v>
      </c>
      <c r="F17" s="9">
        <f t="shared" si="1"/>
        <v>7150</v>
      </c>
      <c r="G17" s="12">
        <f t="shared" si="2"/>
        <v>7150</v>
      </c>
    </row>
    <row r="18" spans="1:7" ht="15" customHeight="1" x14ac:dyDescent="0.15">
      <c r="A18" s="6" t="s">
        <v>105</v>
      </c>
      <c r="B18" s="5">
        <v>1</v>
      </c>
      <c r="C18" s="5" t="s">
        <v>0</v>
      </c>
      <c r="D18" s="9">
        <v>7000</v>
      </c>
      <c r="E18" s="9">
        <v>6500</v>
      </c>
      <c r="F18" s="9">
        <f t="shared" si="1"/>
        <v>6750</v>
      </c>
      <c r="G18" s="12">
        <f t="shared" si="2"/>
        <v>6750</v>
      </c>
    </row>
    <row r="19" spans="1:7" ht="15" customHeight="1" x14ac:dyDescent="0.15">
      <c r="A19" s="6" t="s">
        <v>106</v>
      </c>
      <c r="B19" s="5">
        <v>1</v>
      </c>
      <c r="C19" s="5" t="s">
        <v>0</v>
      </c>
      <c r="D19" s="9">
        <v>46000</v>
      </c>
      <c r="E19" s="9">
        <v>45500</v>
      </c>
      <c r="F19" s="9">
        <f t="shared" si="1"/>
        <v>45750</v>
      </c>
      <c r="G19" s="12">
        <f t="shared" si="2"/>
        <v>45750</v>
      </c>
    </row>
    <row r="20" spans="1:7" ht="15" customHeight="1" x14ac:dyDescent="0.15">
      <c r="A20" s="6" t="s">
        <v>107</v>
      </c>
      <c r="B20" s="5">
        <v>1</v>
      </c>
      <c r="C20" s="5" t="s">
        <v>0</v>
      </c>
      <c r="D20" s="9">
        <v>45500</v>
      </c>
      <c r="E20" s="9">
        <v>45500</v>
      </c>
      <c r="F20" s="9">
        <f t="shared" si="1"/>
        <v>45500</v>
      </c>
      <c r="G20" s="12">
        <f t="shared" si="2"/>
        <v>45500</v>
      </c>
    </row>
    <row r="21" spans="1:7" ht="15" customHeight="1" x14ac:dyDescent="0.15">
      <c r="A21" s="6" t="s">
        <v>108</v>
      </c>
      <c r="B21" s="5">
        <v>1</v>
      </c>
      <c r="C21" s="5" t="s">
        <v>0</v>
      </c>
      <c r="D21" s="9">
        <v>7000</v>
      </c>
      <c r="E21" s="9">
        <v>5200</v>
      </c>
      <c r="F21" s="9">
        <f t="shared" si="1"/>
        <v>6100</v>
      </c>
      <c r="G21" s="12">
        <f t="shared" si="2"/>
        <v>6100</v>
      </c>
    </row>
    <row r="22" spans="1:7" ht="15" customHeight="1" x14ac:dyDescent="0.15">
      <c r="A22" s="6" t="s">
        <v>109</v>
      </c>
      <c r="B22" s="5">
        <v>1</v>
      </c>
      <c r="C22" s="5" t="s">
        <v>0</v>
      </c>
      <c r="D22" s="9">
        <v>1100</v>
      </c>
      <c r="E22" s="9">
        <v>1040</v>
      </c>
      <c r="F22" s="9">
        <f t="shared" si="1"/>
        <v>1070</v>
      </c>
      <c r="G22" s="12">
        <f t="shared" si="2"/>
        <v>1070</v>
      </c>
    </row>
    <row r="23" spans="1:7" ht="15" customHeight="1" x14ac:dyDescent="0.15">
      <c r="A23" s="6" t="s">
        <v>110</v>
      </c>
      <c r="B23" s="5">
        <v>1</v>
      </c>
      <c r="C23" s="5" t="s">
        <v>0</v>
      </c>
      <c r="D23" s="9">
        <v>23700</v>
      </c>
      <c r="E23" s="9">
        <v>23660</v>
      </c>
      <c r="F23" s="9">
        <f t="shared" si="1"/>
        <v>23680</v>
      </c>
      <c r="G23" s="12">
        <f t="shared" si="2"/>
        <v>23680</v>
      </c>
    </row>
    <row r="24" spans="1:7" ht="15" customHeight="1" x14ac:dyDescent="0.15">
      <c r="A24" s="6" t="s">
        <v>111</v>
      </c>
      <c r="B24" s="5">
        <v>1</v>
      </c>
      <c r="C24" s="5" t="s">
        <v>0</v>
      </c>
      <c r="D24" s="9">
        <v>5000</v>
      </c>
      <c r="E24" s="9">
        <v>4550</v>
      </c>
      <c r="F24" s="9">
        <f t="shared" si="1"/>
        <v>4775</v>
      </c>
      <c r="G24" s="12">
        <f t="shared" si="2"/>
        <v>4775</v>
      </c>
    </row>
    <row r="25" spans="1:7" ht="15" customHeight="1" x14ac:dyDescent="0.15">
      <c r="A25" s="6" t="s">
        <v>112</v>
      </c>
      <c r="B25" s="5">
        <v>1</v>
      </c>
      <c r="C25" s="5" t="s">
        <v>0</v>
      </c>
      <c r="D25" s="9">
        <v>45000</v>
      </c>
      <c r="E25" s="9">
        <v>43680</v>
      </c>
      <c r="F25" s="9">
        <f t="shared" si="1"/>
        <v>44340</v>
      </c>
      <c r="G25" s="12">
        <f t="shared" si="2"/>
        <v>44340</v>
      </c>
    </row>
    <row r="26" spans="1:7" ht="15" customHeight="1" x14ac:dyDescent="0.15">
      <c r="A26" s="6" t="s">
        <v>113</v>
      </c>
      <c r="B26" s="5">
        <v>1</v>
      </c>
      <c r="C26" s="5" t="s">
        <v>0</v>
      </c>
      <c r="D26" s="9">
        <v>190000</v>
      </c>
      <c r="E26" s="9">
        <v>160000</v>
      </c>
      <c r="F26" s="9">
        <f t="shared" si="1"/>
        <v>175000</v>
      </c>
      <c r="G26" s="12">
        <f t="shared" si="2"/>
        <v>175000</v>
      </c>
    </row>
    <row r="27" spans="1:7" ht="15" customHeight="1" x14ac:dyDescent="0.15">
      <c r="A27" s="6" t="s">
        <v>114</v>
      </c>
      <c r="B27" s="5">
        <v>1</v>
      </c>
      <c r="C27" s="5" t="s">
        <v>0</v>
      </c>
      <c r="D27" s="9">
        <v>45000</v>
      </c>
      <c r="E27" s="9">
        <v>43680</v>
      </c>
      <c r="F27" s="9">
        <f t="shared" si="1"/>
        <v>44340</v>
      </c>
      <c r="G27" s="12">
        <f t="shared" si="2"/>
        <v>44340</v>
      </c>
    </row>
    <row r="28" spans="1:7" ht="15" customHeight="1" x14ac:dyDescent="0.15">
      <c r="A28" s="6" t="s">
        <v>115</v>
      </c>
      <c r="B28" s="5">
        <v>1</v>
      </c>
      <c r="C28" s="5" t="s">
        <v>0</v>
      </c>
      <c r="D28" s="9">
        <v>15000</v>
      </c>
      <c r="E28" s="9">
        <v>14560</v>
      </c>
      <c r="F28" s="9">
        <f t="shared" si="1"/>
        <v>14780</v>
      </c>
      <c r="G28" s="12">
        <f t="shared" si="2"/>
        <v>14780</v>
      </c>
    </row>
    <row r="29" spans="1:7" ht="15" customHeight="1" x14ac:dyDescent="0.15">
      <c r="A29" s="6" t="s">
        <v>116</v>
      </c>
      <c r="B29" s="5">
        <v>1</v>
      </c>
      <c r="C29" s="5" t="s">
        <v>0</v>
      </c>
      <c r="D29" s="9">
        <v>7280</v>
      </c>
      <c r="E29" s="9">
        <v>7280</v>
      </c>
      <c r="F29" s="9">
        <f t="shared" si="1"/>
        <v>7280</v>
      </c>
      <c r="G29" s="12">
        <f t="shared" si="2"/>
        <v>7280</v>
      </c>
    </row>
    <row r="30" spans="1:7" ht="15" customHeight="1" x14ac:dyDescent="0.15">
      <c r="A30" s="6" t="s">
        <v>117</v>
      </c>
      <c r="B30" s="5">
        <v>1</v>
      </c>
      <c r="C30" s="5" t="s">
        <v>0</v>
      </c>
      <c r="D30" s="9">
        <v>15000</v>
      </c>
      <c r="E30" s="9">
        <v>14560</v>
      </c>
      <c r="F30" s="9">
        <f t="shared" si="1"/>
        <v>14780</v>
      </c>
      <c r="G30" s="12">
        <f t="shared" si="2"/>
        <v>14780</v>
      </c>
    </row>
    <row r="31" spans="1:7" ht="15" customHeight="1" x14ac:dyDescent="0.15">
      <c r="A31" s="6" t="s">
        <v>118</v>
      </c>
      <c r="B31" s="5">
        <v>1</v>
      </c>
      <c r="C31" s="5" t="s">
        <v>0</v>
      </c>
      <c r="D31" s="9">
        <v>3700</v>
      </c>
      <c r="E31" s="9">
        <v>3640</v>
      </c>
      <c r="F31" s="9">
        <f t="shared" si="1"/>
        <v>3670</v>
      </c>
      <c r="G31" s="12">
        <f t="shared" si="2"/>
        <v>3670</v>
      </c>
    </row>
    <row r="32" spans="1:7" ht="15" customHeight="1" x14ac:dyDescent="0.15">
      <c r="A32" s="6" t="s">
        <v>119</v>
      </c>
      <c r="B32" s="5">
        <v>1</v>
      </c>
      <c r="C32" s="5" t="s">
        <v>124</v>
      </c>
      <c r="D32" s="9">
        <v>470</v>
      </c>
      <c r="E32" s="9">
        <v>455</v>
      </c>
      <c r="F32" s="9">
        <f t="shared" si="1"/>
        <v>462.5</v>
      </c>
      <c r="G32" s="12">
        <f t="shared" si="2"/>
        <v>462.5</v>
      </c>
    </row>
    <row r="33" spans="1:7" ht="15" customHeight="1" x14ac:dyDescent="0.15">
      <c r="A33" s="6" t="s">
        <v>120</v>
      </c>
      <c r="B33" s="5">
        <v>1</v>
      </c>
      <c r="C33" s="5" t="s">
        <v>0</v>
      </c>
      <c r="D33" s="9">
        <v>65</v>
      </c>
      <c r="E33" s="9">
        <v>65</v>
      </c>
      <c r="F33" s="9">
        <f t="shared" si="1"/>
        <v>65</v>
      </c>
      <c r="G33" s="12">
        <f t="shared" si="2"/>
        <v>65</v>
      </c>
    </row>
    <row r="34" spans="1:7" ht="15" customHeight="1" x14ac:dyDescent="0.15">
      <c r="A34" s="6" t="s">
        <v>121</v>
      </c>
      <c r="B34" s="5">
        <v>1</v>
      </c>
      <c r="C34" s="5" t="s">
        <v>125</v>
      </c>
      <c r="D34" s="9">
        <v>3680</v>
      </c>
      <c r="E34" s="9">
        <v>3640</v>
      </c>
      <c r="F34" s="9">
        <f t="shared" si="1"/>
        <v>3660</v>
      </c>
      <c r="G34" s="12">
        <f t="shared" si="2"/>
        <v>3660</v>
      </c>
    </row>
    <row r="35" spans="1:7" ht="15" customHeight="1" x14ac:dyDescent="0.15">
      <c r="A35" s="6" t="s">
        <v>122</v>
      </c>
      <c r="B35" s="5">
        <v>1</v>
      </c>
      <c r="C35" s="5" t="s">
        <v>103</v>
      </c>
      <c r="D35" s="9">
        <v>260</v>
      </c>
      <c r="E35" s="9">
        <v>260</v>
      </c>
      <c r="F35" s="9">
        <f t="shared" si="1"/>
        <v>260</v>
      </c>
      <c r="G35" s="12">
        <f t="shared" si="2"/>
        <v>260</v>
      </c>
    </row>
    <row r="36" spans="1:7" ht="15" customHeight="1" x14ac:dyDescent="0.15">
      <c r="A36" s="6" t="s">
        <v>181</v>
      </c>
      <c r="B36" s="5">
        <v>1</v>
      </c>
      <c r="C36" s="5" t="s">
        <v>0</v>
      </c>
      <c r="D36" s="9">
        <v>6500</v>
      </c>
      <c r="E36" s="9">
        <v>6500</v>
      </c>
      <c r="F36" s="9">
        <f t="shared" si="1"/>
        <v>6500</v>
      </c>
      <c r="G36" s="12">
        <f t="shared" si="2"/>
        <v>6500</v>
      </c>
    </row>
    <row r="37" spans="1:7" ht="15" customHeight="1" x14ac:dyDescent="0.15">
      <c r="A37" s="6" t="s">
        <v>123</v>
      </c>
      <c r="B37" s="5">
        <v>1</v>
      </c>
      <c r="C37" s="5" t="s">
        <v>0</v>
      </c>
      <c r="D37" s="9">
        <v>650</v>
      </c>
      <c r="E37" s="9">
        <v>650</v>
      </c>
      <c r="F37" s="9">
        <f t="shared" si="1"/>
        <v>650</v>
      </c>
      <c r="G37" s="12">
        <f t="shared" si="2"/>
        <v>650</v>
      </c>
    </row>
    <row r="38" spans="1:7" ht="15" customHeight="1" x14ac:dyDescent="0.15">
      <c r="A38" s="6" t="s">
        <v>141</v>
      </c>
      <c r="B38" s="5">
        <v>1</v>
      </c>
      <c r="C38" s="5" t="s">
        <v>157</v>
      </c>
      <c r="D38" s="9">
        <v>650</v>
      </c>
      <c r="E38" s="9">
        <v>546</v>
      </c>
      <c r="F38" s="9">
        <f t="shared" si="1"/>
        <v>598</v>
      </c>
      <c r="G38" s="12">
        <f t="shared" si="2"/>
        <v>598</v>
      </c>
    </row>
    <row r="39" spans="1:7" ht="15" customHeight="1" x14ac:dyDescent="0.15">
      <c r="A39" s="6" t="s">
        <v>142</v>
      </c>
      <c r="B39" s="5">
        <v>1</v>
      </c>
      <c r="C39" s="5" t="s">
        <v>0</v>
      </c>
      <c r="D39" s="9">
        <v>20000</v>
      </c>
      <c r="E39" s="9">
        <v>19500</v>
      </c>
      <c r="F39" s="9">
        <f t="shared" si="1"/>
        <v>19750</v>
      </c>
      <c r="G39" s="12">
        <f t="shared" si="2"/>
        <v>19750</v>
      </c>
    </row>
    <row r="40" spans="1:7" ht="15" customHeight="1" x14ac:dyDescent="0.15">
      <c r="A40" s="6" t="s">
        <v>143</v>
      </c>
      <c r="B40" s="5">
        <v>1</v>
      </c>
      <c r="C40" s="5" t="s">
        <v>158</v>
      </c>
      <c r="D40" s="9">
        <v>13</v>
      </c>
      <c r="E40" s="9">
        <v>13</v>
      </c>
      <c r="F40" s="9">
        <f t="shared" si="1"/>
        <v>13</v>
      </c>
      <c r="G40" s="12">
        <f t="shared" si="2"/>
        <v>13</v>
      </c>
    </row>
    <row r="41" spans="1:7" ht="15" customHeight="1" x14ac:dyDescent="0.15">
      <c r="A41" s="6" t="s">
        <v>144</v>
      </c>
      <c r="B41" s="5">
        <v>1</v>
      </c>
      <c r="C41" s="5" t="s">
        <v>157</v>
      </c>
      <c r="D41" s="9">
        <v>1050</v>
      </c>
      <c r="E41" s="9">
        <v>1050</v>
      </c>
      <c r="F41" s="9">
        <f t="shared" si="1"/>
        <v>1050</v>
      </c>
      <c r="G41" s="12">
        <f t="shared" si="2"/>
        <v>1050</v>
      </c>
    </row>
    <row r="42" spans="1:7" ht="15" customHeight="1" x14ac:dyDescent="0.15">
      <c r="A42" s="6" t="s">
        <v>145</v>
      </c>
      <c r="B42" s="5">
        <v>1</v>
      </c>
      <c r="C42" s="5" t="s">
        <v>159</v>
      </c>
      <c r="D42" s="9">
        <v>9100</v>
      </c>
      <c r="E42" s="9">
        <v>9100</v>
      </c>
      <c r="F42" s="9">
        <f t="shared" si="1"/>
        <v>9100</v>
      </c>
      <c r="G42" s="12">
        <f t="shared" si="2"/>
        <v>9100</v>
      </c>
    </row>
    <row r="43" spans="1:7" ht="15" customHeight="1" x14ac:dyDescent="0.15">
      <c r="A43" s="6" t="s">
        <v>146</v>
      </c>
      <c r="B43" s="5">
        <v>1</v>
      </c>
      <c r="C43" s="5" t="s">
        <v>160</v>
      </c>
      <c r="D43" s="9">
        <v>240000</v>
      </c>
      <c r="E43" s="9">
        <v>220000</v>
      </c>
      <c r="F43" s="9">
        <f t="shared" si="1"/>
        <v>230000</v>
      </c>
      <c r="G43" s="12">
        <f t="shared" si="2"/>
        <v>230000</v>
      </c>
    </row>
    <row r="44" spans="1:7" ht="15" customHeight="1" x14ac:dyDescent="0.15">
      <c r="A44" s="6" t="s">
        <v>147</v>
      </c>
      <c r="B44" s="5">
        <v>1</v>
      </c>
      <c r="C44" s="5" t="s">
        <v>160</v>
      </c>
      <c r="D44" s="9">
        <v>210000</v>
      </c>
      <c r="E44" s="9">
        <v>210000</v>
      </c>
      <c r="F44" s="9">
        <f t="shared" si="1"/>
        <v>210000</v>
      </c>
      <c r="G44" s="12">
        <f t="shared" si="2"/>
        <v>210000</v>
      </c>
    </row>
    <row r="45" spans="1:7" ht="15" customHeight="1" x14ac:dyDescent="0.15">
      <c r="A45" s="6" t="s">
        <v>148</v>
      </c>
      <c r="B45" s="5">
        <v>1</v>
      </c>
      <c r="C45" s="5" t="s">
        <v>157</v>
      </c>
      <c r="D45" s="9">
        <v>4600</v>
      </c>
      <c r="E45" s="9">
        <v>4550</v>
      </c>
      <c r="F45" s="9">
        <f t="shared" si="1"/>
        <v>4575</v>
      </c>
      <c r="G45" s="12">
        <f t="shared" si="2"/>
        <v>4575</v>
      </c>
    </row>
    <row r="46" spans="1:7" ht="15" customHeight="1" x14ac:dyDescent="0.15">
      <c r="A46" s="6" t="s">
        <v>149</v>
      </c>
      <c r="B46" s="5">
        <v>1</v>
      </c>
      <c r="C46" s="5" t="s">
        <v>159</v>
      </c>
      <c r="D46" s="9">
        <v>80100</v>
      </c>
      <c r="E46" s="9">
        <v>80080</v>
      </c>
      <c r="F46" s="9">
        <f t="shared" si="1"/>
        <v>80090</v>
      </c>
      <c r="G46" s="12">
        <f t="shared" si="2"/>
        <v>80090</v>
      </c>
    </row>
    <row r="47" spans="1:7" ht="15" customHeight="1" x14ac:dyDescent="0.15">
      <c r="A47" s="6" t="s">
        <v>150</v>
      </c>
      <c r="B47" s="5">
        <v>1</v>
      </c>
      <c r="C47" s="5" t="s">
        <v>0</v>
      </c>
      <c r="D47" s="9">
        <v>75000</v>
      </c>
      <c r="E47" s="9">
        <v>72800</v>
      </c>
      <c r="F47" s="9">
        <f t="shared" si="1"/>
        <v>73900</v>
      </c>
      <c r="G47" s="12">
        <f t="shared" si="2"/>
        <v>73900</v>
      </c>
    </row>
    <row r="48" spans="1:7" ht="15" customHeight="1" x14ac:dyDescent="0.15">
      <c r="A48" s="6" t="s">
        <v>151</v>
      </c>
      <c r="B48" s="5">
        <v>1</v>
      </c>
      <c r="C48" s="5" t="s">
        <v>0</v>
      </c>
      <c r="D48" s="9">
        <v>55000</v>
      </c>
      <c r="E48" s="9">
        <v>54600</v>
      </c>
      <c r="F48" s="9">
        <f t="shared" si="1"/>
        <v>54800</v>
      </c>
      <c r="G48" s="12">
        <f t="shared" si="2"/>
        <v>54800</v>
      </c>
    </row>
    <row r="49" spans="1:7" ht="15" customHeight="1" x14ac:dyDescent="0.15">
      <c r="A49" s="6" t="s">
        <v>152</v>
      </c>
      <c r="B49" s="5">
        <v>1</v>
      </c>
      <c r="C49" s="5" t="s">
        <v>0</v>
      </c>
      <c r="D49" s="9">
        <v>1950000</v>
      </c>
      <c r="E49" s="9">
        <v>1782188</v>
      </c>
      <c r="F49" s="9">
        <f t="shared" si="1"/>
        <v>1866094</v>
      </c>
      <c r="G49" s="12">
        <f t="shared" si="2"/>
        <v>1866094</v>
      </c>
    </row>
    <row r="50" spans="1:7" ht="15" customHeight="1" x14ac:dyDescent="0.15">
      <c r="A50" s="6" t="s">
        <v>153</v>
      </c>
      <c r="B50" s="5">
        <v>1</v>
      </c>
      <c r="C50" s="5" t="s">
        <v>0</v>
      </c>
      <c r="D50" s="9">
        <v>6000</v>
      </c>
      <c r="E50" s="9">
        <v>6000</v>
      </c>
      <c r="F50" s="9">
        <f t="shared" si="1"/>
        <v>6000</v>
      </c>
      <c r="G50" s="12">
        <f t="shared" si="2"/>
        <v>6000</v>
      </c>
    </row>
    <row r="51" spans="1:7" ht="15" customHeight="1" x14ac:dyDescent="0.15">
      <c r="A51" s="6" t="s">
        <v>154</v>
      </c>
      <c r="B51" s="5">
        <v>1</v>
      </c>
      <c r="C51" s="5" t="s">
        <v>161</v>
      </c>
      <c r="D51" s="9">
        <v>3800</v>
      </c>
      <c r="E51" s="9">
        <v>3700</v>
      </c>
      <c r="F51" s="9">
        <f t="shared" si="1"/>
        <v>3750</v>
      </c>
      <c r="G51" s="12">
        <f t="shared" si="2"/>
        <v>3750</v>
      </c>
    </row>
    <row r="52" spans="1:7" ht="15" customHeight="1" x14ac:dyDescent="0.15">
      <c r="A52" s="6" t="s">
        <v>155</v>
      </c>
      <c r="B52" s="5">
        <v>1</v>
      </c>
      <c r="C52" s="5" t="s">
        <v>162</v>
      </c>
      <c r="D52" s="9">
        <v>5000</v>
      </c>
      <c r="E52" s="9">
        <v>4940</v>
      </c>
      <c r="F52" s="9">
        <f t="shared" si="1"/>
        <v>4970</v>
      </c>
      <c r="G52" s="12">
        <f t="shared" si="2"/>
        <v>4970</v>
      </c>
    </row>
    <row r="53" spans="1:7" ht="15" customHeight="1" x14ac:dyDescent="0.15">
      <c r="A53" s="6" t="s">
        <v>156</v>
      </c>
      <c r="B53" s="5">
        <v>1</v>
      </c>
      <c r="C53" s="5" t="s">
        <v>163</v>
      </c>
      <c r="D53" s="9">
        <v>185000</v>
      </c>
      <c r="E53" s="9">
        <v>180000</v>
      </c>
      <c r="F53" s="9">
        <f t="shared" si="1"/>
        <v>182500</v>
      </c>
      <c r="G53" s="12">
        <f t="shared" si="2"/>
        <v>182500</v>
      </c>
    </row>
    <row r="54" spans="1:7" s="13" customFormat="1" x14ac:dyDescent="0.15">
      <c r="A54" s="233" t="s">
        <v>189</v>
      </c>
      <c r="B54" s="234"/>
      <c r="C54" s="234"/>
      <c r="D54" s="234"/>
      <c r="E54" s="234"/>
      <c r="F54" s="235"/>
      <c r="G54" s="19">
        <f>SUM(G11:G53)</f>
        <v>3390522.5</v>
      </c>
    </row>
    <row r="55" spans="1:7" ht="45" x14ac:dyDescent="0.15">
      <c r="A55" s="14" t="s">
        <v>190</v>
      </c>
      <c r="B55" s="14" t="s">
        <v>173</v>
      </c>
      <c r="C55" s="14" t="s">
        <v>174</v>
      </c>
      <c r="D55" s="16" t="s">
        <v>191</v>
      </c>
      <c r="E55" s="16" t="s">
        <v>192</v>
      </c>
      <c r="F55" s="4" t="s">
        <v>187</v>
      </c>
      <c r="G55" s="4" t="s">
        <v>183</v>
      </c>
    </row>
    <row r="56" spans="1:7" ht="15" x14ac:dyDescent="0.15">
      <c r="A56" s="6" t="s">
        <v>60</v>
      </c>
      <c r="B56" s="5">
        <v>1</v>
      </c>
      <c r="C56" s="15" t="s">
        <v>0</v>
      </c>
      <c r="D56" s="9">
        <v>1640000</v>
      </c>
      <c r="E56" s="9">
        <v>1503000</v>
      </c>
      <c r="F56" s="17">
        <f>(D56+E56)/2</f>
        <v>1571500</v>
      </c>
      <c r="G56" s="11">
        <f>B56*F56</f>
        <v>1571500</v>
      </c>
    </row>
    <row r="57" spans="1:7" ht="15" x14ac:dyDescent="0.15">
      <c r="A57" s="6" t="s">
        <v>61</v>
      </c>
      <c r="B57" s="5">
        <v>1</v>
      </c>
      <c r="C57" s="15" t="s">
        <v>0</v>
      </c>
      <c r="D57" s="9">
        <v>42500</v>
      </c>
      <c r="E57" s="9">
        <v>43000</v>
      </c>
      <c r="F57" s="17">
        <f t="shared" ref="F57:F101" si="3">(D57+E57)/2</f>
        <v>42750</v>
      </c>
      <c r="G57" s="11">
        <f t="shared" ref="G57:G101" si="4">B57*F57</f>
        <v>42750</v>
      </c>
    </row>
    <row r="58" spans="1:7" ht="15" x14ac:dyDescent="0.15">
      <c r="A58" s="6" t="s">
        <v>62</v>
      </c>
      <c r="B58" s="5">
        <v>1</v>
      </c>
      <c r="C58" s="15" t="s">
        <v>0</v>
      </c>
      <c r="D58" s="9">
        <v>2980</v>
      </c>
      <c r="E58" s="9">
        <v>2900</v>
      </c>
      <c r="F58" s="17">
        <f t="shared" si="3"/>
        <v>2940</v>
      </c>
      <c r="G58" s="11">
        <f t="shared" si="4"/>
        <v>2940</v>
      </c>
    </row>
    <row r="59" spans="1:7" ht="15" x14ac:dyDescent="0.15">
      <c r="A59" s="6" t="s">
        <v>63</v>
      </c>
      <c r="B59" s="5">
        <v>1</v>
      </c>
      <c r="C59" s="15" t="s">
        <v>0</v>
      </c>
      <c r="D59" s="9">
        <v>2200</v>
      </c>
      <c r="E59" s="9">
        <v>2300</v>
      </c>
      <c r="F59" s="17">
        <f t="shared" si="3"/>
        <v>2250</v>
      </c>
      <c r="G59" s="11">
        <f t="shared" si="4"/>
        <v>2250</v>
      </c>
    </row>
    <row r="60" spans="1:7" ht="15" x14ac:dyDescent="0.15">
      <c r="A60" s="6" t="s">
        <v>193</v>
      </c>
      <c r="B60" s="5">
        <v>1</v>
      </c>
      <c r="C60" s="15" t="s">
        <v>0</v>
      </c>
      <c r="D60" s="9">
        <v>6100</v>
      </c>
      <c r="E60" s="9">
        <v>6120</v>
      </c>
      <c r="F60" s="17">
        <f t="shared" si="3"/>
        <v>6110</v>
      </c>
      <c r="G60" s="11">
        <f t="shared" si="4"/>
        <v>6110</v>
      </c>
    </row>
    <row r="61" spans="1:7" ht="15" x14ac:dyDescent="0.15">
      <c r="A61" s="6" t="s">
        <v>64</v>
      </c>
      <c r="B61" s="5">
        <v>1</v>
      </c>
      <c r="C61" s="15" t="s">
        <v>0</v>
      </c>
      <c r="D61" s="9">
        <v>25000</v>
      </c>
      <c r="E61" s="9">
        <v>25000</v>
      </c>
      <c r="F61" s="17">
        <f t="shared" si="3"/>
        <v>25000</v>
      </c>
      <c r="G61" s="11">
        <f t="shared" si="4"/>
        <v>25000</v>
      </c>
    </row>
    <row r="62" spans="1:7" ht="15" x14ac:dyDescent="0.15">
      <c r="A62" s="6" t="s">
        <v>65</v>
      </c>
      <c r="B62" s="5">
        <v>1</v>
      </c>
      <c r="C62" s="15" t="s">
        <v>0</v>
      </c>
      <c r="D62" s="9">
        <v>130000</v>
      </c>
      <c r="E62" s="9">
        <v>135000</v>
      </c>
      <c r="F62" s="17">
        <f t="shared" si="3"/>
        <v>132500</v>
      </c>
      <c r="G62" s="11">
        <f t="shared" si="4"/>
        <v>132500</v>
      </c>
    </row>
    <row r="63" spans="1:7" ht="15" x14ac:dyDescent="0.15">
      <c r="A63" s="6" t="s">
        <v>66</v>
      </c>
      <c r="B63" s="5">
        <v>1</v>
      </c>
      <c r="C63" s="15" t="s">
        <v>0</v>
      </c>
      <c r="D63" s="9">
        <v>33450</v>
      </c>
      <c r="E63" s="9">
        <v>32000</v>
      </c>
      <c r="F63" s="17">
        <f t="shared" si="3"/>
        <v>32725</v>
      </c>
      <c r="G63" s="11">
        <f t="shared" si="4"/>
        <v>32725</v>
      </c>
    </row>
    <row r="64" spans="1:7" ht="15" x14ac:dyDescent="0.15">
      <c r="A64" s="6" t="s">
        <v>67</v>
      </c>
      <c r="B64" s="5">
        <v>1</v>
      </c>
      <c r="C64" s="15" t="s">
        <v>0</v>
      </c>
      <c r="D64" s="9">
        <v>22050</v>
      </c>
      <c r="E64" s="9">
        <v>22178</v>
      </c>
      <c r="F64" s="17">
        <f t="shared" si="3"/>
        <v>22114</v>
      </c>
      <c r="G64" s="11">
        <f t="shared" si="4"/>
        <v>22114</v>
      </c>
    </row>
    <row r="65" spans="1:7" ht="15" x14ac:dyDescent="0.15">
      <c r="A65" s="6" t="s">
        <v>68</v>
      </c>
      <c r="B65" s="5">
        <v>1</v>
      </c>
      <c r="C65" s="15" t="s">
        <v>0</v>
      </c>
      <c r="D65" s="9">
        <v>2620</v>
      </c>
      <c r="E65" s="9">
        <v>2650</v>
      </c>
      <c r="F65" s="17">
        <f t="shared" si="3"/>
        <v>2635</v>
      </c>
      <c r="G65" s="11">
        <f t="shared" si="4"/>
        <v>2635</v>
      </c>
    </row>
    <row r="66" spans="1:7" ht="15" x14ac:dyDescent="0.15">
      <c r="A66" s="6" t="s">
        <v>69</v>
      </c>
      <c r="B66" s="5">
        <v>1</v>
      </c>
      <c r="C66" s="15" t="s">
        <v>0</v>
      </c>
      <c r="D66" s="9">
        <v>2070</v>
      </c>
      <c r="E66" s="9">
        <v>2000</v>
      </c>
      <c r="F66" s="17">
        <f t="shared" si="3"/>
        <v>2035</v>
      </c>
      <c r="G66" s="11">
        <f t="shared" si="4"/>
        <v>2035</v>
      </c>
    </row>
    <row r="67" spans="1:7" ht="15" x14ac:dyDescent="0.15">
      <c r="A67" s="6" t="s">
        <v>70</v>
      </c>
      <c r="B67" s="5">
        <v>1</v>
      </c>
      <c r="C67" s="15" t="s">
        <v>0</v>
      </c>
      <c r="D67" s="9">
        <v>2900</v>
      </c>
      <c r="E67" s="9">
        <v>2940</v>
      </c>
      <c r="F67" s="17">
        <f t="shared" si="3"/>
        <v>2920</v>
      </c>
      <c r="G67" s="11">
        <f t="shared" si="4"/>
        <v>2920</v>
      </c>
    </row>
    <row r="68" spans="1:7" ht="15" x14ac:dyDescent="0.15">
      <c r="A68" s="6" t="s">
        <v>71</v>
      </c>
      <c r="B68" s="5">
        <v>1</v>
      </c>
      <c r="C68" s="15" t="s">
        <v>0</v>
      </c>
      <c r="D68" s="9">
        <v>39200</v>
      </c>
      <c r="E68" s="9">
        <v>39200</v>
      </c>
      <c r="F68" s="17">
        <f t="shared" si="3"/>
        <v>39200</v>
      </c>
      <c r="G68" s="11">
        <f t="shared" si="4"/>
        <v>39200</v>
      </c>
    </row>
    <row r="69" spans="1:7" ht="15" x14ac:dyDescent="0.15">
      <c r="A69" s="6" t="s">
        <v>72</v>
      </c>
      <c r="B69" s="5">
        <v>1</v>
      </c>
      <c r="C69" s="15" t="s">
        <v>0</v>
      </c>
      <c r="D69" s="9">
        <v>2900</v>
      </c>
      <c r="E69" s="9">
        <v>3000</v>
      </c>
      <c r="F69" s="17">
        <f t="shared" si="3"/>
        <v>2950</v>
      </c>
      <c r="G69" s="11">
        <f t="shared" si="4"/>
        <v>2950</v>
      </c>
    </row>
    <row r="70" spans="1:7" ht="15" x14ac:dyDescent="0.15">
      <c r="A70" s="6" t="s">
        <v>73</v>
      </c>
      <c r="B70" s="5">
        <v>1</v>
      </c>
      <c r="C70" s="15" t="s">
        <v>0</v>
      </c>
      <c r="D70" s="9">
        <v>3600</v>
      </c>
      <c r="E70" s="9">
        <v>3550</v>
      </c>
      <c r="F70" s="17">
        <f t="shared" si="3"/>
        <v>3575</v>
      </c>
      <c r="G70" s="11">
        <f t="shared" si="4"/>
        <v>3575</v>
      </c>
    </row>
    <row r="71" spans="1:7" ht="15" x14ac:dyDescent="0.15">
      <c r="A71" s="6" t="s">
        <v>74</v>
      </c>
      <c r="B71" s="5">
        <v>1</v>
      </c>
      <c r="C71" s="15" t="s">
        <v>0</v>
      </c>
      <c r="D71" s="9">
        <v>35000</v>
      </c>
      <c r="E71" s="9">
        <v>35000</v>
      </c>
      <c r="F71" s="17">
        <f t="shared" si="3"/>
        <v>35000</v>
      </c>
      <c r="G71" s="11">
        <f t="shared" si="4"/>
        <v>35000</v>
      </c>
    </row>
    <row r="72" spans="1:7" ht="15" x14ac:dyDescent="0.15">
      <c r="A72" s="6" t="s">
        <v>75</v>
      </c>
      <c r="B72" s="5">
        <v>1</v>
      </c>
      <c r="C72" s="15" t="s">
        <v>0</v>
      </c>
      <c r="D72" s="9">
        <v>32000</v>
      </c>
      <c r="E72" s="9">
        <v>32000</v>
      </c>
      <c r="F72" s="17">
        <f t="shared" si="3"/>
        <v>32000</v>
      </c>
      <c r="G72" s="11">
        <f t="shared" si="4"/>
        <v>32000</v>
      </c>
    </row>
    <row r="73" spans="1:7" ht="15" x14ac:dyDescent="0.15">
      <c r="A73" s="6" t="s">
        <v>76</v>
      </c>
      <c r="B73" s="5">
        <v>1</v>
      </c>
      <c r="C73" s="15" t="s">
        <v>0</v>
      </c>
      <c r="D73" s="9">
        <v>1100000</v>
      </c>
      <c r="E73" s="9">
        <v>1150000</v>
      </c>
      <c r="F73" s="17">
        <f t="shared" si="3"/>
        <v>1125000</v>
      </c>
      <c r="G73" s="11">
        <f t="shared" si="4"/>
        <v>1125000</v>
      </c>
    </row>
    <row r="74" spans="1:7" ht="15" x14ac:dyDescent="0.15">
      <c r="A74" s="6" t="s">
        <v>77</v>
      </c>
      <c r="B74" s="5">
        <v>1</v>
      </c>
      <c r="C74" s="15" t="s">
        <v>0</v>
      </c>
      <c r="D74" s="9">
        <v>40000</v>
      </c>
      <c r="E74" s="9">
        <v>40000</v>
      </c>
      <c r="F74" s="17">
        <f t="shared" si="3"/>
        <v>40000</v>
      </c>
      <c r="G74" s="11">
        <f t="shared" si="4"/>
        <v>40000</v>
      </c>
    </row>
    <row r="75" spans="1:7" ht="15" x14ac:dyDescent="0.15">
      <c r="A75" s="6" t="s">
        <v>78</v>
      </c>
      <c r="B75" s="5">
        <v>1</v>
      </c>
      <c r="C75" s="15" t="s">
        <v>0</v>
      </c>
      <c r="D75" s="9">
        <v>550</v>
      </c>
      <c r="E75" s="9">
        <v>550</v>
      </c>
      <c r="F75" s="17">
        <f t="shared" si="3"/>
        <v>550</v>
      </c>
      <c r="G75" s="11">
        <f t="shared" si="4"/>
        <v>550</v>
      </c>
    </row>
    <row r="76" spans="1:7" ht="15" x14ac:dyDescent="0.15">
      <c r="A76" s="6" t="s">
        <v>79</v>
      </c>
      <c r="B76" s="5">
        <v>1</v>
      </c>
      <c r="C76" s="15" t="s">
        <v>0</v>
      </c>
      <c r="D76" s="9">
        <v>550</v>
      </c>
      <c r="E76" s="9">
        <v>550</v>
      </c>
      <c r="F76" s="17">
        <f t="shared" si="3"/>
        <v>550</v>
      </c>
      <c r="G76" s="11">
        <f t="shared" si="4"/>
        <v>550</v>
      </c>
    </row>
    <row r="77" spans="1:7" ht="15" x14ac:dyDescent="0.15">
      <c r="A77" s="6" t="s">
        <v>80</v>
      </c>
      <c r="B77" s="5">
        <v>1</v>
      </c>
      <c r="C77" s="15" t="s">
        <v>0</v>
      </c>
      <c r="D77" s="9">
        <v>4150</v>
      </c>
      <c r="E77" s="9">
        <v>4200</v>
      </c>
      <c r="F77" s="17">
        <f t="shared" si="3"/>
        <v>4175</v>
      </c>
      <c r="G77" s="11">
        <f t="shared" si="4"/>
        <v>4175</v>
      </c>
    </row>
    <row r="78" spans="1:7" ht="15" x14ac:dyDescent="0.15">
      <c r="A78" s="6" t="s">
        <v>81</v>
      </c>
      <c r="B78" s="5">
        <v>1</v>
      </c>
      <c r="C78" s="15" t="s">
        <v>0</v>
      </c>
      <c r="D78" s="9">
        <v>5500</v>
      </c>
      <c r="E78" s="9">
        <v>5800</v>
      </c>
      <c r="F78" s="17">
        <f t="shared" si="3"/>
        <v>5650</v>
      </c>
      <c r="G78" s="11">
        <f t="shared" si="4"/>
        <v>5650</v>
      </c>
    </row>
    <row r="79" spans="1:7" ht="15" x14ac:dyDescent="0.15">
      <c r="A79" s="6" t="s">
        <v>82</v>
      </c>
      <c r="B79" s="5">
        <v>1</v>
      </c>
      <c r="C79" s="15" t="s">
        <v>0</v>
      </c>
      <c r="D79" s="9">
        <v>4100</v>
      </c>
      <c r="E79" s="9">
        <v>4000</v>
      </c>
      <c r="F79" s="17">
        <f t="shared" si="3"/>
        <v>4050</v>
      </c>
      <c r="G79" s="11">
        <f t="shared" si="4"/>
        <v>4050</v>
      </c>
    </row>
    <row r="80" spans="1:7" ht="15" x14ac:dyDescent="0.15">
      <c r="A80" s="6" t="s">
        <v>83</v>
      </c>
      <c r="B80" s="5">
        <v>1</v>
      </c>
      <c r="C80" s="15" t="s">
        <v>0</v>
      </c>
      <c r="D80" s="9">
        <v>35000</v>
      </c>
      <c r="E80" s="9">
        <v>34500</v>
      </c>
      <c r="F80" s="17">
        <f t="shared" si="3"/>
        <v>34750</v>
      </c>
      <c r="G80" s="11">
        <f t="shared" si="4"/>
        <v>34750</v>
      </c>
    </row>
    <row r="81" spans="1:7" ht="15" x14ac:dyDescent="0.15">
      <c r="A81" s="6" t="s">
        <v>84</v>
      </c>
      <c r="B81" s="5">
        <v>1</v>
      </c>
      <c r="C81" s="15" t="s">
        <v>0</v>
      </c>
      <c r="D81" s="9">
        <v>11100</v>
      </c>
      <c r="E81" s="9">
        <v>11000</v>
      </c>
      <c r="F81" s="17">
        <f t="shared" si="3"/>
        <v>11050</v>
      </c>
      <c r="G81" s="11">
        <f t="shared" si="4"/>
        <v>11050</v>
      </c>
    </row>
    <row r="82" spans="1:7" ht="15" x14ac:dyDescent="0.15">
      <c r="A82" s="6" t="s">
        <v>85</v>
      </c>
      <c r="B82" s="5">
        <v>1</v>
      </c>
      <c r="C82" s="15" t="s">
        <v>0</v>
      </c>
      <c r="D82" s="9">
        <v>35000</v>
      </c>
      <c r="E82" s="9">
        <v>35500</v>
      </c>
      <c r="F82" s="17">
        <f t="shared" si="3"/>
        <v>35250</v>
      </c>
      <c r="G82" s="11">
        <f t="shared" si="4"/>
        <v>35250</v>
      </c>
    </row>
    <row r="83" spans="1:7" ht="15" x14ac:dyDescent="0.15">
      <c r="A83" s="6" t="s">
        <v>86</v>
      </c>
      <c r="B83" s="5">
        <v>1</v>
      </c>
      <c r="C83" s="15" t="s">
        <v>0</v>
      </c>
      <c r="D83" s="9">
        <v>12900</v>
      </c>
      <c r="E83" s="9">
        <v>13000</v>
      </c>
      <c r="F83" s="17">
        <f t="shared" si="3"/>
        <v>12950</v>
      </c>
      <c r="G83" s="11">
        <f t="shared" si="4"/>
        <v>12950</v>
      </c>
    </row>
    <row r="84" spans="1:7" ht="15" x14ac:dyDescent="0.15">
      <c r="A84" s="6" t="s">
        <v>87</v>
      </c>
      <c r="B84" s="5">
        <v>1</v>
      </c>
      <c r="C84" s="15" t="s">
        <v>0</v>
      </c>
      <c r="D84" s="9">
        <v>1300</v>
      </c>
      <c r="E84" s="9">
        <v>1350</v>
      </c>
      <c r="F84" s="17">
        <f t="shared" si="3"/>
        <v>1325</v>
      </c>
      <c r="G84" s="11">
        <f t="shared" si="4"/>
        <v>1325</v>
      </c>
    </row>
    <row r="85" spans="1:7" ht="15" x14ac:dyDescent="0.15">
      <c r="A85" s="6" t="s">
        <v>88</v>
      </c>
      <c r="B85" s="5">
        <v>1</v>
      </c>
      <c r="C85" s="15" t="s">
        <v>0</v>
      </c>
      <c r="D85" s="9">
        <v>1100</v>
      </c>
      <c r="E85" s="9">
        <v>1100</v>
      </c>
      <c r="F85" s="17">
        <f t="shared" si="3"/>
        <v>1100</v>
      </c>
      <c r="G85" s="11">
        <f t="shared" si="4"/>
        <v>1100</v>
      </c>
    </row>
    <row r="86" spans="1:7" ht="15" x14ac:dyDescent="0.15">
      <c r="A86" s="6" t="s">
        <v>89</v>
      </c>
      <c r="B86" s="5">
        <v>1</v>
      </c>
      <c r="C86" s="15" t="s">
        <v>0</v>
      </c>
      <c r="D86" s="9">
        <v>1100</v>
      </c>
      <c r="E86" s="9">
        <v>1100</v>
      </c>
      <c r="F86" s="17">
        <f t="shared" si="3"/>
        <v>1100</v>
      </c>
      <c r="G86" s="11">
        <f t="shared" si="4"/>
        <v>1100</v>
      </c>
    </row>
    <row r="87" spans="1:7" ht="15" x14ac:dyDescent="0.15">
      <c r="A87" s="6" t="s">
        <v>90</v>
      </c>
      <c r="B87" s="5">
        <v>1</v>
      </c>
      <c r="C87" s="15" t="s">
        <v>0</v>
      </c>
      <c r="D87" s="9">
        <v>500</v>
      </c>
      <c r="E87" s="9">
        <v>500</v>
      </c>
      <c r="F87" s="17">
        <f t="shared" si="3"/>
        <v>500</v>
      </c>
      <c r="G87" s="11">
        <f t="shared" si="4"/>
        <v>500</v>
      </c>
    </row>
    <row r="88" spans="1:7" ht="15" x14ac:dyDescent="0.15">
      <c r="A88" s="6" t="s">
        <v>91</v>
      </c>
      <c r="B88" s="5">
        <v>1</v>
      </c>
      <c r="C88" s="15" t="s">
        <v>0</v>
      </c>
      <c r="D88" s="9">
        <v>39500</v>
      </c>
      <c r="E88" s="9">
        <v>38700</v>
      </c>
      <c r="F88" s="17">
        <f t="shared" si="3"/>
        <v>39100</v>
      </c>
      <c r="G88" s="11">
        <f t="shared" si="4"/>
        <v>39100</v>
      </c>
    </row>
    <row r="89" spans="1:7" ht="15" x14ac:dyDescent="0.15">
      <c r="A89" s="6" t="s">
        <v>92</v>
      </c>
      <c r="B89" s="5">
        <v>1</v>
      </c>
      <c r="C89" s="15" t="s">
        <v>0</v>
      </c>
      <c r="D89" s="9">
        <v>7400</v>
      </c>
      <c r="E89" s="9">
        <v>7500</v>
      </c>
      <c r="F89" s="17">
        <f t="shared" si="3"/>
        <v>7450</v>
      </c>
      <c r="G89" s="11">
        <f t="shared" si="4"/>
        <v>7450</v>
      </c>
    </row>
    <row r="90" spans="1:7" ht="15" x14ac:dyDescent="0.15">
      <c r="A90" s="6" t="s">
        <v>93</v>
      </c>
      <c r="B90" s="5">
        <v>1</v>
      </c>
      <c r="C90" s="15" t="s">
        <v>0</v>
      </c>
      <c r="D90" s="9">
        <v>7000</v>
      </c>
      <c r="E90" s="9">
        <v>6500</v>
      </c>
      <c r="F90" s="17">
        <f t="shared" si="3"/>
        <v>6750</v>
      </c>
      <c r="G90" s="11">
        <f t="shared" si="4"/>
        <v>6750</v>
      </c>
    </row>
    <row r="91" spans="1:7" ht="15" x14ac:dyDescent="0.15">
      <c r="A91" s="6" t="s">
        <v>94</v>
      </c>
      <c r="B91" s="5">
        <v>1</v>
      </c>
      <c r="C91" s="15" t="s">
        <v>0</v>
      </c>
      <c r="D91" s="9">
        <v>7550</v>
      </c>
      <c r="E91" s="9">
        <v>7620</v>
      </c>
      <c r="F91" s="17">
        <f t="shared" si="3"/>
        <v>7585</v>
      </c>
      <c r="G91" s="11">
        <f t="shared" si="4"/>
        <v>7585</v>
      </c>
    </row>
    <row r="92" spans="1:7" ht="15" x14ac:dyDescent="0.15">
      <c r="A92" s="6" t="s">
        <v>95</v>
      </c>
      <c r="B92" s="5">
        <v>1</v>
      </c>
      <c r="C92" s="15" t="s">
        <v>0</v>
      </c>
      <c r="D92" s="9">
        <v>8900</v>
      </c>
      <c r="E92" s="9">
        <v>8900</v>
      </c>
      <c r="F92" s="17">
        <f t="shared" si="3"/>
        <v>8900</v>
      </c>
      <c r="G92" s="11">
        <f t="shared" si="4"/>
        <v>8900</v>
      </c>
    </row>
    <row r="93" spans="1:7" ht="15" x14ac:dyDescent="0.15">
      <c r="A93" s="6" t="s">
        <v>96</v>
      </c>
      <c r="B93" s="5">
        <v>1</v>
      </c>
      <c r="C93" s="15" t="s">
        <v>103</v>
      </c>
      <c r="D93" s="9">
        <v>265</v>
      </c>
      <c r="E93" s="9">
        <v>260</v>
      </c>
      <c r="F93" s="17">
        <f t="shared" si="3"/>
        <v>262.5</v>
      </c>
      <c r="G93" s="11">
        <f t="shared" si="4"/>
        <v>262.5</v>
      </c>
    </row>
    <row r="94" spans="1:7" ht="15" x14ac:dyDescent="0.15">
      <c r="A94" s="6" t="s">
        <v>97</v>
      </c>
      <c r="B94" s="5">
        <v>1</v>
      </c>
      <c r="C94" s="15" t="s">
        <v>0</v>
      </c>
      <c r="D94" s="9">
        <v>1800</v>
      </c>
      <c r="E94" s="9">
        <v>1875</v>
      </c>
      <c r="F94" s="17">
        <f t="shared" si="3"/>
        <v>1837.5</v>
      </c>
      <c r="G94" s="11">
        <f t="shared" si="4"/>
        <v>1837.5</v>
      </c>
    </row>
    <row r="95" spans="1:7" ht="15" x14ac:dyDescent="0.15">
      <c r="A95" s="6" t="s">
        <v>98</v>
      </c>
      <c r="B95" s="5">
        <v>1</v>
      </c>
      <c r="C95" s="15" t="s">
        <v>0</v>
      </c>
      <c r="D95" s="9">
        <v>1750</v>
      </c>
      <c r="E95" s="9">
        <v>1750</v>
      </c>
      <c r="F95" s="17">
        <f t="shared" si="3"/>
        <v>1750</v>
      </c>
      <c r="G95" s="11">
        <f t="shared" si="4"/>
        <v>1750</v>
      </c>
    </row>
    <row r="96" spans="1:7" ht="15" x14ac:dyDescent="0.15">
      <c r="A96" s="6" t="s">
        <v>99</v>
      </c>
      <c r="B96" s="5">
        <v>1</v>
      </c>
      <c r="C96" s="15" t="s">
        <v>0</v>
      </c>
      <c r="D96" s="9">
        <v>385000</v>
      </c>
      <c r="E96" s="9">
        <v>377500</v>
      </c>
      <c r="F96" s="17">
        <f t="shared" si="3"/>
        <v>381250</v>
      </c>
      <c r="G96" s="11">
        <f t="shared" si="4"/>
        <v>381250</v>
      </c>
    </row>
    <row r="97" spans="1:7" ht="15" x14ac:dyDescent="0.15">
      <c r="A97" s="6" t="s">
        <v>100</v>
      </c>
      <c r="B97" s="5">
        <v>1</v>
      </c>
      <c r="C97" s="15" t="s">
        <v>0</v>
      </c>
      <c r="D97" s="9">
        <v>82300</v>
      </c>
      <c r="E97" s="9">
        <v>80600</v>
      </c>
      <c r="F97" s="17">
        <f t="shared" si="3"/>
        <v>81450</v>
      </c>
      <c r="G97" s="11">
        <f t="shared" si="4"/>
        <v>81450</v>
      </c>
    </row>
    <row r="98" spans="1:7" ht="15" x14ac:dyDescent="0.15">
      <c r="A98" s="6" t="s">
        <v>194</v>
      </c>
      <c r="B98" s="5">
        <v>1</v>
      </c>
      <c r="C98" s="15" t="s">
        <v>103</v>
      </c>
      <c r="D98" s="9">
        <v>2120</v>
      </c>
      <c r="E98" s="9">
        <v>2150</v>
      </c>
      <c r="F98" s="17">
        <f t="shared" si="3"/>
        <v>2135</v>
      </c>
      <c r="G98" s="11">
        <f t="shared" si="4"/>
        <v>2135</v>
      </c>
    </row>
    <row r="99" spans="1:7" ht="15" x14ac:dyDescent="0.15">
      <c r="A99" s="6" t="s">
        <v>101</v>
      </c>
      <c r="B99" s="5">
        <v>1</v>
      </c>
      <c r="C99" s="15" t="s">
        <v>0</v>
      </c>
      <c r="D99" s="9">
        <v>3500</v>
      </c>
      <c r="E99" s="9">
        <v>3500</v>
      </c>
      <c r="F99" s="17">
        <f t="shared" si="3"/>
        <v>3500</v>
      </c>
      <c r="G99" s="11">
        <f t="shared" si="4"/>
        <v>3500</v>
      </c>
    </row>
    <row r="100" spans="1:7" ht="15" x14ac:dyDescent="0.15">
      <c r="A100" s="6" t="s">
        <v>102</v>
      </c>
      <c r="B100" s="5">
        <v>1</v>
      </c>
      <c r="C100" s="15" t="s">
        <v>0</v>
      </c>
      <c r="D100" s="9">
        <v>2000</v>
      </c>
      <c r="E100" s="9">
        <v>2000</v>
      </c>
      <c r="F100" s="17">
        <f t="shared" si="3"/>
        <v>2000</v>
      </c>
      <c r="G100" s="11">
        <f t="shared" si="4"/>
        <v>2000</v>
      </c>
    </row>
    <row r="101" spans="1:7" ht="15" x14ac:dyDescent="0.15">
      <c r="A101" s="6" t="s">
        <v>195</v>
      </c>
      <c r="B101" s="5">
        <v>1</v>
      </c>
      <c r="C101" s="15" t="s">
        <v>0</v>
      </c>
      <c r="D101" s="9">
        <v>6320</v>
      </c>
      <c r="E101" s="9">
        <v>6500</v>
      </c>
      <c r="F101" s="17">
        <f t="shared" si="3"/>
        <v>6410</v>
      </c>
      <c r="G101" s="11">
        <f t="shared" si="4"/>
        <v>6410</v>
      </c>
    </row>
    <row r="102" spans="1:7" x14ac:dyDescent="0.15">
      <c r="A102" s="233" t="s">
        <v>196</v>
      </c>
      <c r="B102" s="234"/>
      <c r="C102" s="234"/>
      <c r="D102" s="236"/>
      <c r="E102" s="236"/>
      <c r="F102" s="235"/>
      <c r="G102" s="19">
        <f>SUM(G56:G101)</f>
        <v>3786584</v>
      </c>
    </row>
  </sheetData>
  <mergeCells count="8">
    <mergeCell ref="A54:F54"/>
    <mergeCell ref="A102:F102"/>
    <mergeCell ref="F5:G9"/>
    <mergeCell ref="A9:D9"/>
    <mergeCell ref="A1:G1"/>
    <mergeCell ref="A3:G3"/>
    <mergeCell ref="F4:G4"/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189"/>
  <sheetViews>
    <sheetView topLeftCell="C1" zoomScale="70" zoomScaleNormal="70" workbookViewId="0">
      <pane ySplit="1" topLeftCell="A164" activePane="bottomLeft" state="frozen"/>
      <selection pane="bottomLeft" activeCell="J23" sqref="J23"/>
    </sheetView>
  </sheetViews>
  <sheetFormatPr baseColWidth="10" defaultColWidth="11.5" defaultRowHeight="14" x14ac:dyDescent="0.15"/>
  <cols>
    <col min="1" max="1" width="11.5" style="3"/>
    <col min="2" max="2" width="7.33203125" style="3" customWidth="1"/>
    <col min="3" max="3" width="21.6640625" style="3" customWidth="1"/>
    <col min="4" max="4" width="19.5" style="3" customWidth="1"/>
    <col min="5" max="5" width="48.5" style="3" customWidth="1"/>
    <col min="6" max="6" width="57.6640625" style="3" customWidth="1"/>
    <col min="7" max="7" width="11.33203125" style="3" customWidth="1"/>
    <col min="8" max="8" width="15.1640625" style="3" bestFit="1" customWidth="1"/>
    <col min="9" max="9" width="20.33203125" style="30" customWidth="1"/>
    <col min="10" max="10" width="20.1640625" style="30" customWidth="1"/>
    <col min="11" max="11" width="19.5" style="30" customWidth="1"/>
    <col min="12" max="12" width="25.5" style="30" customWidth="1"/>
    <col min="13" max="13" width="22.33203125" style="3" bestFit="1" customWidth="1"/>
    <col min="14" max="14" width="22.6640625" style="3" bestFit="1" customWidth="1"/>
    <col min="15" max="15" width="22.33203125" style="3" bestFit="1" customWidth="1"/>
    <col min="16" max="16" width="20" style="3" bestFit="1" customWidth="1"/>
    <col min="17" max="17" width="42.33203125" style="3" bestFit="1" customWidth="1"/>
    <col min="18" max="18" width="32.33203125" style="3" bestFit="1" customWidth="1"/>
    <col min="19" max="16384" width="11.5" style="3"/>
  </cols>
  <sheetData>
    <row r="2" spans="2:17" ht="40.5" customHeight="1" x14ac:dyDescent="0.15">
      <c r="B2" s="282" t="s">
        <v>12</v>
      </c>
      <c r="C2" s="282"/>
      <c r="D2" s="282"/>
      <c r="E2" s="282"/>
      <c r="F2" s="282"/>
      <c r="G2" s="282"/>
      <c r="H2" s="282"/>
      <c r="I2" s="282"/>
      <c r="J2" s="282"/>
      <c r="K2" s="282"/>
      <c r="L2" s="282"/>
    </row>
    <row r="3" spans="2:17" x14ac:dyDescent="0.15">
      <c r="B3" s="283" t="s">
        <v>7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4" spans="2:17" ht="39" customHeight="1" x14ac:dyDescent="0.15">
      <c r="B4" s="284" t="s">
        <v>164</v>
      </c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56"/>
    </row>
    <row r="5" spans="2:17" s="29" customFormat="1" ht="55" customHeight="1" x14ac:dyDescent="0.2">
      <c r="B5" s="68" t="s">
        <v>30</v>
      </c>
      <c r="C5" s="252" t="s">
        <v>45</v>
      </c>
      <c r="D5" s="252"/>
      <c r="E5" s="68" t="s">
        <v>46</v>
      </c>
      <c r="F5" s="68" t="s">
        <v>6</v>
      </c>
      <c r="G5" s="68" t="s">
        <v>1</v>
      </c>
      <c r="H5" s="68" t="s">
        <v>0</v>
      </c>
      <c r="I5" s="31" t="s">
        <v>203</v>
      </c>
      <c r="J5" s="69" t="s">
        <v>198</v>
      </c>
      <c r="K5" s="69" t="s">
        <v>199</v>
      </c>
      <c r="L5" s="31" t="s">
        <v>197</v>
      </c>
      <c r="M5" s="178"/>
    </row>
    <row r="6" spans="2:17" ht="73.25" customHeight="1" x14ac:dyDescent="0.15">
      <c r="B6" s="252" t="s">
        <v>13</v>
      </c>
      <c r="C6" s="253" t="s">
        <v>539</v>
      </c>
      <c r="D6" s="253"/>
      <c r="E6" s="64" t="s">
        <v>451</v>
      </c>
      <c r="F6" s="64" t="s">
        <v>458</v>
      </c>
      <c r="G6" s="20">
        <v>80</v>
      </c>
      <c r="H6" s="21" t="s">
        <v>11</v>
      </c>
      <c r="I6" s="32">
        <v>64500</v>
      </c>
      <c r="J6" s="32">
        <v>60500</v>
      </c>
      <c r="K6" s="33">
        <v>62500</v>
      </c>
      <c r="L6" s="33">
        <f>G6*K6</f>
        <v>5000000</v>
      </c>
      <c r="M6" s="152"/>
      <c r="O6" s="151"/>
    </row>
    <row r="7" spans="2:17" ht="69" customHeight="1" x14ac:dyDescent="0.15">
      <c r="B7" s="252"/>
      <c r="C7" s="253"/>
      <c r="D7" s="253"/>
      <c r="E7" s="64" t="s">
        <v>452</v>
      </c>
      <c r="F7" s="64" t="s">
        <v>457</v>
      </c>
      <c r="G7" s="20">
        <v>80</v>
      </c>
      <c r="H7" s="21" t="s">
        <v>11</v>
      </c>
      <c r="I7" s="32">
        <v>64500</v>
      </c>
      <c r="J7" s="32">
        <v>60500</v>
      </c>
      <c r="K7" s="33">
        <v>62500</v>
      </c>
      <c r="L7" s="33">
        <f t="shared" ref="L7:L11" si="0">G7*K7</f>
        <v>5000000</v>
      </c>
      <c r="M7" s="152"/>
      <c r="N7" s="66"/>
    </row>
    <row r="8" spans="2:17" ht="39.5" customHeight="1" x14ac:dyDescent="0.15">
      <c r="B8" s="252"/>
      <c r="C8" s="253"/>
      <c r="D8" s="253"/>
      <c r="E8" s="64" t="s">
        <v>249</v>
      </c>
      <c r="F8" s="64" t="s">
        <v>250</v>
      </c>
      <c r="G8" s="20">
        <v>10</v>
      </c>
      <c r="H8" s="21" t="s">
        <v>5</v>
      </c>
      <c r="I8" s="32">
        <v>358000</v>
      </c>
      <c r="J8" s="32">
        <v>362000</v>
      </c>
      <c r="K8" s="33">
        <v>360000</v>
      </c>
      <c r="L8" s="33">
        <f t="shared" si="0"/>
        <v>3600000</v>
      </c>
      <c r="M8" s="152"/>
    </row>
    <row r="9" spans="2:17" ht="66.5" customHeight="1" x14ac:dyDescent="0.15">
      <c r="B9" s="252"/>
      <c r="C9" s="253"/>
      <c r="D9" s="253"/>
      <c r="E9" s="64" t="s">
        <v>49</v>
      </c>
      <c r="F9" s="64" t="s">
        <v>246</v>
      </c>
      <c r="G9" s="20">
        <v>600</v>
      </c>
      <c r="H9" s="20" t="s">
        <v>245</v>
      </c>
      <c r="I9" s="32">
        <v>11000</v>
      </c>
      <c r="J9" s="32">
        <v>10600</v>
      </c>
      <c r="K9" s="33">
        <v>10800</v>
      </c>
      <c r="L9" s="33">
        <f t="shared" si="0"/>
        <v>6480000</v>
      </c>
      <c r="M9" s="152"/>
    </row>
    <row r="10" spans="2:17" ht="95" customHeight="1" x14ac:dyDescent="0.15">
      <c r="B10" s="252"/>
      <c r="C10" s="253"/>
      <c r="D10" s="253"/>
      <c r="E10" s="64" t="s">
        <v>47</v>
      </c>
      <c r="F10" s="64" t="s">
        <v>247</v>
      </c>
      <c r="G10" s="20">
        <v>10</v>
      </c>
      <c r="H10" s="21" t="s">
        <v>135</v>
      </c>
      <c r="I10" s="32">
        <v>700000</v>
      </c>
      <c r="J10" s="32">
        <v>704000</v>
      </c>
      <c r="K10" s="33">
        <v>702000</v>
      </c>
      <c r="L10" s="33">
        <f t="shared" si="0"/>
        <v>7020000</v>
      </c>
      <c r="M10" s="152"/>
      <c r="N10" s="22"/>
    </row>
    <row r="11" spans="2:17" ht="85.25" customHeight="1" x14ac:dyDescent="0.2">
      <c r="B11" s="252"/>
      <c r="C11" s="253"/>
      <c r="D11" s="253"/>
      <c r="E11" s="64" t="s">
        <v>48</v>
      </c>
      <c r="F11" s="64" t="s">
        <v>248</v>
      </c>
      <c r="G11" s="20">
        <v>600</v>
      </c>
      <c r="H11" s="21" t="s">
        <v>0</v>
      </c>
      <c r="I11" s="32">
        <v>5500</v>
      </c>
      <c r="J11" s="32">
        <v>5500</v>
      </c>
      <c r="K11" s="33">
        <v>5500</v>
      </c>
      <c r="L11" s="33">
        <f t="shared" si="0"/>
        <v>3300000</v>
      </c>
      <c r="M11" s="152"/>
      <c r="N11" s="66"/>
      <c r="O11" s="132"/>
    </row>
    <row r="12" spans="2:17" ht="21.5" customHeight="1" x14ac:dyDescent="0.15">
      <c r="B12" s="252"/>
      <c r="C12" s="253"/>
      <c r="D12" s="253"/>
      <c r="E12" s="251" t="s">
        <v>204</v>
      </c>
      <c r="F12" s="251"/>
      <c r="G12" s="251"/>
      <c r="H12" s="251"/>
      <c r="I12" s="251"/>
      <c r="J12" s="251"/>
      <c r="K12" s="251"/>
      <c r="L12" s="34">
        <f>SUM(L6:L11)</f>
        <v>30400000</v>
      </c>
      <c r="M12" s="152"/>
      <c r="N12" s="130"/>
      <c r="O12" s="56"/>
    </row>
    <row r="13" spans="2:17" ht="67.25" customHeight="1" x14ac:dyDescent="0.15">
      <c r="B13" s="252" t="s">
        <v>14</v>
      </c>
      <c r="C13" s="253" t="s">
        <v>540</v>
      </c>
      <c r="D13" s="253"/>
      <c r="E13" s="64" t="s">
        <v>453</v>
      </c>
      <c r="F13" s="64" t="s">
        <v>459</v>
      </c>
      <c r="G13" s="20">
        <v>600</v>
      </c>
      <c r="H13" s="21" t="s">
        <v>8</v>
      </c>
      <c r="I13" s="32">
        <v>48000</v>
      </c>
      <c r="J13" s="32">
        <v>42000</v>
      </c>
      <c r="K13" s="33">
        <v>45000</v>
      </c>
      <c r="L13" s="33">
        <f>G13*K13</f>
        <v>27000000</v>
      </c>
      <c r="M13" s="152"/>
      <c r="N13" s="56"/>
      <c r="P13" s="24"/>
      <c r="Q13" s="25"/>
    </row>
    <row r="14" spans="2:17" ht="21" customHeight="1" x14ac:dyDescent="0.15">
      <c r="B14" s="252"/>
      <c r="C14" s="253"/>
      <c r="D14" s="253"/>
      <c r="E14" s="251" t="s">
        <v>200</v>
      </c>
      <c r="F14" s="251"/>
      <c r="G14" s="251"/>
      <c r="H14" s="251"/>
      <c r="I14" s="251"/>
      <c r="J14" s="251"/>
      <c r="K14" s="251"/>
      <c r="L14" s="34">
        <f>L13</f>
        <v>27000000</v>
      </c>
      <c r="M14" s="152"/>
      <c r="N14" s="130"/>
      <c r="O14" s="56"/>
    </row>
    <row r="15" spans="2:17" s="29" customFormat="1" ht="55" customHeight="1" x14ac:dyDescent="0.2">
      <c r="B15" s="68" t="s">
        <v>30</v>
      </c>
      <c r="C15" s="252" t="s">
        <v>45</v>
      </c>
      <c r="D15" s="252"/>
      <c r="E15" s="68" t="s">
        <v>46</v>
      </c>
      <c r="F15" s="68" t="s">
        <v>6</v>
      </c>
      <c r="G15" s="68" t="s">
        <v>1</v>
      </c>
      <c r="H15" s="68" t="s">
        <v>0</v>
      </c>
      <c r="I15" s="69" t="s">
        <v>201</v>
      </c>
      <c r="J15" s="69" t="s">
        <v>179</v>
      </c>
      <c r="K15" s="69" t="s">
        <v>199</v>
      </c>
      <c r="L15" s="31" t="s">
        <v>197</v>
      </c>
      <c r="M15" s="152"/>
    </row>
    <row r="16" spans="2:17" ht="44.5" customHeight="1" x14ac:dyDescent="0.15">
      <c r="B16" s="276" t="s">
        <v>15</v>
      </c>
      <c r="C16" s="279" t="s">
        <v>541</v>
      </c>
      <c r="D16" s="263" t="s">
        <v>31</v>
      </c>
      <c r="E16" s="64" t="s">
        <v>677</v>
      </c>
      <c r="F16" s="64" t="s">
        <v>678</v>
      </c>
      <c r="G16" s="20">
        <v>300</v>
      </c>
      <c r="H16" s="21" t="s">
        <v>587</v>
      </c>
      <c r="I16" s="33">
        <v>955360</v>
      </c>
      <c r="J16" s="33">
        <v>955360</v>
      </c>
      <c r="K16" s="33">
        <v>955360</v>
      </c>
      <c r="L16" s="33">
        <f>G16*K16</f>
        <v>286608000</v>
      </c>
      <c r="M16" s="152"/>
      <c r="N16" s="66"/>
    </row>
    <row r="17" spans="2:16" ht="15" x14ac:dyDescent="0.15">
      <c r="B17" s="277"/>
      <c r="C17" s="280"/>
      <c r="D17" s="263"/>
      <c r="E17" s="64" t="s">
        <v>676</v>
      </c>
      <c r="F17" s="64" t="s">
        <v>390</v>
      </c>
      <c r="G17" s="20">
        <v>300</v>
      </c>
      <c r="H17" s="21" t="s">
        <v>0</v>
      </c>
      <c r="I17" s="32">
        <v>223500</v>
      </c>
      <c r="J17" s="32">
        <v>224500</v>
      </c>
      <c r="K17" s="33">
        <v>224000</v>
      </c>
      <c r="L17" s="33">
        <v>67200000</v>
      </c>
      <c r="M17" s="152"/>
      <c r="N17" s="66"/>
    </row>
    <row r="18" spans="2:16" ht="30.5" customHeight="1" x14ac:dyDescent="0.15">
      <c r="B18" s="277"/>
      <c r="C18" s="280"/>
      <c r="D18" s="263"/>
      <c r="E18" s="64" t="s">
        <v>358</v>
      </c>
      <c r="F18" s="64" t="s">
        <v>441</v>
      </c>
      <c r="G18" s="20">
        <v>300</v>
      </c>
      <c r="H18" s="21" t="s">
        <v>0</v>
      </c>
      <c r="I18" s="32">
        <v>1265000</v>
      </c>
      <c r="J18" s="32">
        <v>1185000</v>
      </c>
      <c r="K18" s="12">
        <v>1225000</v>
      </c>
      <c r="L18" s="12">
        <v>367500000</v>
      </c>
      <c r="M18" s="152"/>
      <c r="N18" s="66"/>
    </row>
    <row r="19" spans="2:16" ht="42" customHeight="1" x14ac:dyDescent="0.15">
      <c r="B19" s="277"/>
      <c r="C19" s="280"/>
      <c r="D19" s="263"/>
      <c r="E19" s="64" t="s">
        <v>667</v>
      </c>
      <c r="F19" s="64" t="s">
        <v>668</v>
      </c>
      <c r="G19" s="20">
        <v>300</v>
      </c>
      <c r="H19" s="21" t="s">
        <v>56</v>
      </c>
      <c r="I19" s="32">
        <v>1105000</v>
      </c>
      <c r="J19" s="32">
        <v>1105000</v>
      </c>
      <c r="K19" s="32">
        <v>1105000</v>
      </c>
      <c r="L19" s="33">
        <f>G19*K19</f>
        <v>331500000</v>
      </c>
      <c r="M19" s="152"/>
      <c r="N19" s="66"/>
    </row>
    <row r="20" spans="2:16" ht="37.25" customHeight="1" x14ac:dyDescent="0.15">
      <c r="B20" s="277"/>
      <c r="C20" s="280"/>
      <c r="D20" s="263"/>
      <c r="E20" s="64" t="s">
        <v>666</v>
      </c>
      <c r="F20" s="64" t="s">
        <v>290</v>
      </c>
      <c r="G20" s="20">
        <v>10800</v>
      </c>
      <c r="H20" s="21" t="s">
        <v>587</v>
      </c>
      <c r="I20" s="33">
        <v>6550</v>
      </c>
      <c r="J20" s="33">
        <v>6550</v>
      </c>
      <c r="K20" s="33">
        <v>6550</v>
      </c>
      <c r="L20" s="33">
        <f t="shared" ref="L20" si="1">G20*K20</f>
        <v>70740000</v>
      </c>
      <c r="M20" s="152"/>
      <c r="N20" s="66"/>
      <c r="O20" s="56"/>
    </row>
    <row r="21" spans="2:16" s="29" customFormat="1" ht="39.5" customHeight="1" x14ac:dyDescent="0.2">
      <c r="B21" s="277"/>
      <c r="C21" s="280"/>
      <c r="D21" s="5"/>
      <c r="E21" s="251" t="s">
        <v>202</v>
      </c>
      <c r="F21" s="251"/>
      <c r="G21" s="251"/>
      <c r="H21" s="251"/>
      <c r="I21" s="251"/>
      <c r="J21" s="251"/>
      <c r="K21" s="251"/>
      <c r="L21" s="34">
        <f>SUM(L16:L20)</f>
        <v>1123548000</v>
      </c>
      <c r="M21" s="152"/>
      <c r="N21" s="128"/>
    </row>
    <row r="22" spans="2:16" ht="35" customHeight="1" x14ac:dyDescent="0.15">
      <c r="B22" s="277"/>
      <c r="C22" s="280"/>
      <c r="D22" s="263" t="s">
        <v>32</v>
      </c>
      <c r="E22" s="68" t="s">
        <v>46</v>
      </c>
      <c r="F22" s="68" t="s">
        <v>236</v>
      </c>
      <c r="G22" s="68" t="s">
        <v>1</v>
      </c>
      <c r="H22" s="68" t="s">
        <v>0</v>
      </c>
      <c r="I22" s="69" t="s">
        <v>450</v>
      </c>
      <c r="J22" s="69" t="s">
        <v>192</v>
      </c>
      <c r="K22" s="69" t="s">
        <v>199</v>
      </c>
      <c r="L22" s="31" t="s">
        <v>197</v>
      </c>
      <c r="M22" s="152"/>
      <c r="N22" s="66"/>
    </row>
    <row r="23" spans="2:16" ht="23" customHeight="1" x14ac:dyDescent="0.15">
      <c r="B23" s="277"/>
      <c r="C23" s="280"/>
      <c r="D23" s="263"/>
      <c r="E23" s="64" t="s">
        <v>322</v>
      </c>
      <c r="F23" s="64" t="s">
        <v>360</v>
      </c>
      <c r="G23" s="20">
        <v>300</v>
      </c>
      <c r="H23" s="21" t="s">
        <v>0</v>
      </c>
      <c r="I23" s="32">
        <v>4660000</v>
      </c>
      <c r="J23" s="32">
        <v>4860000</v>
      </c>
      <c r="K23" s="12">
        <v>4760000</v>
      </c>
      <c r="L23" s="12">
        <f>G23*K23</f>
        <v>1428000000</v>
      </c>
      <c r="M23" s="152"/>
      <c r="N23" s="66"/>
    </row>
    <row r="24" spans="2:16" ht="26.5" customHeight="1" x14ac:dyDescent="0.15">
      <c r="B24" s="277"/>
      <c r="C24" s="280"/>
      <c r="D24" s="263"/>
      <c r="E24" s="64" t="s">
        <v>323</v>
      </c>
      <c r="F24" s="64" t="s">
        <v>361</v>
      </c>
      <c r="G24" s="20">
        <v>300</v>
      </c>
      <c r="H24" s="21" t="s">
        <v>0</v>
      </c>
      <c r="I24" s="32">
        <v>57500</v>
      </c>
      <c r="J24" s="32">
        <v>54500</v>
      </c>
      <c r="K24" s="12">
        <v>56000</v>
      </c>
      <c r="L24" s="12">
        <f t="shared" ref="L24:L61" si="2">G24*K24</f>
        <v>16800000</v>
      </c>
      <c r="M24" s="152"/>
      <c r="N24" s="66"/>
      <c r="O24" s="130"/>
      <c r="P24" s="56"/>
    </row>
    <row r="25" spans="2:16" ht="30.5" customHeight="1" x14ac:dyDescent="0.15">
      <c r="B25" s="277"/>
      <c r="C25" s="280"/>
      <c r="D25" s="263"/>
      <c r="E25" s="64" t="s">
        <v>324</v>
      </c>
      <c r="F25" s="64" t="s">
        <v>362</v>
      </c>
      <c r="G25" s="20">
        <v>300</v>
      </c>
      <c r="H25" s="21" t="s">
        <v>0</v>
      </c>
      <c r="I25" s="32">
        <v>236000</v>
      </c>
      <c r="J25" s="32">
        <v>240000</v>
      </c>
      <c r="K25" s="12">
        <v>237999.99999999997</v>
      </c>
      <c r="L25" s="12">
        <f t="shared" si="2"/>
        <v>71399999.999999985</v>
      </c>
      <c r="M25" s="152"/>
      <c r="N25" s="66"/>
    </row>
    <row r="26" spans="2:16" ht="23" customHeight="1" x14ac:dyDescent="0.15">
      <c r="B26" s="277"/>
      <c r="C26" s="280"/>
      <c r="D26" s="263"/>
      <c r="E26" s="64" t="s">
        <v>325</v>
      </c>
      <c r="F26" s="64" t="s">
        <v>363</v>
      </c>
      <c r="G26" s="20">
        <v>600</v>
      </c>
      <c r="H26" s="21" t="s">
        <v>0</v>
      </c>
      <c r="I26" s="32">
        <v>25400</v>
      </c>
      <c r="J26" s="32">
        <v>25000</v>
      </c>
      <c r="K26" s="12">
        <v>25200</v>
      </c>
      <c r="L26" s="12">
        <f t="shared" si="2"/>
        <v>15120000</v>
      </c>
      <c r="M26" s="152"/>
      <c r="N26" s="66"/>
    </row>
    <row r="27" spans="2:16" ht="23" customHeight="1" x14ac:dyDescent="0.15">
      <c r="B27" s="277"/>
      <c r="C27" s="280"/>
      <c r="D27" s="263"/>
      <c r="E27" s="64" t="s">
        <v>326</v>
      </c>
      <c r="F27" s="64" t="s">
        <v>364</v>
      </c>
      <c r="G27" s="20">
        <v>600</v>
      </c>
      <c r="H27" s="21" t="s">
        <v>0</v>
      </c>
      <c r="I27" s="32">
        <v>39100</v>
      </c>
      <c r="J27" s="32">
        <v>39700</v>
      </c>
      <c r="K27" s="12">
        <v>39400</v>
      </c>
      <c r="L27" s="12">
        <f t="shared" si="2"/>
        <v>23640000</v>
      </c>
      <c r="M27" s="152"/>
      <c r="N27" s="66"/>
    </row>
    <row r="28" spans="2:16" ht="30" customHeight="1" x14ac:dyDescent="0.15">
      <c r="B28" s="277"/>
      <c r="C28" s="280"/>
      <c r="D28" s="263"/>
      <c r="E28" s="64" t="s">
        <v>536</v>
      </c>
      <c r="F28" s="64" t="s">
        <v>537</v>
      </c>
      <c r="G28" s="20">
        <v>300</v>
      </c>
      <c r="H28" s="21" t="s">
        <v>0</v>
      </c>
      <c r="I28" s="32">
        <v>289550</v>
      </c>
      <c r="J28" s="32">
        <v>289550</v>
      </c>
      <c r="K28" s="32">
        <v>289550</v>
      </c>
      <c r="L28" s="12">
        <f>G28*K28</f>
        <v>86865000</v>
      </c>
      <c r="M28" s="152"/>
      <c r="N28" s="66"/>
    </row>
    <row r="29" spans="2:16" ht="37.25" customHeight="1" x14ac:dyDescent="0.15">
      <c r="B29" s="277"/>
      <c r="C29" s="280"/>
      <c r="D29" s="263"/>
      <c r="E29" s="64" t="s">
        <v>327</v>
      </c>
      <c r="F29" s="64" t="s">
        <v>365</v>
      </c>
      <c r="G29" s="20">
        <v>300</v>
      </c>
      <c r="H29" s="21" t="s">
        <v>0</v>
      </c>
      <c r="I29" s="32">
        <v>152000</v>
      </c>
      <c r="J29" s="32">
        <v>156000</v>
      </c>
      <c r="K29" s="12">
        <v>154000</v>
      </c>
      <c r="L29" s="12">
        <f t="shared" si="2"/>
        <v>46200000</v>
      </c>
      <c r="M29" s="152"/>
      <c r="N29" s="66"/>
    </row>
    <row r="30" spans="2:16" ht="18.5" customHeight="1" x14ac:dyDescent="0.15">
      <c r="B30" s="277"/>
      <c r="C30" s="280"/>
      <c r="D30" s="263"/>
      <c r="E30" s="64" t="s">
        <v>328</v>
      </c>
      <c r="F30" s="64" t="s">
        <v>366</v>
      </c>
      <c r="G30" s="20">
        <v>300</v>
      </c>
      <c r="H30" s="21" t="s">
        <v>0</v>
      </c>
      <c r="I30" s="32">
        <v>13500</v>
      </c>
      <c r="J30" s="32">
        <v>14500</v>
      </c>
      <c r="K30" s="12">
        <v>14000</v>
      </c>
      <c r="L30" s="12">
        <f t="shared" si="2"/>
        <v>4200000</v>
      </c>
      <c r="M30" s="152"/>
      <c r="N30" s="66"/>
    </row>
    <row r="31" spans="2:16" ht="18" customHeight="1" x14ac:dyDescent="0.15">
      <c r="B31" s="277"/>
      <c r="C31" s="280"/>
      <c r="D31" s="263"/>
      <c r="E31" s="64" t="s">
        <v>329</v>
      </c>
      <c r="F31" s="64" t="s">
        <v>367</v>
      </c>
      <c r="G31" s="20">
        <v>15000</v>
      </c>
      <c r="H31" s="21" t="s">
        <v>0</v>
      </c>
      <c r="I31" s="32">
        <v>75800</v>
      </c>
      <c r="J31" s="32">
        <v>75400</v>
      </c>
      <c r="K31" s="12">
        <v>75600</v>
      </c>
      <c r="L31" s="12">
        <f t="shared" si="2"/>
        <v>1134000000</v>
      </c>
      <c r="M31" s="152"/>
      <c r="N31" s="66"/>
    </row>
    <row r="32" spans="2:16" ht="18.5" customHeight="1" x14ac:dyDescent="0.15">
      <c r="B32" s="277"/>
      <c r="C32" s="280"/>
      <c r="D32" s="263"/>
      <c r="E32" s="64" t="s">
        <v>330</v>
      </c>
      <c r="F32" s="64" t="s">
        <v>368</v>
      </c>
      <c r="G32" s="20">
        <v>2700</v>
      </c>
      <c r="H32" s="21" t="s">
        <v>0</v>
      </c>
      <c r="I32" s="32">
        <v>18100</v>
      </c>
      <c r="J32" s="32">
        <v>17900</v>
      </c>
      <c r="K32" s="12">
        <v>18000</v>
      </c>
      <c r="L32" s="12">
        <f t="shared" si="2"/>
        <v>48600000</v>
      </c>
      <c r="M32" s="152"/>
      <c r="N32" s="66"/>
    </row>
    <row r="33" spans="2:14" ht="21" customHeight="1" x14ac:dyDescent="0.15">
      <c r="B33" s="277"/>
      <c r="C33" s="280"/>
      <c r="D33" s="263"/>
      <c r="E33" s="64" t="s">
        <v>331</v>
      </c>
      <c r="F33" s="64" t="s">
        <v>369</v>
      </c>
      <c r="G33" s="20">
        <v>600</v>
      </c>
      <c r="H33" s="21" t="s">
        <v>0</v>
      </c>
      <c r="I33" s="32">
        <v>32500</v>
      </c>
      <c r="J33" s="32">
        <v>29500</v>
      </c>
      <c r="K33" s="12">
        <v>31000</v>
      </c>
      <c r="L33" s="12">
        <f t="shared" si="2"/>
        <v>18600000</v>
      </c>
      <c r="M33" s="152"/>
      <c r="N33" s="66"/>
    </row>
    <row r="34" spans="2:14" ht="20" customHeight="1" x14ac:dyDescent="0.15">
      <c r="B34" s="277"/>
      <c r="C34" s="280"/>
      <c r="D34" s="263"/>
      <c r="E34" s="64" t="s">
        <v>332</v>
      </c>
      <c r="F34" s="64" t="s">
        <v>370</v>
      </c>
      <c r="G34" s="20">
        <v>1200</v>
      </c>
      <c r="H34" s="21" t="s">
        <v>0</v>
      </c>
      <c r="I34" s="32">
        <v>18000</v>
      </c>
      <c r="J34" s="32">
        <v>18000</v>
      </c>
      <c r="K34" s="12">
        <v>18000</v>
      </c>
      <c r="L34" s="12">
        <f t="shared" si="2"/>
        <v>21600000</v>
      </c>
      <c r="M34" s="152"/>
      <c r="N34" s="66"/>
    </row>
    <row r="35" spans="2:14" ht="21" customHeight="1" x14ac:dyDescent="0.15">
      <c r="B35" s="277"/>
      <c r="C35" s="280"/>
      <c r="D35" s="263"/>
      <c r="E35" s="64" t="s">
        <v>371</v>
      </c>
      <c r="F35" s="64" t="s">
        <v>373</v>
      </c>
      <c r="G35" s="20">
        <v>1200</v>
      </c>
      <c r="H35" s="21" t="s">
        <v>0</v>
      </c>
      <c r="I35" s="32">
        <v>21000</v>
      </c>
      <c r="J35" s="32">
        <v>21000</v>
      </c>
      <c r="K35" s="12">
        <v>21000</v>
      </c>
      <c r="L35" s="12">
        <f t="shared" si="2"/>
        <v>25200000</v>
      </c>
      <c r="M35" s="152"/>
      <c r="N35" s="66"/>
    </row>
    <row r="36" spans="2:14" ht="20" customHeight="1" x14ac:dyDescent="0.15">
      <c r="B36" s="277"/>
      <c r="C36" s="280"/>
      <c r="D36" s="263"/>
      <c r="E36" s="64" t="s">
        <v>333</v>
      </c>
      <c r="F36" s="64" t="s">
        <v>372</v>
      </c>
      <c r="G36" s="20">
        <v>300</v>
      </c>
      <c r="H36" s="21" t="s">
        <v>0</v>
      </c>
      <c r="I36" s="32">
        <v>8400</v>
      </c>
      <c r="J36" s="32">
        <v>8400</v>
      </c>
      <c r="K36" s="12">
        <v>8400</v>
      </c>
      <c r="L36" s="12">
        <f t="shared" si="2"/>
        <v>2520000</v>
      </c>
      <c r="M36" s="152"/>
      <c r="N36" s="66"/>
    </row>
    <row r="37" spans="2:14" ht="21" customHeight="1" x14ac:dyDescent="0.15">
      <c r="B37" s="277"/>
      <c r="C37" s="280"/>
      <c r="D37" s="263"/>
      <c r="E37" s="64" t="s">
        <v>334</v>
      </c>
      <c r="F37" s="64" t="s">
        <v>374</v>
      </c>
      <c r="G37" s="20">
        <v>300</v>
      </c>
      <c r="H37" s="21" t="s">
        <v>0</v>
      </c>
      <c r="I37" s="32">
        <v>11000</v>
      </c>
      <c r="J37" s="32">
        <v>11000</v>
      </c>
      <c r="K37" s="12">
        <v>11000</v>
      </c>
      <c r="L37" s="12">
        <f t="shared" si="2"/>
        <v>3300000</v>
      </c>
      <c r="M37" s="152"/>
      <c r="N37" s="66"/>
    </row>
    <row r="38" spans="2:14" ht="21" customHeight="1" x14ac:dyDescent="0.15">
      <c r="B38" s="277"/>
      <c r="C38" s="280"/>
      <c r="D38" s="263"/>
      <c r="E38" s="64" t="s">
        <v>335</v>
      </c>
      <c r="F38" s="64" t="s">
        <v>375</v>
      </c>
      <c r="G38" s="20">
        <v>900</v>
      </c>
      <c r="H38" s="21" t="s">
        <v>0</v>
      </c>
      <c r="I38" s="32">
        <v>12800</v>
      </c>
      <c r="J38" s="32">
        <v>14400</v>
      </c>
      <c r="K38" s="12">
        <v>13600</v>
      </c>
      <c r="L38" s="12">
        <f t="shared" si="2"/>
        <v>12240000</v>
      </c>
      <c r="M38" s="152"/>
      <c r="N38" s="66"/>
    </row>
    <row r="39" spans="2:14" ht="15" x14ac:dyDescent="0.15">
      <c r="B39" s="277"/>
      <c r="C39" s="280"/>
      <c r="D39" s="263"/>
      <c r="E39" s="64" t="s">
        <v>336</v>
      </c>
      <c r="F39" s="64" t="s">
        <v>376</v>
      </c>
      <c r="G39" s="20">
        <v>900</v>
      </c>
      <c r="H39" s="21" t="s">
        <v>0</v>
      </c>
      <c r="I39" s="32">
        <v>58800</v>
      </c>
      <c r="J39" s="32">
        <v>58400</v>
      </c>
      <c r="K39" s="12">
        <v>58600</v>
      </c>
      <c r="L39" s="12">
        <f t="shared" si="2"/>
        <v>52740000</v>
      </c>
      <c r="M39" s="152"/>
      <c r="N39" s="66"/>
    </row>
    <row r="40" spans="2:14" ht="20" customHeight="1" x14ac:dyDescent="0.15">
      <c r="B40" s="277"/>
      <c r="C40" s="280"/>
      <c r="D40" s="263"/>
      <c r="E40" s="64" t="s">
        <v>337</v>
      </c>
      <c r="F40" s="64" t="s">
        <v>377</v>
      </c>
      <c r="G40" s="20">
        <v>900</v>
      </c>
      <c r="H40" s="21" t="s">
        <v>0</v>
      </c>
      <c r="I40" s="32">
        <v>2100</v>
      </c>
      <c r="J40" s="32">
        <v>2500</v>
      </c>
      <c r="K40" s="12">
        <v>2300</v>
      </c>
      <c r="L40" s="12">
        <f t="shared" si="2"/>
        <v>2070000</v>
      </c>
      <c r="M40" s="152"/>
      <c r="N40" s="66"/>
    </row>
    <row r="41" spans="2:14" ht="20" customHeight="1" x14ac:dyDescent="0.15">
      <c r="B41" s="277"/>
      <c r="C41" s="280"/>
      <c r="D41" s="263"/>
      <c r="E41" s="64" t="s">
        <v>338</v>
      </c>
      <c r="F41" s="64" t="s">
        <v>378</v>
      </c>
      <c r="G41" s="20">
        <v>10800</v>
      </c>
      <c r="H41" s="21" t="s">
        <v>0</v>
      </c>
      <c r="I41" s="32">
        <v>58000</v>
      </c>
      <c r="J41" s="32">
        <v>58000</v>
      </c>
      <c r="K41" s="12">
        <v>58000</v>
      </c>
      <c r="L41" s="12">
        <f t="shared" si="2"/>
        <v>626400000</v>
      </c>
      <c r="M41" s="152"/>
      <c r="N41" s="66"/>
    </row>
    <row r="42" spans="2:14" ht="24.5" customHeight="1" x14ac:dyDescent="0.15">
      <c r="B42" s="277"/>
      <c r="C42" s="280"/>
      <c r="D42" s="263"/>
      <c r="E42" s="64" t="s">
        <v>339</v>
      </c>
      <c r="F42" s="64" t="s">
        <v>379</v>
      </c>
      <c r="G42" s="20">
        <v>1200</v>
      </c>
      <c r="H42" s="21" t="s">
        <v>0</v>
      </c>
      <c r="I42" s="32">
        <v>7400</v>
      </c>
      <c r="J42" s="32">
        <v>7800</v>
      </c>
      <c r="K42" s="12">
        <v>7600</v>
      </c>
      <c r="L42" s="12">
        <f t="shared" si="2"/>
        <v>9120000</v>
      </c>
      <c r="M42" s="152"/>
      <c r="N42" s="66"/>
    </row>
    <row r="43" spans="2:14" ht="23" customHeight="1" x14ac:dyDescent="0.15">
      <c r="B43" s="277"/>
      <c r="C43" s="280"/>
      <c r="D43" s="263"/>
      <c r="E43" s="64" t="s">
        <v>340</v>
      </c>
      <c r="F43" s="64" t="s">
        <v>380</v>
      </c>
      <c r="G43" s="20">
        <v>3600</v>
      </c>
      <c r="H43" s="21" t="s">
        <v>0</v>
      </c>
      <c r="I43" s="32">
        <v>9400</v>
      </c>
      <c r="J43" s="32">
        <v>9800</v>
      </c>
      <c r="K43" s="12">
        <v>9600</v>
      </c>
      <c r="L43" s="12">
        <f t="shared" si="2"/>
        <v>34560000</v>
      </c>
      <c r="M43" s="152"/>
      <c r="N43" s="66"/>
    </row>
    <row r="44" spans="2:14" ht="20" customHeight="1" x14ac:dyDescent="0.15">
      <c r="B44" s="277"/>
      <c r="C44" s="280"/>
      <c r="D44" s="263"/>
      <c r="E44" s="64" t="s">
        <v>341</v>
      </c>
      <c r="F44" s="64" t="s">
        <v>381</v>
      </c>
      <c r="G44" s="20">
        <v>1200</v>
      </c>
      <c r="H44" s="21" t="s">
        <v>0</v>
      </c>
      <c r="I44" s="32">
        <v>20000</v>
      </c>
      <c r="J44" s="32">
        <v>20000</v>
      </c>
      <c r="K44" s="12">
        <v>20000</v>
      </c>
      <c r="L44" s="12">
        <f t="shared" si="2"/>
        <v>24000000</v>
      </c>
      <c r="M44" s="152"/>
      <c r="N44" s="66"/>
    </row>
    <row r="45" spans="2:14" ht="18.5" customHeight="1" x14ac:dyDescent="0.15">
      <c r="B45" s="277"/>
      <c r="C45" s="280"/>
      <c r="D45" s="263"/>
      <c r="E45" s="64" t="s">
        <v>342</v>
      </c>
      <c r="F45" s="64" t="s">
        <v>382</v>
      </c>
      <c r="G45" s="20">
        <v>1200</v>
      </c>
      <c r="H45" s="21" t="s">
        <v>0</v>
      </c>
      <c r="I45" s="32">
        <v>10800</v>
      </c>
      <c r="J45" s="32">
        <v>11200</v>
      </c>
      <c r="K45" s="12">
        <v>11000</v>
      </c>
      <c r="L45" s="12">
        <f t="shared" si="2"/>
        <v>13200000</v>
      </c>
      <c r="M45" s="152"/>
      <c r="N45" s="66"/>
    </row>
    <row r="46" spans="2:14" ht="19.25" customHeight="1" x14ac:dyDescent="0.15">
      <c r="B46" s="277"/>
      <c r="C46" s="280"/>
      <c r="D46" s="263"/>
      <c r="E46" s="64" t="s">
        <v>343</v>
      </c>
      <c r="F46" s="64" t="s">
        <v>383</v>
      </c>
      <c r="G46" s="20">
        <v>1200</v>
      </c>
      <c r="H46" s="21" t="s">
        <v>0</v>
      </c>
      <c r="I46" s="32">
        <v>5300</v>
      </c>
      <c r="J46" s="32">
        <v>5900</v>
      </c>
      <c r="K46" s="12">
        <v>5600</v>
      </c>
      <c r="L46" s="12">
        <f t="shared" si="2"/>
        <v>6720000</v>
      </c>
      <c r="M46" s="152"/>
      <c r="N46" s="66"/>
    </row>
    <row r="47" spans="2:14" ht="19.25" customHeight="1" x14ac:dyDescent="0.15">
      <c r="B47" s="277"/>
      <c r="C47" s="280"/>
      <c r="D47" s="263"/>
      <c r="E47" s="64" t="s">
        <v>344</v>
      </c>
      <c r="F47" s="64" t="s">
        <v>384</v>
      </c>
      <c r="G47" s="20">
        <v>1200</v>
      </c>
      <c r="H47" s="21" t="s">
        <v>0</v>
      </c>
      <c r="I47" s="32">
        <v>6450</v>
      </c>
      <c r="J47" s="32">
        <v>6750</v>
      </c>
      <c r="K47" s="12">
        <v>6600</v>
      </c>
      <c r="L47" s="12">
        <f t="shared" si="2"/>
        <v>7920000</v>
      </c>
      <c r="M47" s="152"/>
      <c r="N47" s="66"/>
    </row>
    <row r="48" spans="2:14" ht="20.5" customHeight="1" x14ac:dyDescent="0.15">
      <c r="B48" s="277"/>
      <c r="C48" s="280"/>
      <c r="D48" s="263"/>
      <c r="E48" s="64" t="s">
        <v>345</v>
      </c>
      <c r="F48" s="64" t="s">
        <v>385</v>
      </c>
      <c r="G48" s="20">
        <v>36000</v>
      </c>
      <c r="H48" s="21" t="s">
        <v>0</v>
      </c>
      <c r="I48" s="32">
        <v>440</v>
      </c>
      <c r="J48" s="32">
        <v>480</v>
      </c>
      <c r="K48" s="12">
        <v>460</v>
      </c>
      <c r="L48" s="12">
        <f t="shared" si="2"/>
        <v>16560000</v>
      </c>
      <c r="M48" s="152"/>
      <c r="N48" s="66"/>
    </row>
    <row r="49" spans="2:15" ht="21.5" customHeight="1" x14ac:dyDescent="0.15">
      <c r="B49" s="277"/>
      <c r="C49" s="280"/>
      <c r="D49" s="263"/>
      <c r="E49" s="64" t="s">
        <v>346</v>
      </c>
      <c r="F49" s="64" t="s">
        <v>386</v>
      </c>
      <c r="G49" s="20">
        <v>36000</v>
      </c>
      <c r="H49" s="21" t="s">
        <v>0</v>
      </c>
      <c r="I49" s="32">
        <v>560</v>
      </c>
      <c r="J49" s="32">
        <v>520</v>
      </c>
      <c r="K49" s="12">
        <v>540</v>
      </c>
      <c r="L49" s="12">
        <f t="shared" si="2"/>
        <v>19440000</v>
      </c>
      <c r="M49" s="152"/>
      <c r="N49" s="66"/>
    </row>
    <row r="50" spans="2:15" ht="32" customHeight="1" x14ac:dyDescent="0.15">
      <c r="B50" s="277"/>
      <c r="C50" s="280"/>
      <c r="D50" s="263"/>
      <c r="E50" s="64" t="s">
        <v>347</v>
      </c>
      <c r="F50" s="64" t="s">
        <v>387</v>
      </c>
      <c r="G50" s="20">
        <v>300</v>
      </c>
      <c r="H50" s="21" t="s">
        <v>0</v>
      </c>
      <c r="I50" s="32">
        <v>122500</v>
      </c>
      <c r="J50" s="32">
        <v>119500</v>
      </c>
      <c r="K50" s="12">
        <v>120000</v>
      </c>
      <c r="L50" s="12">
        <f t="shared" si="2"/>
        <v>36000000</v>
      </c>
      <c r="M50" s="152"/>
      <c r="N50" s="66"/>
    </row>
    <row r="51" spans="2:15" ht="36" customHeight="1" x14ac:dyDescent="0.15">
      <c r="B51" s="277"/>
      <c r="C51" s="280"/>
      <c r="D51" s="263"/>
      <c r="E51" s="64" t="s">
        <v>348</v>
      </c>
      <c r="F51" s="64" t="s">
        <v>388</v>
      </c>
      <c r="G51" s="20">
        <v>36000</v>
      </c>
      <c r="H51" s="21" t="s">
        <v>0</v>
      </c>
      <c r="I51" s="32">
        <v>740</v>
      </c>
      <c r="J51" s="32">
        <v>780</v>
      </c>
      <c r="K51" s="12">
        <v>760</v>
      </c>
      <c r="L51" s="12">
        <f t="shared" si="2"/>
        <v>27360000</v>
      </c>
      <c r="M51" s="152"/>
      <c r="N51" s="66"/>
    </row>
    <row r="52" spans="2:15" ht="32" customHeight="1" x14ac:dyDescent="0.15">
      <c r="B52" s="277"/>
      <c r="C52" s="280"/>
      <c r="D52" s="263"/>
      <c r="E52" s="64" t="s">
        <v>349</v>
      </c>
      <c r="F52" s="64" t="s">
        <v>389</v>
      </c>
      <c r="G52" s="20">
        <v>900</v>
      </c>
      <c r="H52" s="21" t="s">
        <v>0</v>
      </c>
      <c r="I52" s="32">
        <v>947500</v>
      </c>
      <c r="J52" s="32">
        <v>944500</v>
      </c>
      <c r="K52" s="12">
        <v>946000</v>
      </c>
      <c r="L52" s="12">
        <f t="shared" si="2"/>
        <v>851400000</v>
      </c>
      <c r="M52" s="152"/>
      <c r="N52" s="66"/>
    </row>
    <row r="53" spans="2:15" ht="20.5" customHeight="1" x14ac:dyDescent="0.15">
      <c r="B53" s="277"/>
      <c r="C53" s="280"/>
      <c r="D53" s="263"/>
      <c r="E53" s="64" t="s">
        <v>350</v>
      </c>
      <c r="F53" s="64" t="s">
        <v>391</v>
      </c>
      <c r="G53" s="20">
        <v>600</v>
      </c>
      <c r="H53" s="21" t="s">
        <v>0</v>
      </c>
      <c r="I53" s="12">
        <v>2800</v>
      </c>
      <c r="J53" s="12">
        <v>2800</v>
      </c>
      <c r="K53" s="12">
        <v>2800</v>
      </c>
      <c r="L53" s="12">
        <f t="shared" si="2"/>
        <v>1680000</v>
      </c>
      <c r="M53" s="152"/>
      <c r="N53" s="66"/>
    </row>
    <row r="54" spans="2:15" ht="20.5" customHeight="1" x14ac:dyDescent="0.15">
      <c r="B54" s="277"/>
      <c r="C54" s="280"/>
      <c r="D54" s="263"/>
      <c r="E54" s="64" t="s">
        <v>351</v>
      </c>
      <c r="F54" s="64" t="s">
        <v>392</v>
      </c>
      <c r="G54" s="20">
        <v>300</v>
      </c>
      <c r="H54" s="21" t="s">
        <v>0</v>
      </c>
      <c r="I54" s="32">
        <v>38200</v>
      </c>
      <c r="J54" s="32">
        <v>38000</v>
      </c>
      <c r="K54" s="12">
        <v>38100</v>
      </c>
      <c r="L54" s="12">
        <f t="shared" si="2"/>
        <v>11430000</v>
      </c>
      <c r="M54" s="152"/>
      <c r="N54" s="66"/>
    </row>
    <row r="55" spans="2:15" ht="19.25" customHeight="1" x14ac:dyDescent="0.15">
      <c r="B55" s="277"/>
      <c r="C55" s="280"/>
      <c r="D55" s="263"/>
      <c r="E55" s="64" t="s">
        <v>352</v>
      </c>
      <c r="F55" s="64" t="s">
        <v>393</v>
      </c>
      <c r="G55" s="20">
        <v>1200</v>
      </c>
      <c r="H55" s="21" t="s">
        <v>0</v>
      </c>
      <c r="I55" s="12">
        <v>2800</v>
      </c>
      <c r="J55" s="12">
        <v>2800</v>
      </c>
      <c r="K55" s="12">
        <v>2800</v>
      </c>
      <c r="L55" s="12">
        <f t="shared" si="2"/>
        <v>3360000</v>
      </c>
      <c r="M55" s="152"/>
      <c r="N55" s="66"/>
    </row>
    <row r="56" spans="2:15" ht="26.5" customHeight="1" x14ac:dyDescent="0.15">
      <c r="B56" s="277"/>
      <c r="C56" s="280"/>
      <c r="D56" s="263"/>
      <c r="E56" s="64" t="s">
        <v>353</v>
      </c>
      <c r="F56" s="64" t="s">
        <v>394</v>
      </c>
      <c r="G56" s="20">
        <v>600</v>
      </c>
      <c r="H56" s="21" t="s">
        <v>0</v>
      </c>
      <c r="I56" s="32">
        <v>7700</v>
      </c>
      <c r="J56" s="32">
        <v>7500</v>
      </c>
      <c r="K56" s="12">
        <v>7600</v>
      </c>
      <c r="L56" s="12">
        <f t="shared" si="2"/>
        <v>4560000</v>
      </c>
      <c r="M56" s="152"/>
      <c r="N56" s="66"/>
    </row>
    <row r="57" spans="2:15" ht="33.5" customHeight="1" x14ac:dyDescent="0.15">
      <c r="B57" s="277"/>
      <c r="C57" s="280"/>
      <c r="D57" s="263"/>
      <c r="E57" s="64" t="s">
        <v>354</v>
      </c>
      <c r="F57" s="64" t="s">
        <v>395</v>
      </c>
      <c r="G57" s="20">
        <v>1500</v>
      </c>
      <c r="H57" s="21" t="s">
        <v>0</v>
      </c>
      <c r="I57" s="12">
        <v>2800</v>
      </c>
      <c r="J57" s="12">
        <v>2800</v>
      </c>
      <c r="K57" s="12">
        <v>2800</v>
      </c>
      <c r="L57" s="12">
        <f t="shared" si="2"/>
        <v>4200000</v>
      </c>
      <c r="M57" s="152"/>
      <c r="N57" s="66"/>
    </row>
    <row r="58" spans="2:15" ht="33" customHeight="1" x14ac:dyDescent="0.15">
      <c r="B58" s="277"/>
      <c r="C58" s="280"/>
      <c r="D58" s="263"/>
      <c r="E58" s="64" t="s">
        <v>355</v>
      </c>
      <c r="F58" s="64" t="s">
        <v>396</v>
      </c>
      <c r="G58" s="20">
        <v>300</v>
      </c>
      <c r="H58" s="21" t="s">
        <v>0</v>
      </c>
      <c r="I58" s="32">
        <v>99600</v>
      </c>
      <c r="J58" s="32">
        <v>99200</v>
      </c>
      <c r="K58" s="12">
        <v>99400</v>
      </c>
      <c r="L58" s="12">
        <f t="shared" si="2"/>
        <v>29820000</v>
      </c>
      <c r="M58" s="152"/>
      <c r="N58" s="66"/>
    </row>
    <row r="59" spans="2:15" ht="22.25" customHeight="1" x14ac:dyDescent="0.15">
      <c r="B59" s="277"/>
      <c r="C59" s="280"/>
      <c r="D59" s="263"/>
      <c r="E59" s="64" t="s">
        <v>356</v>
      </c>
      <c r="F59" s="64" t="s">
        <v>397</v>
      </c>
      <c r="G59" s="20">
        <v>1200</v>
      </c>
      <c r="H59" s="21" t="s">
        <v>0</v>
      </c>
      <c r="I59" s="32">
        <v>11000</v>
      </c>
      <c r="J59" s="32">
        <v>11400</v>
      </c>
      <c r="K59" s="12">
        <v>11200</v>
      </c>
      <c r="L59" s="12">
        <f t="shared" si="2"/>
        <v>13440000</v>
      </c>
      <c r="M59" s="152"/>
      <c r="N59" s="66"/>
    </row>
    <row r="60" spans="2:15" ht="32" customHeight="1" x14ac:dyDescent="0.15">
      <c r="B60" s="277"/>
      <c r="C60" s="280"/>
      <c r="D60" s="263"/>
      <c r="E60" s="64" t="s">
        <v>357</v>
      </c>
      <c r="F60" s="64" t="s">
        <v>398</v>
      </c>
      <c r="G60" s="20">
        <v>600</v>
      </c>
      <c r="H60" s="21" t="s">
        <v>0</v>
      </c>
      <c r="I60" s="32">
        <v>118800</v>
      </c>
      <c r="J60" s="32">
        <v>116400</v>
      </c>
      <c r="K60" s="12">
        <v>117599.99999999999</v>
      </c>
      <c r="L60" s="12">
        <f t="shared" si="2"/>
        <v>70559999.999999985</v>
      </c>
      <c r="M60" s="152"/>
      <c r="N60" s="66"/>
    </row>
    <row r="61" spans="2:15" ht="21" customHeight="1" x14ac:dyDescent="0.15">
      <c r="B61" s="277"/>
      <c r="C61" s="280"/>
      <c r="D61" s="263"/>
      <c r="E61" s="64" t="s">
        <v>359</v>
      </c>
      <c r="F61" s="5">
        <v>1</v>
      </c>
      <c r="G61" s="20">
        <v>300</v>
      </c>
      <c r="H61" s="21" t="s">
        <v>0</v>
      </c>
      <c r="I61" s="32">
        <v>721000</v>
      </c>
      <c r="J61" s="32">
        <v>721000</v>
      </c>
      <c r="K61" s="12">
        <v>721000</v>
      </c>
      <c r="L61" s="12">
        <f t="shared" si="2"/>
        <v>216300000</v>
      </c>
      <c r="M61" s="152"/>
      <c r="N61" s="130"/>
      <c r="O61" s="56"/>
    </row>
    <row r="62" spans="2:15" s="29" customFormat="1" ht="40.25" customHeight="1" x14ac:dyDescent="0.2">
      <c r="B62" s="277"/>
      <c r="C62" s="280"/>
      <c r="D62" s="5"/>
      <c r="E62" s="251" t="s">
        <v>243</v>
      </c>
      <c r="F62" s="251"/>
      <c r="G62" s="251"/>
      <c r="H62" s="251"/>
      <c r="I62" s="251"/>
      <c r="J62" s="251"/>
      <c r="K62" s="251"/>
      <c r="L62" s="34">
        <f>SUM(L23:L61)</f>
        <v>5041125000</v>
      </c>
      <c r="M62" s="152"/>
      <c r="N62" s="193"/>
    </row>
    <row r="63" spans="2:15" ht="33" customHeight="1" x14ac:dyDescent="0.15">
      <c r="B63" s="277"/>
      <c r="C63" s="280"/>
      <c r="D63" s="263" t="s">
        <v>33</v>
      </c>
      <c r="E63" s="68" t="s">
        <v>46</v>
      </c>
      <c r="F63" s="68" t="s">
        <v>6</v>
      </c>
      <c r="G63" s="68" t="s">
        <v>1</v>
      </c>
      <c r="H63" s="68" t="s">
        <v>0</v>
      </c>
      <c r="I63" s="69" t="s">
        <v>207</v>
      </c>
      <c r="J63" s="69" t="s">
        <v>208</v>
      </c>
      <c r="K63" s="69" t="s">
        <v>199</v>
      </c>
      <c r="L63" s="31" t="s">
        <v>197</v>
      </c>
      <c r="M63" s="152"/>
      <c r="N63" s="66"/>
    </row>
    <row r="64" spans="2:15" ht="17.5" customHeight="1" x14ac:dyDescent="0.15">
      <c r="B64" s="277"/>
      <c r="C64" s="280"/>
      <c r="D64" s="263"/>
      <c r="E64" s="64" t="s">
        <v>104</v>
      </c>
      <c r="F64" s="8" t="s">
        <v>126</v>
      </c>
      <c r="G64" s="20">
        <v>1200</v>
      </c>
      <c r="H64" s="21" t="s">
        <v>0</v>
      </c>
      <c r="I64" s="32">
        <v>9300</v>
      </c>
      <c r="J64" s="32">
        <v>8900</v>
      </c>
      <c r="K64" s="33">
        <v>9100</v>
      </c>
      <c r="L64" s="33">
        <f t="shared" ref="L64:L70" si="3">G64*K64</f>
        <v>10920000</v>
      </c>
      <c r="M64" s="152"/>
      <c r="N64" s="66"/>
    </row>
    <row r="65" spans="2:15" ht="17.5" customHeight="1" x14ac:dyDescent="0.15">
      <c r="B65" s="277"/>
      <c r="C65" s="280"/>
      <c r="D65" s="263"/>
      <c r="E65" s="64" t="s">
        <v>106</v>
      </c>
      <c r="F65" s="8" t="s">
        <v>127</v>
      </c>
      <c r="G65" s="20">
        <v>600</v>
      </c>
      <c r="H65" s="21" t="s">
        <v>0</v>
      </c>
      <c r="I65" s="32">
        <v>62500</v>
      </c>
      <c r="J65" s="32">
        <v>65500</v>
      </c>
      <c r="K65" s="33">
        <v>64000</v>
      </c>
      <c r="L65" s="33">
        <f t="shared" si="3"/>
        <v>38400000</v>
      </c>
      <c r="M65" s="152"/>
      <c r="N65" s="66"/>
    </row>
    <row r="66" spans="2:15" ht="18.5" customHeight="1" x14ac:dyDescent="0.15">
      <c r="B66" s="277"/>
      <c r="C66" s="280"/>
      <c r="D66" s="263"/>
      <c r="E66" s="64" t="s">
        <v>110</v>
      </c>
      <c r="F66" s="8" t="s">
        <v>128</v>
      </c>
      <c r="G66" s="20">
        <v>600</v>
      </c>
      <c r="H66" s="21" t="s">
        <v>0</v>
      </c>
      <c r="I66" s="32">
        <v>34000</v>
      </c>
      <c r="J66" s="32">
        <v>36000</v>
      </c>
      <c r="K66" s="33">
        <v>35000</v>
      </c>
      <c r="L66" s="33">
        <f t="shared" si="3"/>
        <v>21000000</v>
      </c>
      <c r="M66" s="152"/>
      <c r="N66" s="66"/>
    </row>
    <row r="67" spans="2:15" ht="18.5" customHeight="1" x14ac:dyDescent="0.15">
      <c r="B67" s="277"/>
      <c r="C67" s="280"/>
      <c r="D67" s="263"/>
      <c r="E67" s="64" t="s">
        <v>111</v>
      </c>
      <c r="F67" s="8" t="s">
        <v>129</v>
      </c>
      <c r="G67" s="20">
        <v>600</v>
      </c>
      <c r="H67" s="21" t="s">
        <v>0</v>
      </c>
      <c r="I67" s="32">
        <v>7150</v>
      </c>
      <c r="J67" s="32">
        <v>6850</v>
      </c>
      <c r="K67" s="33">
        <v>7000</v>
      </c>
      <c r="L67" s="33">
        <f t="shared" si="3"/>
        <v>4200000</v>
      </c>
      <c r="M67" s="152"/>
      <c r="N67" s="66"/>
    </row>
    <row r="68" spans="2:15" ht="16.25" customHeight="1" x14ac:dyDescent="0.15">
      <c r="B68" s="277"/>
      <c r="C68" s="280"/>
      <c r="D68" s="263"/>
      <c r="E68" s="64" t="s">
        <v>112</v>
      </c>
      <c r="F68" s="8" t="s">
        <v>130</v>
      </c>
      <c r="G68" s="20">
        <v>600</v>
      </c>
      <c r="H68" s="21" t="s">
        <v>0</v>
      </c>
      <c r="I68" s="32">
        <v>63000</v>
      </c>
      <c r="J68" s="32">
        <v>61000</v>
      </c>
      <c r="K68" s="33">
        <v>62000</v>
      </c>
      <c r="L68" s="33">
        <f t="shared" si="3"/>
        <v>37200000</v>
      </c>
      <c r="M68" s="152"/>
      <c r="N68" s="66"/>
    </row>
    <row r="69" spans="2:15" ht="20.5" customHeight="1" x14ac:dyDescent="0.15">
      <c r="B69" s="277"/>
      <c r="C69" s="280"/>
      <c r="D69" s="263"/>
      <c r="E69" s="64" t="s">
        <v>113</v>
      </c>
      <c r="F69" s="8" t="s">
        <v>131</v>
      </c>
      <c r="G69" s="20">
        <v>300</v>
      </c>
      <c r="H69" s="21" t="s">
        <v>0</v>
      </c>
      <c r="I69" s="32">
        <v>225000</v>
      </c>
      <c r="J69" s="32">
        <v>223000</v>
      </c>
      <c r="K69" s="33">
        <v>224000</v>
      </c>
      <c r="L69" s="33">
        <f t="shared" si="3"/>
        <v>67200000</v>
      </c>
      <c r="M69" s="152"/>
      <c r="N69" s="66"/>
    </row>
    <row r="70" spans="2:15" ht="23" customHeight="1" x14ac:dyDescent="0.15">
      <c r="B70" s="277"/>
      <c r="C70" s="280"/>
      <c r="D70" s="263"/>
      <c r="E70" s="64" t="s">
        <v>114</v>
      </c>
      <c r="F70" s="8" t="s">
        <v>132</v>
      </c>
      <c r="G70" s="20">
        <v>600</v>
      </c>
      <c r="H70" s="21" t="s">
        <v>0</v>
      </c>
      <c r="I70" s="32">
        <v>62500</v>
      </c>
      <c r="J70" s="32">
        <v>61500</v>
      </c>
      <c r="K70" s="33">
        <v>62000</v>
      </c>
      <c r="L70" s="33">
        <f t="shared" si="3"/>
        <v>37200000</v>
      </c>
      <c r="M70" s="152"/>
      <c r="N70" s="130"/>
      <c r="O70" s="56"/>
    </row>
    <row r="71" spans="2:15" ht="31.25" customHeight="1" x14ac:dyDescent="0.15">
      <c r="B71" s="277"/>
      <c r="C71" s="280"/>
      <c r="D71" s="279" t="s">
        <v>34</v>
      </c>
      <c r="E71" s="251" t="s">
        <v>205</v>
      </c>
      <c r="F71" s="251"/>
      <c r="G71" s="251"/>
      <c r="H71" s="251"/>
      <c r="I71" s="251"/>
      <c r="J71" s="251"/>
      <c r="K71" s="251"/>
      <c r="L71" s="34">
        <f>SUM(L64:L70)</f>
        <v>216120000</v>
      </c>
      <c r="M71" s="152"/>
      <c r="N71" s="66"/>
    </row>
    <row r="72" spans="2:15" ht="27.5" customHeight="1" x14ac:dyDescent="0.15">
      <c r="B72" s="277"/>
      <c r="C72" s="280"/>
      <c r="D72" s="280"/>
      <c r="E72" s="64" t="s">
        <v>255</v>
      </c>
      <c r="F72" s="64" t="s">
        <v>256</v>
      </c>
      <c r="G72" s="20">
        <v>2400</v>
      </c>
      <c r="H72" s="21" t="s">
        <v>257</v>
      </c>
      <c r="I72" s="32">
        <v>39600</v>
      </c>
      <c r="J72" s="32">
        <v>40200</v>
      </c>
      <c r="K72" s="33">
        <v>39900</v>
      </c>
      <c r="L72" s="33">
        <f>G72*K72</f>
        <v>95760000</v>
      </c>
      <c r="M72" s="152"/>
      <c r="N72" s="66"/>
    </row>
    <row r="73" spans="2:15" ht="45" customHeight="1" x14ac:dyDescent="0.15">
      <c r="B73" s="277"/>
      <c r="C73" s="280"/>
      <c r="D73" s="280"/>
      <c r="E73" s="64" t="s">
        <v>259</v>
      </c>
      <c r="F73" s="64" t="s">
        <v>258</v>
      </c>
      <c r="G73" s="20">
        <v>300</v>
      </c>
      <c r="H73" s="21" t="s">
        <v>257</v>
      </c>
      <c r="I73" s="32">
        <v>446000</v>
      </c>
      <c r="J73" s="32">
        <v>450000</v>
      </c>
      <c r="K73" s="33">
        <v>448000</v>
      </c>
      <c r="L73" s="33">
        <f t="shared" ref="L73:L134" si="4">G73*K73</f>
        <v>134400000</v>
      </c>
      <c r="M73" s="152"/>
      <c r="N73" s="66"/>
    </row>
    <row r="74" spans="2:15" ht="52.25" customHeight="1" x14ac:dyDescent="0.15">
      <c r="B74" s="277"/>
      <c r="C74" s="280"/>
      <c r="D74" s="280"/>
      <c r="E74" s="64" t="s">
        <v>260</v>
      </c>
      <c r="F74" s="64" t="s">
        <v>261</v>
      </c>
      <c r="G74" s="20">
        <v>300</v>
      </c>
      <c r="H74" s="21" t="s">
        <v>257</v>
      </c>
      <c r="I74" s="32">
        <v>362000</v>
      </c>
      <c r="J74" s="32">
        <v>366000</v>
      </c>
      <c r="K74" s="33">
        <v>364000</v>
      </c>
      <c r="L74" s="33">
        <f t="shared" si="4"/>
        <v>109200000</v>
      </c>
      <c r="M74" s="152"/>
      <c r="N74" s="66"/>
    </row>
    <row r="75" spans="2:15" ht="43.25" customHeight="1" x14ac:dyDescent="0.15">
      <c r="B75" s="277"/>
      <c r="C75" s="280"/>
      <c r="D75" s="280"/>
      <c r="E75" s="64" t="s">
        <v>262</v>
      </c>
      <c r="F75" s="64" t="s">
        <v>263</v>
      </c>
      <c r="G75" s="20">
        <v>300</v>
      </c>
      <c r="H75" s="21" t="s">
        <v>257</v>
      </c>
      <c r="I75" s="32">
        <v>373000</v>
      </c>
      <c r="J75" s="32">
        <v>369000</v>
      </c>
      <c r="K75" s="33">
        <v>371000</v>
      </c>
      <c r="L75" s="33">
        <f t="shared" si="4"/>
        <v>111300000</v>
      </c>
      <c r="M75" s="152"/>
      <c r="N75" s="66"/>
    </row>
    <row r="76" spans="2:15" ht="39" customHeight="1" x14ac:dyDescent="0.15">
      <c r="B76" s="277"/>
      <c r="C76" s="280"/>
      <c r="D76" s="280"/>
      <c r="E76" s="64" t="s">
        <v>264</v>
      </c>
      <c r="F76" s="64" t="s">
        <v>265</v>
      </c>
      <c r="G76" s="20">
        <v>300</v>
      </c>
      <c r="H76" s="21" t="s">
        <v>257</v>
      </c>
      <c r="I76" s="32">
        <v>364000</v>
      </c>
      <c r="J76" s="32">
        <v>364000</v>
      </c>
      <c r="K76" s="33">
        <v>364000</v>
      </c>
      <c r="L76" s="33">
        <f t="shared" si="4"/>
        <v>109200000</v>
      </c>
      <c r="M76" s="152"/>
      <c r="N76" s="66"/>
    </row>
    <row r="77" spans="2:15" ht="40.25" customHeight="1" x14ac:dyDescent="0.15">
      <c r="B77" s="277"/>
      <c r="C77" s="280"/>
      <c r="D77" s="280"/>
      <c r="E77" s="64" t="s">
        <v>268</v>
      </c>
      <c r="F77" s="64" t="s">
        <v>266</v>
      </c>
      <c r="G77" s="20">
        <v>30</v>
      </c>
      <c r="H77" s="21" t="s">
        <v>267</v>
      </c>
      <c r="I77" s="32">
        <v>118900</v>
      </c>
      <c r="J77" s="32">
        <v>117700</v>
      </c>
      <c r="K77" s="33">
        <v>118299.99999999999</v>
      </c>
      <c r="L77" s="33">
        <f t="shared" si="4"/>
        <v>3548999.9999999995</v>
      </c>
      <c r="M77" s="152"/>
      <c r="N77" s="66"/>
    </row>
    <row r="78" spans="2:15" ht="39" customHeight="1" x14ac:dyDescent="0.15">
      <c r="B78" s="277"/>
      <c r="C78" s="280"/>
      <c r="D78" s="280"/>
      <c r="E78" s="64" t="s">
        <v>269</v>
      </c>
      <c r="F78" s="64" t="s">
        <v>266</v>
      </c>
      <c r="G78" s="20">
        <v>30</v>
      </c>
      <c r="H78" s="21" t="s">
        <v>267</v>
      </c>
      <c r="I78" s="32">
        <v>96480</v>
      </c>
      <c r="J78" s="32">
        <v>96440</v>
      </c>
      <c r="K78" s="33">
        <v>96460</v>
      </c>
      <c r="L78" s="33">
        <f t="shared" si="4"/>
        <v>2893800</v>
      </c>
      <c r="M78" s="152"/>
      <c r="N78" s="66"/>
    </row>
    <row r="79" spans="2:15" ht="50.5" customHeight="1" x14ac:dyDescent="0.15">
      <c r="B79" s="277"/>
      <c r="C79" s="280"/>
      <c r="D79" s="280"/>
      <c r="E79" s="64" t="s">
        <v>270</v>
      </c>
      <c r="F79" s="64" t="s">
        <v>266</v>
      </c>
      <c r="G79" s="20">
        <v>30</v>
      </c>
      <c r="H79" s="21" t="s">
        <v>267</v>
      </c>
      <c r="I79" s="32">
        <v>33500</v>
      </c>
      <c r="J79" s="32">
        <v>36500</v>
      </c>
      <c r="K79" s="33">
        <v>35000</v>
      </c>
      <c r="L79" s="33">
        <f t="shared" si="4"/>
        <v>1050000</v>
      </c>
      <c r="M79" s="152"/>
      <c r="N79" s="66"/>
    </row>
    <row r="80" spans="2:15" ht="39" customHeight="1" x14ac:dyDescent="0.15">
      <c r="B80" s="277"/>
      <c r="C80" s="280"/>
      <c r="D80" s="280"/>
      <c r="E80" s="64" t="s">
        <v>272</v>
      </c>
      <c r="F80" s="64" t="s">
        <v>273</v>
      </c>
      <c r="G80" s="20">
        <v>600</v>
      </c>
      <c r="H80" s="21" t="s">
        <v>57</v>
      </c>
      <c r="I80" s="32">
        <v>3620</v>
      </c>
      <c r="J80" s="32">
        <v>3660</v>
      </c>
      <c r="K80" s="33">
        <v>3639.9999999999995</v>
      </c>
      <c r="L80" s="33">
        <f t="shared" si="4"/>
        <v>2183999.9999999995</v>
      </c>
      <c r="M80" s="152"/>
      <c r="N80" s="66"/>
    </row>
    <row r="81" spans="2:14" ht="39" customHeight="1" x14ac:dyDescent="0.15">
      <c r="B81" s="277"/>
      <c r="C81" s="280"/>
      <c r="D81" s="280"/>
      <c r="E81" s="64" t="s">
        <v>274</v>
      </c>
      <c r="F81" s="64" t="s">
        <v>275</v>
      </c>
      <c r="G81" s="20">
        <v>30</v>
      </c>
      <c r="H81" s="21" t="s">
        <v>257</v>
      </c>
      <c r="I81" s="32">
        <v>443500</v>
      </c>
      <c r="J81" s="32">
        <v>452500</v>
      </c>
      <c r="K81" s="33">
        <v>448000</v>
      </c>
      <c r="L81" s="33">
        <f t="shared" si="4"/>
        <v>13440000</v>
      </c>
      <c r="M81" s="152"/>
      <c r="N81" s="66"/>
    </row>
    <row r="82" spans="2:14" ht="39" customHeight="1" x14ac:dyDescent="0.15">
      <c r="B82" s="277"/>
      <c r="C82" s="280"/>
      <c r="D82" s="280"/>
      <c r="E82" s="64" t="s">
        <v>276</v>
      </c>
      <c r="F82" s="64" t="s">
        <v>277</v>
      </c>
      <c r="G82" s="20">
        <v>300</v>
      </c>
      <c r="H82" s="21" t="s">
        <v>257</v>
      </c>
      <c r="I82" s="32">
        <v>610420</v>
      </c>
      <c r="J82" s="32">
        <v>609820</v>
      </c>
      <c r="K82" s="33">
        <v>610120</v>
      </c>
      <c r="L82" s="33">
        <f t="shared" si="4"/>
        <v>183036000</v>
      </c>
      <c r="M82" s="152"/>
      <c r="N82" s="66"/>
    </row>
    <row r="83" spans="2:14" ht="39" customHeight="1" x14ac:dyDescent="0.15">
      <c r="B83" s="277"/>
      <c r="C83" s="280"/>
      <c r="D83" s="280"/>
      <c r="E83" s="64" t="s">
        <v>278</v>
      </c>
      <c r="F83" s="64" t="s">
        <v>279</v>
      </c>
      <c r="G83" s="20">
        <v>300</v>
      </c>
      <c r="H83" s="21" t="s">
        <v>257</v>
      </c>
      <c r="I83" s="32">
        <v>398100</v>
      </c>
      <c r="J83" s="32">
        <v>398500</v>
      </c>
      <c r="K83" s="33">
        <v>398300</v>
      </c>
      <c r="L83" s="33">
        <f t="shared" si="4"/>
        <v>119490000</v>
      </c>
      <c r="M83" s="152"/>
      <c r="N83" s="66"/>
    </row>
    <row r="84" spans="2:14" ht="39" customHeight="1" x14ac:dyDescent="0.15">
      <c r="B84" s="277"/>
      <c r="C84" s="280"/>
      <c r="D84" s="280"/>
      <c r="E84" s="64" t="s">
        <v>280</v>
      </c>
      <c r="F84" s="64" t="s">
        <v>281</v>
      </c>
      <c r="G84" s="20">
        <v>300</v>
      </c>
      <c r="H84" s="21" t="s">
        <v>267</v>
      </c>
      <c r="I84" s="32">
        <v>39900</v>
      </c>
      <c r="J84" s="32">
        <v>39900</v>
      </c>
      <c r="K84" s="33">
        <v>39900</v>
      </c>
      <c r="L84" s="33">
        <f t="shared" si="4"/>
        <v>11970000</v>
      </c>
      <c r="M84" s="152"/>
      <c r="N84" s="66"/>
    </row>
    <row r="85" spans="2:14" ht="39" customHeight="1" x14ac:dyDescent="0.15">
      <c r="B85" s="277"/>
      <c r="C85" s="280"/>
      <c r="D85" s="280"/>
      <c r="E85" s="64" t="s">
        <v>285</v>
      </c>
      <c r="F85" s="64" t="s">
        <v>287</v>
      </c>
      <c r="G85" s="20">
        <v>369</v>
      </c>
      <c r="H85" s="21" t="s">
        <v>286</v>
      </c>
      <c r="I85" s="32">
        <v>419900</v>
      </c>
      <c r="J85" s="32">
        <v>415900</v>
      </c>
      <c r="K85" s="33">
        <v>417900</v>
      </c>
      <c r="L85" s="33">
        <f t="shared" si="4"/>
        <v>154205100</v>
      </c>
      <c r="M85" s="152"/>
      <c r="N85" s="66"/>
    </row>
    <row r="86" spans="2:14" ht="39" customHeight="1" x14ac:dyDescent="0.15">
      <c r="B86" s="277"/>
      <c r="C86" s="280"/>
      <c r="D86" s="280"/>
      <c r="E86" s="64" t="s">
        <v>291</v>
      </c>
      <c r="F86" s="64" t="s">
        <v>273</v>
      </c>
      <c r="G86" s="20">
        <v>600</v>
      </c>
      <c r="H86" s="21" t="s">
        <v>57</v>
      </c>
      <c r="I86" s="32">
        <v>3620</v>
      </c>
      <c r="J86" s="32">
        <v>3660</v>
      </c>
      <c r="K86" s="33">
        <v>3639.9999999999995</v>
      </c>
      <c r="L86" s="33">
        <f t="shared" si="4"/>
        <v>2183999.9999999995</v>
      </c>
      <c r="M86" s="152"/>
      <c r="N86" s="66"/>
    </row>
    <row r="87" spans="2:14" ht="39" customHeight="1" x14ac:dyDescent="0.15">
      <c r="B87" s="277"/>
      <c r="C87" s="280"/>
      <c r="D87" s="280"/>
      <c r="E87" s="64" t="s">
        <v>292</v>
      </c>
      <c r="F87" s="64" t="s">
        <v>275</v>
      </c>
      <c r="G87" s="20">
        <v>30</v>
      </c>
      <c r="H87" s="21" t="s">
        <v>257</v>
      </c>
      <c r="I87" s="32">
        <v>443500</v>
      </c>
      <c r="J87" s="32">
        <v>452500</v>
      </c>
      <c r="K87" s="33">
        <v>448000</v>
      </c>
      <c r="L87" s="33">
        <f t="shared" si="4"/>
        <v>13440000</v>
      </c>
      <c r="M87" s="152"/>
      <c r="N87" s="66"/>
    </row>
    <row r="88" spans="2:14" ht="39" customHeight="1" x14ac:dyDescent="0.15">
      <c r="B88" s="277"/>
      <c r="C88" s="280"/>
      <c r="D88" s="280"/>
      <c r="E88" s="64" t="s">
        <v>293</v>
      </c>
      <c r="F88" s="64" t="s">
        <v>294</v>
      </c>
      <c r="G88" s="20">
        <v>264</v>
      </c>
      <c r="H88" s="21" t="s">
        <v>257</v>
      </c>
      <c r="I88" s="32">
        <v>209320</v>
      </c>
      <c r="J88" s="32">
        <v>207600</v>
      </c>
      <c r="K88" s="33">
        <v>208460</v>
      </c>
      <c r="L88" s="33">
        <f t="shared" si="4"/>
        <v>55033440</v>
      </c>
      <c r="M88" s="152"/>
      <c r="N88" s="66"/>
    </row>
    <row r="89" spans="2:14" ht="39" customHeight="1" x14ac:dyDescent="0.15">
      <c r="B89" s="277"/>
      <c r="C89" s="280"/>
      <c r="D89" s="280"/>
      <c r="E89" s="64" t="s">
        <v>295</v>
      </c>
      <c r="F89" s="64" t="s">
        <v>299</v>
      </c>
      <c r="G89" s="20">
        <v>300</v>
      </c>
      <c r="H89" s="21" t="s">
        <v>257</v>
      </c>
      <c r="I89" s="32">
        <v>174500</v>
      </c>
      <c r="J89" s="32">
        <v>175500</v>
      </c>
      <c r="K89" s="33">
        <v>175000</v>
      </c>
      <c r="L89" s="33">
        <f t="shared" si="4"/>
        <v>52500000</v>
      </c>
      <c r="M89" s="152"/>
      <c r="N89" s="66"/>
    </row>
    <row r="90" spans="2:14" ht="40.25" customHeight="1" x14ac:dyDescent="0.15">
      <c r="B90" s="277"/>
      <c r="C90" s="280"/>
      <c r="D90" s="280"/>
      <c r="E90" s="64" t="s">
        <v>297</v>
      </c>
      <c r="F90" s="64" t="s">
        <v>296</v>
      </c>
      <c r="G90" s="20">
        <v>300</v>
      </c>
      <c r="H90" s="21" t="s">
        <v>257</v>
      </c>
      <c r="I90" s="32">
        <v>610160</v>
      </c>
      <c r="J90" s="32">
        <v>610080</v>
      </c>
      <c r="K90" s="33">
        <v>610120</v>
      </c>
      <c r="L90" s="33">
        <f t="shared" si="4"/>
        <v>183036000</v>
      </c>
      <c r="M90" s="152"/>
      <c r="N90" s="66"/>
    </row>
    <row r="91" spans="2:14" ht="40.25" customHeight="1" x14ac:dyDescent="0.15">
      <c r="B91" s="277"/>
      <c r="C91" s="280"/>
      <c r="D91" s="280"/>
      <c r="E91" s="64" t="s">
        <v>298</v>
      </c>
      <c r="F91" s="64" t="s">
        <v>300</v>
      </c>
      <c r="G91" s="20">
        <v>150</v>
      </c>
      <c r="H91" s="21" t="s">
        <v>257</v>
      </c>
      <c r="I91" s="32">
        <v>401000</v>
      </c>
      <c r="J91" s="32">
        <v>397000</v>
      </c>
      <c r="K91" s="33">
        <v>399000</v>
      </c>
      <c r="L91" s="33">
        <f t="shared" si="4"/>
        <v>59850000</v>
      </c>
      <c r="M91" s="152"/>
      <c r="N91" s="66"/>
    </row>
    <row r="92" spans="2:14" ht="40.25" customHeight="1" x14ac:dyDescent="0.15">
      <c r="B92" s="277"/>
      <c r="C92" s="280"/>
      <c r="D92" s="280"/>
      <c r="E92" s="64" t="s">
        <v>301</v>
      </c>
      <c r="F92" s="64" t="s">
        <v>302</v>
      </c>
      <c r="G92" s="20">
        <v>75</v>
      </c>
      <c r="H92" s="21" t="s">
        <v>257</v>
      </c>
      <c r="I92" s="32">
        <v>244040</v>
      </c>
      <c r="J92" s="32">
        <v>223000</v>
      </c>
      <c r="K92" s="33">
        <v>233519.99999999997</v>
      </c>
      <c r="L92" s="33">
        <f t="shared" si="4"/>
        <v>17513999.999999996</v>
      </c>
      <c r="M92" s="152"/>
      <c r="N92" s="66"/>
    </row>
    <row r="93" spans="2:14" ht="40.25" customHeight="1" x14ac:dyDescent="0.15">
      <c r="B93" s="277"/>
      <c r="C93" s="280"/>
      <c r="D93" s="280"/>
      <c r="E93" s="64" t="s">
        <v>303</v>
      </c>
      <c r="F93" s="64" t="s">
        <v>305</v>
      </c>
      <c r="G93" s="20">
        <v>528</v>
      </c>
      <c r="H93" s="21" t="s">
        <v>257</v>
      </c>
      <c r="I93" s="32">
        <v>398100</v>
      </c>
      <c r="J93" s="32">
        <v>398500</v>
      </c>
      <c r="K93" s="33">
        <v>398300</v>
      </c>
      <c r="L93" s="33">
        <f t="shared" si="4"/>
        <v>210302400</v>
      </c>
      <c r="M93" s="152"/>
      <c r="N93" s="66"/>
    </row>
    <row r="94" spans="2:14" ht="40.25" customHeight="1" x14ac:dyDescent="0.15">
      <c r="B94" s="277"/>
      <c r="C94" s="280"/>
      <c r="D94" s="280"/>
      <c r="E94" s="64" t="s">
        <v>304</v>
      </c>
      <c r="F94" s="64" t="s">
        <v>306</v>
      </c>
      <c r="G94" s="20">
        <v>6</v>
      </c>
      <c r="H94" s="21" t="s">
        <v>257</v>
      </c>
      <c r="I94" s="32">
        <v>345000</v>
      </c>
      <c r="J94" s="32">
        <v>341000</v>
      </c>
      <c r="K94" s="33">
        <v>343000</v>
      </c>
      <c r="L94" s="33">
        <f t="shared" si="4"/>
        <v>2058000</v>
      </c>
      <c r="M94" s="152"/>
      <c r="N94" s="66"/>
    </row>
    <row r="95" spans="2:14" ht="40.25" customHeight="1" x14ac:dyDescent="0.15">
      <c r="B95" s="277"/>
      <c r="C95" s="280"/>
      <c r="D95" s="280"/>
      <c r="E95" s="64" t="s">
        <v>307</v>
      </c>
      <c r="F95" s="64" t="s">
        <v>308</v>
      </c>
      <c r="G95" s="20">
        <v>288</v>
      </c>
      <c r="H95" s="21" t="s">
        <v>257</v>
      </c>
      <c r="I95" s="32">
        <v>512440</v>
      </c>
      <c r="J95" s="32">
        <v>511800</v>
      </c>
      <c r="K95" s="33">
        <v>512119.99999999994</v>
      </c>
      <c r="L95" s="33">
        <f t="shared" si="4"/>
        <v>147490559.99999997</v>
      </c>
      <c r="M95" s="152"/>
      <c r="N95" s="66"/>
    </row>
    <row r="96" spans="2:14" ht="40.25" customHeight="1" x14ac:dyDescent="0.15">
      <c r="B96" s="277"/>
      <c r="C96" s="280"/>
      <c r="D96" s="280"/>
      <c r="E96" s="64" t="s">
        <v>311</v>
      </c>
      <c r="F96" s="64" t="s">
        <v>312</v>
      </c>
      <c r="G96" s="20">
        <v>276</v>
      </c>
      <c r="H96" s="21" t="s">
        <v>257</v>
      </c>
      <c r="I96" s="32">
        <v>419900</v>
      </c>
      <c r="J96" s="32">
        <v>415900</v>
      </c>
      <c r="K96" s="33">
        <v>417900</v>
      </c>
      <c r="L96" s="33">
        <f t="shared" si="4"/>
        <v>115340400</v>
      </c>
      <c r="M96" s="152"/>
      <c r="N96" s="66"/>
    </row>
    <row r="97" spans="2:14" ht="36" customHeight="1" x14ac:dyDescent="0.15">
      <c r="B97" s="277"/>
      <c r="C97" s="280"/>
      <c r="D97" s="280"/>
      <c r="E97" s="64" t="s">
        <v>313</v>
      </c>
      <c r="F97" s="64" t="s">
        <v>273</v>
      </c>
      <c r="G97" s="20">
        <v>600</v>
      </c>
      <c r="H97" s="21" t="s">
        <v>57</v>
      </c>
      <c r="I97" s="32">
        <v>3620</v>
      </c>
      <c r="J97" s="32">
        <v>3660</v>
      </c>
      <c r="K97" s="33">
        <v>3639.9999999999995</v>
      </c>
      <c r="L97" s="33">
        <f t="shared" si="4"/>
        <v>2183999.9999999995</v>
      </c>
      <c r="M97" s="152"/>
      <c r="N97" s="66"/>
    </row>
    <row r="98" spans="2:14" ht="34.25" customHeight="1" x14ac:dyDescent="0.15">
      <c r="B98" s="277"/>
      <c r="C98" s="280"/>
      <c r="D98" s="280"/>
      <c r="E98" s="64" t="s">
        <v>314</v>
      </c>
      <c r="F98" s="64" t="s">
        <v>275</v>
      </c>
      <c r="G98" s="20">
        <v>30</v>
      </c>
      <c r="H98" s="21" t="s">
        <v>257</v>
      </c>
      <c r="I98" s="32">
        <v>443500</v>
      </c>
      <c r="J98" s="32">
        <v>452500</v>
      </c>
      <c r="K98" s="33">
        <v>448000</v>
      </c>
      <c r="L98" s="33">
        <f t="shared" si="4"/>
        <v>13440000</v>
      </c>
      <c r="M98" s="152"/>
      <c r="N98" s="66"/>
    </row>
    <row r="99" spans="2:14" ht="38" customHeight="1" x14ac:dyDescent="0.15">
      <c r="B99" s="277"/>
      <c r="C99" s="280"/>
      <c r="D99" s="280"/>
      <c r="E99" s="64" t="s">
        <v>315</v>
      </c>
      <c r="F99" s="64" t="s">
        <v>316</v>
      </c>
      <c r="G99" s="20">
        <v>180</v>
      </c>
      <c r="H99" s="21" t="s">
        <v>257</v>
      </c>
      <c r="I99" s="32">
        <v>209320</v>
      </c>
      <c r="J99" s="32">
        <v>207600</v>
      </c>
      <c r="K99" s="33">
        <v>208460</v>
      </c>
      <c r="L99" s="33">
        <f t="shared" si="4"/>
        <v>37522800</v>
      </c>
      <c r="M99" s="152"/>
      <c r="N99" s="66"/>
    </row>
    <row r="100" spans="2:14" ht="38" customHeight="1" x14ac:dyDescent="0.15">
      <c r="B100" s="277"/>
      <c r="C100" s="280"/>
      <c r="D100" s="280"/>
      <c r="E100" s="64" t="s">
        <v>317</v>
      </c>
      <c r="F100" s="64" t="s">
        <v>318</v>
      </c>
      <c r="G100" s="20">
        <v>900</v>
      </c>
      <c r="H100" s="21" t="s">
        <v>257</v>
      </c>
      <c r="I100" s="32">
        <v>610420</v>
      </c>
      <c r="J100" s="32">
        <v>609820</v>
      </c>
      <c r="K100" s="33">
        <v>610120</v>
      </c>
      <c r="L100" s="33">
        <f t="shared" si="4"/>
        <v>549108000</v>
      </c>
      <c r="M100" s="152"/>
      <c r="N100" s="66"/>
    </row>
    <row r="101" spans="2:14" ht="38" customHeight="1" x14ac:dyDescent="0.15">
      <c r="B101" s="277"/>
      <c r="C101" s="280"/>
      <c r="D101" s="280"/>
      <c r="E101" s="64" t="s">
        <v>399</v>
      </c>
      <c r="F101" s="64" t="s">
        <v>400</v>
      </c>
      <c r="G101" s="20">
        <v>120</v>
      </c>
      <c r="H101" s="21" t="s">
        <v>401</v>
      </c>
      <c r="I101" s="32">
        <v>262000</v>
      </c>
      <c r="J101" s="32">
        <v>256000</v>
      </c>
      <c r="K101" s="33">
        <v>258999.99999999997</v>
      </c>
      <c r="L101" s="33">
        <f t="shared" si="4"/>
        <v>31079999.999999996</v>
      </c>
      <c r="M101" s="152"/>
      <c r="N101" s="66"/>
    </row>
    <row r="102" spans="2:14" ht="46.25" customHeight="1" x14ac:dyDescent="0.15">
      <c r="B102" s="277"/>
      <c r="C102" s="280"/>
      <c r="D102" s="280"/>
      <c r="E102" s="64" t="s">
        <v>402</v>
      </c>
      <c r="F102" s="64" t="s">
        <v>403</v>
      </c>
      <c r="G102" s="20">
        <v>105</v>
      </c>
      <c r="H102" s="21" t="s">
        <v>267</v>
      </c>
      <c r="I102" s="32">
        <v>244000</v>
      </c>
      <c r="J102" s="32">
        <v>246000</v>
      </c>
      <c r="K102" s="33">
        <v>244999.99999999997</v>
      </c>
      <c r="L102" s="33">
        <f t="shared" si="4"/>
        <v>25724999.999999996</v>
      </c>
      <c r="M102" s="152"/>
      <c r="N102" s="66"/>
    </row>
    <row r="103" spans="2:14" ht="38" customHeight="1" x14ac:dyDescent="0.15">
      <c r="B103" s="277"/>
      <c r="C103" s="280"/>
      <c r="D103" s="280"/>
      <c r="E103" s="64" t="s">
        <v>406</v>
      </c>
      <c r="F103" s="64" t="s">
        <v>404</v>
      </c>
      <c r="G103" s="20">
        <v>24</v>
      </c>
      <c r="H103" s="21" t="s">
        <v>405</v>
      </c>
      <c r="I103" s="32">
        <v>338000</v>
      </c>
      <c r="J103" s="32">
        <v>334000</v>
      </c>
      <c r="K103" s="33">
        <v>336000</v>
      </c>
      <c r="L103" s="33">
        <f t="shared" si="4"/>
        <v>8064000</v>
      </c>
      <c r="M103" s="152"/>
      <c r="N103" s="66"/>
    </row>
    <row r="104" spans="2:14" ht="38" customHeight="1" x14ac:dyDescent="0.15">
      <c r="B104" s="277"/>
      <c r="C104" s="280"/>
      <c r="D104" s="280"/>
      <c r="E104" s="64" t="s">
        <v>407</v>
      </c>
      <c r="F104" s="64" t="s">
        <v>415</v>
      </c>
      <c r="G104" s="20">
        <v>105</v>
      </c>
      <c r="H104" s="21" t="s">
        <v>267</v>
      </c>
      <c r="I104" s="32">
        <v>201500</v>
      </c>
      <c r="J104" s="32">
        <v>204500</v>
      </c>
      <c r="K104" s="33">
        <v>203000</v>
      </c>
      <c r="L104" s="33">
        <f t="shared" si="4"/>
        <v>21315000</v>
      </c>
      <c r="M104" s="152"/>
      <c r="N104" s="66"/>
    </row>
    <row r="105" spans="2:14" ht="72" customHeight="1" x14ac:dyDescent="0.15">
      <c r="B105" s="277"/>
      <c r="C105" s="280"/>
      <c r="D105" s="280"/>
      <c r="E105" s="64" t="s">
        <v>408</v>
      </c>
      <c r="F105" s="64" t="s">
        <v>416</v>
      </c>
      <c r="G105" s="20">
        <v>105</v>
      </c>
      <c r="H105" s="21" t="s">
        <v>267</v>
      </c>
      <c r="I105" s="32">
        <v>58800</v>
      </c>
      <c r="J105" s="32">
        <v>58800</v>
      </c>
      <c r="K105" s="33">
        <v>58799.999999999993</v>
      </c>
      <c r="L105" s="33">
        <f t="shared" si="4"/>
        <v>6173999.9999999991</v>
      </c>
      <c r="M105" s="152"/>
      <c r="N105" s="66"/>
    </row>
    <row r="106" spans="2:14" ht="41.5" customHeight="1" x14ac:dyDescent="0.15">
      <c r="B106" s="277"/>
      <c r="C106" s="280"/>
      <c r="D106" s="280"/>
      <c r="E106" s="64" t="s">
        <v>409</v>
      </c>
      <c r="F106" s="64" t="s">
        <v>410</v>
      </c>
      <c r="G106" s="20">
        <v>300</v>
      </c>
      <c r="H106" s="21" t="s">
        <v>0</v>
      </c>
      <c r="I106" s="32">
        <v>91600</v>
      </c>
      <c r="J106" s="32">
        <v>90400</v>
      </c>
      <c r="K106" s="33">
        <v>91000</v>
      </c>
      <c r="L106" s="33">
        <f t="shared" si="4"/>
        <v>27300000</v>
      </c>
      <c r="M106" s="152"/>
      <c r="N106" s="66"/>
    </row>
    <row r="107" spans="2:14" ht="41.5" customHeight="1" x14ac:dyDescent="0.15">
      <c r="B107" s="277"/>
      <c r="C107" s="280"/>
      <c r="D107" s="280"/>
      <c r="E107" s="64" t="s">
        <v>411</v>
      </c>
      <c r="F107" s="64" t="s">
        <v>412</v>
      </c>
      <c r="G107" s="20">
        <v>18</v>
      </c>
      <c r="H107" s="21" t="s">
        <v>288</v>
      </c>
      <c r="I107" s="32">
        <v>537000</v>
      </c>
      <c r="J107" s="32">
        <v>541000</v>
      </c>
      <c r="K107" s="33">
        <v>539000</v>
      </c>
      <c r="L107" s="33">
        <f t="shared" si="4"/>
        <v>9702000</v>
      </c>
      <c r="M107" s="152"/>
      <c r="N107" s="66"/>
    </row>
    <row r="108" spans="2:14" ht="41.5" customHeight="1" x14ac:dyDescent="0.15">
      <c r="B108" s="277"/>
      <c r="C108" s="280"/>
      <c r="D108" s="280"/>
      <c r="E108" s="64" t="s">
        <v>413</v>
      </c>
      <c r="F108" s="64" t="s">
        <v>414</v>
      </c>
      <c r="G108" s="20">
        <v>105</v>
      </c>
      <c r="H108" s="21" t="s">
        <v>267</v>
      </c>
      <c r="I108" s="32">
        <v>292400</v>
      </c>
      <c r="J108" s="32">
        <v>295600</v>
      </c>
      <c r="K108" s="33">
        <v>294000</v>
      </c>
      <c r="L108" s="33">
        <f t="shared" si="4"/>
        <v>30870000</v>
      </c>
      <c r="M108" s="152"/>
      <c r="N108" s="66"/>
    </row>
    <row r="109" spans="2:14" ht="41.5" customHeight="1" x14ac:dyDescent="0.15">
      <c r="B109" s="277"/>
      <c r="C109" s="280"/>
      <c r="D109" s="280"/>
      <c r="E109" s="64" t="s">
        <v>418</v>
      </c>
      <c r="F109" s="64" t="s">
        <v>417</v>
      </c>
      <c r="G109" s="20">
        <v>105</v>
      </c>
      <c r="H109" s="21" t="s">
        <v>267</v>
      </c>
      <c r="I109" s="32">
        <v>91000</v>
      </c>
      <c r="J109" s="32">
        <v>91000</v>
      </c>
      <c r="K109" s="33">
        <v>91000</v>
      </c>
      <c r="L109" s="33">
        <f t="shared" si="4"/>
        <v>9555000</v>
      </c>
      <c r="M109" s="152"/>
      <c r="N109" s="66"/>
    </row>
    <row r="110" spans="2:14" ht="41.5" customHeight="1" x14ac:dyDescent="0.15">
      <c r="B110" s="277"/>
      <c r="C110" s="280"/>
      <c r="D110" s="280"/>
      <c r="E110" s="64" t="s">
        <v>419</v>
      </c>
      <c r="F110" s="64" t="s">
        <v>420</v>
      </c>
      <c r="G110" s="20">
        <v>90</v>
      </c>
      <c r="H110" s="21" t="s">
        <v>267</v>
      </c>
      <c r="I110" s="32">
        <v>116000</v>
      </c>
      <c r="J110" s="32">
        <v>122000</v>
      </c>
      <c r="K110" s="33">
        <v>118999.99999999999</v>
      </c>
      <c r="L110" s="33">
        <f t="shared" si="4"/>
        <v>10709999.999999998</v>
      </c>
      <c r="M110" s="152"/>
      <c r="N110" s="66"/>
    </row>
    <row r="111" spans="2:14" ht="41.5" customHeight="1" x14ac:dyDescent="0.15">
      <c r="B111" s="277"/>
      <c r="C111" s="280"/>
      <c r="D111" s="280"/>
      <c r="E111" s="64" t="s">
        <v>421</v>
      </c>
      <c r="F111" s="64" t="s">
        <v>400</v>
      </c>
      <c r="G111" s="20">
        <v>120</v>
      </c>
      <c r="H111" s="21" t="s">
        <v>401</v>
      </c>
      <c r="I111" s="32">
        <v>262000</v>
      </c>
      <c r="J111" s="32">
        <v>256000</v>
      </c>
      <c r="K111" s="33">
        <v>258999.99999999997</v>
      </c>
      <c r="L111" s="33">
        <f t="shared" si="4"/>
        <v>31079999.999999996</v>
      </c>
      <c r="M111" s="152"/>
      <c r="N111" s="66"/>
    </row>
    <row r="112" spans="2:14" ht="41.5" customHeight="1" x14ac:dyDescent="0.15">
      <c r="B112" s="277"/>
      <c r="C112" s="280"/>
      <c r="D112" s="280"/>
      <c r="E112" s="64" t="s">
        <v>422</v>
      </c>
      <c r="F112" s="64" t="s">
        <v>403</v>
      </c>
      <c r="G112" s="20">
        <v>105</v>
      </c>
      <c r="H112" s="21" t="s">
        <v>267</v>
      </c>
      <c r="I112" s="32">
        <v>244000</v>
      </c>
      <c r="J112" s="32">
        <v>246000</v>
      </c>
      <c r="K112" s="33">
        <v>244999.99999999997</v>
      </c>
      <c r="L112" s="33">
        <f t="shared" si="4"/>
        <v>25724999.999999996</v>
      </c>
      <c r="M112" s="152"/>
      <c r="N112" s="66"/>
    </row>
    <row r="113" spans="2:14" ht="41.5" customHeight="1" x14ac:dyDescent="0.15">
      <c r="B113" s="277"/>
      <c r="C113" s="280"/>
      <c r="D113" s="280"/>
      <c r="E113" s="64" t="s">
        <v>423</v>
      </c>
      <c r="F113" s="64" t="s">
        <v>404</v>
      </c>
      <c r="G113" s="20">
        <v>24</v>
      </c>
      <c r="H113" s="21" t="s">
        <v>405</v>
      </c>
      <c r="I113" s="32">
        <v>338000</v>
      </c>
      <c r="J113" s="32">
        <v>334000</v>
      </c>
      <c r="K113" s="33">
        <v>336000</v>
      </c>
      <c r="L113" s="33">
        <f t="shared" si="4"/>
        <v>8064000</v>
      </c>
      <c r="M113" s="152"/>
      <c r="N113" s="66"/>
    </row>
    <row r="114" spans="2:14" ht="41.5" customHeight="1" x14ac:dyDescent="0.15">
      <c r="B114" s="277"/>
      <c r="C114" s="280"/>
      <c r="D114" s="280"/>
      <c r="E114" s="64" t="s">
        <v>424</v>
      </c>
      <c r="F114" s="64" t="s">
        <v>415</v>
      </c>
      <c r="G114" s="20">
        <v>105</v>
      </c>
      <c r="H114" s="21" t="s">
        <v>267</v>
      </c>
      <c r="I114" s="32">
        <v>201500</v>
      </c>
      <c r="J114" s="32">
        <v>204500</v>
      </c>
      <c r="K114" s="33">
        <v>203000</v>
      </c>
      <c r="L114" s="33">
        <f t="shared" si="4"/>
        <v>21315000</v>
      </c>
      <c r="M114" s="152"/>
      <c r="N114" s="66"/>
    </row>
    <row r="115" spans="2:14" ht="67.25" customHeight="1" x14ac:dyDescent="0.15">
      <c r="B115" s="277"/>
      <c r="C115" s="280"/>
      <c r="D115" s="280"/>
      <c r="E115" s="64" t="s">
        <v>425</v>
      </c>
      <c r="F115" s="64" t="s">
        <v>416</v>
      </c>
      <c r="G115" s="20">
        <v>105</v>
      </c>
      <c r="H115" s="21" t="s">
        <v>267</v>
      </c>
      <c r="I115" s="32">
        <v>58800</v>
      </c>
      <c r="J115" s="32">
        <v>58800</v>
      </c>
      <c r="K115" s="33">
        <v>58799.999999999993</v>
      </c>
      <c r="L115" s="33">
        <f t="shared" si="4"/>
        <v>6173999.9999999991</v>
      </c>
      <c r="M115" s="152"/>
      <c r="N115" s="66"/>
    </row>
    <row r="116" spans="2:14" ht="41.5" customHeight="1" x14ac:dyDescent="0.15">
      <c r="B116" s="277"/>
      <c r="C116" s="280"/>
      <c r="D116" s="280"/>
      <c r="E116" s="64" t="s">
        <v>426</v>
      </c>
      <c r="F116" s="64" t="s">
        <v>410</v>
      </c>
      <c r="G116" s="20">
        <v>300</v>
      </c>
      <c r="H116" s="21" t="s">
        <v>0</v>
      </c>
      <c r="I116" s="32">
        <v>91600</v>
      </c>
      <c r="J116" s="32">
        <v>90400</v>
      </c>
      <c r="K116" s="33">
        <v>91000</v>
      </c>
      <c r="L116" s="33">
        <f t="shared" si="4"/>
        <v>27300000</v>
      </c>
      <c r="M116" s="152"/>
      <c r="N116" s="66"/>
    </row>
    <row r="117" spans="2:14" ht="41.5" customHeight="1" x14ac:dyDescent="0.15">
      <c r="B117" s="277"/>
      <c r="C117" s="280"/>
      <c r="D117" s="280"/>
      <c r="E117" s="64" t="s">
        <v>427</v>
      </c>
      <c r="F117" s="64" t="s">
        <v>412</v>
      </c>
      <c r="G117" s="20">
        <v>18</v>
      </c>
      <c r="H117" s="21" t="s">
        <v>288</v>
      </c>
      <c r="I117" s="32">
        <v>537000</v>
      </c>
      <c r="J117" s="32">
        <v>541000</v>
      </c>
      <c r="K117" s="33">
        <v>539000</v>
      </c>
      <c r="L117" s="33">
        <f t="shared" si="4"/>
        <v>9702000</v>
      </c>
      <c r="M117" s="152"/>
      <c r="N117" s="66"/>
    </row>
    <row r="118" spans="2:14" ht="41.5" customHeight="1" x14ac:dyDescent="0.15">
      <c r="B118" s="277"/>
      <c r="C118" s="280"/>
      <c r="D118" s="280"/>
      <c r="E118" s="64" t="s">
        <v>428</v>
      </c>
      <c r="F118" s="64" t="s">
        <v>414</v>
      </c>
      <c r="G118" s="20">
        <v>105</v>
      </c>
      <c r="H118" s="21" t="s">
        <v>267</v>
      </c>
      <c r="I118" s="32">
        <v>292400</v>
      </c>
      <c r="J118" s="32">
        <v>295600</v>
      </c>
      <c r="K118" s="33">
        <v>294000</v>
      </c>
      <c r="L118" s="33">
        <f t="shared" si="4"/>
        <v>30870000</v>
      </c>
      <c r="M118" s="152"/>
      <c r="N118" s="66"/>
    </row>
    <row r="119" spans="2:14" ht="41.5" customHeight="1" x14ac:dyDescent="0.15">
      <c r="B119" s="277"/>
      <c r="C119" s="280"/>
      <c r="D119" s="280"/>
      <c r="E119" s="64" t="s">
        <v>429</v>
      </c>
      <c r="F119" s="64" t="s">
        <v>417</v>
      </c>
      <c r="G119" s="20">
        <v>105</v>
      </c>
      <c r="H119" s="21" t="s">
        <v>267</v>
      </c>
      <c r="I119" s="32">
        <v>91000</v>
      </c>
      <c r="J119" s="32">
        <v>91000</v>
      </c>
      <c r="K119" s="33">
        <v>91000</v>
      </c>
      <c r="L119" s="33">
        <f t="shared" si="4"/>
        <v>9555000</v>
      </c>
      <c r="M119" s="152"/>
      <c r="N119" s="66"/>
    </row>
    <row r="120" spans="2:14" ht="41.5" customHeight="1" x14ac:dyDescent="0.15">
      <c r="B120" s="277"/>
      <c r="C120" s="280"/>
      <c r="D120" s="280"/>
      <c r="E120" s="64" t="s">
        <v>430</v>
      </c>
      <c r="F120" s="64" t="s">
        <v>420</v>
      </c>
      <c r="G120" s="20">
        <v>90</v>
      </c>
      <c r="H120" s="21" t="s">
        <v>267</v>
      </c>
      <c r="I120" s="32">
        <v>116000</v>
      </c>
      <c r="J120" s="32">
        <v>122000</v>
      </c>
      <c r="K120" s="33">
        <v>118999.99999999999</v>
      </c>
      <c r="L120" s="33">
        <f t="shared" si="4"/>
        <v>10709999.999999998</v>
      </c>
      <c r="M120" s="152"/>
      <c r="N120" s="66"/>
    </row>
    <row r="121" spans="2:14" ht="41.5" customHeight="1" x14ac:dyDescent="0.15">
      <c r="B121" s="277"/>
      <c r="C121" s="280"/>
      <c r="D121" s="280"/>
      <c r="E121" s="64" t="s">
        <v>431</v>
      </c>
      <c r="F121" s="64" t="s">
        <v>400</v>
      </c>
      <c r="G121" s="20">
        <v>120</v>
      </c>
      <c r="H121" s="21" t="s">
        <v>401</v>
      </c>
      <c r="I121" s="32">
        <v>262000</v>
      </c>
      <c r="J121" s="32">
        <v>256000</v>
      </c>
      <c r="K121" s="33">
        <v>258999.99999999997</v>
      </c>
      <c r="L121" s="33">
        <f t="shared" si="4"/>
        <v>31079999.999999996</v>
      </c>
      <c r="M121" s="152"/>
      <c r="N121" s="66"/>
    </row>
    <row r="122" spans="2:14" ht="41.5" customHeight="1" x14ac:dyDescent="0.15">
      <c r="B122" s="277"/>
      <c r="C122" s="280"/>
      <c r="D122" s="280"/>
      <c r="E122" s="64" t="s">
        <v>432</v>
      </c>
      <c r="F122" s="64" t="s">
        <v>403</v>
      </c>
      <c r="G122" s="20">
        <v>105</v>
      </c>
      <c r="H122" s="21" t="s">
        <v>267</v>
      </c>
      <c r="I122" s="32">
        <v>244000</v>
      </c>
      <c r="J122" s="32">
        <v>246000</v>
      </c>
      <c r="K122" s="33">
        <v>244999.99999999997</v>
      </c>
      <c r="L122" s="33">
        <f t="shared" si="4"/>
        <v>25724999.999999996</v>
      </c>
      <c r="M122" s="152"/>
      <c r="N122" s="66"/>
    </row>
    <row r="123" spans="2:14" ht="41.5" customHeight="1" x14ac:dyDescent="0.15">
      <c r="B123" s="277"/>
      <c r="C123" s="280"/>
      <c r="D123" s="280"/>
      <c r="E123" s="64" t="s">
        <v>433</v>
      </c>
      <c r="F123" s="64" t="s">
        <v>404</v>
      </c>
      <c r="G123" s="20">
        <v>24</v>
      </c>
      <c r="H123" s="21" t="s">
        <v>405</v>
      </c>
      <c r="I123" s="32">
        <v>338000</v>
      </c>
      <c r="J123" s="32">
        <v>334000</v>
      </c>
      <c r="K123" s="33">
        <v>336000</v>
      </c>
      <c r="L123" s="33">
        <f t="shared" si="4"/>
        <v>8064000</v>
      </c>
      <c r="M123" s="152"/>
      <c r="N123" s="66"/>
    </row>
    <row r="124" spans="2:14" ht="41.5" customHeight="1" x14ac:dyDescent="0.15">
      <c r="B124" s="277"/>
      <c r="C124" s="280"/>
      <c r="D124" s="280"/>
      <c r="E124" s="64" t="s">
        <v>434</v>
      </c>
      <c r="F124" s="64" t="s">
        <v>415</v>
      </c>
      <c r="G124" s="20">
        <v>105</v>
      </c>
      <c r="H124" s="21" t="s">
        <v>267</v>
      </c>
      <c r="I124" s="32">
        <v>201500</v>
      </c>
      <c r="J124" s="32">
        <v>204500</v>
      </c>
      <c r="K124" s="33">
        <v>203000</v>
      </c>
      <c r="L124" s="33">
        <f t="shared" si="4"/>
        <v>21315000</v>
      </c>
      <c r="M124" s="152"/>
      <c r="N124" s="66"/>
    </row>
    <row r="125" spans="2:14" ht="61.25" customHeight="1" x14ac:dyDescent="0.15">
      <c r="B125" s="277"/>
      <c r="C125" s="280"/>
      <c r="D125" s="280"/>
      <c r="E125" s="64" t="s">
        <v>435</v>
      </c>
      <c r="F125" s="64" t="s">
        <v>416</v>
      </c>
      <c r="G125" s="20">
        <v>105</v>
      </c>
      <c r="H125" s="21" t="s">
        <v>267</v>
      </c>
      <c r="I125" s="32">
        <v>58800</v>
      </c>
      <c r="J125" s="32">
        <v>58800</v>
      </c>
      <c r="K125" s="33">
        <v>59499.999999999993</v>
      </c>
      <c r="L125" s="33">
        <f t="shared" si="4"/>
        <v>6247499.9999999991</v>
      </c>
      <c r="M125" s="152"/>
      <c r="N125" s="66"/>
    </row>
    <row r="126" spans="2:14" ht="41.5" customHeight="1" x14ac:dyDescent="0.15">
      <c r="B126" s="277"/>
      <c r="C126" s="280"/>
      <c r="D126" s="280"/>
      <c r="E126" s="64" t="s">
        <v>436</v>
      </c>
      <c r="F126" s="64" t="s">
        <v>410</v>
      </c>
      <c r="G126" s="20">
        <v>300</v>
      </c>
      <c r="H126" s="21" t="s">
        <v>0</v>
      </c>
      <c r="I126" s="32">
        <v>91600</v>
      </c>
      <c r="J126" s="32">
        <v>90400</v>
      </c>
      <c r="K126" s="33">
        <v>91000</v>
      </c>
      <c r="L126" s="33">
        <f t="shared" si="4"/>
        <v>27300000</v>
      </c>
      <c r="M126" s="152"/>
      <c r="N126" s="66"/>
    </row>
    <row r="127" spans="2:14" ht="41.5" customHeight="1" x14ac:dyDescent="0.15">
      <c r="B127" s="277"/>
      <c r="C127" s="280"/>
      <c r="D127" s="280"/>
      <c r="E127" s="64" t="s">
        <v>437</v>
      </c>
      <c r="F127" s="64" t="s">
        <v>412</v>
      </c>
      <c r="G127" s="20">
        <v>18</v>
      </c>
      <c r="H127" s="21" t="s">
        <v>288</v>
      </c>
      <c r="I127" s="32">
        <v>537000</v>
      </c>
      <c r="J127" s="32">
        <v>541000</v>
      </c>
      <c r="K127" s="33">
        <v>539000</v>
      </c>
      <c r="L127" s="33">
        <f t="shared" si="4"/>
        <v>9702000</v>
      </c>
      <c r="M127" s="152"/>
      <c r="N127" s="66"/>
    </row>
    <row r="128" spans="2:14" ht="41.5" customHeight="1" x14ac:dyDescent="0.15">
      <c r="B128" s="277"/>
      <c r="C128" s="280"/>
      <c r="D128" s="280"/>
      <c r="E128" s="64" t="s">
        <v>438</v>
      </c>
      <c r="F128" s="64" t="s">
        <v>414</v>
      </c>
      <c r="G128" s="20">
        <v>105</v>
      </c>
      <c r="H128" s="21" t="s">
        <v>267</v>
      </c>
      <c r="I128" s="32">
        <v>292400</v>
      </c>
      <c r="J128" s="32">
        <v>295600</v>
      </c>
      <c r="K128" s="33">
        <v>294000</v>
      </c>
      <c r="L128" s="33">
        <f t="shared" si="4"/>
        <v>30870000</v>
      </c>
      <c r="M128" s="152"/>
      <c r="N128" s="66"/>
    </row>
    <row r="129" spans="2:18" ht="41.5" customHeight="1" x14ac:dyDescent="0.15">
      <c r="B129" s="277"/>
      <c r="C129" s="280"/>
      <c r="D129" s="280"/>
      <c r="E129" s="64" t="s">
        <v>439</v>
      </c>
      <c r="F129" s="64" t="s">
        <v>417</v>
      </c>
      <c r="G129" s="20">
        <v>105</v>
      </c>
      <c r="H129" s="21" t="s">
        <v>267</v>
      </c>
      <c r="I129" s="32">
        <v>91000</v>
      </c>
      <c r="J129" s="32">
        <v>91000</v>
      </c>
      <c r="K129" s="33">
        <v>91000</v>
      </c>
      <c r="L129" s="33">
        <f t="shared" si="4"/>
        <v>9555000</v>
      </c>
      <c r="M129" s="152"/>
      <c r="N129" s="66"/>
    </row>
    <row r="130" spans="2:18" ht="30" x14ac:dyDescent="0.15">
      <c r="B130" s="277"/>
      <c r="C130" s="280"/>
      <c r="D130" s="280"/>
      <c r="E130" s="64" t="s">
        <v>440</v>
      </c>
      <c r="F130" s="64" t="s">
        <v>420</v>
      </c>
      <c r="G130" s="20">
        <v>90</v>
      </c>
      <c r="H130" s="21" t="s">
        <v>267</v>
      </c>
      <c r="I130" s="32">
        <v>116000</v>
      </c>
      <c r="J130" s="32">
        <v>122000</v>
      </c>
      <c r="K130" s="33">
        <v>118999.99999999999</v>
      </c>
      <c r="L130" s="33">
        <f t="shared" si="4"/>
        <v>10709999.999999998</v>
      </c>
      <c r="M130" s="152"/>
      <c r="N130" s="66"/>
    </row>
    <row r="131" spans="2:18" ht="48.5" customHeight="1" x14ac:dyDescent="0.15">
      <c r="B131" s="277"/>
      <c r="C131" s="280"/>
      <c r="D131" s="280"/>
      <c r="E131" s="64" t="s">
        <v>153</v>
      </c>
      <c r="F131" s="8" t="s">
        <v>254</v>
      </c>
      <c r="G131" s="20">
        <v>132000</v>
      </c>
      <c r="H131" s="21" t="s">
        <v>283</v>
      </c>
      <c r="I131" s="32">
        <v>4090</v>
      </c>
      <c r="J131" s="32">
        <v>3890</v>
      </c>
      <c r="K131" s="33">
        <v>3989.9999999999995</v>
      </c>
      <c r="L131" s="33">
        <f t="shared" si="4"/>
        <v>526679999.99999994</v>
      </c>
      <c r="M131" s="152"/>
      <c r="N131" s="66"/>
    </row>
    <row r="132" spans="2:18" ht="45" x14ac:dyDescent="0.15">
      <c r="B132" s="277"/>
      <c r="C132" s="280"/>
      <c r="D132" s="280"/>
      <c r="E132" s="64" t="s">
        <v>319</v>
      </c>
      <c r="F132" s="64" t="s">
        <v>284</v>
      </c>
      <c r="G132" s="20">
        <v>300</v>
      </c>
      <c r="H132" s="21" t="s">
        <v>271</v>
      </c>
      <c r="I132" s="32">
        <v>1099000</v>
      </c>
      <c r="J132" s="32">
        <v>1099000</v>
      </c>
      <c r="K132" s="33">
        <v>1099000</v>
      </c>
      <c r="L132" s="33">
        <f t="shared" si="4"/>
        <v>329700000</v>
      </c>
      <c r="M132" s="152"/>
      <c r="N132" s="66"/>
    </row>
    <row r="133" spans="2:18" ht="45" customHeight="1" x14ac:dyDescent="0.15">
      <c r="B133" s="277"/>
      <c r="C133" s="280"/>
      <c r="D133" s="280"/>
      <c r="E133" s="64" t="s">
        <v>320</v>
      </c>
      <c r="F133" s="8" t="s">
        <v>309</v>
      </c>
      <c r="G133" s="20">
        <v>4500</v>
      </c>
      <c r="H133" s="21" t="s">
        <v>310</v>
      </c>
      <c r="I133" s="32">
        <v>167500</v>
      </c>
      <c r="J133" s="32">
        <v>147500</v>
      </c>
      <c r="K133" s="33">
        <v>157500</v>
      </c>
      <c r="L133" s="33">
        <f t="shared" si="4"/>
        <v>708750000</v>
      </c>
      <c r="M133" s="152"/>
      <c r="N133" s="66"/>
      <c r="O133" s="66"/>
      <c r="P133" s="66"/>
      <c r="Q133" s="130"/>
      <c r="R133" s="133"/>
    </row>
    <row r="134" spans="2:18" ht="45" x14ac:dyDescent="0.15">
      <c r="B134" s="277"/>
      <c r="C134" s="280"/>
      <c r="D134" s="280"/>
      <c r="E134" s="64" t="s">
        <v>321</v>
      </c>
      <c r="F134" s="64" t="s">
        <v>282</v>
      </c>
      <c r="G134" s="20">
        <v>300</v>
      </c>
      <c r="H134" s="21" t="s">
        <v>271</v>
      </c>
      <c r="I134" s="32">
        <v>352500</v>
      </c>
      <c r="J134" s="32">
        <v>347500</v>
      </c>
      <c r="K134" s="33">
        <v>350000</v>
      </c>
      <c r="L134" s="33">
        <f t="shared" si="4"/>
        <v>105000000</v>
      </c>
      <c r="M134" s="152"/>
      <c r="N134" s="66"/>
      <c r="O134" s="56"/>
    </row>
    <row r="135" spans="2:18" s="29" customFormat="1" x14ac:dyDescent="0.2">
      <c r="B135" s="277"/>
      <c r="C135" s="280"/>
      <c r="D135" s="281"/>
      <c r="E135" s="251" t="s">
        <v>206</v>
      </c>
      <c r="F135" s="251"/>
      <c r="G135" s="251"/>
      <c r="H135" s="251"/>
      <c r="I135" s="251"/>
      <c r="J135" s="251"/>
      <c r="K135" s="251"/>
      <c r="L135" s="34">
        <f>SUM(L72:L134)</f>
        <v>4724370000</v>
      </c>
      <c r="M135" s="152"/>
    </row>
    <row r="136" spans="2:18" ht="30" x14ac:dyDescent="0.15">
      <c r="B136" s="277"/>
      <c r="C136" s="280"/>
      <c r="D136" s="279" t="s">
        <v>238</v>
      </c>
      <c r="E136" s="68" t="s">
        <v>46</v>
      </c>
      <c r="F136" s="68" t="s">
        <v>6</v>
      </c>
      <c r="G136" s="68" t="s">
        <v>1</v>
      </c>
      <c r="H136" s="68" t="s">
        <v>0</v>
      </c>
      <c r="I136" s="69" t="s">
        <v>241</v>
      </c>
      <c r="J136" s="69" t="s">
        <v>242</v>
      </c>
      <c r="K136" s="69" t="s">
        <v>199</v>
      </c>
      <c r="L136" s="31" t="s">
        <v>197</v>
      </c>
      <c r="M136" s="152"/>
      <c r="N136" s="130"/>
      <c r="O136" s="56"/>
    </row>
    <row r="137" spans="2:18" ht="42.5" customHeight="1" x14ac:dyDescent="0.15">
      <c r="B137" s="277"/>
      <c r="C137" s="280"/>
      <c r="D137" s="280"/>
      <c r="E137" s="64" t="s">
        <v>239</v>
      </c>
      <c r="F137" s="8" t="s">
        <v>240</v>
      </c>
      <c r="G137" s="20">
        <v>300</v>
      </c>
      <c r="H137" s="21" t="s">
        <v>0</v>
      </c>
      <c r="I137" s="32">
        <v>157127.5</v>
      </c>
      <c r="J137" s="32">
        <v>202872.5</v>
      </c>
      <c r="K137" s="33">
        <v>180000</v>
      </c>
      <c r="L137" s="33">
        <f>G137*K137</f>
        <v>54000000</v>
      </c>
      <c r="M137" s="152"/>
      <c r="N137" s="130"/>
      <c r="O137" s="56"/>
    </row>
    <row r="138" spans="2:18" ht="17" customHeight="1" x14ac:dyDescent="0.15">
      <c r="B138" s="278"/>
      <c r="C138" s="281"/>
      <c r="D138" s="281"/>
      <c r="E138" s="251" t="s">
        <v>244</v>
      </c>
      <c r="F138" s="251"/>
      <c r="G138" s="251"/>
      <c r="H138" s="251"/>
      <c r="I138" s="251"/>
      <c r="J138" s="251"/>
      <c r="K138" s="251"/>
      <c r="L138" s="34">
        <f>L137</f>
        <v>54000000</v>
      </c>
      <c r="M138" s="152"/>
      <c r="N138" s="130"/>
      <c r="O138" s="154"/>
    </row>
    <row r="139" spans="2:18" ht="30" customHeight="1" x14ac:dyDescent="0.15">
      <c r="B139" s="267" t="s">
        <v>27</v>
      </c>
      <c r="C139" s="268"/>
      <c r="D139" s="268"/>
      <c r="E139" s="268"/>
      <c r="F139" s="268"/>
      <c r="G139" s="268"/>
      <c r="H139" s="268"/>
      <c r="I139" s="268"/>
      <c r="J139" s="268"/>
      <c r="K139" s="269"/>
      <c r="L139" s="35">
        <f>L138+L135+L21+L14+L12+L71+L62</f>
        <v>11216563000</v>
      </c>
      <c r="M139" s="152"/>
      <c r="N139" s="66"/>
      <c r="O139" s="66"/>
    </row>
    <row r="140" spans="2:18" ht="39" customHeight="1" x14ac:dyDescent="0.15">
      <c r="B140" s="264" t="s">
        <v>165</v>
      </c>
      <c r="C140" s="265"/>
      <c r="D140" s="265"/>
      <c r="E140" s="265"/>
      <c r="F140" s="265"/>
      <c r="G140" s="265"/>
      <c r="H140" s="265"/>
      <c r="I140" s="265"/>
      <c r="J140" s="265"/>
      <c r="K140" s="265"/>
      <c r="L140" s="266"/>
      <c r="M140" s="152"/>
      <c r="O140" s="66"/>
    </row>
    <row r="141" spans="2:18" s="29" customFormat="1" ht="55" customHeight="1" x14ac:dyDescent="0.2">
      <c r="B141" s="68" t="s">
        <v>30</v>
      </c>
      <c r="C141" s="252" t="s">
        <v>45</v>
      </c>
      <c r="D141" s="252"/>
      <c r="E141" s="68" t="s">
        <v>46</v>
      </c>
      <c r="F141" s="68" t="s">
        <v>6</v>
      </c>
      <c r="G141" s="68" t="s">
        <v>1</v>
      </c>
      <c r="H141" s="68" t="s">
        <v>0</v>
      </c>
      <c r="I141" s="31" t="s">
        <v>203</v>
      </c>
      <c r="J141" s="69" t="s">
        <v>198</v>
      </c>
      <c r="K141" s="69" t="s">
        <v>199</v>
      </c>
      <c r="L141" s="31" t="s">
        <v>197</v>
      </c>
      <c r="M141" s="152"/>
    </row>
    <row r="142" spans="2:18" ht="65.5" customHeight="1" x14ac:dyDescent="0.15">
      <c r="B142" s="252" t="s">
        <v>17</v>
      </c>
      <c r="C142" s="263" t="s">
        <v>542</v>
      </c>
      <c r="D142" s="263"/>
      <c r="E142" s="64" t="s">
        <v>454</v>
      </c>
      <c r="F142" s="64" t="s">
        <v>460</v>
      </c>
      <c r="G142" s="20">
        <v>3000</v>
      </c>
      <c r="H142" s="21" t="s">
        <v>8</v>
      </c>
      <c r="I142" s="32">
        <v>47500</v>
      </c>
      <c r="J142" s="32">
        <v>42500</v>
      </c>
      <c r="K142" s="33">
        <v>45000</v>
      </c>
      <c r="L142" s="33">
        <f>G142*K142</f>
        <v>135000000</v>
      </c>
      <c r="M142" s="152"/>
      <c r="N142" s="63"/>
      <c r="O142" s="56"/>
      <c r="P142" s="76"/>
    </row>
    <row r="143" spans="2:18" ht="24" customHeight="1" x14ac:dyDescent="0.15">
      <c r="B143" s="252"/>
      <c r="C143" s="263"/>
      <c r="D143" s="263"/>
      <c r="E143" s="251" t="s">
        <v>206</v>
      </c>
      <c r="F143" s="251"/>
      <c r="G143" s="251"/>
      <c r="H143" s="251"/>
      <c r="I143" s="251"/>
      <c r="J143" s="251"/>
      <c r="K143" s="251"/>
      <c r="L143" s="34">
        <f>L142</f>
        <v>135000000</v>
      </c>
      <c r="M143" s="152"/>
      <c r="N143" s="130"/>
      <c r="O143" s="56"/>
    </row>
    <row r="144" spans="2:18" ht="101.5" customHeight="1" x14ac:dyDescent="0.15">
      <c r="B144" s="252" t="s">
        <v>18</v>
      </c>
      <c r="C144" s="263" t="s">
        <v>614</v>
      </c>
      <c r="D144" s="263"/>
      <c r="E144" s="183" t="s">
        <v>534</v>
      </c>
      <c r="F144" s="64" t="s">
        <v>535</v>
      </c>
      <c r="G144" s="20">
        <v>2400</v>
      </c>
      <c r="H144" s="21" t="s">
        <v>11</v>
      </c>
      <c r="I144" s="32">
        <v>21000</v>
      </c>
      <c r="J144" s="32">
        <v>19000</v>
      </c>
      <c r="K144" s="33">
        <v>20000</v>
      </c>
      <c r="L144" s="33">
        <f>G144*K144</f>
        <v>48000000</v>
      </c>
      <c r="M144" s="152"/>
      <c r="N144" s="66"/>
      <c r="O144" s="66"/>
      <c r="P144" s="66"/>
      <c r="Q144" s="66"/>
    </row>
    <row r="145" spans="2:16" ht="26" customHeight="1" x14ac:dyDescent="0.15">
      <c r="B145" s="252"/>
      <c r="C145" s="263"/>
      <c r="D145" s="263"/>
      <c r="E145" s="243" t="s">
        <v>669</v>
      </c>
      <c r="F145" s="244"/>
      <c r="G145" s="244"/>
      <c r="H145" s="244"/>
      <c r="I145" s="244"/>
      <c r="J145" s="244"/>
      <c r="K145" s="245"/>
      <c r="L145" s="34">
        <f>L144</f>
        <v>48000000</v>
      </c>
      <c r="M145" s="152"/>
      <c r="N145" s="66"/>
      <c r="O145" s="66"/>
    </row>
    <row r="146" spans="2:16" ht="95" customHeight="1" x14ac:dyDescent="0.15">
      <c r="B146" s="252" t="s">
        <v>19</v>
      </c>
      <c r="C146" s="263" t="s">
        <v>615</v>
      </c>
      <c r="D146" s="263"/>
      <c r="E146" s="64" t="s">
        <v>136</v>
      </c>
      <c r="F146" s="64" t="s">
        <v>463</v>
      </c>
      <c r="G146" s="20">
        <v>240</v>
      </c>
      <c r="H146" s="21" t="s">
        <v>11</v>
      </c>
      <c r="I146" s="32">
        <v>51000</v>
      </c>
      <c r="J146" s="32">
        <v>49000</v>
      </c>
      <c r="K146" s="33">
        <v>50000</v>
      </c>
      <c r="L146" s="33">
        <f>G146*K146</f>
        <v>12000000</v>
      </c>
      <c r="M146" s="152"/>
    </row>
    <row r="147" spans="2:16" ht="68.5" customHeight="1" x14ac:dyDescent="0.15">
      <c r="B147" s="252"/>
      <c r="C147" s="263"/>
      <c r="D147" s="263"/>
      <c r="E147" s="64" t="s">
        <v>134</v>
      </c>
      <c r="F147" s="64" t="s">
        <v>626</v>
      </c>
      <c r="G147" s="20">
        <v>60</v>
      </c>
      <c r="H147" s="21" t="s">
        <v>135</v>
      </c>
      <c r="I147" s="32">
        <v>242000</v>
      </c>
      <c r="J147" s="32">
        <v>238000</v>
      </c>
      <c r="K147" s="33">
        <v>240000</v>
      </c>
      <c r="L147" s="33">
        <f>G147*K147</f>
        <v>14400000</v>
      </c>
      <c r="M147" s="152"/>
    </row>
    <row r="148" spans="2:16" ht="87.5" customHeight="1" x14ac:dyDescent="0.15">
      <c r="B148" s="252"/>
      <c r="C148" s="263"/>
      <c r="D148" s="263"/>
      <c r="E148" s="64" t="s">
        <v>49</v>
      </c>
      <c r="F148" s="64" t="s">
        <v>253</v>
      </c>
      <c r="G148" s="20">
        <v>300</v>
      </c>
      <c r="H148" s="21" t="s">
        <v>0</v>
      </c>
      <c r="I148" s="32">
        <v>23500</v>
      </c>
      <c r="J148" s="32">
        <v>21500</v>
      </c>
      <c r="K148" s="33">
        <v>22000</v>
      </c>
      <c r="L148" s="33">
        <f>G148*K148</f>
        <v>6600000</v>
      </c>
      <c r="M148" s="152"/>
    </row>
    <row r="149" spans="2:16" ht="72.5" customHeight="1" x14ac:dyDescent="0.15">
      <c r="B149" s="252"/>
      <c r="C149" s="263"/>
      <c r="D149" s="263"/>
      <c r="E149" s="64" t="s">
        <v>48</v>
      </c>
      <c r="F149" s="64" t="s">
        <v>627</v>
      </c>
      <c r="G149" s="20">
        <v>1800</v>
      </c>
      <c r="H149" s="21" t="s">
        <v>0</v>
      </c>
      <c r="I149" s="32">
        <v>5500</v>
      </c>
      <c r="J149" s="32">
        <v>5500</v>
      </c>
      <c r="K149" s="33">
        <v>5500</v>
      </c>
      <c r="L149" s="33">
        <f>G149*K149</f>
        <v>9900000</v>
      </c>
      <c r="M149" s="152"/>
      <c r="N149" s="130"/>
      <c r="O149" s="56"/>
    </row>
    <row r="150" spans="2:16" x14ac:dyDescent="0.15">
      <c r="B150" s="252"/>
      <c r="C150" s="263"/>
      <c r="D150" s="263"/>
      <c r="E150" s="251" t="s">
        <v>210</v>
      </c>
      <c r="F150" s="251"/>
      <c r="G150" s="251"/>
      <c r="H150" s="251"/>
      <c r="I150" s="251"/>
      <c r="J150" s="251"/>
      <c r="K150" s="251"/>
      <c r="L150" s="34">
        <f>SUM(L146:L149)</f>
        <v>42900000</v>
      </c>
      <c r="M150" s="152"/>
      <c r="N150" s="65"/>
      <c r="O150" s="66"/>
      <c r="P150" s="22"/>
    </row>
    <row r="151" spans="2:16" ht="63" customHeight="1" x14ac:dyDescent="0.15">
      <c r="B151" s="254" t="s">
        <v>20</v>
      </c>
      <c r="C151" s="270" t="s">
        <v>616</v>
      </c>
      <c r="D151" s="271"/>
      <c r="E151" s="64" t="s">
        <v>455</v>
      </c>
      <c r="F151" s="64" t="s">
        <v>461</v>
      </c>
      <c r="G151" s="20">
        <v>320</v>
      </c>
      <c r="H151" s="21" t="s">
        <v>11</v>
      </c>
      <c r="I151" s="32">
        <v>51000</v>
      </c>
      <c r="J151" s="32">
        <v>49000</v>
      </c>
      <c r="K151" s="33">
        <v>50000</v>
      </c>
      <c r="L151" s="33">
        <f>G151*K151</f>
        <v>16000000</v>
      </c>
      <c r="M151" s="152"/>
      <c r="N151" s="61"/>
      <c r="O151" s="23"/>
    </row>
    <row r="152" spans="2:16" ht="77.5" customHeight="1" x14ac:dyDescent="0.15">
      <c r="B152" s="255"/>
      <c r="C152" s="272"/>
      <c r="D152" s="273"/>
      <c r="E152" s="64" t="s">
        <v>621</v>
      </c>
      <c r="F152" s="64" t="s">
        <v>622</v>
      </c>
      <c r="G152" s="20">
        <v>40</v>
      </c>
      <c r="H152" s="21" t="s">
        <v>135</v>
      </c>
      <c r="I152" s="32">
        <v>163000</v>
      </c>
      <c r="J152" s="32">
        <v>157000</v>
      </c>
      <c r="K152" s="33">
        <v>160000</v>
      </c>
      <c r="L152" s="33">
        <f>G152*K152</f>
        <v>6400000</v>
      </c>
      <c r="M152" s="152"/>
    </row>
    <row r="153" spans="2:16" ht="58.25" customHeight="1" x14ac:dyDescent="0.15">
      <c r="B153" s="255"/>
      <c r="C153" s="272"/>
      <c r="D153" s="273"/>
      <c r="E153" s="64" t="s">
        <v>49</v>
      </c>
      <c r="F153" s="64" t="s">
        <v>253</v>
      </c>
      <c r="G153" s="20">
        <v>300</v>
      </c>
      <c r="H153" s="21" t="s">
        <v>0</v>
      </c>
      <c r="I153" s="32">
        <v>23500</v>
      </c>
      <c r="J153" s="32">
        <v>21500</v>
      </c>
      <c r="K153" s="33">
        <v>22000</v>
      </c>
      <c r="L153" s="33">
        <f>G153*K153</f>
        <v>6600000</v>
      </c>
      <c r="M153" s="152"/>
    </row>
    <row r="154" spans="2:16" ht="71.5" customHeight="1" x14ac:dyDescent="0.15">
      <c r="B154" s="255"/>
      <c r="C154" s="272"/>
      <c r="D154" s="273"/>
      <c r="E154" s="64" t="s">
        <v>48</v>
      </c>
      <c r="F154" s="64" t="s">
        <v>623</v>
      </c>
      <c r="G154" s="20">
        <v>1200</v>
      </c>
      <c r="H154" s="21" t="s">
        <v>0</v>
      </c>
      <c r="I154" s="32">
        <v>5500</v>
      </c>
      <c r="J154" s="32">
        <v>5500</v>
      </c>
      <c r="K154" s="33">
        <v>5500</v>
      </c>
      <c r="L154" s="33">
        <f>G154*K154</f>
        <v>6600000</v>
      </c>
      <c r="M154" s="152"/>
      <c r="N154" s="130"/>
      <c r="O154" s="56"/>
    </row>
    <row r="155" spans="2:16" x14ac:dyDescent="0.15">
      <c r="B155" s="256"/>
      <c r="C155" s="274"/>
      <c r="D155" s="275"/>
      <c r="E155" s="251" t="s">
        <v>210</v>
      </c>
      <c r="F155" s="251"/>
      <c r="G155" s="251"/>
      <c r="H155" s="251"/>
      <c r="I155" s="251"/>
      <c r="J155" s="251"/>
      <c r="K155" s="251"/>
      <c r="L155" s="34">
        <f>SUM(L151:L154)</f>
        <v>35600000</v>
      </c>
      <c r="M155" s="152"/>
      <c r="N155" s="130"/>
      <c r="O155" s="56"/>
    </row>
    <row r="156" spans="2:16" ht="33" customHeight="1" x14ac:dyDescent="0.15">
      <c r="B156" s="267" t="s">
        <v>28</v>
      </c>
      <c r="C156" s="268"/>
      <c r="D156" s="268"/>
      <c r="E156" s="268"/>
      <c r="F156" s="268"/>
      <c r="G156" s="268"/>
      <c r="H156" s="268"/>
      <c r="I156" s="268"/>
      <c r="J156" s="268"/>
      <c r="K156" s="269"/>
      <c r="L156" s="35">
        <f>L155+L150+L145+L143</f>
        <v>261500000</v>
      </c>
      <c r="M156" s="152"/>
    </row>
    <row r="157" spans="2:16" ht="33" customHeight="1" x14ac:dyDescent="0.15">
      <c r="B157" s="264" t="s">
        <v>166</v>
      </c>
      <c r="C157" s="265"/>
      <c r="D157" s="265"/>
      <c r="E157" s="265"/>
      <c r="F157" s="265"/>
      <c r="G157" s="265"/>
      <c r="H157" s="265"/>
      <c r="I157" s="265"/>
      <c r="J157" s="265"/>
      <c r="K157" s="265"/>
      <c r="L157" s="266"/>
      <c r="M157" s="152"/>
    </row>
    <row r="158" spans="2:16" s="29" customFormat="1" ht="55" customHeight="1" x14ac:dyDescent="0.2">
      <c r="B158" s="68" t="s">
        <v>30</v>
      </c>
      <c r="C158" s="252" t="s">
        <v>45</v>
      </c>
      <c r="D158" s="252"/>
      <c r="E158" s="68" t="s">
        <v>46</v>
      </c>
      <c r="F158" s="68" t="s">
        <v>6</v>
      </c>
      <c r="G158" s="68" t="s">
        <v>1</v>
      </c>
      <c r="H158" s="68" t="s">
        <v>0</v>
      </c>
      <c r="I158" s="31" t="s">
        <v>203</v>
      </c>
      <c r="J158" s="69" t="s">
        <v>198</v>
      </c>
      <c r="K158" s="69" t="s">
        <v>199</v>
      </c>
      <c r="L158" s="31" t="s">
        <v>197</v>
      </c>
      <c r="M158" s="152"/>
    </row>
    <row r="159" spans="2:16" ht="62" customHeight="1" x14ac:dyDescent="0.15">
      <c r="B159" s="252" t="s">
        <v>22</v>
      </c>
      <c r="C159" s="253" t="s">
        <v>617</v>
      </c>
      <c r="D159" s="253"/>
      <c r="E159" s="64" t="s">
        <v>138</v>
      </c>
      <c r="F159" s="64" t="s">
        <v>139</v>
      </c>
      <c r="G159" s="5">
        <v>300</v>
      </c>
      <c r="H159" s="5" t="s">
        <v>0</v>
      </c>
      <c r="I159" s="32">
        <v>95500</v>
      </c>
      <c r="J159" s="32">
        <v>94500</v>
      </c>
      <c r="K159" s="32">
        <v>95000</v>
      </c>
      <c r="L159" s="32">
        <f>G159*K159</f>
        <v>28500000</v>
      </c>
      <c r="M159" s="152"/>
      <c r="N159" s="62"/>
      <c r="O159" s="66"/>
    </row>
    <row r="160" spans="2:16" ht="18" customHeight="1" x14ac:dyDescent="0.15">
      <c r="B160" s="252"/>
      <c r="C160" s="253"/>
      <c r="D160" s="253"/>
      <c r="E160" s="251" t="s">
        <v>211</v>
      </c>
      <c r="F160" s="251"/>
      <c r="G160" s="251"/>
      <c r="H160" s="251"/>
      <c r="I160" s="251"/>
      <c r="J160" s="251"/>
      <c r="K160" s="251"/>
      <c r="L160" s="34">
        <v>28500000</v>
      </c>
      <c r="M160" s="152"/>
      <c r="N160" s="130"/>
      <c r="O160" s="56"/>
    </row>
    <row r="161" spans="2:18" ht="63.5" customHeight="1" x14ac:dyDescent="0.15">
      <c r="B161" s="254" t="s">
        <v>23</v>
      </c>
      <c r="C161" s="257" t="s">
        <v>618</v>
      </c>
      <c r="D161" s="258"/>
      <c r="E161" s="64" t="s">
        <v>456</v>
      </c>
      <c r="F161" s="64" t="s">
        <v>462</v>
      </c>
      <c r="G161" s="20">
        <v>320</v>
      </c>
      <c r="H161" s="21" t="s">
        <v>11</v>
      </c>
      <c r="I161" s="32">
        <v>51000</v>
      </c>
      <c r="J161" s="32">
        <v>49000</v>
      </c>
      <c r="K161" s="32">
        <v>50000</v>
      </c>
      <c r="L161" s="32">
        <f>G161*K161</f>
        <v>16000000</v>
      </c>
      <c r="M161" s="152"/>
    </row>
    <row r="162" spans="2:18" ht="45" x14ac:dyDescent="0.15">
      <c r="B162" s="255"/>
      <c r="C162" s="259"/>
      <c r="D162" s="260"/>
      <c r="E162" s="64" t="s">
        <v>630</v>
      </c>
      <c r="F162" s="64" t="s">
        <v>629</v>
      </c>
      <c r="G162" s="20">
        <v>40</v>
      </c>
      <c r="H162" s="21" t="s">
        <v>135</v>
      </c>
      <c r="I162" s="32">
        <v>163000</v>
      </c>
      <c r="J162" s="32">
        <v>157000</v>
      </c>
      <c r="K162" s="32">
        <v>160000</v>
      </c>
      <c r="L162" s="32">
        <f>G162*K162</f>
        <v>6400000</v>
      </c>
      <c r="M162" s="152"/>
    </row>
    <row r="163" spans="2:18" ht="60.5" customHeight="1" x14ac:dyDescent="0.15">
      <c r="B163" s="255"/>
      <c r="C163" s="259"/>
      <c r="D163" s="260"/>
      <c r="E163" s="64" t="s">
        <v>49</v>
      </c>
      <c r="F163" s="64" t="s">
        <v>253</v>
      </c>
      <c r="G163" s="20">
        <v>300</v>
      </c>
      <c r="H163" s="21" t="s">
        <v>0</v>
      </c>
      <c r="I163" s="32">
        <v>23500</v>
      </c>
      <c r="J163" s="32">
        <v>21500</v>
      </c>
      <c r="K163" s="32">
        <v>22000</v>
      </c>
      <c r="L163" s="32">
        <f>G163*K163</f>
        <v>6600000</v>
      </c>
      <c r="M163" s="152"/>
    </row>
    <row r="164" spans="2:18" ht="62" customHeight="1" x14ac:dyDescent="0.15">
      <c r="B164" s="255"/>
      <c r="C164" s="259"/>
      <c r="D164" s="260"/>
      <c r="E164" s="64" t="s">
        <v>48</v>
      </c>
      <c r="F164" s="64" t="s">
        <v>628</v>
      </c>
      <c r="G164" s="20">
        <v>1200</v>
      </c>
      <c r="H164" s="21" t="s">
        <v>0</v>
      </c>
      <c r="I164" s="32">
        <v>5500</v>
      </c>
      <c r="J164" s="32">
        <v>5500</v>
      </c>
      <c r="K164" s="32">
        <v>5500</v>
      </c>
      <c r="L164" s="32">
        <f>G164*K164</f>
        <v>6600000</v>
      </c>
      <c r="M164" s="152"/>
      <c r="N164" s="130"/>
      <c r="O164" s="56"/>
    </row>
    <row r="165" spans="2:18" ht="32" customHeight="1" x14ac:dyDescent="0.15">
      <c r="B165" s="256"/>
      <c r="C165" s="261"/>
      <c r="D165" s="262"/>
      <c r="E165" s="251" t="s">
        <v>212</v>
      </c>
      <c r="F165" s="251"/>
      <c r="G165" s="251"/>
      <c r="H165" s="251"/>
      <c r="I165" s="251"/>
      <c r="J165" s="251"/>
      <c r="K165" s="251"/>
      <c r="L165" s="34">
        <f>SUM(L161:L164)</f>
        <v>35600000</v>
      </c>
      <c r="M165" s="152"/>
      <c r="N165" s="67"/>
      <c r="O165" s="66"/>
      <c r="P165" s="66"/>
      <c r="Q165" s="66"/>
    </row>
    <row r="166" spans="2:18" ht="63.5" customHeight="1" x14ac:dyDescent="0.15">
      <c r="B166" s="254" t="s">
        <v>24</v>
      </c>
      <c r="C166" s="257" t="s">
        <v>619</v>
      </c>
      <c r="D166" s="258"/>
      <c r="E166" s="64" t="s">
        <v>140</v>
      </c>
      <c r="F166" s="64" t="s">
        <v>252</v>
      </c>
      <c r="G166" s="20">
        <v>1</v>
      </c>
      <c r="H166" s="21" t="s">
        <v>0</v>
      </c>
      <c r="I166" s="32">
        <v>110000000</v>
      </c>
      <c r="J166" s="32">
        <v>110000000</v>
      </c>
      <c r="K166" s="32">
        <v>110000000</v>
      </c>
      <c r="L166" s="32">
        <v>110000000</v>
      </c>
      <c r="M166" s="152"/>
      <c r="N166" s="130"/>
      <c r="O166" s="56"/>
    </row>
    <row r="167" spans="2:18" ht="32.5" customHeight="1" x14ac:dyDescent="0.15">
      <c r="B167" s="256"/>
      <c r="C167" s="261"/>
      <c r="D167" s="262"/>
      <c r="E167" s="251" t="s">
        <v>213</v>
      </c>
      <c r="F167" s="251"/>
      <c r="G167" s="251"/>
      <c r="H167" s="251"/>
      <c r="I167" s="251"/>
      <c r="J167" s="251"/>
      <c r="K167" s="251"/>
      <c r="L167" s="34">
        <f>L166</f>
        <v>110000000</v>
      </c>
      <c r="M167" s="152"/>
    </row>
    <row r="168" spans="2:18" ht="32" customHeight="1" x14ac:dyDescent="0.15">
      <c r="B168" s="254" t="s">
        <v>25</v>
      </c>
      <c r="C168" s="257" t="s">
        <v>620</v>
      </c>
      <c r="D168" s="258"/>
      <c r="E168" s="64" t="s">
        <v>633</v>
      </c>
      <c r="F168" s="64" t="s">
        <v>251</v>
      </c>
      <c r="G168" s="20">
        <v>1</v>
      </c>
      <c r="H168" s="21" t="s">
        <v>0</v>
      </c>
      <c r="I168" s="32">
        <v>27500000</v>
      </c>
      <c r="J168" s="32">
        <v>26500000</v>
      </c>
      <c r="K168" s="32">
        <v>27000000</v>
      </c>
      <c r="L168" s="32">
        <v>27000000</v>
      </c>
      <c r="M168" s="152"/>
      <c r="N168" s="130"/>
      <c r="O168" s="56"/>
    </row>
    <row r="169" spans="2:18" x14ac:dyDescent="0.15">
      <c r="B169" s="256"/>
      <c r="C169" s="261"/>
      <c r="D169" s="262"/>
      <c r="E169" s="251" t="s">
        <v>214</v>
      </c>
      <c r="F169" s="251"/>
      <c r="G169" s="251"/>
      <c r="H169" s="251"/>
      <c r="I169" s="251"/>
      <c r="J169" s="251"/>
      <c r="K169" s="251"/>
      <c r="L169" s="34">
        <f>L168*G168</f>
        <v>27000000</v>
      </c>
      <c r="M169" s="152"/>
      <c r="N169" s="56"/>
      <c r="O169" s="56"/>
    </row>
    <row r="170" spans="2:18" ht="21" customHeight="1" x14ac:dyDescent="0.15">
      <c r="B170" s="267" t="s">
        <v>29</v>
      </c>
      <c r="C170" s="268"/>
      <c r="D170" s="268"/>
      <c r="E170" s="268"/>
      <c r="F170" s="268"/>
      <c r="G170" s="268"/>
      <c r="H170" s="268"/>
      <c r="I170" s="268"/>
      <c r="J170" s="268"/>
      <c r="K170" s="269"/>
      <c r="L170" s="35">
        <f>L169+L167+L165+L160</f>
        <v>201100000</v>
      </c>
      <c r="M170" s="153"/>
      <c r="N170" s="56"/>
      <c r="O170" s="56"/>
      <c r="R170" s="70"/>
    </row>
    <row r="171" spans="2:18" ht="17" customHeight="1" x14ac:dyDescent="0.15">
      <c r="B171" s="285" t="s">
        <v>37</v>
      </c>
      <c r="C171" s="286"/>
      <c r="D171" s="286"/>
      <c r="E171" s="286"/>
      <c r="F171" s="286"/>
      <c r="G171" s="286"/>
      <c r="H171" s="286"/>
      <c r="I171" s="286"/>
      <c r="J171" s="286"/>
      <c r="K171" s="287"/>
      <c r="L171" s="81">
        <f>L170+L156+L139</f>
        <v>11679163000</v>
      </c>
      <c r="M171" s="150"/>
      <c r="N171" s="179"/>
      <c r="O171" s="56"/>
      <c r="R171" s="70"/>
    </row>
    <row r="172" spans="2:18" ht="17" customHeight="1" x14ac:dyDescent="0.15">
      <c r="B172" s="285" t="s">
        <v>634</v>
      </c>
      <c r="C172" s="286"/>
      <c r="D172" s="286"/>
      <c r="E172" s="286"/>
      <c r="F172" s="286"/>
      <c r="G172" s="286"/>
      <c r="H172" s="286"/>
      <c r="I172" s="286"/>
      <c r="J172" s="286"/>
      <c r="K172" s="287"/>
      <c r="L172" s="153">
        <v>2342174715</v>
      </c>
      <c r="M172" s="86"/>
      <c r="N172" s="56"/>
      <c r="O172" s="56"/>
      <c r="R172" s="70"/>
    </row>
    <row r="173" spans="2:18" ht="17" customHeight="1" x14ac:dyDescent="0.15">
      <c r="B173" s="285" t="s">
        <v>10</v>
      </c>
      <c r="C173" s="286"/>
      <c r="D173" s="286"/>
      <c r="E173" s="286"/>
      <c r="F173" s="286"/>
      <c r="G173" s="286"/>
      <c r="H173" s="286"/>
      <c r="I173" s="286"/>
      <c r="J173" s="286"/>
      <c r="K173" s="287"/>
      <c r="L173" s="146">
        <f>L171+L172</f>
        <v>14021337715</v>
      </c>
      <c r="M173" s="70"/>
      <c r="N173" s="56"/>
      <c r="O173" s="131"/>
      <c r="R173" s="70"/>
    </row>
    <row r="174" spans="2:18" ht="18" customHeight="1" x14ac:dyDescent="0.15">
      <c r="B174" s="285" t="s">
        <v>635</v>
      </c>
      <c r="C174" s="286"/>
      <c r="D174" s="286"/>
      <c r="E174" s="286"/>
      <c r="F174" s="286"/>
      <c r="G174" s="286"/>
      <c r="H174" s="286"/>
      <c r="I174" s="286"/>
      <c r="J174" s="286"/>
      <c r="K174" s="287"/>
      <c r="L174" s="146">
        <f>Interventoría!I16</f>
        <v>504474320</v>
      </c>
      <c r="N174" s="56"/>
      <c r="O174" s="56"/>
      <c r="R174" s="70"/>
    </row>
    <row r="175" spans="2:18" x14ac:dyDescent="0.15">
      <c r="B175" s="288" t="s">
        <v>9</v>
      </c>
      <c r="C175" s="289"/>
      <c r="D175" s="289"/>
      <c r="E175" s="289"/>
      <c r="F175" s="289"/>
      <c r="G175" s="289"/>
      <c r="H175" s="289"/>
      <c r="I175" s="289"/>
      <c r="J175" s="289"/>
      <c r="K175" s="290"/>
      <c r="L175" s="146">
        <f>L173+L174</f>
        <v>14525812035</v>
      </c>
    </row>
    <row r="176" spans="2:18" x14ac:dyDescent="0.15">
      <c r="M176" s="129"/>
    </row>
    <row r="177" spans="2:15" x14ac:dyDescent="0.15">
      <c r="C177" s="28"/>
      <c r="O177" s="76"/>
    </row>
    <row r="178" spans="2:15" x14ac:dyDescent="0.15">
      <c r="M178" s="66"/>
    </row>
    <row r="179" spans="2:15" x14ac:dyDescent="0.15">
      <c r="L179" s="84"/>
      <c r="M179" s="66"/>
    </row>
    <row r="181" spans="2:15" x14ac:dyDescent="0.15">
      <c r="B181" s="26" t="s">
        <v>167</v>
      </c>
      <c r="L181" s="56"/>
      <c r="M181" s="66"/>
    </row>
    <row r="182" spans="2:15" x14ac:dyDescent="0.15">
      <c r="B182" s="27" t="s">
        <v>168</v>
      </c>
      <c r="M182" s="66"/>
    </row>
    <row r="183" spans="2:15" x14ac:dyDescent="0.15">
      <c r="B183" s="27" t="s">
        <v>169</v>
      </c>
    </row>
    <row r="189" spans="2:15" x14ac:dyDescent="0.15">
      <c r="F189" s="56"/>
    </row>
  </sheetData>
  <mergeCells count="59">
    <mergeCell ref="C158:D158"/>
    <mergeCell ref="B173:K173"/>
    <mergeCell ref="B174:K174"/>
    <mergeCell ref="B175:K175"/>
    <mergeCell ref="B170:K170"/>
    <mergeCell ref="B168:B169"/>
    <mergeCell ref="C168:D169"/>
    <mergeCell ref="B171:K171"/>
    <mergeCell ref="B172:K172"/>
    <mergeCell ref="B13:B14"/>
    <mergeCell ref="C13:D14"/>
    <mergeCell ref="E14:K14"/>
    <mergeCell ref="B2:L2"/>
    <mergeCell ref="B3:L3"/>
    <mergeCell ref="B4:L4"/>
    <mergeCell ref="C5:D5"/>
    <mergeCell ref="B6:B12"/>
    <mergeCell ref="C6:D12"/>
    <mergeCell ref="E12:K12"/>
    <mergeCell ref="C15:D15"/>
    <mergeCell ref="D16:D20"/>
    <mergeCell ref="E21:K21"/>
    <mergeCell ref="D22:D61"/>
    <mergeCell ref="E62:K62"/>
    <mergeCell ref="C16:C138"/>
    <mergeCell ref="D136:D138"/>
    <mergeCell ref="D71:D135"/>
    <mergeCell ref="B16:B138"/>
    <mergeCell ref="E138:K138"/>
    <mergeCell ref="C141:D141"/>
    <mergeCell ref="E155:K155"/>
    <mergeCell ref="B142:B143"/>
    <mergeCell ref="C142:D143"/>
    <mergeCell ref="E143:K143"/>
    <mergeCell ref="B140:L140"/>
    <mergeCell ref="B139:K139"/>
    <mergeCell ref="C144:D145"/>
    <mergeCell ref="B144:B145"/>
    <mergeCell ref="B146:B150"/>
    <mergeCell ref="D63:D70"/>
    <mergeCell ref="E71:K71"/>
    <mergeCell ref="E135:K135"/>
    <mergeCell ref="E145:K145"/>
    <mergeCell ref="E150:K150"/>
    <mergeCell ref="E169:K169"/>
    <mergeCell ref="B159:B160"/>
    <mergeCell ref="C159:D160"/>
    <mergeCell ref="B161:B165"/>
    <mergeCell ref="C161:D165"/>
    <mergeCell ref="E165:K165"/>
    <mergeCell ref="E167:K167"/>
    <mergeCell ref="E160:K160"/>
    <mergeCell ref="B166:B167"/>
    <mergeCell ref="C166:D167"/>
    <mergeCell ref="C146:D150"/>
    <mergeCell ref="B157:L157"/>
    <mergeCell ref="B156:K156"/>
    <mergeCell ref="C151:D155"/>
    <mergeCell ref="B151:B155"/>
  </mergeCells>
  <pageMargins left="0.70866141732283472" right="0.31496062992125984" top="0.74803149606299213" bottom="0.74803149606299213" header="0.31496062992125984" footer="0.31496062992125984"/>
  <pageSetup scale="40" orientation="landscape" r:id="rId1"/>
  <ignoredErrors>
    <ignoredError sqref="L174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188"/>
  <sheetViews>
    <sheetView topLeftCell="D1" zoomScale="70" zoomScaleNormal="70" workbookViewId="0">
      <pane ySplit="1" topLeftCell="A12" activePane="bottomLeft" state="frozen"/>
      <selection pane="bottomLeft" activeCell="L23" sqref="L23"/>
    </sheetView>
  </sheetViews>
  <sheetFormatPr baseColWidth="10" defaultColWidth="11.5" defaultRowHeight="14" x14ac:dyDescent="0.15"/>
  <cols>
    <col min="1" max="1" width="11.5" style="3"/>
    <col min="2" max="2" width="7.33203125" style="3" customWidth="1"/>
    <col min="3" max="3" width="21.6640625" style="3" customWidth="1"/>
    <col min="4" max="4" width="19.5" style="3" customWidth="1"/>
    <col min="5" max="5" width="48.5" style="3" customWidth="1"/>
    <col min="6" max="6" width="57.6640625" style="3" customWidth="1"/>
    <col min="7" max="7" width="11.33203125" style="3" customWidth="1"/>
    <col min="8" max="8" width="15.1640625" style="3" bestFit="1" customWidth="1"/>
    <col min="9" max="9" width="20.33203125" style="30" customWidth="1"/>
    <col min="10" max="10" width="20.1640625" style="30" customWidth="1"/>
    <col min="11" max="11" width="16.1640625" style="30" bestFit="1" customWidth="1"/>
    <col min="12" max="12" width="21.1640625" style="30" bestFit="1" customWidth="1"/>
    <col min="13" max="13" width="22.33203125" style="3" bestFit="1" customWidth="1"/>
    <col min="14" max="14" width="21.33203125" style="3" bestFit="1" customWidth="1"/>
    <col min="15" max="16" width="22.33203125" style="3" bestFit="1" customWidth="1"/>
    <col min="17" max="17" width="42.33203125" style="3" bestFit="1" customWidth="1"/>
    <col min="18" max="18" width="32.33203125" style="3" bestFit="1" customWidth="1"/>
    <col min="19" max="16384" width="11.5" style="3"/>
  </cols>
  <sheetData>
    <row r="2" spans="2:17" ht="40.5" customHeight="1" x14ac:dyDescent="0.15">
      <c r="B2" s="282" t="s">
        <v>12</v>
      </c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</row>
    <row r="3" spans="2:17" x14ac:dyDescent="0.15">
      <c r="B3" s="283" t="s">
        <v>7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</row>
    <row r="4" spans="2:17" ht="39" customHeight="1" x14ac:dyDescent="0.15">
      <c r="B4" s="282" t="s">
        <v>164</v>
      </c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</row>
    <row r="5" spans="2:17" s="29" customFormat="1" ht="55" customHeight="1" x14ac:dyDescent="0.2">
      <c r="B5" s="68" t="s">
        <v>30</v>
      </c>
      <c r="C5" s="252" t="s">
        <v>45</v>
      </c>
      <c r="D5" s="252"/>
      <c r="E5" s="68" t="s">
        <v>46</v>
      </c>
      <c r="F5" s="68" t="s">
        <v>6</v>
      </c>
      <c r="G5" s="68" t="s">
        <v>1</v>
      </c>
      <c r="H5" s="68" t="s">
        <v>0</v>
      </c>
      <c r="I5" s="31" t="s">
        <v>203</v>
      </c>
      <c r="J5" s="69" t="s">
        <v>198</v>
      </c>
      <c r="K5" s="69" t="s">
        <v>199</v>
      </c>
      <c r="L5" s="31" t="s">
        <v>197</v>
      </c>
      <c r="M5" s="155" t="s">
        <v>637</v>
      </c>
    </row>
    <row r="6" spans="2:17" ht="73.25" customHeight="1" x14ac:dyDescent="0.15">
      <c r="B6" s="252" t="s">
        <v>13</v>
      </c>
      <c r="C6" s="253" t="s">
        <v>539</v>
      </c>
      <c r="D6" s="253"/>
      <c r="E6" s="64" t="s">
        <v>451</v>
      </c>
      <c r="F6" s="64" t="s">
        <v>458</v>
      </c>
      <c r="G6" s="20">
        <v>80</v>
      </c>
      <c r="H6" s="21" t="s">
        <v>11</v>
      </c>
      <c r="I6" s="32">
        <v>64500</v>
      </c>
      <c r="J6" s="32">
        <v>60500</v>
      </c>
      <c r="K6" s="33">
        <v>62500</v>
      </c>
      <c r="L6" s="33">
        <f t="shared" ref="L6:L11" si="0">G6*K6</f>
        <v>5000000</v>
      </c>
      <c r="M6" s="156">
        <f>L6*(1+$M$172)</f>
        <v>6002715.1410593381</v>
      </c>
      <c r="O6" s="151"/>
    </row>
    <row r="7" spans="2:17" ht="69" customHeight="1" x14ac:dyDescent="0.15">
      <c r="B7" s="252"/>
      <c r="C7" s="253"/>
      <c r="D7" s="253"/>
      <c r="E7" s="64" t="s">
        <v>452</v>
      </c>
      <c r="F7" s="64" t="s">
        <v>457</v>
      </c>
      <c r="G7" s="20">
        <v>80</v>
      </c>
      <c r="H7" s="21" t="s">
        <v>11</v>
      </c>
      <c r="I7" s="32">
        <v>64500</v>
      </c>
      <c r="J7" s="32">
        <v>60500</v>
      </c>
      <c r="K7" s="33">
        <v>62500</v>
      </c>
      <c r="L7" s="33">
        <f t="shared" si="0"/>
        <v>5000000</v>
      </c>
      <c r="M7" s="156">
        <v>6002715.1410593381</v>
      </c>
      <c r="N7" s="66"/>
    </row>
    <row r="8" spans="2:17" ht="39.5" customHeight="1" x14ac:dyDescent="0.15">
      <c r="B8" s="252"/>
      <c r="C8" s="253"/>
      <c r="D8" s="253"/>
      <c r="E8" s="64" t="s">
        <v>249</v>
      </c>
      <c r="F8" s="64" t="s">
        <v>250</v>
      </c>
      <c r="G8" s="20">
        <v>10</v>
      </c>
      <c r="H8" s="21" t="s">
        <v>5</v>
      </c>
      <c r="I8" s="32">
        <v>358000</v>
      </c>
      <c r="J8" s="32">
        <v>362000</v>
      </c>
      <c r="K8" s="33">
        <v>360000</v>
      </c>
      <c r="L8" s="33">
        <f t="shared" si="0"/>
        <v>3600000</v>
      </c>
      <c r="M8" s="156">
        <v>4321954.9015627196</v>
      </c>
    </row>
    <row r="9" spans="2:17" ht="66.5" customHeight="1" x14ac:dyDescent="0.15">
      <c r="B9" s="252"/>
      <c r="C9" s="253"/>
      <c r="D9" s="253"/>
      <c r="E9" s="64" t="s">
        <v>49</v>
      </c>
      <c r="F9" s="64" t="s">
        <v>246</v>
      </c>
      <c r="G9" s="20">
        <v>600</v>
      </c>
      <c r="H9" s="20" t="s">
        <v>245</v>
      </c>
      <c r="I9" s="32">
        <v>11000</v>
      </c>
      <c r="J9" s="32">
        <v>10600</v>
      </c>
      <c r="K9" s="33">
        <v>10800</v>
      </c>
      <c r="L9" s="33">
        <f t="shared" si="0"/>
        <v>6480000</v>
      </c>
      <c r="M9" s="156">
        <v>7779518.8228128999</v>
      </c>
    </row>
    <row r="10" spans="2:17" ht="95" customHeight="1" x14ac:dyDescent="0.15">
      <c r="B10" s="252"/>
      <c r="C10" s="253"/>
      <c r="D10" s="253"/>
      <c r="E10" s="64" t="s">
        <v>47</v>
      </c>
      <c r="F10" s="64" t="s">
        <v>247</v>
      </c>
      <c r="G10" s="20">
        <v>10</v>
      </c>
      <c r="H10" s="21" t="s">
        <v>135</v>
      </c>
      <c r="I10" s="32">
        <v>700000</v>
      </c>
      <c r="J10" s="32">
        <v>704000</v>
      </c>
      <c r="K10" s="33">
        <v>702000</v>
      </c>
      <c r="L10" s="33">
        <f t="shared" si="0"/>
        <v>7020000</v>
      </c>
      <c r="M10" s="156">
        <v>8427812.0580473095</v>
      </c>
      <c r="N10" s="22"/>
    </row>
    <row r="11" spans="2:17" ht="85.25" customHeight="1" x14ac:dyDescent="0.2">
      <c r="B11" s="252"/>
      <c r="C11" s="253"/>
      <c r="D11" s="253"/>
      <c r="E11" s="64" t="s">
        <v>48</v>
      </c>
      <c r="F11" s="64" t="s">
        <v>248</v>
      </c>
      <c r="G11" s="20">
        <v>600</v>
      </c>
      <c r="H11" s="21" t="s">
        <v>0</v>
      </c>
      <c r="I11" s="32">
        <v>5500</v>
      </c>
      <c r="J11" s="32">
        <v>5500</v>
      </c>
      <c r="K11" s="33">
        <v>5500</v>
      </c>
      <c r="L11" s="33">
        <f t="shared" si="0"/>
        <v>3300000</v>
      </c>
      <c r="M11" s="156">
        <v>3961791.99309916</v>
      </c>
      <c r="N11" s="66"/>
      <c r="O11" s="132"/>
    </row>
    <row r="12" spans="2:17" ht="21.5" customHeight="1" x14ac:dyDescent="0.15">
      <c r="B12" s="252"/>
      <c r="C12" s="253"/>
      <c r="D12" s="253"/>
      <c r="E12" s="251" t="s">
        <v>204</v>
      </c>
      <c r="F12" s="251"/>
      <c r="G12" s="251"/>
      <c r="H12" s="251"/>
      <c r="I12" s="251"/>
      <c r="J12" s="251"/>
      <c r="K12" s="251"/>
      <c r="L12" s="34">
        <f>SUM(L6:L11)</f>
        <v>30400000</v>
      </c>
      <c r="M12" s="157">
        <f>SUM(M6:M11)</f>
        <v>36496508.057640761</v>
      </c>
      <c r="N12" s="130"/>
      <c r="O12" s="56"/>
    </row>
    <row r="13" spans="2:17" ht="67.25" customHeight="1" x14ac:dyDescent="0.15">
      <c r="B13" s="252" t="s">
        <v>14</v>
      </c>
      <c r="C13" s="253" t="s">
        <v>540</v>
      </c>
      <c r="D13" s="253"/>
      <c r="E13" s="64" t="s">
        <v>453</v>
      </c>
      <c r="F13" s="64" t="s">
        <v>459</v>
      </c>
      <c r="G13" s="20">
        <v>600</v>
      </c>
      <c r="H13" s="21" t="s">
        <v>8</v>
      </c>
      <c r="I13" s="32">
        <v>48000</v>
      </c>
      <c r="J13" s="32">
        <v>42000</v>
      </c>
      <c r="K13" s="33">
        <v>45000</v>
      </c>
      <c r="L13" s="33">
        <f>G13*K13</f>
        <v>27000000</v>
      </c>
      <c r="M13" s="156">
        <v>32414661.7617204</v>
      </c>
      <c r="N13" s="56"/>
      <c r="P13" s="24"/>
      <c r="Q13" s="25"/>
    </row>
    <row r="14" spans="2:17" ht="21" customHeight="1" x14ac:dyDescent="0.15">
      <c r="B14" s="252"/>
      <c r="C14" s="253"/>
      <c r="D14" s="253"/>
      <c r="E14" s="251" t="s">
        <v>200</v>
      </c>
      <c r="F14" s="251"/>
      <c r="G14" s="251"/>
      <c r="H14" s="251"/>
      <c r="I14" s="251"/>
      <c r="J14" s="251"/>
      <c r="K14" s="251"/>
      <c r="L14" s="34">
        <f>L13</f>
        <v>27000000</v>
      </c>
      <c r="M14" s="157">
        <f>M13</f>
        <v>32414661.7617204</v>
      </c>
      <c r="N14" s="130"/>
      <c r="O14" s="56"/>
    </row>
    <row r="15" spans="2:17" s="29" customFormat="1" ht="55" customHeight="1" x14ac:dyDescent="0.2">
      <c r="B15" s="68" t="s">
        <v>30</v>
      </c>
      <c r="C15" s="252" t="s">
        <v>45</v>
      </c>
      <c r="D15" s="252"/>
      <c r="E15" s="68" t="s">
        <v>46</v>
      </c>
      <c r="F15" s="68" t="s">
        <v>6</v>
      </c>
      <c r="G15" s="68" t="s">
        <v>1</v>
      </c>
      <c r="H15" s="68" t="s">
        <v>0</v>
      </c>
      <c r="I15" s="69" t="s">
        <v>201</v>
      </c>
      <c r="J15" s="69" t="s">
        <v>179</v>
      </c>
      <c r="K15" s="69" t="s">
        <v>199</v>
      </c>
      <c r="L15" s="31" t="s">
        <v>197</v>
      </c>
      <c r="M15" s="155" t="s">
        <v>637</v>
      </c>
    </row>
    <row r="16" spans="2:17" ht="44.5" customHeight="1" x14ac:dyDescent="0.15">
      <c r="B16" s="293" t="s">
        <v>15</v>
      </c>
      <c r="C16" s="263" t="s">
        <v>541</v>
      </c>
      <c r="D16" s="263" t="s">
        <v>31</v>
      </c>
      <c r="E16" s="64" t="s">
        <v>677</v>
      </c>
      <c r="F16" s="64" t="s">
        <v>678</v>
      </c>
      <c r="G16" s="20">
        <v>300</v>
      </c>
      <c r="H16" s="21" t="s">
        <v>587</v>
      </c>
      <c r="I16" s="32">
        <v>955360</v>
      </c>
      <c r="J16" s="32">
        <v>955360</v>
      </c>
      <c r="K16" s="33">
        <v>955360</v>
      </c>
      <c r="L16" s="33">
        <f t="shared" ref="L16:L20" si="1">G16*K16</f>
        <v>286608000</v>
      </c>
      <c r="M16" s="156">
        <f>L16*(1+$M$172)</f>
        <v>344085236.22974694</v>
      </c>
      <c r="N16" s="66"/>
    </row>
    <row r="17" spans="2:16" ht="38.5" customHeight="1" x14ac:dyDescent="0.15">
      <c r="B17" s="293"/>
      <c r="C17" s="263"/>
      <c r="D17" s="263"/>
      <c r="E17" s="64" t="s">
        <v>676</v>
      </c>
      <c r="F17" s="64" t="s">
        <v>390</v>
      </c>
      <c r="G17" s="20">
        <v>300</v>
      </c>
      <c r="H17" s="21" t="s">
        <v>0</v>
      </c>
      <c r="I17" s="32">
        <v>223500</v>
      </c>
      <c r="J17" s="32">
        <v>224500</v>
      </c>
      <c r="K17" s="33">
        <v>224000</v>
      </c>
      <c r="L17" s="33">
        <f t="shared" si="1"/>
        <v>67200000</v>
      </c>
      <c r="M17" s="156">
        <f>L17*(1+$M$172)</f>
        <v>80676491.49583751</v>
      </c>
      <c r="N17" s="66"/>
    </row>
    <row r="18" spans="2:16" ht="38.5" customHeight="1" x14ac:dyDescent="0.15">
      <c r="B18" s="293"/>
      <c r="C18" s="263"/>
      <c r="D18" s="263"/>
      <c r="E18" s="64" t="s">
        <v>358</v>
      </c>
      <c r="F18" s="64" t="s">
        <v>441</v>
      </c>
      <c r="G18" s="20">
        <v>300</v>
      </c>
      <c r="H18" s="21" t="s">
        <v>0</v>
      </c>
      <c r="I18" s="32">
        <v>1265000</v>
      </c>
      <c r="J18" s="32">
        <v>1185000</v>
      </c>
      <c r="K18" s="33">
        <v>1225000</v>
      </c>
      <c r="L18" s="33">
        <f t="shared" si="1"/>
        <v>367500000</v>
      </c>
      <c r="M18" s="156">
        <f>L18*(1+$M$172)</f>
        <v>441199562.86786133</v>
      </c>
      <c r="N18" s="66"/>
    </row>
    <row r="19" spans="2:16" ht="29.5" customHeight="1" x14ac:dyDescent="0.15">
      <c r="B19" s="293"/>
      <c r="C19" s="263"/>
      <c r="D19" s="263"/>
      <c r="E19" s="64" t="s">
        <v>667</v>
      </c>
      <c r="F19" s="64" t="s">
        <v>668</v>
      </c>
      <c r="G19" s="20">
        <v>300</v>
      </c>
      <c r="H19" s="21" t="s">
        <v>56</v>
      </c>
      <c r="I19" s="32">
        <v>1105000</v>
      </c>
      <c r="J19" s="32">
        <v>1105000</v>
      </c>
      <c r="K19" s="32">
        <v>1105000</v>
      </c>
      <c r="L19" s="33">
        <f>G19*K19</f>
        <v>331500000</v>
      </c>
      <c r="M19" s="156">
        <f>L19*(1+$M$172)</f>
        <v>397980013.85223413</v>
      </c>
      <c r="N19" s="66"/>
    </row>
    <row r="20" spans="2:16" ht="42" customHeight="1" x14ac:dyDescent="0.15">
      <c r="B20" s="293"/>
      <c r="C20" s="263"/>
      <c r="D20" s="263"/>
      <c r="E20" s="64" t="s">
        <v>666</v>
      </c>
      <c r="F20" s="64" t="s">
        <v>290</v>
      </c>
      <c r="G20" s="20">
        <v>10800</v>
      </c>
      <c r="H20" s="21" t="s">
        <v>587</v>
      </c>
      <c r="I20" s="32">
        <v>6550</v>
      </c>
      <c r="J20" s="32">
        <v>6550</v>
      </c>
      <c r="K20" s="33">
        <v>6550</v>
      </c>
      <c r="L20" s="33">
        <f t="shared" si="1"/>
        <v>70740000</v>
      </c>
      <c r="M20" s="156">
        <f>L20*(1+$M$172)</f>
        <v>84926413.81570752</v>
      </c>
      <c r="N20" s="66"/>
    </row>
    <row r="21" spans="2:16" ht="24.5" customHeight="1" x14ac:dyDescent="0.15">
      <c r="B21" s="293"/>
      <c r="C21" s="263"/>
      <c r="D21" s="263"/>
      <c r="E21" s="251" t="s">
        <v>202</v>
      </c>
      <c r="F21" s="251"/>
      <c r="G21" s="251"/>
      <c r="H21" s="251"/>
      <c r="I21" s="251"/>
      <c r="J21" s="251"/>
      <c r="K21" s="251"/>
      <c r="L21" s="34">
        <f>SUM(L16:L20)</f>
        <v>1123548000</v>
      </c>
      <c r="M21" s="157">
        <f>SUM(M16:M20)</f>
        <v>1348867718.2613873</v>
      </c>
      <c r="N21" s="130"/>
      <c r="O21" s="56"/>
    </row>
    <row r="22" spans="2:16" s="29" customFormat="1" ht="39.5" customHeight="1" x14ac:dyDescent="0.2">
      <c r="B22" s="293"/>
      <c r="C22" s="263"/>
      <c r="D22" s="5"/>
      <c r="E22" s="68" t="s">
        <v>46</v>
      </c>
      <c r="F22" s="68" t="s">
        <v>236</v>
      </c>
      <c r="G22" s="68" t="s">
        <v>1</v>
      </c>
      <c r="H22" s="68" t="s">
        <v>0</v>
      </c>
      <c r="I22" s="69" t="s">
        <v>450</v>
      </c>
      <c r="J22" s="69" t="s">
        <v>192</v>
      </c>
      <c r="K22" s="69" t="s">
        <v>199</v>
      </c>
      <c r="L22" s="31" t="s">
        <v>197</v>
      </c>
      <c r="M22" s="155" t="s">
        <v>637</v>
      </c>
      <c r="N22" s="128"/>
    </row>
    <row r="23" spans="2:16" ht="35" customHeight="1" x14ac:dyDescent="0.15">
      <c r="B23" s="293"/>
      <c r="C23" s="263"/>
      <c r="D23" s="263" t="s">
        <v>32</v>
      </c>
      <c r="E23" s="64" t="s">
        <v>322</v>
      </c>
      <c r="F23" s="64" t="s">
        <v>360</v>
      </c>
      <c r="G23" s="20">
        <v>300</v>
      </c>
      <c r="H23" s="21" t="s">
        <v>0</v>
      </c>
      <c r="I23" s="32">
        <v>4660000</v>
      </c>
      <c r="J23" s="32">
        <v>4860000</v>
      </c>
      <c r="K23" s="12">
        <v>4760000</v>
      </c>
      <c r="L23" s="12">
        <f>G23*K23</f>
        <v>1428000000</v>
      </c>
      <c r="M23" s="156">
        <f t="shared" ref="M23:M60" si="2">L23*(1+$M$172)</f>
        <v>1714375444.2865469</v>
      </c>
      <c r="N23" s="66"/>
    </row>
    <row r="24" spans="2:16" ht="23" customHeight="1" x14ac:dyDescent="0.15">
      <c r="B24" s="293"/>
      <c r="C24" s="263"/>
      <c r="D24" s="263"/>
      <c r="E24" s="64" t="s">
        <v>323</v>
      </c>
      <c r="F24" s="64" t="s">
        <v>361</v>
      </c>
      <c r="G24" s="20">
        <v>300</v>
      </c>
      <c r="H24" s="21" t="s">
        <v>0</v>
      </c>
      <c r="I24" s="32">
        <v>57500</v>
      </c>
      <c r="J24" s="32">
        <v>54500</v>
      </c>
      <c r="K24" s="12">
        <v>56000</v>
      </c>
      <c r="L24" s="12">
        <f t="shared" ref="L24:L61" si="3">G24*K24</f>
        <v>16800000</v>
      </c>
      <c r="M24" s="156">
        <f t="shared" si="2"/>
        <v>20169122.873959377</v>
      </c>
      <c r="N24" s="66"/>
    </row>
    <row r="25" spans="2:16" ht="26.5" customHeight="1" x14ac:dyDescent="0.15">
      <c r="B25" s="293"/>
      <c r="C25" s="263"/>
      <c r="D25" s="263"/>
      <c r="E25" s="64" t="s">
        <v>324</v>
      </c>
      <c r="F25" s="64" t="s">
        <v>362</v>
      </c>
      <c r="G25" s="20">
        <v>300</v>
      </c>
      <c r="H25" s="21" t="s">
        <v>0</v>
      </c>
      <c r="I25" s="32">
        <v>236000</v>
      </c>
      <c r="J25" s="32">
        <v>240000</v>
      </c>
      <c r="K25" s="12">
        <v>237999.99999999997</v>
      </c>
      <c r="L25" s="12">
        <f t="shared" si="3"/>
        <v>71399999.999999985</v>
      </c>
      <c r="M25" s="156">
        <f t="shared" si="2"/>
        <v>85718772.214327335</v>
      </c>
      <c r="N25" s="66"/>
      <c r="O25" s="130"/>
      <c r="P25" s="56"/>
    </row>
    <row r="26" spans="2:16" ht="18.5" customHeight="1" x14ac:dyDescent="0.15">
      <c r="B26" s="293"/>
      <c r="C26" s="263"/>
      <c r="D26" s="263"/>
      <c r="E26" s="64" t="s">
        <v>325</v>
      </c>
      <c r="F26" s="64" t="s">
        <v>363</v>
      </c>
      <c r="G26" s="20">
        <v>600</v>
      </c>
      <c r="H26" s="21" t="s">
        <v>0</v>
      </c>
      <c r="I26" s="32">
        <v>25400</v>
      </c>
      <c r="J26" s="32">
        <v>25000</v>
      </c>
      <c r="K26" s="12">
        <v>25200</v>
      </c>
      <c r="L26" s="12">
        <f t="shared" si="3"/>
        <v>15120000</v>
      </c>
      <c r="M26" s="156">
        <f t="shared" si="2"/>
        <v>18152210.586563438</v>
      </c>
      <c r="N26" s="66"/>
    </row>
    <row r="27" spans="2:16" ht="23" customHeight="1" x14ac:dyDescent="0.15">
      <c r="B27" s="293"/>
      <c r="C27" s="263"/>
      <c r="D27" s="263"/>
      <c r="E27" s="64" t="s">
        <v>326</v>
      </c>
      <c r="F27" s="64" t="s">
        <v>364</v>
      </c>
      <c r="G27" s="20">
        <v>600</v>
      </c>
      <c r="H27" s="21" t="s">
        <v>0</v>
      </c>
      <c r="I27" s="32">
        <v>39100</v>
      </c>
      <c r="J27" s="32">
        <v>39700</v>
      </c>
      <c r="K27" s="12">
        <v>39400</v>
      </c>
      <c r="L27" s="12">
        <f t="shared" si="3"/>
        <v>23640000</v>
      </c>
      <c r="M27" s="156">
        <f t="shared" si="2"/>
        <v>28380837.186928552</v>
      </c>
      <c r="N27" s="66"/>
    </row>
    <row r="28" spans="2:16" ht="23" customHeight="1" x14ac:dyDescent="0.15">
      <c r="B28" s="293"/>
      <c r="C28" s="263"/>
      <c r="D28" s="263"/>
      <c r="E28" s="64" t="s">
        <v>536</v>
      </c>
      <c r="F28" s="64" t="s">
        <v>537</v>
      </c>
      <c r="G28" s="20">
        <v>300</v>
      </c>
      <c r="H28" s="21" t="s">
        <v>0</v>
      </c>
      <c r="I28" s="32">
        <v>289550</v>
      </c>
      <c r="J28" s="32">
        <v>289550</v>
      </c>
      <c r="K28" s="32">
        <v>289550</v>
      </c>
      <c r="L28" s="12">
        <f>G28*K28</f>
        <v>86865000</v>
      </c>
      <c r="M28" s="156">
        <f t="shared" si="2"/>
        <v>104285170.14562388</v>
      </c>
      <c r="N28" s="66"/>
    </row>
    <row r="29" spans="2:16" ht="30" customHeight="1" x14ac:dyDescent="0.15">
      <c r="B29" s="293"/>
      <c r="C29" s="263"/>
      <c r="D29" s="263"/>
      <c r="E29" s="64" t="s">
        <v>327</v>
      </c>
      <c r="F29" s="64" t="s">
        <v>365</v>
      </c>
      <c r="G29" s="20">
        <v>300</v>
      </c>
      <c r="H29" s="21" t="s">
        <v>0</v>
      </c>
      <c r="I29" s="32">
        <v>152000</v>
      </c>
      <c r="J29" s="32">
        <v>156000</v>
      </c>
      <c r="K29" s="12">
        <v>154000</v>
      </c>
      <c r="L29" s="12">
        <f t="shared" si="3"/>
        <v>46200000</v>
      </c>
      <c r="M29" s="156">
        <f t="shared" si="2"/>
        <v>55465087.903388284</v>
      </c>
      <c r="N29" s="66"/>
    </row>
    <row r="30" spans="2:16" ht="21" customHeight="1" x14ac:dyDescent="0.15">
      <c r="B30" s="293"/>
      <c r="C30" s="263"/>
      <c r="D30" s="263"/>
      <c r="E30" s="64" t="s">
        <v>328</v>
      </c>
      <c r="F30" s="64" t="s">
        <v>366</v>
      </c>
      <c r="G30" s="20">
        <v>300</v>
      </c>
      <c r="H30" s="21" t="s">
        <v>0</v>
      </c>
      <c r="I30" s="32">
        <v>13500</v>
      </c>
      <c r="J30" s="32">
        <v>14500</v>
      </c>
      <c r="K30" s="12">
        <v>14000</v>
      </c>
      <c r="L30" s="12">
        <f t="shared" si="3"/>
        <v>4200000</v>
      </c>
      <c r="M30" s="156">
        <f t="shared" si="2"/>
        <v>5042280.7184898444</v>
      </c>
      <c r="N30" s="66"/>
    </row>
    <row r="31" spans="2:16" ht="18.5" customHeight="1" x14ac:dyDescent="0.15">
      <c r="B31" s="293"/>
      <c r="C31" s="263"/>
      <c r="D31" s="263"/>
      <c r="E31" s="64" t="s">
        <v>329</v>
      </c>
      <c r="F31" s="64" t="s">
        <v>367</v>
      </c>
      <c r="G31" s="20">
        <v>15000</v>
      </c>
      <c r="H31" s="21" t="s">
        <v>0</v>
      </c>
      <c r="I31" s="32">
        <v>75800</v>
      </c>
      <c r="J31" s="32">
        <v>75400</v>
      </c>
      <c r="K31" s="12">
        <v>75600</v>
      </c>
      <c r="L31" s="12">
        <f t="shared" si="3"/>
        <v>1134000000</v>
      </c>
      <c r="M31" s="156">
        <f t="shared" si="2"/>
        <v>1361415793.9922578</v>
      </c>
      <c r="N31" s="66"/>
    </row>
    <row r="32" spans="2:16" ht="18" customHeight="1" x14ac:dyDescent="0.15">
      <c r="B32" s="293"/>
      <c r="C32" s="263"/>
      <c r="D32" s="263"/>
      <c r="E32" s="64" t="s">
        <v>330</v>
      </c>
      <c r="F32" s="64" t="s">
        <v>368</v>
      </c>
      <c r="G32" s="20">
        <v>2700</v>
      </c>
      <c r="H32" s="21" t="s">
        <v>0</v>
      </c>
      <c r="I32" s="32">
        <v>18100</v>
      </c>
      <c r="J32" s="32">
        <v>17900</v>
      </c>
      <c r="K32" s="12">
        <v>18000</v>
      </c>
      <c r="L32" s="12">
        <f t="shared" si="3"/>
        <v>48600000</v>
      </c>
      <c r="M32" s="156">
        <f t="shared" si="2"/>
        <v>58346391.171096765</v>
      </c>
      <c r="N32" s="66"/>
    </row>
    <row r="33" spans="2:14" ht="18.5" customHeight="1" x14ac:dyDescent="0.15">
      <c r="B33" s="293"/>
      <c r="C33" s="263"/>
      <c r="D33" s="263"/>
      <c r="E33" s="64" t="s">
        <v>331</v>
      </c>
      <c r="F33" s="64" t="s">
        <v>369</v>
      </c>
      <c r="G33" s="20">
        <v>600</v>
      </c>
      <c r="H33" s="21" t="s">
        <v>0</v>
      </c>
      <c r="I33" s="32">
        <v>32500</v>
      </c>
      <c r="J33" s="32">
        <v>29500</v>
      </c>
      <c r="K33" s="12">
        <v>31000</v>
      </c>
      <c r="L33" s="12">
        <f t="shared" si="3"/>
        <v>18600000</v>
      </c>
      <c r="M33" s="156">
        <f t="shared" si="2"/>
        <v>22330100.324740738</v>
      </c>
      <c r="N33" s="66"/>
    </row>
    <row r="34" spans="2:14" ht="21" customHeight="1" x14ac:dyDescent="0.15">
      <c r="B34" s="293"/>
      <c r="C34" s="263"/>
      <c r="D34" s="263"/>
      <c r="E34" s="64" t="s">
        <v>332</v>
      </c>
      <c r="F34" s="64" t="s">
        <v>370</v>
      </c>
      <c r="G34" s="20">
        <v>1200</v>
      </c>
      <c r="H34" s="21" t="s">
        <v>0</v>
      </c>
      <c r="I34" s="32">
        <v>18000</v>
      </c>
      <c r="J34" s="32">
        <v>18000</v>
      </c>
      <c r="K34" s="12">
        <v>18000</v>
      </c>
      <c r="L34" s="12">
        <f t="shared" si="3"/>
        <v>21600000</v>
      </c>
      <c r="M34" s="156">
        <f t="shared" si="2"/>
        <v>25931729.409376342</v>
      </c>
      <c r="N34" s="66"/>
    </row>
    <row r="35" spans="2:14" ht="20" customHeight="1" x14ac:dyDescent="0.15">
      <c r="B35" s="293"/>
      <c r="C35" s="263"/>
      <c r="D35" s="263"/>
      <c r="E35" s="64" t="s">
        <v>371</v>
      </c>
      <c r="F35" s="64" t="s">
        <v>373</v>
      </c>
      <c r="G35" s="20">
        <v>1200</v>
      </c>
      <c r="H35" s="21" t="s">
        <v>0</v>
      </c>
      <c r="I35" s="32">
        <v>21000</v>
      </c>
      <c r="J35" s="32">
        <v>21000</v>
      </c>
      <c r="K35" s="12">
        <v>21000</v>
      </c>
      <c r="L35" s="12">
        <f t="shared" si="3"/>
        <v>25200000</v>
      </c>
      <c r="M35" s="156">
        <f t="shared" si="2"/>
        <v>30253684.310939066</v>
      </c>
      <c r="N35" s="66"/>
    </row>
    <row r="36" spans="2:14" ht="21" customHeight="1" x14ac:dyDescent="0.15">
      <c r="B36" s="293"/>
      <c r="C36" s="263"/>
      <c r="D36" s="263"/>
      <c r="E36" s="64" t="s">
        <v>333</v>
      </c>
      <c r="F36" s="64" t="s">
        <v>372</v>
      </c>
      <c r="G36" s="20">
        <v>300</v>
      </c>
      <c r="H36" s="21" t="s">
        <v>0</v>
      </c>
      <c r="I36" s="32">
        <v>8400</v>
      </c>
      <c r="J36" s="32">
        <v>8400</v>
      </c>
      <c r="K36" s="12">
        <v>8400</v>
      </c>
      <c r="L36" s="12">
        <f t="shared" si="3"/>
        <v>2520000</v>
      </c>
      <c r="M36" s="156">
        <f t="shared" si="2"/>
        <v>3025368.4310939065</v>
      </c>
      <c r="N36" s="66"/>
    </row>
    <row r="37" spans="2:14" ht="20" customHeight="1" x14ac:dyDescent="0.15">
      <c r="B37" s="293"/>
      <c r="C37" s="263"/>
      <c r="D37" s="263"/>
      <c r="E37" s="64" t="s">
        <v>334</v>
      </c>
      <c r="F37" s="64" t="s">
        <v>374</v>
      </c>
      <c r="G37" s="20">
        <v>300</v>
      </c>
      <c r="H37" s="21" t="s">
        <v>0</v>
      </c>
      <c r="I37" s="32">
        <v>11000</v>
      </c>
      <c r="J37" s="32">
        <v>11000</v>
      </c>
      <c r="K37" s="12">
        <v>11000</v>
      </c>
      <c r="L37" s="12">
        <f t="shared" si="3"/>
        <v>3300000</v>
      </c>
      <c r="M37" s="156">
        <f t="shared" si="2"/>
        <v>3961791.9930991633</v>
      </c>
      <c r="N37" s="66"/>
    </row>
    <row r="38" spans="2:14" ht="21" customHeight="1" x14ac:dyDescent="0.15">
      <c r="B38" s="293"/>
      <c r="C38" s="263"/>
      <c r="D38" s="263"/>
      <c r="E38" s="64" t="s">
        <v>335</v>
      </c>
      <c r="F38" s="64" t="s">
        <v>375</v>
      </c>
      <c r="G38" s="20">
        <v>900</v>
      </c>
      <c r="H38" s="21" t="s">
        <v>0</v>
      </c>
      <c r="I38" s="32">
        <v>12800</v>
      </c>
      <c r="J38" s="32">
        <v>14400</v>
      </c>
      <c r="K38" s="12">
        <v>13600</v>
      </c>
      <c r="L38" s="12">
        <f t="shared" si="3"/>
        <v>12240000</v>
      </c>
      <c r="M38" s="156">
        <f t="shared" si="2"/>
        <v>14694646.665313261</v>
      </c>
      <c r="N38" s="66"/>
    </row>
    <row r="39" spans="2:14" ht="21" customHeight="1" x14ac:dyDescent="0.15">
      <c r="B39" s="293"/>
      <c r="C39" s="263"/>
      <c r="D39" s="263"/>
      <c r="E39" s="64" t="s">
        <v>336</v>
      </c>
      <c r="F39" s="64" t="s">
        <v>376</v>
      </c>
      <c r="G39" s="20">
        <v>900</v>
      </c>
      <c r="H39" s="21" t="s">
        <v>0</v>
      </c>
      <c r="I39" s="32">
        <v>58800</v>
      </c>
      <c r="J39" s="32">
        <v>58400</v>
      </c>
      <c r="K39" s="12">
        <v>58600</v>
      </c>
      <c r="L39" s="12">
        <f t="shared" si="3"/>
        <v>52740000</v>
      </c>
      <c r="M39" s="156">
        <f t="shared" si="2"/>
        <v>63316639.307893902</v>
      </c>
      <c r="N39" s="66"/>
    </row>
    <row r="40" spans="2:14" ht="15" x14ac:dyDescent="0.15">
      <c r="B40" s="293"/>
      <c r="C40" s="263"/>
      <c r="D40" s="263"/>
      <c r="E40" s="64" t="s">
        <v>337</v>
      </c>
      <c r="F40" s="64" t="s">
        <v>377</v>
      </c>
      <c r="G40" s="20">
        <v>900</v>
      </c>
      <c r="H40" s="21" t="s">
        <v>0</v>
      </c>
      <c r="I40" s="32">
        <v>2100</v>
      </c>
      <c r="J40" s="32">
        <v>2500</v>
      </c>
      <c r="K40" s="12">
        <v>2300</v>
      </c>
      <c r="L40" s="12">
        <f t="shared" si="3"/>
        <v>2070000</v>
      </c>
      <c r="M40" s="156">
        <f t="shared" si="2"/>
        <v>2485124.068398566</v>
      </c>
      <c r="N40" s="66"/>
    </row>
    <row r="41" spans="2:14" ht="20" customHeight="1" x14ac:dyDescent="0.15">
      <c r="B41" s="293"/>
      <c r="C41" s="263"/>
      <c r="D41" s="263"/>
      <c r="E41" s="64" t="s">
        <v>338</v>
      </c>
      <c r="F41" s="64" t="s">
        <v>378</v>
      </c>
      <c r="G41" s="20">
        <v>10800</v>
      </c>
      <c r="H41" s="21" t="s">
        <v>0</v>
      </c>
      <c r="I41" s="32">
        <v>58000</v>
      </c>
      <c r="J41" s="32">
        <v>58000</v>
      </c>
      <c r="K41" s="12">
        <v>58000</v>
      </c>
      <c r="L41" s="12">
        <f t="shared" si="3"/>
        <v>626400000</v>
      </c>
      <c r="M41" s="156">
        <f t="shared" si="2"/>
        <v>752020152.87191391</v>
      </c>
      <c r="N41" s="66"/>
    </row>
    <row r="42" spans="2:14" ht="20" customHeight="1" x14ac:dyDescent="0.15">
      <c r="B42" s="293"/>
      <c r="C42" s="263"/>
      <c r="D42" s="263"/>
      <c r="E42" s="64" t="s">
        <v>339</v>
      </c>
      <c r="F42" s="64" t="s">
        <v>379</v>
      </c>
      <c r="G42" s="20">
        <v>1200</v>
      </c>
      <c r="H42" s="21" t="s">
        <v>0</v>
      </c>
      <c r="I42" s="32">
        <v>7400</v>
      </c>
      <c r="J42" s="32">
        <v>7800</v>
      </c>
      <c r="K42" s="12">
        <v>7600</v>
      </c>
      <c r="L42" s="12">
        <f t="shared" si="3"/>
        <v>9120000</v>
      </c>
      <c r="M42" s="156">
        <f t="shared" si="2"/>
        <v>10948952.417292234</v>
      </c>
      <c r="N42" s="66"/>
    </row>
    <row r="43" spans="2:14" ht="24.5" customHeight="1" x14ac:dyDescent="0.15">
      <c r="B43" s="293"/>
      <c r="C43" s="263"/>
      <c r="D43" s="263"/>
      <c r="E43" s="64" t="s">
        <v>340</v>
      </c>
      <c r="F43" s="64" t="s">
        <v>380</v>
      </c>
      <c r="G43" s="20">
        <v>3600</v>
      </c>
      <c r="H43" s="21" t="s">
        <v>0</v>
      </c>
      <c r="I43" s="32">
        <v>9400</v>
      </c>
      <c r="J43" s="32">
        <v>9800</v>
      </c>
      <c r="K43" s="12">
        <v>9600</v>
      </c>
      <c r="L43" s="12">
        <f t="shared" si="3"/>
        <v>34560000</v>
      </c>
      <c r="M43" s="156">
        <f t="shared" si="2"/>
        <v>41490767.055002145</v>
      </c>
      <c r="N43" s="66"/>
    </row>
    <row r="44" spans="2:14" ht="23" customHeight="1" x14ac:dyDescent="0.15">
      <c r="B44" s="293"/>
      <c r="C44" s="263"/>
      <c r="D44" s="263"/>
      <c r="E44" s="64" t="s">
        <v>341</v>
      </c>
      <c r="F44" s="64" t="s">
        <v>381</v>
      </c>
      <c r="G44" s="20">
        <v>1200</v>
      </c>
      <c r="H44" s="21" t="s">
        <v>0</v>
      </c>
      <c r="I44" s="32">
        <v>20000</v>
      </c>
      <c r="J44" s="32">
        <v>20000</v>
      </c>
      <c r="K44" s="12">
        <v>20000</v>
      </c>
      <c r="L44" s="12">
        <f t="shared" si="3"/>
        <v>24000000</v>
      </c>
      <c r="M44" s="156">
        <f t="shared" si="2"/>
        <v>28813032.677084822</v>
      </c>
      <c r="N44" s="66"/>
    </row>
    <row r="45" spans="2:14" ht="20" customHeight="1" x14ac:dyDescent="0.15">
      <c r="B45" s="293"/>
      <c r="C45" s="263"/>
      <c r="D45" s="263"/>
      <c r="E45" s="64" t="s">
        <v>342</v>
      </c>
      <c r="F45" s="64" t="s">
        <v>382</v>
      </c>
      <c r="G45" s="20">
        <v>1200</v>
      </c>
      <c r="H45" s="21" t="s">
        <v>0</v>
      </c>
      <c r="I45" s="32">
        <v>10800</v>
      </c>
      <c r="J45" s="32">
        <v>11200</v>
      </c>
      <c r="K45" s="12">
        <v>11000</v>
      </c>
      <c r="L45" s="12">
        <f t="shared" si="3"/>
        <v>13200000</v>
      </c>
      <c r="M45" s="156">
        <f t="shared" si="2"/>
        <v>15847167.972396653</v>
      </c>
      <c r="N45" s="66"/>
    </row>
    <row r="46" spans="2:14" ht="18.5" customHeight="1" x14ac:dyDescent="0.15">
      <c r="B46" s="293"/>
      <c r="C46" s="263"/>
      <c r="D46" s="263"/>
      <c r="E46" s="64" t="s">
        <v>343</v>
      </c>
      <c r="F46" s="64" t="s">
        <v>383</v>
      </c>
      <c r="G46" s="20">
        <v>1200</v>
      </c>
      <c r="H46" s="21" t="s">
        <v>0</v>
      </c>
      <c r="I46" s="32">
        <v>5300</v>
      </c>
      <c r="J46" s="32">
        <v>5900</v>
      </c>
      <c r="K46" s="12">
        <v>5600</v>
      </c>
      <c r="L46" s="12">
        <f t="shared" si="3"/>
        <v>6720000</v>
      </c>
      <c r="M46" s="156">
        <f t="shared" si="2"/>
        <v>8067649.1495837504</v>
      </c>
      <c r="N46" s="66"/>
    </row>
    <row r="47" spans="2:14" ht="19.25" customHeight="1" x14ac:dyDescent="0.15">
      <c r="B47" s="293"/>
      <c r="C47" s="263"/>
      <c r="D47" s="263"/>
      <c r="E47" s="64" t="s">
        <v>344</v>
      </c>
      <c r="F47" s="64" t="s">
        <v>384</v>
      </c>
      <c r="G47" s="20">
        <v>1200</v>
      </c>
      <c r="H47" s="21" t="s">
        <v>0</v>
      </c>
      <c r="I47" s="32">
        <v>6450</v>
      </c>
      <c r="J47" s="32">
        <v>6750</v>
      </c>
      <c r="K47" s="12">
        <v>6600</v>
      </c>
      <c r="L47" s="12">
        <f t="shared" si="3"/>
        <v>7920000</v>
      </c>
      <c r="M47" s="156">
        <f t="shared" si="2"/>
        <v>9508300.7834379915</v>
      </c>
      <c r="N47" s="66"/>
    </row>
    <row r="48" spans="2:14" ht="19.25" customHeight="1" x14ac:dyDescent="0.15">
      <c r="B48" s="293"/>
      <c r="C48" s="263"/>
      <c r="D48" s="263"/>
      <c r="E48" s="64" t="s">
        <v>345</v>
      </c>
      <c r="F48" s="64" t="s">
        <v>385</v>
      </c>
      <c r="G48" s="20">
        <v>36000</v>
      </c>
      <c r="H48" s="21" t="s">
        <v>0</v>
      </c>
      <c r="I48" s="32">
        <v>440</v>
      </c>
      <c r="J48" s="32">
        <v>480</v>
      </c>
      <c r="K48" s="12">
        <v>460</v>
      </c>
      <c r="L48" s="12">
        <f t="shared" si="3"/>
        <v>16560000</v>
      </c>
      <c r="M48" s="156">
        <f t="shared" si="2"/>
        <v>19880992.547188528</v>
      </c>
      <c r="N48" s="66"/>
    </row>
    <row r="49" spans="2:15" ht="20.5" customHeight="1" x14ac:dyDescent="0.15">
      <c r="B49" s="293"/>
      <c r="C49" s="263"/>
      <c r="D49" s="263"/>
      <c r="E49" s="64" t="s">
        <v>346</v>
      </c>
      <c r="F49" s="64" t="s">
        <v>386</v>
      </c>
      <c r="G49" s="20">
        <v>36000</v>
      </c>
      <c r="H49" s="21" t="s">
        <v>0</v>
      </c>
      <c r="I49" s="32">
        <v>560</v>
      </c>
      <c r="J49" s="32">
        <v>520</v>
      </c>
      <c r="K49" s="12">
        <v>540</v>
      </c>
      <c r="L49" s="12">
        <f t="shared" si="3"/>
        <v>19440000</v>
      </c>
      <c r="M49" s="156">
        <f t="shared" si="2"/>
        <v>23338556.468438707</v>
      </c>
      <c r="N49" s="66"/>
    </row>
    <row r="50" spans="2:15" ht="21.5" customHeight="1" x14ac:dyDescent="0.15">
      <c r="B50" s="293"/>
      <c r="C50" s="263"/>
      <c r="D50" s="263"/>
      <c r="E50" s="64" t="s">
        <v>347</v>
      </c>
      <c r="F50" s="64" t="s">
        <v>387</v>
      </c>
      <c r="G50" s="20">
        <v>300</v>
      </c>
      <c r="H50" s="21" t="s">
        <v>0</v>
      </c>
      <c r="I50" s="32">
        <v>122500</v>
      </c>
      <c r="J50" s="32">
        <v>119500</v>
      </c>
      <c r="K50" s="12">
        <v>120000</v>
      </c>
      <c r="L50" s="12">
        <f t="shared" si="3"/>
        <v>36000000</v>
      </c>
      <c r="M50" s="156">
        <f t="shared" si="2"/>
        <v>43219549.015627235</v>
      </c>
      <c r="N50" s="66"/>
    </row>
    <row r="51" spans="2:15" ht="32" customHeight="1" x14ac:dyDescent="0.15">
      <c r="B51" s="293"/>
      <c r="C51" s="263"/>
      <c r="D51" s="263"/>
      <c r="E51" s="64" t="s">
        <v>348</v>
      </c>
      <c r="F51" s="64" t="s">
        <v>388</v>
      </c>
      <c r="G51" s="20">
        <v>36000</v>
      </c>
      <c r="H51" s="21" t="s">
        <v>0</v>
      </c>
      <c r="I51" s="32">
        <v>740</v>
      </c>
      <c r="J51" s="32">
        <v>780</v>
      </c>
      <c r="K51" s="12">
        <v>760</v>
      </c>
      <c r="L51" s="12">
        <f t="shared" si="3"/>
        <v>27360000</v>
      </c>
      <c r="M51" s="156">
        <f t="shared" si="2"/>
        <v>32846857.251876701</v>
      </c>
      <c r="N51" s="66"/>
    </row>
    <row r="52" spans="2:15" ht="36" customHeight="1" x14ac:dyDescent="0.15">
      <c r="B52" s="293"/>
      <c r="C52" s="263"/>
      <c r="D52" s="263"/>
      <c r="E52" s="64" t="s">
        <v>349</v>
      </c>
      <c r="F52" s="64" t="s">
        <v>389</v>
      </c>
      <c r="G52" s="20">
        <v>900</v>
      </c>
      <c r="H52" s="21" t="s">
        <v>0</v>
      </c>
      <c r="I52" s="32">
        <v>947500</v>
      </c>
      <c r="J52" s="32">
        <v>944500</v>
      </c>
      <c r="K52" s="12">
        <v>946000</v>
      </c>
      <c r="L52" s="12">
        <f t="shared" si="3"/>
        <v>851400000</v>
      </c>
      <c r="M52" s="156">
        <f t="shared" si="2"/>
        <v>1022142334.2195841</v>
      </c>
      <c r="N52" s="66"/>
    </row>
    <row r="53" spans="2:15" ht="19.25" customHeight="1" x14ac:dyDescent="0.15">
      <c r="B53" s="293"/>
      <c r="C53" s="263"/>
      <c r="D53" s="263"/>
      <c r="E53" s="64" t="s">
        <v>350</v>
      </c>
      <c r="F53" s="64" t="s">
        <v>391</v>
      </c>
      <c r="G53" s="20">
        <v>600</v>
      </c>
      <c r="H53" s="21" t="s">
        <v>0</v>
      </c>
      <c r="I53" s="12">
        <v>2800</v>
      </c>
      <c r="J53" s="12">
        <v>2800</v>
      </c>
      <c r="K53" s="12">
        <v>2800</v>
      </c>
      <c r="L53" s="12">
        <f t="shared" si="3"/>
        <v>1680000</v>
      </c>
      <c r="M53" s="156">
        <f t="shared" si="2"/>
        <v>2016912.2873959376</v>
      </c>
      <c r="N53" s="66"/>
    </row>
    <row r="54" spans="2:15" ht="20.5" customHeight="1" x14ac:dyDescent="0.15">
      <c r="B54" s="293"/>
      <c r="C54" s="263"/>
      <c r="D54" s="263"/>
      <c r="E54" s="64" t="s">
        <v>351</v>
      </c>
      <c r="F54" s="64" t="s">
        <v>392</v>
      </c>
      <c r="G54" s="20">
        <v>300</v>
      </c>
      <c r="H54" s="21" t="s">
        <v>0</v>
      </c>
      <c r="I54" s="32">
        <v>38200</v>
      </c>
      <c r="J54" s="32">
        <v>38000</v>
      </c>
      <c r="K54" s="12">
        <v>38100</v>
      </c>
      <c r="L54" s="12">
        <f t="shared" si="3"/>
        <v>11430000</v>
      </c>
      <c r="M54" s="156">
        <f t="shared" si="2"/>
        <v>13722206.812461646</v>
      </c>
      <c r="N54" s="66"/>
    </row>
    <row r="55" spans="2:15" ht="20.5" customHeight="1" x14ac:dyDescent="0.15">
      <c r="B55" s="293"/>
      <c r="C55" s="263"/>
      <c r="D55" s="263"/>
      <c r="E55" s="64" t="s">
        <v>352</v>
      </c>
      <c r="F55" s="64" t="s">
        <v>393</v>
      </c>
      <c r="G55" s="20">
        <v>1200</v>
      </c>
      <c r="H55" s="21" t="s">
        <v>0</v>
      </c>
      <c r="I55" s="12">
        <v>2800</v>
      </c>
      <c r="J55" s="12">
        <v>2800</v>
      </c>
      <c r="K55" s="12">
        <v>2800</v>
      </c>
      <c r="L55" s="12">
        <f t="shared" si="3"/>
        <v>3360000</v>
      </c>
      <c r="M55" s="156">
        <f t="shared" si="2"/>
        <v>4033824.5747918752</v>
      </c>
      <c r="N55" s="66"/>
    </row>
    <row r="56" spans="2:15" ht="19.25" customHeight="1" x14ac:dyDescent="0.15">
      <c r="B56" s="293"/>
      <c r="C56" s="263"/>
      <c r="D56" s="263"/>
      <c r="E56" s="64" t="s">
        <v>353</v>
      </c>
      <c r="F56" s="64" t="s">
        <v>394</v>
      </c>
      <c r="G56" s="20">
        <v>600</v>
      </c>
      <c r="H56" s="21" t="s">
        <v>0</v>
      </c>
      <c r="I56" s="32">
        <v>7700</v>
      </c>
      <c r="J56" s="32">
        <v>7500</v>
      </c>
      <c r="K56" s="12">
        <v>7600</v>
      </c>
      <c r="L56" s="12">
        <f t="shared" si="3"/>
        <v>4560000</v>
      </c>
      <c r="M56" s="156">
        <f t="shared" si="2"/>
        <v>5474476.2086461168</v>
      </c>
      <c r="N56" s="66"/>
    </row>
    <row r="57" spans="2:15" ht="26.5" customHeight="1" x14ac:dyDescent="0.15">
      <c r="B57" s="293"/>
      <c r="C57" s="263"/>
      <c r="D57" s="263"/>
      <c r="E57" s="64" t="s">
        <v>354</v>
      </c>
      <c r="F57" s="64" t="s">
        <v>395</v>
      </c>
      <c r="G57" s="20">
        <v>1500</v>
      </c>
      <c r="H57" s="21" t="s">
        <v>0</v>
      </c>
      <c r="I57" s="12">
        <v>2800</v>
      </c>
      <c r="J57" s="12">
        <v>2800</v>
      </c>
      <c r="K57" s="12">
        <v>2800</v>
      </c>
      <c r="L57" s="12">
        <f t="shared" si="3"/>
        <v>4200000</v>
      </c>
      <c r="M57" s="156">
        <f t="shared" si="2"/>
        <v>5042280.7184898444</v>
      </c>
      <c r="N57" s="66"/>
    </row>
    <row r="58" spans="2:15" ht="33.5" customHeight="1" x14ac:dyDescent="0.15">
      <c r="B58" s="293"/>
      <c r="C58" s="263"/>
      <c r="D58" s="263"/>
      <c r="E58" s="64" t="s">
        <v>355</v>
      </c>
      <c r="F58" s="64" t="s">
        <v>396</v>
      </c>
      <c r="G58" s="20">
        <v>300</v>
      </c>
      <c r="H58" s="21" t="s">
        <v>0</v>
      </c>
      <c r="I58" s="32">
        <v>99600</v>
      </c>
      <c r="J58" s="32">
        <v>99200</v>
      </c>
      <c r="K58" s="12">
        <v>99400</v>
      </c>
      <c r="L58" s="12">
        <f t="shared" si="3"/>
        <v>29820000</v>
      </c>
      <c r="M58" s="156">
        <f t="shared" si="2"/>
        <v>35800193.101277895</v>
      </c>
      <c r="N58" s="66"/>
    </row>
    <row r="59" spans="2:15" ht="20.5" customHeight="1" x14ac:dyDescent="0.15">
      <c r="B59" s="293"/>
      <c r="C59" s="263"/>
      <c r="D59" s="263"/>
      <c r="E59" s="64" t="s">
        <v>356</v>
      </c>
      <c r="F59" s="64" t="s">
        <v>397</v>
      </c>
      <c r="G59" s="20">
        <v>1200</v>
      </c>
      <c r="H59" s="21" t="s">
        <v>0</v>
      </c>
      <c r="I59" s="32">
        <v>11000</v>
      </c>
      <c r="J59" s="32">
        <v>11400</v>
      </c>
      <c r="K59" s="12">
        <v>11200</v>
      </c>
      <c r="L59" s="12">
        <f t="shared" si="3"/>
        <v>13440000</v>
      </c>
      <c r="M59" s="156">
        <f t="shared" si="2"/>
        <v>16135298.299167501</v>
      </c>
      <c r="N59" s="66"/>
    </row>
    <row r="60" spans="2:15" ht="22.25" customHeight="1" x14ac:dyDescent="0.15">
      <c r="B60" s="293"/>
      <c r="C60" s="263"/>
      <c r="D60" s="263"/>
      <c r="E60" s="64" t="s">
        <v>357</v>
      </c>
      <c r="F60" s="64" t="s">
        <v>398</v>
      </c>
      <c r="G60" s="20">
        <v>600</v>
      </c>
      <c r="H60" s="21" t="s">
        <v>0</v>
      </c>
      <c r="I60" s="32">
        <v>118800</v>
      </c>
      <c r="J60" s="32">
        <v>116400</v>
      </c>
      <c r="K60" s="12">
        <v>117599.99999999999</v>
      </c>
      <c r="L60" s="12">
        <f t="shared" si="3"/>
        <v>70559999.999999985</v>
      </c>
      <c r="M60" s="156">
        <f t="shared" si="2"/>
        <v>84710316.070629358</v>
      </c>
      <c r="N60" s="66"/>
    </row>
    <row r="61" spans="2:15" ht="20.5" customHeight="1" x14ac:dyDescent="0.15">
      <c r="B61" s="293"/>
      <c r="C61" s="263"/>
      <c r="D61" s="263"/>
      <c r="E61" s="64" t="s">
        <v>359</v>
      </c>
      <c r="F61" s="5">
        <v>1</v>
      </c>
      <c r="G61" s="20">
        <v>300</v>
      </c>
      <c r="H61" s="21" t="s">
        <v>0</v>
      </c>
      <c r="I61" s="32">
        <v>721000</v>
      </c>
      <c r="J61" s="32">
        <v>721000</v>
      </c>
      <c r="K61" s="12">
        <v>721000</v>
      </c>
      <c r="L61" s="12">
        <f t="shared" si="3"/>
        <v>216300000</v>
      </c>
      <c r="M61" s="156">
        <v>259677457.00222701</v>
      </c>
      <c r="N61" s="130"/>
      <c r="O61" s="66"/>
    </row>
    <row r="62" spans="2:15" ht="21" customHeight="1" x14ac:dyDescent="0.15">
      <c r="B62" s="293"/>
      <c r="C62" s="263"/>
      <c r="D62" s="263"/>
      <c r="E62" s="251" t="s">
        <v>243</v>
      </c>
      <c r="F62" s="251"/>
      <c r="G62" s="251"/>
      <c r="H62" s="251"/>
      <c r="I62" s="251"/>
      <c r="J62" s="251"/>
      <c r="K62" s="251"/>
      <c r="L62" s="34">
        <f>SUM(L23:L61)</f>
        <v>5041125000</v>
      </c>
      <c r="M62" s="157">
        <f>SUM(M23:M61)</f>
        <v>6052087473.0945511</v>
      </c>
      <c r="N62" s="130"/>
      <c r="O62" s="56"/>
    </row>
    <row r="63" spans="2:15" s="29" customFormat="1" ht="40.25" customHeight="1" x14ac:dyDescent="0.2">
      <c r="B63" s="293"/>
      <c r="C63" s="263"/>
      <c r="D63" s="5"/>
      <c r="E63" s="68" t="s">
        <v>46</v>
      </c>
      <c r="F63" s="68" t="s">
        <v>6</v>
      </c>
      <c r="G63" s="68" t="s">
        <v>1</v>
      </c>
      <c r="H63" s="68" t="s">
        <v>0</v>
      </c>
      <c r="I63" s="69" t="s">
        <v>207</v>
      </c>
      <c r="J63" s="69" t="s">
        <v>208</v>
      </c>
      <c r="K63" s="69" t="s">
        <v>199</v>
      </c>
      <c r="L63" s="31" t="s">
        <v>197</v>
      </c>
      <c r="M63" s="155" t="s">
        <v>637</v>
      </c>
    </row>
    <row r="64" spans="2:15" ht="21.5" customHeight="1" x14ac:dyDescent="0.15">
      <c r="B64" s="293"/>
      <c r="C64" s="263"/>
      <c r="D64" s="263" t="s">
        <v>33</v>
      </c>
      <c r="E64" s="64" t="s">
        <v>104</v>
      </c>
      <c r="F64" s="8" t="s">
        <v>126</v>
      </c>
      <c r="G64" s="20">
        <v>1200</v>
      </c>
      <c r="H64" s="21" t="s">
        <v>0</v>
      </c>
      <c r="I64" s="32">
        <v>9300</v>
      </c>
      <c r="J64" s="32">
        <v>8900</v>
      </c>
      <c r="K64" s="33">
        <v>9100</v>
      </c>
      <c r="L64" s="33">
        <f t="shared" ref="L64:L70" si="4">G64*K64</f>
        <v>10920000</v>
      </c>
      <c r="M64" s="156">
        <f>L64*(1+$M$172)</f>
        <v>13109929.868073594</v>
      </c>
      <c r="N64" s="66"/>
    </row>
    <row r="65" spans="2:15" ht="17.5" customHeight="1" x14ac:dyDescent="0.15">
      <c r="B65" s="293"/>
      <c r="C65" s="263"/>
      <c r="D65" s="263"/>
      <c r="E65" s="64" t="s">
        <v>106</v>
      </c>
      <c r="F65" s="8" t="s">
        <v>127</v>
      </c>
      <c r="G65" s="20">
        <v>600</v>
      </c>
      <c r="H65" s="21" t="s">
        <v>0</v>
      </c>
      <c r="I65" s="32">
        <v>62500</v>
      </c>
      <c r="J65" s="32">
        <v>65500</v>
      </c>
      <c r="K65" s="33">
        <v>64000</v>
      </c>
      <c r="L65" s="33">
        <f t="shared" si="4"/>
        <v>38400000</v>
      </c>
      <c r="M65" s="156">
        <f>L65*(1+$M$172)</f>
        <v>46100852.283335716</v>
      </c>
      <c r="N65" s="66"/>
    </row>
    <row r="66" spans="2:15" ht="17.5" customHeight="1" x14ac:dyDescent="0.15">
      <c r="B66" s="293"/>
      <c r="C66" s="263"/>
      <c r="D66" s="263"/>
      <c r="E66" s="64" t="s">
        <v>110</v>
      </c>
      <c r="F66" s="8" t="s">
        <v>128</v>
      </c>
      <c r="G66" s="20">
        <v>600</v>
      </c>
      <c r="H66" s="21" t="s">
        <v>0</v>
      </c>
      <c r="I66" s="32">
        <v>34000</v>
      </c>
      <c r="J66" s="32">
        <v>36000</v>
      </c>
      <c r="K66" s="33">
        <v>35000</v>
      </c>
      <c r="L66" s="33">
        <f t="shared" si="4"/>
        <v>21000000</v>
      </c>
      <c r="M66" s="156">
        <f>L66*(1+$M$172)</f>
        <v>25211403.592449222</v>
      </c>
      <c r="N66" s="66"/>
    </row>
    <row r="67" spans="2:15" ht="18.5" customHeight="1" x14ac:dyDescent="0.15">
      <c r="B67" s="293"/>
      <c r="C67" s="263"/>
      <c r="D67" s="263"/>
      <c r="E67" s="64" t="s">
        <v>111</v>
      </c>
      <c r="F67" s="8" t="s">
        <v>129</v>
      </c>
      <c r="G67" s="20">
        <v>600</v>
      </c>
      <c r="H67" s="21" t="s">
        <v>0</v>
      </c>
      <c r="I67" s="32">
        <v>7150</v>
      </c>
      <c r="J67" s="32">
        <v>6850</v>
      </c>
      <c r="K67" s="33">
        <v>7000</v>
      </c>
      <c r="L67" s="33">
        <f t="shared" si="4"/>
        <v>4200000</v>
      </c>
      <c r="M67" s="156">
        <f>L67*(1+$M$172)</f>
        <v>5042280.7184898444</v>
      </c>
      <c r="N67" s="66"/>
    </row>
    <row r="68" spans="2:15" ht="18.5" customHeight="1" x14ac:dyDescent="0.15">
      <c r="B68" s="293"/>
      <c r="C68" s="263"/>
      <c r="D68" s="263"/>
      <c r="E68" s="64" t="s">
        <v>112</v>
      </c>
      <c r="F68" s="8" t="s">
        <v>130</v>
      </c>
      <c r="G68" s="20">
        <v>600</v>
      </c>
      <c r="H68" s="21" t="s">
        <v>0</v>
      </c>
      <c r="I68" s="32">
        <v>63000</v>
      </c>
      <c r="J68" s="32">
        <v>61000</v>
      </c>
      <c r="K68" s="33">
        <v>62000</v>
      </c>
      <c r="L68" s="33">
        <f t="shared" si="4"/>
        <v>37200000</v>
      </c>
      <c r="M68" s="156">
        <f>L68*(1+$M$172)</f>
        <v>44660200.649481475</v>
      </c>
      <c r="N68" s="66"/>
    </row>
    <row r="69" spans="2:15" ht="16.25" customHeight="1" x14ac:dyDescent="0.15">
      <c r="B69" s="293"/>
      <c r="C69" s="263"/>
      <c r="D69" s="263"/>
      <c r="E69" s="64" t="s">
        <v>113</v>
      </c>
      <c r="F69" s="8" t="s">
        <v>131</v>
      </c>
      <c r="G69" s="20">
        <v>300</v>
      </c>
      <c r="H69" s="21" t="s">
        <v>0</v>
      </c>
      <c r="I69" s="32">
        <v>225000</v>
      </c>
      <c r="J69" s="32">
        <v>223000</v>
      </c>
      <c r="K69" s="33">
        <v>224000</v>
      </c>
      <c r="L69" s="33">
        <f t="shared" si="4"/>
        <v>67200000</v>
      </c>
      <c r="M69" s="156">
        <f t="shared" ref="M69:M132" si="5">L69*(1+$M$172)</f>
        <v>80676491.49583751</v>
      </c>
      <c r="N69" s="66"/>
    </row>
    <row r="70" spans="2:15" ht="20.5" customHeight="1" x14ac:dyDescent="0.15">
      <c r="B70" s="293"/>
      <c r="C70" s="263"/>
      <c r="D70" s="263"/>
      <c r="E70" s="64" t="s">
        <v>114</v>
      </c>
      <c r="F70" s="8" t="s">
        <v>132</v>
      </c>
      <c r="G70" s="20">
        <v>600</v>
      </c>
      <c r="H70" s="21" t="s">
        <v>0</v>
      </c>
      <c r="I70" s="32">
        <v>62500</v>
      </c>
      <c r="J70" s="32">
        <v>61500</v>
      </c>
      <c r="K70" s="33">
        <v>62000</v>
      </c>
      <c r="L70" s="33">
        <f t="shared" si="4"/>
        <v>37200000</v>
      </c>
      <c r="M70" s="156">
        <f t="shared" si="5"/>
        <v>44660200.649481475</v>
      </c>
      <c r="N70" s="66"/>
    </row>
    <row r="71" spans="2:15" ht="23" customHeight="1" x14ac:dyDescent="0.15">
      <c r="B71" s="293"/>
      <c r="C71" s="263"/>
      <c r="D71" s="263"/>
      <c r="E71" s="251" t="s">
        <v>205</v>
      </c>
      <c r="F71" s="251"/>
      <c r="G71" s="251"/>
      <c r="H71" s="251"/>
      <c r="I71" s="251"/>
      <c r="J71" s="251"/>
      <c r="K71" s="251"/>
      <c r="L71" s="34">
        <f>SUM(L64:L70)</f>
        <v>216120000</v>
      </c>
      <c r="M71" s="157">
        <f>SUM(M64:M70)</f>
        <v>259461359.25714883</v>
      </c>
      <c r="N71" s="130"/>
      <c r="O71" s="56"/>
    </row>
    <row r="72" spans="2:15" ht="31.25" customHeight="1" x14ac:dyDescent="0.15">
      <c r="B72" s="293"/>
      <c r="C72" s="263"/>
      <c r="D72" s="263" t="s">
        <v>34</v>
      </c>
      <c r="E72" s="64" t="s">
        <v>255</v>
      </c>
      <c r="F72" s="64" t="s">
        <v>256</v>
      </c>
      <c r="G72" s="20">
        <v>2400</v>
      </c>
      <c r="H72" s="21" t="s">
        <v>257</v>
      </c>
      <c r="I72" s="32">
        <v>39600</v>
      </c>
      <c r="J72" s="32">
        <v>40200</v>
      </c>
      <c r="K72" s="33">
        <v>39900</v>
      </c>
      <c r="L72" s="33">
        <f>G72*K72</f>
        <v>95760000</v>
      </c>
      <c r="M72" s="156">
        <f t="shared" si="5"/>
        <v>114964000.38156845</v>
      </c>
      <c r="N72" s="66"/>
    </row>
    <row r="73" spans="2:15" ht="27.5" customHeight="1" x14ac:dyDescent="0.15">
      <c r="B73" s="293"/>
      <c r="C73" s="263"/>
      <c r="D73" s="263"/>
      <c r="E73" s="64" t="s">
        <v>259</v>
      </c>
      <c r="F73" s="64" t="s">
        <v>258</v>
      </c>
      <c r="G73" s="20">
        <v>300</v>
      </c>
      <c r="H73" s="21" t="s">
        <v>257</v>
      </c>
      <c r="I73" s="32">
        <v>446000</v>
      </c>
      <c r="J73" s="32">
        <v>450000</v>
      </c>
      <c r="K73" s="33">
        <v>448000</v>
      </c>
      <c r="L73" s="33">
        <f t="shared" ref="L73:L134" si="6">G73*K73</f>
        <v>134400000</v>
      </c>
      <c r="M73" s="156">
        <f t="shared" si="5"/>
        <v>161352982.99167502</v>
      </c>
      <c r="N73" s="66"/>
    </row>
    <row r="74" spans="2:15" ht="45" customHeight="1" x14ac:dyDescent="0.15">
      <c r="B74" s="293"/>
      <c r="C74" s="263"/>
      <c r="D74" s="263"/>
      <c r="E74" s="64" t="s">
        <v>260</v>
      </c>
      <c r="F74" s="64" t="s">
        <v>261</v>
      </c>
      <c r="G74" s="20">
        <v>300</v>
      </c>
      <c r="H74" s="21" t="s">
        <v>257</v>
      </c>
      <c r="I74" s="32">
        <v>362000</v>
      </c>
      <c r="J74" s="32">
        <v>366000</v>
      </c>
      <c r="K74" s="33">
        <v>364000</v>
      </c>
      <c r="L74" s="33">
        <f t="shared" si="6"/>
        <v>109200000</v>
      </c>
      <c r="M74" s="156">
        <f t="shared" si="5"/>
        <v>131099298.68073595</v>
      </c>
      <c r="N74" s="66"/>
    </row>
    <row r="75" spans="2:15" ht="52.25" customHeight="1" x14ac:dyDescent="0.15">
      <c r="B75" s="293"/>
      <c r="C75" s="263"/>
      <c r="D75" s="263"/>
      <c r="E75" s="64" t="s">
        <v>262</v>
      </c>
      <c r="F75" s="64" t="s">
        <v>263</v>
      </c>
      <c r="G75" s="20">
        <v>300</v>
      </c>
      <c r="H75" s="21" t="s">
        <v>257</v>
      </c>
      <c r="I75" s="32">
        <v>373000</v>
      </c>
      <c r="J75" s="32">
        <v>369000</v>
      </c>
      <c r="K75" s="33">
        <v>371000</v>
      </c>
      <c r="L75" s="33">
        <f t="shared" si="6"/>
        <v>111300000</v>
      </c>
      <c r="M75" s="156">
        <f t="shared" si="5"/>
        <v>133620439.03998087</v>
      </c>
      <c r="N75" s="66"/>
    </row>
    <row r="76" spans="2:15" ht="43.25" customHeight="1" x14ac:dyDescent="0.15">
      <c r="B76" s="293"/>
      <c r="C76" s="263"/>
      <c r="D76" s="263"/>
      <c r="E76" s="64" t="s">
        <v>264</v>
      </c>
      <c r="F76" s="64" t="s">
        <v>265</v>
      </c>
      <c r="G76" s="20">
        <v>300</v>
      </c>
      <c r="H76" s="21" t="s">
        <v>257</v>
      </c>
      <c r="I76" s="32">
        <v>364000</v>
      </c>
      <c r="J76" s="32">
        <v>364000</v>
      </c>
      <c r="K76" s="33">
        <v>364000</v>
      </c>
      <c r="L76" s="33">
        <f t="shared" si="6"/>
        <v>109200000</v>
      </c>
      <c r="M76" s="156">
        <f t="shared" si="5"/>
        <v>131099298.68073595</v>
      </c>
      <c r="N76" s="66"/>
    </row>
    <row r="77" spans="2:15" ht="39" customHeight="1" x14ac:dyDescent="0.15">
      <c r="B77" s="293"/>
      <c r="C77" s="263"/>
      <c r="D77" s="263"/>
      <c r="E77" s="64" t="s">
        <v>268</v>
      </c>
      <c r="F77" s="64" t="s">
        <v>266</v>
      </c>
      <c r="G77" s="20">
        <v>30</v>
      </c>
      <c r="H77" s="21" t="s">
        <v>267</v>
      </c>
      <c r="I77" s="32">
        <v>118900</v>
      </c>
      <c r="J77" s="32">
        <v>117700</v>
      </c>
      <c r="K77" s="33">
        <v>118299.99999999999</v>
      </c>
      <c r="L77" s="33">
        <f t="shared" si="6"/>
        <v>3548999.9999999995</v>
      </c>
      <c r="M77" s="156">
        <f t="shared" si="5"/>
        <v>4260727.2071239175</v>
      </c>
      <c r="N77" s="66"/>
    </row>
    <row r="78" spans="2:15" ht="40.25" customHeight="1" x14ac:dyDescent="0.15">
      <c r="B78" s="293"/>
      <c r="C78" s="263"/>
      <c r="D78" s="263"/>
      <c r="E78" s="64" t="s">
        <v>269</v>
      </c>
      <c r="F78" s="64" t="s">
        <v>266</v>
      </c>
      <c r="G78" s="20">
        <v>30</v>
      </c>
      <c r="H78" s="21" t="s">
        <v>267</v>
      </c>
      <c r="I78" s="32">
        <v>96480</v>
      </c>
      <c r="J78" s="32">
        <v>96440</v>
      </c>
      <c r="K78" s="33">
        <v>96460</v>
      </c>
      <c r="L78" s="33">
        <f t="shared" si="6"/>
        <v>2893800</v>
      </c>
      <c r="M78" s="156">
        <f t="shared" si="5"/>
        <v>3474131.4150395025</v>
      </c>
      <c r="N78" s="66"/>
    </row>
    <row r="79" spans="2:15" ht="39" customHeight="1" x14ac:dyDescent="0.15">
      <c r="B79" s="293"/>
      <c r="C79" s="263"/>
      <c r="D79" s="263"/>
      <c r="E79" s="64" t="s">
        <v>270</v>
      </c>
      <c r="F79" s="64" t="s">
        <v>266</v>
      </c>
      <c r="G79" s="20">
        <v>30</v>
      </c>
      <c r="H79" s="21" t="s">
        <v>267</v>
      </c>
      <c r="I79" s="32">
        <v>33500</v>
      </c>
      <c r="J79" s="32">
        <v>36500</v>
      </c>
      <c r="K79" s="33">
        <v>35000</v>
      </c>
      <c r="L79" s="33">
        <f t="shared" si="6"/>
        <v>1050000</v>
      </c>
      <c r="M79" s="156">
        <f t="shared" si="5"/>
        <v>1260570.1796224611</v>
      </c>
      <c r="N79" s="66"/>
    </row>
    <row r="80" spans="2:15" ht="50.5" customHeight="1" x14ac:dyDescent="0.15">
      <c r="B80" s="293"/>
      <c r="C80" s="263"/>
      <c r="D80" s="263"/>
      <c r="E80" s="64" t="s">
        <v>272</v>
      </c>
      <c r="F80" s="64" t="s">
        <v>273</v>
      </c>
      <c r="G80" s="20">
        <v>600</v>
      </c>
      <c r="H80" s="21" t="s">
        <v>57</v>
      </c>
      <c r="I80" s="32">
        <v>3620</v>
      </c>
      <c r="J80" s="32">
        <v>3660</v>
      </c>
      <c r="K80" s="33">
        <v>3639.9999999999995</v>
      </c>
      <c r="L80" s="33">
        <f t="shared" si="6"/>
        <v>2183999.9999999995</v>
      </c>
      <c r="M80" s="156">
        <f t="shared" si="5"/>
        <v>2621985.9736147183</v>
      </c>
      <c r="N80" s="66"/>
    </row>
    <row r="81" spans="2:14" ht="39" customHeight="1" x14ac:dyDescent="0.15">
      <c r="B81" s="293"/>
      <c r="C81" s="263"/>
      <c r="D81" s="263"/>
      <c r="E81" s="64" t="s">
        <v>274</v>
      </c>
      <c r="F81" s="64" t="s">
        <v>275</v>
      </c>
      <c r="G81" s="20">
        <v>30</v>
      </c>
      <c r="H81" s="21" t="s">
        <v>257</v>
      </c>
      <c r="I81" s="32">
        <v>443500</v>
      </c>
      <c r="J81" s="32">
        <v>452500</v>
      </c>
      <c r="K81" s="33">
        <v>448000</v>
      </c>
      <c r="L81" s="33">
        <f t="shared" si="6"/>
        <v>13440000</v>
      </c>
      <c r="M81" s="156">
        <f t="shared" si="5"/>
        <v>16135298.299167501</v>
      </c>
      <c r="N81" s="66"/>
    </row>
    <row r="82" spans="2:14" ht="39" customHeight="1" x14ac:dyDescent="0.15">
      <c r="B82" s="293"/>
      <c r="C82" s="263"/>
      <c r="D82" s="263"/>
      <c r="E82" s="64" t="s">
        <v>276</v>
      </c>
      <c r="F82" s="64" t="s">
        <v>277</v>
      </c>
      <c r="G82" s="20">
        <v>300</v>
      </c>
      <c r="H82" s="21" t="s">
        <v>257</v>
      </c>
      <c r="I82" s="32">
        <v>610420</v>
      </c>
      <c r="J82" s="32">
        <v>609820</v>
      </c>
      <c r="K82" s="33">
        <v>610120</v>
      </c>
      <c r="L82" s="33">
        <f t="shared" si="6"/>
        <v>183036000</v>
      </c>
      <c r="M82" s="156">
        <f t="shared" si="5"/>
        <v>219742593.7117874</v>
      </c>
      <c r="N82" s="66"/>
    </row>
    <row r="83" spans="2:14" ht="39" customHeight="1" x14ac:dyDescent="0.15">
      <c r="B83" s="293"/>
      <c r="C83" s="263"/>
      <c r="D83" s="263"/>
      <c r="E83" s="64" t="s">
        <v>278</v>
      </c>
      <c r="F83" s="64" t="s">
        <v>279</v>
      </c>
      <c r="G83" s="20">
        <v>300</v>
      </c>
      <c r="H83" s="21" t="s">
        <v>257</v>
      </c>
      <c r="I83" s="32">
        <v>398100</v>
      </c>
      <c r="J83" s="32">
        <v>398500</v>
      </c>
      <c r="K83" s="33">
        <v>398300</v>
      </c>
      <c r="L83" s="33">
        <f t="shared" si="6"/>
        <v>119490000</v>
      </c>
      <c r="M83" s="156">
        <f t="shared" si="5"/>
        <v>143452886.44103608</v>
      </c>
      <c r="N83" s="66"/>
    </row>
    <row r="84" spans="2:14" ht="39" customHeight="1" x14ac:dyDescent="0.15">
      <c r="B84" s="293"/>
      <c r="C84" s="263"/>
      <c r="D84" s="263"/>
      <c r="E84" s="64" t="s">
        <v>280</v>
      </c>
      <c r="F84" s="64" t="s">
        <v>281</v>
      </c>
      <c r="G84" s="20">
        <v>300</v>
      </c>
      <c r="H84" s="21" t="s">
        <v>267</v>
      </c>
      <c r="I84" s="32">
        <v>39900</v>
      </c>
      <c r="J84" s="32">
        <v>39900</v>
      </c>
      <c r="K84" s="33">
        <v>39900</v>
      </c>
      <c r="L84" s="33">
        <f t="shared" si="6"/>
        <v>11970000</v>
      </c>
      <c r="M84" s="156">
        <f t="shared" si="5"/>
        <v>14370500.047696056</v>
      </c>
      <c r="N84" s="66"/>
    </row>
    <row r="85" spans="2:14" ht="39" customHeight="1" x14ac:dyDescent="0.15">
      <c r="B85" s="293"/>
      <c r="C85" s="263"/>
      <c r="D85" s="263"/>
      <c r="E85" s="64" t="s">
        <v>285</v>
      </c>
      <c r="F85" s="64" t="s">
        <v>287</v>
      </c>
      <c r="G85" s="20">
        <v>369</v>
      </c>
      <c r="H85" s="21" t="s">
        <v>286</v>
      </c>
      <c r="I85" s="32">
        <v>419900</v>
      </c>
      <c r="J85" s="32">
        <v>415900</v>
      </c>
      <c r="K85" s="33">
        <v>417900</v>
      </c>
      <c r="L85" s="33">
        <f t="shared" si="6"/>
        <v>154205100</v>
      </c>
      <c r="M85" s="156">
        <f t="shared" si="5"/>
        <v>185129857.71971387</v>
      </c>
      <c r="N85" s="66"/>
    </row>
    <row r="86" spans="2:14" ht="39" customHeight="1" x14ac:dyDescent="0.15">
      <c r="B86" s="293"/>
      <c r="C86" s="263"/>
      <c r="D86" s="263"/>
      <c r="E86" s="64" t="s">
        <v>291</v>
      </c>
      <c r="F86" s="64" t="s">
        <v>273</v>
      </c>
      <c r="G86" s="20">
        <v>600</v>
      </c>
      <c r="H86" s="21" t="s">
        <v>57</v>
      </c>
      <c r="I86" s="32">
        <v>3620</v>
      </c>
      <c r="J86" s="32">
        <v>3660</v>
      </c>
      <c r="K86" s="33">
        <v>3639.9999999999995</v>
      </c>
      <c r="L86" s="33">
        <f t="shared" si="6"/>
        <v>2183999.9999999995</v>
      </c>
      <c r="M86" s="156">
        <f t="shared" si="5"/>
        <v>2621985.9736147183</v>
      </c>
      <c r="N86" s="66"/>
    </row>
    <row r="87" spans="2:14" ht="39" customHeight="1" x14ac:dyDescent="0.15">
      <c r="B87" s="293"/>
      <c r="C87" s="263"/>
      <c r="D87" s="263"/>
      <c r="E87" s="64" t="s">
        <v>292</v>
      </c>
      <c r="F87" s="64" t="s">
        <v>275</v>
      </c>
      <c r="G87" s="20">
        <v>30</v>
      </c>
      <c r="H87" s="21" t="s">
        <v>257</v>
      </c>
      <c r="I87" s="32">
        <v>443500</v>
      </c>
      <c r="J87" s="32">
        <v>452500</v>
      </c>
      <c r="K87" s="33">
        <v>448000</v>
      </c>
      <c r="L87" s="33">
        <f t="shared" si="6"/>
        <v>13440000</v>
      </c>
      <c r="M87" s="156">
        <f t="shared" si="5"/>
        <v>16135298.299167501</v>
      </c>
      <c r="N87" s="66"/>
    </row>
    <row r="88" spans="2:14" ht="39" customHeight="1" x14ac:dyDescent="0.15">
      <c r="B88" s="293"/>
      <c r="C88" s="263"/>
      <c r="D88" s="263"/>
      <c r="E88" s="64" t="s">
        <v>293</v>
      </c>
      <c r="F88" s="64" t="s">
        <v>294</v>
      </c>
      <c r="G88" s="20">
        <v>264</v>
      </c>
      <c r="H88" s="21" t="s">
        <v>257</v>
      </c>
      <c r="I88" s="32">
        <v>209320</v>
      </c>
      <c r="J88" s="32">
        <v>207600</v>
      </c>
      <c r="K88" s="33">
        <v>208460</v>
      </c>
      <c r="L88" s="33">
        <f t="shared" si="6"/>
        <v>55033440</v>
      </c>
      <c r="M88" s="156">
        <f t="shared" si="5"/>
        <v>66070012.710516125</v>
      </c>
      <c r="N88" s="66"/>
    </row>
    <row r="89" spans="2:14" ht="39" customHeight="1" x14ac:dyDescent="0.15">
      <c r="B89" s="293"/>
      <c r="C89" s="263"/>
      <c r="D89" s="263"/>
      <c r="E89" s="64" t="s">
        <v>295</v>
      </c>
      <c r="F89" s="64" t="s">
        <v>299</v>
      </c>
      <c r="G89" s="20">
        <v>300</v>
      </c>
      <c r="H89" s="21" t="s">
        <v>257</v>
      </c>
      <c r="I89" s="32">
        <v>174500</v>
      </c>
      <c r="J89" s="32">
        <v>175500</v>
      </c>
      <c r="K89" s="33">
        <v>175000</v>
      </c>
      <c r="L89" s="33">
        <f t="shared" si="6"/>
        <v>52500000</v>
      </c>
      <c r="M89" s="156">
        <f t="shared" si="5"/>
        <v>63028508.981123053</v>
      </c>
      <c r="N89" s="66"/>
    </row>
    <row r="90" spans="2:14" ht="39" customHeight="1" x14ac:dyDescent="0.15">
      <c r="B90" s="293"/>
      <c r="C90" s="263"/>
      <c r="D90" s="263"/>
      <c r="E90" s="64" t="s">
        <v>297</v>
      </c>
      <c r="F90" s="64" t="s">
        <v>296</v>
      </c>
      <c r="G90" s="20">
        <v>300</v>
      </c>
      <c r="H90" s="21" t="s">
        <v>257</v>
      </c>
      <c r="I90" s="32">
        <v>610160</v>
      </c>
      <c r="J90" s="32">
        <v>610080</v>
      </c>
      <c r="K90" s="33">
        <v>610120</v>
      </c>
      <c r="L90" s="33">
        <f t="shared" si="6"/>
        <v>183036000</v>
      </c>
      <c r="M90" s="156">
        <f t="shared" si="5"/>
        <v>219742593.7117874</v>
      </c>
      <c r="N90" s="66"/>
    </row>
    <row r="91" spans="2:14" ht="40.25" customHeight="1" x14ac:dyDescent="0.15">
      <c r="B91" s="293"/>
      <c r="C91" s="263"/>
      <c r="D91" s="263"/>
      <c r="E91" s="64" t="s">
        <v>298</v>
      </c>
      <c r="F91" s="64" t="s">
        <v>300</v>
      </c>
      <c r="G91" s="20">
        <v>150</v>
      </c>
      <c r="H91" s="21" t="s">
        <v>257</v>
      </c>
      <c r="I91" s="32">
        <v>401000</v>
      </c>
      <c r="J91" s="32">
        <v>397000</v>
      </c>
      <c r="K91" s="33">
        <v>399000</v>
      </c>
      <c r="L91" s="33">
        <f t="shared" si="6"/>
        <v>59850000</v>
      </c>
      <c r="M91" s="156">
        <f t="shared" si="5"/>
        <v>71852500.238480285</v>
      </c>
      <c r="N91" s="66"/>
    </row>
    <row r="92" spans="2:14" ht="40.25" customHeight="1" x14ac:dyDescent="0.15">
      <c r="B92" s="293"/>
      <c r="C92" s="263"/>
      <c r="D92" s="263"/>
      <c r="E92" s="64" t="s">
        <v>301</v>
      </c>
      <c r="F92" s="64" t="s">
        <v>302</v>
      </c>
      <c r="G92" s="20">
        <v>75</v>
      </c>
      <c r="H92" s="21" t="s">
        <v>257</v>
      </c>
      <c r="I92" s="32">
        <v>244040</v>
      </c>
      <c r="J92" s="32">
        <v>223000</v>
      </c>
      <c r="K92" s="33">
        <v>233519.99999999997</v>
      </c>
      <c r="L92" s="33">
        <f t="shared" si="6"/>
        <v>17513999.999999996</v>
      </c>
      <c r="M92" s="156">
        <f t="shared" si="5"/>
        <v>21026310.596102644</v>
      </c>
      <c r="N92" s="66"/>
    </row>
    <row r="93" spans="2:14" ht="40.25" customHeight="1" x14ac:dyDescent="0.15">
      <c r="B93" s="293"/>
      <c r="C93" s="263"/>
      <c r="D93" s="263"/>
      <c r="E93" s="64" t="s">
        <v>303</v>
      </c>
      <c r="F93" s="64" t="s">
        <v>305</v>
      </c>
      <c r="G93" s="20">
        <v>528</v>
      </c>
      <c r="H93" s="21" t="s">
        <v>257</v>
      </c>
      <c r="I93" s="32">
        <v>398100</v>
      </c>
      <c r="J93" s="32">
        <v>398500</v>
      </c>
      <c r="K93" s="33">
        <v>398300</v>
      </c>
      <c r="L93" s="33">
        <f t="shared" si="6"/>
        <v>210302400</v>
      </c>
      <c r="M93" s="156">
        <f t="shared" si="5"/>
        <v>252477080.13622347</v>
      </c>
      <c r="N93" s="66"/>
    </row>
    <row r="94" spans="2:14" ht="40.25" customHeight="1" x14ac:dyDescent="0.15">
      <c r="B94" s="293"/>
      <c r="C94" s="263"/>
      <c r="D94" s="263"/>
      <c r="E94" s="64" t="s">
        <v>304</v>
      </c>
      <c r="F94" s="64" t="s">
        <v>306</v>
      </c>
      <c r="G94" s="20">
        <v>6</v>
      </c>
      <c r="H94" s="21" t="s">
        <v>257</v>
      </c>
      <c r="I94" s="32">
        <v>345000</v>
      </c>
      <c r="J94" s="32">
        <v>341000</v>
      </c>
      <c r="K94" s="33">
        <v>343000</v>
      </c>
      <c r="L94" s="33">
        <f t="shared" si="6"/>
        <v>2058000</v>
      </c>
      <c r="M94" s="156">
        <f t="shared" si="5"/>
        <v>2470717.5520600234</v>
      </c>
      <c r="N94" s="66"/>
    </row>
    <row r="95" spans="2:14" ht="40.25" customHeight="1" x14ac:dyDescent="0.15">
      <c r="B95" s="293"/>
      <c r="C95" s="263"/>
      <c r="D95" s="263"/>
      <c r="E95" s="64" t="s">
        <v>307</v>
      </c>
      <c r="F95" s="64" t="s">
        <v>308</v>
      </c>
      <c r="G95" s="20">
        <v>288</v>
      </c>
      <c r="H95" s="21" t="s">
        <v>257</v>
      </c>
      <c r="I95" s="32">
        <v>512440</v>
      </c>
      <c r="J95" s="32">
        <v>511800</v>
      </c>
      <c r="K95" s="33">
        <v>512119.99999999994</v>
      </c>
      <c r="L95" s="33">
        <f t="shared" si="6"/>
        <v>147490559.99999997</v>
      </c>
      <c r="M95" s="156">
        <f t="shared" si="5"/>
        <v>177068763.53506413</v>
      </c>
      <c r="N95" s="66"/>
    </row>
    <row r="96" spans="2:14" ht="40.25" customHeight="1" x14ac:dyDescent="0.15">
      <c r="B96" s="293"/>
      <c r="C96" s="263"/>
      <c r="D96" s="263"/>
      <c r="E96" s="64" t="s">
        <v>311</v>
      </c>
      <c r="F96" s="64" t="s">
        <v>312</v>
      </c>
      <c r="G96" s="20">
        <v>276</v>
      </c>
      <c r="H96" s="21" t="s">
        <v>257</v>
      </c>
      <c r="I96" s="32">
        <v>419900</v>
      </c>
      <c r="J96" s="32">
        <v>415900</v>
      </c>
      <c r="K96" s="33">
        <v>417900</v>
      </c>
      <c r="L96" s="33">
        <f t="shared" si="6"/>
        <v>115340400</v>
      </c>
      <c r="M96" s="156">
        <f t="shared" si="5"/>
        <v>138471113.09116811</v>
      </c>
      <c r="N96" s="66"/>
    </row>
    <row r="97" spans="2:14" ht="40.25" customHeight="1" x14ac:dyDescent="0.15">
      <c r="B97" s="293"/>
      <c r="C97" s="263"/>
      <c r="D97" s="263"/>
      <c r="E97" s="64" t="s">
        <v>313</v>
      </c>
      <c r="F97" s="64" t="s">
        <v>273</v>
      </c>
      <c r="G97" s="20">
        <v>600</v>
      </c>
      <c r="H97" s="21" t="s">
        <v>57</v>
      </c>
      <c r="I97" s="32">
        <v>3620</v>
      </c>
      <c r="J97" s="32">
        <v>3660</v>
      </c>
      <c r="K97" s="33">
        <v>3639.9999999999995</v>
      </c>
      <c r="L97" s="33">
        <f t="shared" si="6"/>
        <v>2183999.9999999995</v>
      </c>
      <c r="M97" s="156">
        <f t="shared" si="5"/>
        <v>2621985.9736147183</v>
      </c>
      <c r="N97" s="66"/>
    </row>
    <row r="98" spans="2:14" ht="36" customHeight="1" x14ac:dyDescent="0.15">
      <c r="B98" s="293"/>
      <c r="C98" s="263"/>
      <c r="D98" s="263"/>
      <c r="E98" s="64" t="s">
        <v>314</v>
      </c>
      <c r="F98" s="64" t="s">
        <v>275</v>
      </c>
      <c r="G98" s="20">
        <v>30</v>
      </c>
      <c r="H98" s="21" t="s">
        <v>257</v>
      </c>
      <c r="I98" s="32">
        <v>443500</v>
      </c>
      <c r="J98" s="32">
        <v>452500</v>
      </c>
      <c r="K98" s="33">
        <v>448000</v>
      </c>
      <c r="L98" s="33">
        <f t="shared" si="6"/>
        <v>13440000</v>
      </c>
      <c r="M98" s="156">
        <f t="shared" si="5"/>
        <v>16135298.299167501</v>
      </c>
      <c r="N98" s="66"/>
    </row>
    <row r="99" spans="2:14" ht="34.25" customHeight="1" x14ac:dyDescent="0.15">
      <c r="B99" s="293"/>
      <c r="C99" s="263"/>
      <c r="D99" s="263"/>
      <c r="E99" s="64" t="s">
        <v>315</v>
      </c>
      <c r="F99" s="64" t="s">
        <v>316</v>
      </c>
      <c r="G99" s="20">
        <v>180</v>
      </c>
      <c r="H99" s="21" t="s">
        <v>257</v>
      </c>
      <c r="I99" s="32">
        <v>209320</v>
      </c>
      <c r="J99" s="32">
        <v>207600</v>
      </c>
      <c r="K99" s="33">
        <v>208460</v>
      </c>
      <c r="L99" s="33">
        <f t="shared" si="6"/>
        <v>37522800</v>
      </c>
      <c r="M99" s="156">
        <f t="shared" si="5"/>
        <v>45047735.938988268</v>
      </c>
      <c r="N99" s="66"/>
    </row>
    <row r="100" spans="2:14" ht="38" customHeight="1" x14ac:dyDescent="0.15">
      <c r="B100" s="293"/>
      <c r="C100" s="263"/>
      <c r="D100" s="263"/>
      <c r="E100" s="64" t="s">
        <v>317</v>
      </c>
      <c r="F100" s="64" t="s">
        <v>318</v>
      </c>
      <c r="G100" s="20">
        <v>900</v>
      </c>
      <c r="H100" s="21" t="s">
        <v>257</v>
      </c>
      <c r="I100" s="32">
        <v>610420</v>
      </c>
      <c r="J100" s="32">
        <v>609820</v>
      </c>
      <c r="K100" s="33">
        <v>610120</v>
      </c>
      <c r="L100" s="33">
        <f t="shared" si="6"/>
        <v>549108000</v>
      </c>
      <c r="M100" s="156">
        <f t="shared" si="5"/>
        <v>659227781.13536227</v>
      </c>
      <c r="N100" s="66"/>
    </row>
    <row r="101" spans="2:14" ht="38" customHeight="1" x14ac:dyDescent="0.15">
      <c r="B101" s="293"/>
      <c r="C101" s="263"/>
      <c r="D101" s="263"/>
      <c r="E101" s="64" t="s">
        <v>399</v>
      </c>
      <c r="F101" s="64" t="s">
        <v>400</v>
      </c>
      <c r="G101" s="20">
        <v>120</v>
      </c>
      <c r="H101" s="21" t="s">
        <v>401</v>
      </c>
      <c r="I101" s="32">
        <v>262000</v>
      </c>
      <c r="J101" s="32">
        <v>256000</v>
      </c>
      <c r="K101" s="33">
        <v>258999.99999999997</v>
      </c>
      <c r="L101" s="33">
        <f t="shared" si="6"/>
        <v>31079999.999999996</v>
      </c>
      <c r="M101" s="156">
        <f t="shared" si="5"/>
        <v>37312877.316824839</v>
      </c>
      <c r="N101" s="66"/>
    </row>
    <row r="102" spans="2:14" ht="38" customHeight="1" x14ac:dyDescent="0.15">
      <c r="B102" s="293"/>
      <c r="C102" s="263"/>
      <c r="D102" s="263"/>
      <c r="E102" s="64" t="s">
        <v>402</v>
      </c>
      <c r="F102" s="64" t="s">
        <v>403</v>
      </c>
      <c r="G102" s="20">
        <v>105</v>
      </c>
      <c r="H102" s="21" t="s">
        <v>267</v>
      </c>
      <c r="I102" s="32">
        <v>244000</v>
      </c>
      <c r="J102" s="32">
        <v>246000</v>
      </c>
      <c r="K102" s="33">
        <v>244999.99999999997</v>
      </c>
      <c r="L102" s="33">
        <f t="shared" si="6"/>
        <v>25724999.999999996</v>
      </c>
      <c r="M102" s="156">
        <f t="shared" si="5"/>
        <v>30883969.400750291</v>
      </c>
      <c r="N102" s="66"/>
    </row>
    <row r="103" spans="2:14" ht="46.25" customHeight="1" x14ac:dyDescent="0.15">
      <c r="B103" s="293"/>
      <c r="C103" s="263"/>
      <c r="D103" s="263"/>
      <c r="E103" s="64" t="s">
        <v>406</v>
      </c>
      <c r="F103" s="64" t="s">
        <v>404</v>
      </c>
      <c r="G103" s="20">
        <v>24</v>
      </c>
      <c r="H103" s="21" t="s">
        <v>405</v>
      </c>
      <c r="I103" s="32">
        <v>338000</v>
      </c>
      <c r="J103" s="32">
        <v>334000</v>
      </c>
      <c r="K103" s="33">
        <v>336000</v>
      </c>
      <c r="L103" s="33">
        <f t="shared" si="6"/>
        <v>8064000</v>
      </c>
      <c r="M103" s="156">
        <f t="shared" si="5"/>
        <v>9681178.9795005005</v>
      </c>
      <c r="N103" s="66"/>
    </row>
    <row r="104" spans="2:14" ht="38" customHeight="1" x14ac:dyDescent="0.15">
      <c r="B104" s="293"/>
      <c r="C104" s="263"/>
      <c r="D104" s="263"/>
      <c r="E104" s="64" t="s">
        <v>407</v>
      </c>
      <c r="F104" s="64" t="s">
        <v>415</v>
      </c>
      <c r="G104" s="20">
        <v>105</v>
      </c>
      <c r="H104" s="21" t="s">
        <v>267</v>
      </c>
      <c r="I104" s="32">
        <v>201500</v>
      </c>
      <c r="J104" s="32">
        <v>204500</v>
      </c>
      <c r="K104" s="33">
        <v>203000</v>
      </c>
      <c r="L104" s="33">
        <f t="shared" si="6"/>
        <v>21315000</v>
      </c>
      <c r="M104" s="156">
        <f t="shared" si="5"/>
        <v>25589574.646335959</v>
      </c>
      <c r="N104" s="66"/>
    </row>
    <row r="105" spans="2:14" ht="38" customHeight="1" x14ac:dyDescent="0.15">
      <c r="B105" s="293"/>
      <c r="C105" s="263"/>
      <c r="D105" s="263"/>
      <c r="E105" s="64" t="s">
        <v>408</v>
      </c>
      <c r="F105" s="64" t="s">
        <v>416</v>
      </c>
      <c r="G105" s="20">
        <v>105</v>
      </c>
      <c r="H105" s="21" t="s">
        <v>267</v>
      </c>
      <c r="I105" s="32">
        <v>58800</v>
      </c>
      <c r="J105" s="32">
        <v>58800</v>
      </c>
      <c r="K105" s="33">
        <v>58799.999999999993</v>
      </c>
      <c r="L105" s="33">
        <f t="shared" si="6"/>
        <v>6173999.9999999991</v>
      </c>
      <c r="M105" s="156">
        <f t="shared" si="5"/>
        <v>7412152.6561800698</v>
      </c>
      <c r="N105" s="66"/>
    </row>
    <row r="106" spans="2:14" ht="72" customHeight="1" x14ac:dyDescent="0.15">
      <c r="B106" s="293"/>
      <c r="C106" s="263"/>
      <c r="D106" s="263"/>
      <c r="E106" s="64" t="s">
        <v>409</v>
      </c>
      <c r="F106" s="64" t="s">
        <v>410</v>
      </c>
      <c r="G106" s="20">
        <v>300</v>
      </c>
      <c r="H106" s="21" t="s">
        <v>0</v>
      </c>
      <c r="I106" s="32">
        <v>91600</v>
      </c>
      <c r="J106" s="32">
        <v>90400</v>
      </c>
      <c r="K106" s="33">
        <v>91000</v>
      </c>
      <c r="L106" s="33">
        <f t="shared" si="6"/>
        <v>27300000</v>
      </c>
      <c r="M106" s="156">
        <f t="shared" si="5"/>
        <v>32774824.670183986</v>
      </c>
      <c r="N106" s="66"/>
    </row>
    <row r="107" spans="2:14" ht="41.5" customHeight="1" x14ac:dyDescent="0.15">
      <c r="B107" s="293"/>
      <c r="C107" s="263"/>
      <c r="D107" s="263"/>
      <c r="E107" s="64" t="s">
        <v>411</v>
      </c>
      <c r="F107" s="64" t="s">
        <v>412</v>
      </c>
      <c r="G107" s="20">
        <v>18</v>
      </c>
      <c r="H107" s="21" t="s">
        <v>288</v>
      </c>
      <c r="I107" s="32">
        <v>537000</v>
      </c>
      <c r="J107" s="32">
        <v>541000</v>
      </c>
      <c r="K107" s="33">
        <v>539000</v>
      </c>
      <c r="L107" s="33">
        <f t="shared" si="6"/>
        <v>9702000</v>
      </c>
      <c r="M107" s="156">
        <f t="shared" si="5"/>
        <v>11647668.45971154</v>
      </c>
      <c r="N107" s="66"/>
    </row>
    <row r="108" spans="2:14" ht="41.5" customHeight="1" x14ac:dyDescent="0.15">
      <c r="B108" s="293"/>
      <c r="C108" s="263"/>
      <c r="D108" s="263"/>
      <c r="E108" s="64" t="s">
        <v>413</v>
      </c>
      <c r="F108" s="64" t="s">
        <v>414</v>
      </c>
      <c r="G108" s="20">
        <v>105</v>
      </c>
      <c r="H108" s="21" t="s">
        <v>267</v>
      </c>
      <c r="I108" s="32">
        <v>292400</v>
      </c>
      <c r="J108" s="32">
        <v>295600</v>
      </c>
      <c r="K108" s="33">
        <v>294000</v>
      </c>
      <c r="L108" s="33">
        <f t="shared" si="6"/>
        <v>30870000</v>
      </c>
      <c r="M108" s="156">
        <f t="shared" si="5"/>
        <v>37060763.280900352</v>
      </c>
      <c r="N108" s="66"/>
    </row>
    <row r="109" spans="2:14" ht="41.5" customHeight="1" x14ac:dyDescent="0.15">
      <c r="B109" s="293"/>
      <c r="C109" s="263"/>
      <c r="D109" s="263"/>
      <c r="E109" s="64" t="s">
        <v>418</v>
      </c>
      <c r="F109" s="64" t="s">
        <v>417</v>
      </c>
      <c r="G109" s="20">
        <v>105</v>
      </c>
      <c r="H109" s="21" t="s">
        <v>267</v>
      </c>
      <c r="I109" s="32">
        <v>91000</v>
      </c>
      <c r="J109" s="32">
        <v>91000</v>
      </c>
      <c r="K109" s="33">
        <v>91000</v>
      </c>
      <c r="L109" s="33">
        <f t="shared" si="6"/>
        <v>9555000</v>
      </c>
      <c r="M109" s="156">
        <f t="shared" si="5"/>
        <v>11471188.634564396</v>
      </c>
      <c r="N109" s="66"/>
    </row>
    <row r="110" spans="2:14" ht="41.5" customHeight="1" x14ac:dyDescent="0.15">
      <c r="B110" s="293"/>
      <c r="C110" s="263"/>
      <c r="D110" s="263"/>
      <c r="E110" s="64" t="s">
        <v>419</v>
      </c>
      <c r="F110" s="64" t="s">
        <v>420</v>
      </c>
      <c r="G110" s="20">
        <v>90</v>
      </c>
      <c r="H110" s="21" t="s">
        <v>267</v>
      </c>
      <c r="I110" s="32">
        <v>116000</v>
      </c>
      <c r="J110" s="32">
        <v>122000</v>
      </c>
      <c r="K110" s="33">
        <v>118999.99999999999</v>
      </c>
      <c r="L110" s="33">
        <f t="shared" si="6"/>
        <v>10709999.999999998</v>
      </c>
      <c r="M110" s="156">
        <f t="shared" si="5"/>
        <v>12857815.8321491</v>
      </c>
      <c r="N110" s="66"/>
    </row>
    <row r="111" spans="2:14" ht="41.5" customHeight="1" x14ac:dyDescent="0.15">
      <c r="B111" s="293"/>
      <c r="C111" s="263"/>
      <c r="D111" s="263"/>
      <c r="E111" s="64" t="s">
        <v>421</v>
      </c>
      <c r="F111" s="64" t="s">
        <v>400</v>
      </c>
      <c r="G111" s="20">
        <v>120</v>
      </c>
      <c r="H111" s="21" t="s">
        <v>401</v>
      </c>
      <c r="I111" s="32">
        <v>262000</v>
      </c>
      <c r="J111" s="32">
        <v>256000</v>
      </c>
      <c r="K111" s="33">
        <v>258999.99999999997</v>
      </c>
      <c r="L111" s="33">
        <f t="shared" si="6"/>
        <v>31079999.999999996</v>
      </c>
      <c r="M111" s="156">
        <f t="shared" si="5"/>
        <v>37312877.316824839</v>
      </c>
      <c r="N111" s="66"/>
    </row>
    <row r="112" spans="2:14" ht="41.5" customHeight="1" x14ac:dyDescent="0.15">
      <c r="B112" s="293"/>
      <c r="C112" s="263"/>
      <c r="D112" s="263"/>
      <c r="E112" s="64" t="s">
        <v>422</v>
      </c>
      <c r="F112" s="64" t="s">
        <v>403</v>
      </c>
      <c r="G112" s="20">
        <v>105</v>
      </c>
      <c r="H112" s="21" t="s">
        <v>267</v>
      </c>
      <c r="I112" s="32">
        <v>244000</v>
      </c>
      <c r="J112" s="32">
        <v>246000</v>
      </c>
      <c r="K112" s="33">
        <v>244999.99999999997</v>
      </c>
      <c r="L112" s="33">
        <f t="shared" si="6"/>
        <v>25724999.999999996</v>
      </c>
      <c r="M112" s="156">
        <f t="shared" si="5"/>
        <v>30883969.400750291</v>
      </c>
      <c r="N112" s="66"/>
    </row>
    <row r="113" spans="2:14" ht="41.5" customHeight="1" x14ac:dyDescent="0.15">
      <c r="B113" s="293"/>
      <c r="C113" s="263"/>
      <c r="D113" s="263"/>
      <c r="E113" s="64" t="s">
        <v>423</v>
      </c>
      <c r="F113" s="64" t="s">
        <v>404</v>
      </c>
      <c r="G113" s="20">
        <v>24</v>
      </c>
      <c r="H113" s="21" t="s">
        <v>405</v>
      </c>
      <c r="I113" s="32">
        <v>338000</v>
      </c>
      <c r="J113" s="32">
        <v>334000</v>
      </c>
      <c r="K113" s="33">
        <v>336000</v>
      </c>
      <c r="L113" s="33">
        <f t="shared" si="6"/>
        <v>8064000</v>
      </c>
      <c r="M113" s="156">
        <f t="shared" si="5"/>
        <v>9681178.9795005005</v>
      </c>
      <c r="N113" s="66"/>
    </row>
    <row r="114" spans="2:14" ht="41.5" customHeight="1" x14ac:dyDescent="0.15">
      <c r="B114" s="293"/>
      <c r="C114" s="263"/>
      <c r="D114" s="263"/>
      <c r="E114" s="64" t="s">
        <v>424</v>
      </c>
      <c r="F114" s="64" t="s">
        <v>415</v>
      </c>
      <c r="G114" s="20">
        <v>105</v>
      </c>
      <c r="H114" s="21" t="s">
        <v>267</v>
      </c>
      <c r="I114" s="32">
        <v>201500</v>
      </c>
      <c r="J114" s="32">
        <v>204500</v>
      </c>
      <c r="K114" s="33">
        <v>203000</v>
      </c>
      <c r="L114" s="33">
        <f t="shared" si="6"/>
        <v>21315000</v>
      </c>
      <c r="M114" s="156">
        <f t="shared" si="5"/>
        <v>25589574.646335959</v>
      </c>
      <c r="N114" s="66"/>
    </row>
    <row r="115" spans="2:14" ht="41.5" customHeight="1" x14ac:dyDescent="0.15">
      <c r="B115" s="293"/>
      <c r="C115" s="263"/>
      <c r="D115" s="263"/>
      <c r="E115" s="64" t="s">
        <v>425</v>
      </c>
      <c r="F115" s="64" t="s">
        <v>416</v>
      </c>
      <c r="G115" s="20">
        <v>105</v>
      </c>
      <c r="H115" s="21" t="s">
        <v>267</v>
      </c>
      <c r="I115" s="32">
        <v>58800</v>
      </c>
      <c r="J115" s="32">
        <v>58800</v>
      </c>
      <c r="K115" s="33">
        <v>58799.999999999993</v>
      </c>
      <c r="L115" s="33">
        <f t="shared" si="6"/>
        <v>6173999.9999999991</v>
      </c>
      <c r="M115" s="156">
        <f t="shared" si="5"/>
        <v>7412152.6561800698</v>
      </c>
      <c r="N115" s="66"/>
    </row>
    <row r="116" spans="2:14" ht="67.25" customHeight="1" x14ac:dyDescent="0.15">
      <c r="B116" s="293"/>
      <c r="C116" s="263"/>
      <c r="D116" s="263"/>
      <c r="E116" s="64" t="s">
        <v>426</v>
      </c>
      <c r="F116" s="64" t="s">
        <v>410</v>
      </c>
      <c r="G116" s="20">
        <v>300</v>
      </c>
      <c r="H116" s="21" t="s">
        <v>0</v>
      </c>
      <c r="I116" s="32">
        <v>91600</v>
      </c>
      <c r="J116" s="32">
        <v>90400</v>
      </c>
      <c r="K116" s="33">
        <v>91000</v>
      </c>
      <c r="L116" s="33">
        <f t="shared" si="6"/>
        <v>27300000</v>
      </c>
      <c r="M116" s="156">
        <f t="shared" si="5"/>
        <v>32774824.670183986</v>
      </c>
      <c r="N116" s="66"/>
    </row>
    <row r="117" spans="2:14" ht="41.5" customHeight="1" x14ac:dyDescent="0.15">
      <c r="B117" s="293"/>
      <c r="C117" s="263"/>
      <c r="D117" s="263"/>
      <c r="E117" s="64" t="s">
        <v>427</v>
      </c>
      <c r="F117" s="64" t="s">
        <v>412</v>
      </c>
      <c r="G117" s="20">
        <v>18</v>
      </c>
      <c r="H117" s="21" t="s">
        <v>288</v>
      </c>
      <c r="I117" s="32">
        <v>537000</v>
      </c>
      <c r="J117" s="32">
        <v>541000</v>
      </c>
      <c r="K117" s="33">
        <v>539000</v>
      </c>
      <c r="L117" s="33">
        <f t="shared" si="6"/>
        <v>9702000</v>
      </c>
      <c r="M117" s="156">
        <f t="shared" si="5"/>
        <v>11647668.45971154</v>
      </c>
      <c r="N117" s="66"/>
    </row>
    <row r="118" spans="2:14" ht="41.5" customHeight="1" x14ac:dyDescent="0.15">
      <c r="B118" s="293"/>
      <c r="C118" s="263"/>
      <c r="D118" s="263"/>
      <c r="E118" s="64" t="s">
        <v>428</v>
      </c>
      <c r="F118" s="64" t="s">
        <v>414</v>
      </c>
      <c r="G118" s="20">
        <v>105</v>
      </c>
      <c r="H118" s="21" t="s">
        <v>267</v>
      </c>
      <c r="I118" s="32">
        <v>292400</v>
      </c>
      <c r="J118" s="32">
        <v>295600</v>
      </c>
      <c r="K118" s="33">
        <v>294000</v>
      </c>
      <c r="L118" s="33">
        <f t="shared" si="6"/>
        <v>30870000</v>
      </c>
      <c r="M118" s="156">
        <f t="shared" si="5"/>
        <v>37060763.280900352</v>
      </c>
      <c r="N118" s="66"/>
    </row>
    <row r="119" spans="2:14" ht="41.5" customHeight="1" x14ac:dyDescent="0.15">
      <c r="B119" s="293"/>
      <c r="C119" s="263"/>
      <c r="D119" s="263"/>
      <c r="E119" s="64" t="s">
        <v>429</v>
      </c>
      <c r="F119" s="64" t="s">
        <v>417</v>
      </c>
      <c r="G119" s="20">
        <v>105</v>
      </c>
      <c r="H119" s="21" t="s">
        <v>267</v>
      </c>
      <c r="I119" s="32">
        <v>91000</v>
      </c>
      <c r="J119" s="32">
        <v>91000</v>
      </c>
      <c r="K119" s="33">
        <v>91000</v>
      </c>
      <c r="L119" s="33">
        <f t="shared" si="6"/>
        <v>9555000</v>
      </c>
      <c r="M119" s="156">
        <f t="shared" si="5"/>
        <v>11471188.634564396</v>
      </c>
      <c r="N119" s="66"/>
    </row>
    <row r="120" spans="2:14" ht="41.5" customHeight="1" x14ac:dyDescent="0.15">
      <c r="B120" s="293"/>
      <c r="C120" s="263"/>
      <c r="D120" s="263"/>
      <c r="E120" s="64" t="s">
        <v>430</v>
      </c>
      <c r="F120" s="64" t="s">
        <v>420</v>
      </c>
      <c r="G120" s="20">
        <v>90</v>
      </c>
      <c r="H120" s="21" t="s">
        <v>267</v>
      </c>
      <c r="I120" s="32">
        <v>116000</v>
      </c>
      <c r="J120" s="32">
        <v>122000</v>
      </c>
      <c r="K120" s="33">
        <v>118999.99999999999</v>
      </c>
      <c r="L120" s="33">
        <f t="shared" si="6"/>
        <v>10709999.999999998</v>
      </c>
      <c r="M120" s="156">
        <f t="shared" si="5"/>
        <v>12857815.8321491</v>
      </c>
      <c r="N120" s="66"/>
    </row>
    <row r="121" spans="2:14" ht="41.5" customHeight="1" x14ac:dyDescent="0.15">
      <c r="B121" s="293"/>
      <c r="C121" s="263"/>
      <c r="D121" s="263"/>
      <c r="E121" s="64" t="s">
        <v>431</v>
      </c>
      <c r="F121" s="64" t="s">
        <v>400</v>
      </c>
      <c r="G121" s="20">
        <v>120</v>
      </c>
      <c r="H121" s="21" t="s">
        <v>401</v>
      </c>
      <c r="I121" s="32">
        <v>262000</v>
      </c>
      <c r="J121" s="32">
        <v>256000</v>
      </c>
      <c r="K121" s="33">
        <v>258999.99999999997</v>
      </c>
      <c r="L121" s="33">
        <f t="shared" si="6"/>
        <v>31079999.999999996</v>
      </c>
      <c r="M121" s="156">
        <f t="shared" si="5"/>
        <v>37312877.316824839</v>
      </c>
      <c r="N121" s="66"/>
    </row>
    <row r="122" spans="2:14" ht="41.5" customHeight="1" x14ac:dyDescent="0.15">
      <c r="B122" s="293"/>
      <c r="C122" s="263"/>
      <c r="D122" s="263"/>
      <c r="E122" s="64" t="s">
        <v>432</v>
      </c>
      <c r="F122" s="64" t="s">
        <v>403</v>
      </c>
      <c r="G122" s="20">
        <v>105</v>
      </c>
      <c r="H122" s="21" t="s">
        <v>267</v>
      </c>
      <c r="I122" s="32">
        <v>244000</v>
      </c>
      <c r="J122" s="32">
        <v>246000</v>
      </c>
      <c r="K122" s="33">
        <v>244999.99999999997</v>
      </c>
      <c r="L122" s="33">
        <f t="shared" si="6"/>
        <v>25724999.999999996</v>
      </c>
      <c r="M122" s="156">
        <f t="shared" si="5"/>
        <v>30883969.400750291</v>
      </c>
      <c r="N122" s="66"/>
    </row>
    <row r="123" spans="2:14" ht="41.5" customHeight="1" x14ac:dyDescent="0.15">
      <c r="B123" s="293"/>
      <c r="C123" s="263"/>
      <c r="D123" s="263"/>
      <c r="E123" s="64" t="s">
        <v>433</v>
      </c>
      <c r="F123" s="64" t="s">
        <v>404</v>
      </c>
      <c r="G123" s="20">
        <v>24</v>
      </c>
      <c r="H123" s="21" t="s">
        <v>405</v>
      </c>
      <c r="I123" s="32">
        <v>338000</v>
      </c>
      <c r="J123" s="32">
        <v>334000</v>
      </c>
      <c r="K123" s="33">
        <v>336000</v>
      </c>
      <c r="L123" s="33">
        <f t="shared" si="6"/>
        <v>8064000</v>
      </c>
      <c r="M123" s="156">
        <f t="shared" si="5"/>
        <v>9681178.9795005005</v>
      </c>
      <c r="N123" s="66"/>
    </row>
    <row r="124" spans="2:14" ht="41.5" customHeight="1" x14ac:dyDescent="0.15">
      <c r="B124" s="293"/>
      <c r="C124" s="263"/>
      <c r="D124" s="263"/>
      <c r="E124" s="64" t="s">
        <v>434</v>
      </c>
      <c r="F124" s="64" t="s">
        <v>415</v>
      </c>
      <c r="G124" s="20">
        <v>105</v>
      </c>
      <c r="H124" s="21" t="s">
        <v>267</v>
      </c>
      <c r="I124" s="32">
        <v>201500</v>
      </c>
      <c r="J124" s="32">
        <v>204500</v>
      </c>
      <c r="K124" s="33">
        <v>203000</v>
      </c>
      <c r="L124" s="33">
        <f t="shared" si="6"/>
        <v>21315000</v>
      </c>
      <c r="M124" s="156">
        <f t="shared" si="5"/>
        <v>25589574.646335959</v>
      </c>
      <c r="N124" s="66"/>
    </row>
    <row r="125" spans="2:14" ht="41.5" customHeight="1" x14ac:dyDescent="0.15">
      <c r="B125" s="293"/>
      <c r="C125" s="263"/>
      <c r="D125" s="263"/>
      <c r="E125" s="64" t="s">
        <v>435</v>
      </c>
      <c r="F125" s="64" t="s">
        <v>416</v>
      </c>
      <c r="G125" s="20">
        <v>105</v>
      </c>
      <c r="H125" s="21" t="s">
        <v>267</v>
      </c>
      <c r="I125" s="32">
        <v>58800</v>
      </c>
      <c r="J125" s="32">
        <v>58800</v>
      </c>
      <c r="K125" s="33">
        <v>59499.999999999993</v>
      </c>
      <c r="L125" s="33">
        <f t="shared" si="6"/>
        <v>6247499.9999999991</v>
      </c>
      <c r="M125" s="156">
        <f t="shared" si="5"/>
        <v>7500392.568753642</v>
      </c>
      <c r="N125" s="66"/>
    </row>
    <row r="126" spans="2:14" ht="61.25" customHeight="1" x14ac:dyDescent="0.15">
      <c r="B126" s="293"/>
      <c r="C126" s="263"/>
      <c r="D126" s="263"/>
      <c r="E126" s="64" t="s">
        <v>436</v>
      </c>
      <c r="F126" s="64" t="s">
        <v>410</v>
      </c>
      <c r="G126" s="20">
        <v>300</v>
      </c>
      <c r="H126" s="21" t="s">
        <v>0</v>
      </c>
      <c r="I126" s="32">
        <v>91600</v>
      </c>
      <c r="J126" s="32">
        <v>90400</v>
      </c>
      <c r="K126" s="33">
        <v>91000</v>
      </c>
      <c r="L126" s="33">
        <f t="shared" si="6"/>
        <v>27300000</v>
      </c>
      <c r="M126" s="156">
        <f t="shared" si="5"/>
        <v>32774824.670183986</v>
      </c>
      <c r="N126" s="66"/>
    </row>
    <row r="127" spans="2:14" ht="41.5" customHeight="1" x14ac:dyDescent="0.15">
      <c r="B127" s="293"/>
      <c r="C127" s="263"/>
      <c r="D127" s="263"/>
      <c r="E127" s="64" t="s">
        <v>437</v>
      </c>
      <c r="F127" s="64" t="s">
        <v>412</v>
      </c>
      <c r="G127" s="20">
        <v>18</v>
      </c>
      <c r="H127" s="21" t="s">
        <v>288</v>
      </c>
      <c r="I127" s="32">
        <v>537000</v>
      </c>
      <c r="J127" s="32">
        <v>541000</v>
      </c>
      <c r="K127" s="33">
        <v>539000</v>
      </c>
      <c r="L127" s="33">
        <f t="shared" si="6"/>
        <v>9702000</v>
      </c>
      <c r="M127" s="156">
        <f t="shared" si="5"/>
        <v>11647668.45971154</v>
      </c>
      <c r="N127" s="66"/>
    </row>
    <row r="128" spans="2:14" ht="41.5" customHeight="1" x14ac:dyDescent="0.15">
      <c r="B128" s="293"/>
      <c r="C128" s="263"/>
      <c r="D128" s="263"/>
      <c r="E128" s="64" t="s">
        <v>438</v>
      </c>
      <c r="F128" s="64" t="s">
        <v>414</v>
      </c>
      <c r="G128" s="20">
        <v>105</v>
      </c>
      <c r="H128" s="21" t="s">
        <v>267</v>
      </c>
      <c r="I128" s="32">
        <v>292400</v>
      </c>
      <c r="J128" s="32">
        <v>295600</v>
      </c>
      <c r="K128" s="33">
        <v>294000</v>
      </c>
      <c r="L128" s="33">
        <f t="shared" si="6"/>
        <v>30870000</v>
      </c>
      <c r="M128" s="156">
        <f t="shared" si="5"/>
        <v>37060763.280900352</v>
      </c>
      <c r="N128" s="66"/>
    </row>
    <row r="129" spans="2:18" ht="41.5" customHeight="1" x14ac:dyDescent="0.15">
      <c r="B129" s="293"/>
      <c r="C129" s="263"/>
      <c r="D129" s="263"/>
      <c r="E129" s="64" t="s">
        <v>439</v>
      </c>
      <c r="F129" s="64" t="s">
        <v>417</v>
      </c>
      <c r="G129" s="20">
        <v>105</v>
      </c>
      <c r="H129" s="21" t="s">
        <v>267</v>
      </c>
      <c r="I129" s="32">
        <v>91000</v>
      </c>
      <c r="J129" s="32">
        <v>91000</v>
      </c>
      <c r="K129" s="33">
        <v>91000</v>
      </c>
      <c r="L129" s="33">
        <f t="shared" si="6"/>
        <v>9555000</v>
      </c>
      <c r="M129" s="156">
        <f t="shared" si="5"/>
        <v>11471188.634564396</v>
      </c>
      <c r="N129" s="66"/>
    </row>
    <row r="130" spans="2:18" ht="41.5" customHeight="1" x14ac:dyDescent="0.15">
      <c r="B130" s="293"/>
      <c r="C130" s="263"/>
      <c r="D130" s="263"/>
      <c r="E130" s="64" t="s">
        <v>440</v>
      </c>
      <c r="F130" s="64" t="s">
        <v>420</v>
      </c>
      <c r="G130" s="20">
        <v>90</v>
      </c>
      <c r="H130" s="21" t="s">
        <v>267</v>
      </c>
      <c r="I130" s="32">
        <v>116000</v>
      </c>
      <c r="J130" s="32">
        <v>122000</v>
      </c>
      <c r="K130" s="33">
        <v>118999.99999999999</v>
      </c>
      <c r="L130" s="33">
        <f t="shared" si="6"/>
        <v>10709999.999999998</v>
      </c>
      <c r="M130" s="156">
        <f t="shared" si="5"/>
        <v>12857815.8321491</v>
      </c>
      <c r="N130" s="66"/>
    </row>
    <row r="131" spans="2:18" ht="18.5" customHeight="1" x14ac:dyDescent="0.15">
      <c r="B131" s="293"/>
      <c r="C131" s="263"/>
      <c r="D131" s="263"/>
      <c r="E131" s="64" t="s">
        <v>153</v>
      </c>
      <c r="F131" s="8" t="s">
        <v>254</v>
      </c>
      <c r="G131" s="20">
        <v>132000</v>
      </c>
      <c r="H131" s="21" t="s">
        <v>283</v>
      </c>
      <c r="I131" s="32">
        <v>4090</v>
      </c>
      <c r="J131" s="32">
        <v>3890</v>
      </c>
      <c r="K131" s="33">
        <v>3989.9999999999995</v>
      </c>
      <c r="L131" s="33">
        <f t="shared" si="6"/>
        <v>526679999.99999994</v>
      </c>
      <c r="M131" s="156">
        <f t="shared" si="5"/>
        <v>632302002.09862638</v>
      </c>
      <c r="N131" s="66"/>
    </row>
    <row r="132" spans="2:18" ht="48.5" customHeight="1" x14ac:dyDescent="0.15">
      <c r="B132" s="293"/>
      <c r="C132" s="263"/>
      <c r="D132" s="263"/>
      <c r="E132" s="64" t="s">
        <v>319</v>
      </c>
      <c r="F132" s="64" t="s">
        <v>284</v>
      </c>
      <c r="G132" s="20">
        <v>300</v>
      </c>
      <c r="H132" s="21" t="s">
        <v>271</v>
      </c>
      <c r="I132" s="32">
        <v>1099000</v>
      </c>
      <c r="J132" s="32">
        <v>1099000</v>
      </c>
      <c r="K132" s="33">
        <v>1099000</v>
      </c>
      <c r="L132" s="33">
        <f t="shared" si="6"/>
        <v>329700000</v>
      </c>
      <c r="M132" s="156">
        <f t="shared" si="5"/>
        <v>395819036.40145278</v>
      </c>
      <c r="N132" s="66"/>
    </row>
    <row r="133" spans="2:18" ht="18.5" customHeight="1" x14ac:dyDescent="0.15">
      <c r="B133" s="293"/>
      <c r="C133" s="263"/>
      <c r="D133" s="263"/>
      <c r="E133" s="64" t="s">
        <v>320</v>
      </c>
      <c r="F133" s="8" t="s">
        <v>309</v>
      </c>
      <c r="G133" s="20">
        <v>4500</v>
      </c>
      <c r="H133" s="21" t="s">
        <v>310</v>
      </c>
      <c r="I133" s="32">
        <v>167500</v>
      </c>
      <c r="J133" s="32">
        <v>147500</v>
      </c>
      <c r="K133" s="33">
        <v>157500</v>
      </c>
      <c r="L133" s="33">
        <f t="shared" si="6"/>
        <v>708750000</v>
      </c>
      <c r="M133" s="156">
        <f t="shared" ref="M133:M169" si="7">L133*(1+$M$172)</f>
        <v>850884871.24516118</v>
      </c>
      <c r="N133" s="66"/>
    </row>
    <row r="134" spans="2:18" ht="45" customHeight="1" x14ac:dyDescent="0.15">
      <c r="B134" s="293"/>
      <c r="C134" s="263"/>
      <c r="D134" s="263"/>
      <c r="E134" s="64" t="s">
        <v>321</v>
      </c>
      <c r="F134" s="64" t="s">
        <v>282</v>
      </c>
      <c r="G134" s="20">
        <v>300</v>
      </c>
      <c r="H134" s="21" t="s">
        <v>271</v>
      </c>
      <c r="I134" s="32">
        <v>352500</v>
      </c>
      <c r="J134" s="32">
        <v>347500</v>
      </c>
      <c r="K134" s="33">
        <v>350000</v>
      </c>
      <c r="L134" s="33">
        <f t="shared" si="6"/>
        <v>105000000</v>
      </c>
      <c r="M134" s="156">
        <f t="shared" si="7"/>
        <v>126057017.96224611</v>
      </c>
      <c r="N134" s="66"/>
      <c r="O134" s="66"/>
      <c r="P134" s="66"/>
      <c r="Q134" s="130"/>
      <c r="R134" s="133"/>
    </row>
    <row r="135" spans="2:18" ht="21" customHeight="1" x14ac:dyDescent="0.15">
      <c r="B135" s="293"/>
      <c r="C135" s="263"/>
      <c r="D135" s="263"/>
      <c r="E135" s="251" t="s">
        <v>206</v>
      </c>
      <c r="F135" s="251"/>
      <c r="G135" s="251"/>
      <c r="H135" s="251"/>
      <c r="I135" s="251"/>
      <c r="J135" s="251"/>
      <c r="K135" s="251"/>
      <c r="L135" s="34">
        <f>SUM(L72:L134)</f>
        <v>4724370000</v>
      </c>
      <c r="M135" s="157">
        <f>SUM(M72:M134)</f>
        <v>5671809466.1933012</v>
      </c>
      <c r="N135" s="130"/>
      <c r="O135" s="56"/>
    </row>
    <row r="136" spans="2:18" s="29" customFormat="1" ht="55" customHeight="1" x14ac:dyDescent="0.2">
      <c r="B136" s="293"/>
      <c r="C136" s="263"/>
      <c r="D136" s="263" t="s">
        <v>238</v>
      </c>
      <c r="E136" s="68" t="s">
        <v>46</v>
      </c>
      <c r="F136" s="68" t="s">
        <v>6</v>
      </c>
      <c r="G136" s="68" t="s">
        <v>1</v>
      </c>
      <c r="H136" s="68" t="s">
        <v>0</v>
      </c>
      <c r="I136" s="69" t="s">
        <v>241</v>
      </c>
      <c r="J136" s="69" t="s">
        <v>242</v>
      </c>
      <c r="K136" s="69" t="s">
        <v>199</v>
      </c>
      <c r="L136" s="31" t="s">
        <v>197</v>
      </c>
      <c r="M136" s="155" t="s">
        <v>637</v>
      </c>
    </row>
    <row r="137" spans="2:18" ht="60.5" customHeight="1" x14ac:dyDescent="0.15">
      <c r="B137" s="293"/>
      <c r="C137" s="263"/>
      <c r="D137" s="263"/>
      <c r="E137" s="64" t="s">
        <v>239</v>
      </c>
      <c r="F137" s="8" t="s">
        <v>240</v>
      </c>
      <c r="G137" s="20">
        <v>300</v>
      </c>
      <c r="H137" s="21" t="s">
        <v>0</v>
      </c>
      <c r="I137" s="32">
        <v>157127.5</v>
      </c>
      <c r="J137" s="32">
        <v>202872.5</v>
      </c>
      <c r="K137" s="33">
        <v>180000</v>
      </c>
      <c r="L137" s="33">
        <f>G137*K137</f>
        <v>54000000</v>
      </c>
      <c r="M137" s="156">
        <v>64829323.523440897</v>
      </c>
      <c r="N137" s="130"/>
      <c r="O137" s="56"/>
    </row>
    <row r="138" spans="2:18" ht="21" customHeight="1" x14ac:dyDescent="0.15">
      <c r="B138" s="293"/>
      <c r="C138" s="263"/>
      <c r="D138" s="263"/>
      <c r="E138" s="251" t="s">
        <v>244</v>
      </c>
      <c r="F138" s="251"/>
      <c r="G138" s="251"/>
      <c r="H138" s="251"/>
      <c r="I138" s="251"/>
      <c r="J138" s="251"/>
      <c r="K138" s="251"/>
      <c r="L138" s="34">
        <f>L137</f>
        <v>54000000</v>
      </c>
      <c r="M138" s="157">
        <f>M137</f>
        <v>64829323.523440897</v>
      </c>
      <c r="N138" s="130"/>
      <c r="O138" s="56"/>
    </row>
    <row r="139" spans="2:18" ht="17" customHeight="1" x14ac:dyDescent="0.15">
      <c r="B139" s="291" t="s">
        <v>27</v>
      </c>
      <c r="C139" s="291"/>
      <c r="D139" s="291"/>
      <c r="E139" s="291"/>
      <c r="F139" s="291"/>
      <c r="G139" s="291"/>
      <c r="H139" s="291"/>
      <c r="I139" s="291"/>
      <c r="J139" s="291"/>
      <c r="K139" s="291"/>
      <c r="L139" s="35">
        <f>L138+L135+L21+L14+L12+L71+L62</f>
        <v>11216563000</v>
      </c>
      <c r="M139" s="194">
        <v>13465966510.139999</v>
      </c>
      <c r="N139" s="130"/>
      <c r="O139" s="154"/>
      <c r="P139" s="151">
        <f>M139-M14-M12</f>
        <v>13397055340.320639</v>
      </c>
    </row>
    <row r="140" spans="2:18" ht="39" customHeight="1" x14ac:dyDescent="0.15">
      <c r="B140" s="284" t="s">
        <v>165</v>
      </c>
      <c r="C140" s="284"/>
      <c r="D140" s="284"/>
      <c r="E140" s="284"/>
      <c r="F140" s="284"/>
      <c r="G140" s="284"/>
      <c r="H140" s="284"/>
      <c r="I140" s="284"/>
      <c r="J140" s="284"/>
      <c r="K140" s="284"/>
      <c r="L140" s="284"/>
      <c r="M140" s="156">
        <f t="shared" si="7"/>
        <v>0</v>
      </c>
      <c r="O140" s="66"/>
    </row>
    <row r="141" spans="2:18" s="29" customFormat="1" ht="55" customHeight="1" x14ac:dyDescent="0.2">
      <c r="B141" s="68" t="s">
        <v>30</v>
      </c>
      <c r="C141" s="252" t="s">
        <v>45</v>
      </c>
      <c r="D141" s="252"/>
      <c r="E141" s="68" t="s">
        <v>46</v>
      </c>
      <c r="F141" s="68" t="s">
        <v>6</v>
      </c>
      <c r="G141" s="68" t="s">
        <v>1</v>
      </c>
      <c r="H141" s="68" t="s">
        <v>0</v>
      </c>
      <c r="I141" s="31" t="s">
        <v>203</v>
      </c>
      <c r="J141" s="69" t="s">
        <v>198</v>
      </c>
      <c r="K141" s="69" t="s">
        <v>199</v>
      </c>
      <c r="L141" s="31" t="s">
        <v>197</v>
      </c>
      <c r="M141" s="155" t="s">
        <v>637</v>
      </c>
    </row>
    <row r="142" spans="2:18" ht="65.5" customHeight="1" x14ac:dyDescent="0.15">
      <c r="B142" s="252" t="s">
        <v>17</v>
      </c>
      <c r="C142" s="263" t="s">
        <v>542</v>
      </c>
      <c r="D142" s="263"/>
      <c r="E142" s="64" t="s">
        <v>454</v>
      </c>
      <c r="F142" s="64" t="s">
        <v>460</v>
      </c>
      <c r="G142" s="20">
        <v>3000</v>
      </c>
      <c r="H142" s="21" t="s">
        <v>8</v>
      </c>
      <c r="I142" s="32">
        <v>47500</v>
      </c>
      <c r="J142" s="32">
        <v>42500</v>
      </c>
      <c r="K142" s="33">
        <v>45000</v>
      </c>
      <c r="L142" s="33">
        <f>G142*K142</f>
        <v>135000000</v>
      </c>
      <c r="M142" s="156">
        <v>162073308.80860201</v>
      </c>
      <c r="N142" s="63"/>
      <c r="O142" s="56"/>
      <c r="P142" s="76"/>
    </row>
    <row r="143" spans="2:18" ht="24" customHeight="1" x14ac:dyDescent="0.15">
      <c r="B143" s="252"/>
      <c r="C143" s="263"/>
      <c r="D143" s="263"/>
      <c r="E143" s="251" t="s">
        <v>206</v>
      </c>
      <c r="F143" s="251"/>
      <c r="G143" s="251"/>
      <c r="H143" s="251"/>
      <c r="I143" s="251"/>
      <c r="J143" s="251"/>
      <c r="K143" s="251"/>
      <c r="L143" s="34">
        <f>L142</f>
        <v>135000000</v>
      </c>
      <c r="M143" s="157">
        <f>M142</f>
        <v>162073308.80860201</v>
      </c>
      <c r="N143" s="130"/>
      <c r="O143" s="56"/>
    </row>
    <row r="144" spans="2:18" ht="101.5" customHeight="1" x14ac:dyDescent="0.15">
      <c r="B144" s="252" t="s">
        <v>18</v>
      </c>
      <c r="C144" s="263" t="s">
        <v>614</v>
      </c>
      <c r="D144" s="263"/>
      <c r="E144" s="64" t="s">
        <v>534</v>
      </c>
      <c r="F144" s="64" t="s">
        <v>535</v>
      </c>
      <c r="G144" s="20">
        <v>2400</v>
      </c>
      <c r="H144" s="21" t="s">
        <v>11</v>
      </c>
      <c r="I144" s="32">
        <v>21000</v>
      </c>
      <c r="J144" s="32">
        <v>19000</v>
      </c>
      <c r="K144" s="33">
        <v>20000</v>
      </c>
      <c r="L144" s="33">
        <f>G144*K144</f>
        <v>48000000</v>
      </c>
      <c r="M144" s="156">
        <v>57626065.3541696</v>
      </c>
      <c r="N144" s="66"/>
      <c r="O144" s="66"/>
      <c r="P144" s="66"/>
      <c r="Q144" s="66"/>
    </row>
    <row r="145" spans="2:16" ht="24.5" customHeight="1" x14ac:dyDescent="0.15">
      <c r="B145" s="252"/>
      <c r="C145" s="263"/>
      <c r="D145" s="263"/>
      <c r="E145" s="251" t="s">
        <v>209</v>
      </c>
      <c r="F145" s="251"/>
      <c r="G145" s="251"/>
      <c r="H145" s="251"/>
      <c r="I145" s="251"/>
      <c r="J145" s="251"/>
      <c r="K145" s="251"/>
      <c r="L145" s="34">
        <f>L144</f>
        <v>48000000</v>
      </c>
      <c r="M145" s="157">
        <f t="shared" si="7"/>
        <v>57626065.354169644</v>
      </c>
      <c r="N145" s="130"/>
      <c r="O145" s="56"/>
    </row>
    <row r="146" spans="2:16" ht="84.5" customHeight="1" x14ac:dyDescent="0.15">
      <c r="B146" s="252" t="s">
        <v>19</v>
      </c>
      <c r="C146" s="263" t="s">
        <v>615</v>
      </c>
      <c r="D146" s="263"/>
      <c r="E146" s="64" t="s">
        <v>136</v>
      </c>
      <c r="F146" s="64" t="s">
        <v>463</v>
      </c>
      <c r="G146" s="20">
        <v>240</v>
      </c>
      <c r="H146" s="21" t="s">
        <v>11</v>
      </c>
      <c r="I146" s="32">
        <v>51000</v>
      </c>
      <c r="J146" s="32">
        <v>49000</v>
      </c>
      <c r="K146" s="33">
        <v>50000</v>
      </c>
      <c r="L146" s="33">
        <f>G146*K146</f>
        <v>12000000</v>
      </c>
      <c r="M146" s="156">
        <v>14406516.3385424</v>
      </c>
      <c r="N146" s="66"/>
      <c r="O146" s="66"/>
      <c r="P146" s="150"/>
    </row>
    <row r="147" spans="2:16" ht="45.5" customHeight="1" x14ac:dyDescent="0.15">
      <c r="B147" s="252"/>
      <c r="C147" s="263"/>
      <c r="D147" s="263"/>
      <c r="E147" s="64" t="s">
        <v>134</v>
      </c>
      <c r="F147" s="64" t="s">
        <v>626</v>
      </c>
      <c r="G147" s="20">
        <v>60</v>
      </c>
      <c r="H147" s="21" t="s">
        <v>135</v>
      </c>
      <c r="I147" s="32">
        <v>242000</v>
      </c>
      <c r="J147" s="32">
        <v>238000</v>
      </c>
      <c r="K147" s="33">
        <v>240000</v>
      </c>
      <c r="L147" s="33">
        <f>G147*K147</f>
        <v>14400000</v>
      </c>
      <c r="M147" s="156">
        <v>17287819.606250901</v>
      </c>
    </row>
    <row r="148" spans="2:16" ht="68.5" customHeight="1" x14ac:dyDescent="0.15">
      <c r="B148" s="252"/>
      <c r="C148" s="263"/>
      <c r="D148" s="263"/>
      <c r="E148" s="64" t="s">
        <v>49</v>
      </c>
      <c r="F148" s="64" t="s">
        <v>253</v>
      </c>
      <c r="G148" s="20">
        <v>300</v>
      </c>
      <c r="H148" s="21" t="s">
        <v>0</v>
      </c>
      <c r="I148" s="32">
        <v>23500</v>
      </c>
      <c r="J148" s="32">
        <v>21500</v>
      </c>
      <c r="K148" s="33">
        <v>22000</v>
      </c>
      <c r="L148" s="33">
        <f>G148*K148</f>
        <v>6600000</v>
      </c>
      <c r="M148" s="156">
        <v>7923583.9861983303</v>
      </c>
    </row>
    <row r="149" spans="2:16" ht="87.5" customHeight="1" x14ac:dyDescent="0.15">
      <c r="B149" s="252"/>
      <c r="C149" s="263"/>
      <c r="D149" s="263"/>
      <c r="E149" s="64" t="s">
        <v>48</v>
      </c>
      <c r="F149" s="64" t="s">
        <v>627</v>
      </c>
      <c r="G149" s="20">
        <v>1800</v>
      </c>
      <c r="H149" s="21" t="s">
        <v>0</v>
      </c>
      <c r="I149" s="32">
        <v>5500</v>
      </c>
      <c r="J149" s="32">
        <v>5500</v>
      </c>
      <c r="K149" s="33">
        <v>5500</v>
      </c>
      <c r="L149" s="33">
        <f>G149*K149</f>
        <v>9900000</v>
      </c>
      <c r="M149" s="156">
        <v>11885375.9792975</v>
      </c>
    </row>
    <row r="150" spans="2:16" ht="18.5" customHeight="1" x14ac:dyDescent="0.15">
      <c r="B150" s="252"/>
      <c r="C150" s="263"/>
      <c r="D150" s="263"/>
      <c r="E150" s="251" t="s">
        <v>210</v>
      </c>
      <c r="F150" s="251"/>
      <c r="G150" s="251"/>
      <c r="H150" s="251"/>
      <c r="I150" s="251"/>
      <c r="J150" s="251"/>
      <c r="K150" s="251"/>
      <c r="L150" s="34">
        <f>SUM(L146:L149)</f>
        <v>42900000</v>
      </c>
      <c r="M150" s="157">
        <f>SUM(M146:M149)</f>
        <v>51503295.910289124</v>
      </c>
      <c r="N150" s="130"/>
      <c r="O150" s="56"/>
    </row>
    <row r="151" spans="2:16" ht="85.25" customHeight="1" x14ac:dyDescent="0.15">
      <c r="B151" s="252" t="s">
        <v>20</v>
      </c>
      <c r="C151" s="263" t="s">
        <v>616</v>
      </c>
      <c r="D151" s="263"/>
      <c r="E151" s="64" t="s">
        <v>455</v>
      </c>
      <c r="F151" s="64" t="s">
        <v>461</v>
      </c>
      <c r="G151" s="20">
        <v>320</v>
      </c>
      <c r="H151" s="21" t="s">
        <v>11</v>
      </c>
      <c r="I151" s="32">
        <v>51000</v>
      </c>
      <c r="J151" s="32">
        <v>49000</v>
      </c>
      <c r="K151" s="33">
        <v>50000</v>
      </c>
      <c r="L151" s="33">
        <f>G151*K151</f>
        <v>16000000</v>
      </c>
      <c r="M151" s="156">
        <v>19208688.451389901</v>
      </c>
      <c r="N151" s="65"/>
      <c r="O151" s="66"/>
      <c r="P151" s="22"/>
    </row>
    <row r="152" spans="2:16" ht="63" customHeight="1" x14ac:dyDescent="0.15">
      <c r="B152" s="252"/>
      <c r="C152" s="263"/>
      <c r="D152" s="263"/>
      <c r="E152" s="64" t="s">
        <v>621</v>
      </c>
      <c r="F152" s="64" t="s">
        <v>622</v>
      </c>
      <c r="G152" s="20">
        <v>40</v>
      </c>
      <c r="H152" s="21" t="s">
        <v>135</v>
      </c>
      <c r="I152" s="32">
        <v>163000</v>
      </c>
      <c r="J152" s="32">
        <v>157000</v>
      </c>
      <c r="K152" s="33">
        <v>160000</v>
      </c>
      <c r="L152" s="33">
        <f>G152*K152</f>
        <v>6400000</v>
      </c>
      <c r="M152" s="156">
        <v>7683475.3805559501</v>
      </c>
      <c r="N152" s="61"/>
      <c r="O152" s="23"/>
    </row>
    <row r="153" spans="2:16" ht="77.5" customHeight="1" x14ac:dyDescent="0.15">
      <c r="B153" s="252"/>
      <c r="C153" s="263"/>
      <c r="D153" s="263"/>
      <c r="E153" s="64" t="s">
        <v>49</v>
      </c>
      <c r="F153" s="64" t="s">
        <v>253</v>
      </c>
      <c r="G153" s="20">
        <v>300</v>
      </c>
      <c r="H153" s="21" t="s">
        <v>0</v>
      </c>
      <c r="I153" s="32">
        <v>23500</v>
      </c>
      <c r="J153" s="32">
        <v>21500</v>
      </c>
      <c r="K153" s="33">
        <v>22000</v>
      </c>
      <c r="L153" s="33">
        <f>G153*K153</f>
        <v>6600000</v>
      </c>
      <c r="M153" s="156">
        <v>7923583.9861983303</v>
      </c>
    </row>
    <row r="154" spans="2:16" ht="101.5" customHeight="1" x14ac:dyDescent="0.15">
      <c r="B154" s="252"/>
      <c r="C154" s="263"/>
      <c r="D154" s="263"/>
      <c r="E154" s="64" t="s">
        <v>48</v>
      </c>
      <c r="F154" s="64" t="s">
        <v>623</v>
      </c>
      <c r="G154" s="20">
        <v>1200</v>
      </c>
      <c r="H154" s="21" t="s">
        <v>0</v>
      </c>
      <c r="I154" s="32">
        <v>5500</v>
      </c>
      <c r="J154" s="32">
        <v>5500</v>
      </c>
      <c r="K154" s="33">
        <v>5500</v>
      </c>
      <c r="L154" s="33">
        <f>G154*K154</f>
        <v>6600000</v>
      </c>
      <c r="M154" s="156">
        <v>7923583.9861983303</v>
      </c>
    </row>
    <row r="155" spans="2:16" ht="21.5" customHeight="1" x14ac:dyDescent="0.15">
      <c r="B155" s="252"/>
      <c r="C155" s="263"/>
      <c r="D155" s="263"/>
      <c r="E155" s="251" t="s">
        <v>210</v>
      </c>
      <c r="F155" s="251"/>
      <c r="G155" s="251"/>
      <c r="H155" s="251"/>
      <c r="I155" s="251"/>
      <c r="J155" s="251"/>
      <c r="K155" s="251"/>
      <c r="L155" s="34">
        <f>SUM(L151:L154)</f>
        <v>35600000</v>
      </c>
      <c r="M155" s="157">
        <f>SUM(M151:M154)</f>
        <v>42739331.804342508</v>
      </c>
      <c r="N155" s="130"/>
      <c r="O155" s="56"/>
    </row>
    <row r="156" spans="2:16" x14ac:dyDescent="0.15">
      <c r="B156" s="291" t="s">
        <v>28</v>
      </c>
      <c r="C156" s="291"/>
      <c r="D156" s="291"/>
      <c r="E156" s="291"/>
      <c r="F156" s="291"/>
      <c r="G156" s="291"/>
      <c r="H156" s="291"/>
      <c r="I156" s="291"/>
      <c r="J156" s="291"/>
      <c r="K156" s="291"/>
      <c r="L156" s="35">
        <f>L155+L150+L145+L143</f>
        <v>261500000</v>
      </c>
      <c r="M156" s="35">
        <f>M155+M150+M145+M143</f>
        <v>313942001.87740326</v>
      </c>
      <c r="N156" s="130"/>
      <c r="O156" s="56"/>
    </row>
    <row r="157" spans="2:16" ht="33" customHeight="1" x14ac:dyDescent="0.15">
      <c r="B157" s="284" t="s">
        <v>166</v>
      </c>
      <c r="C157" s="284"/>
      <c r="D157" s="284"/>
      <c r="E157" s="284"/>
      <c r="F157" s="284"/>
      <c r="G157" s="284"/>
      <c r="H157" s="284"/>
      <c r="I157" s="284"/>
      <c r="J157" s="284"/>
      <c r="K157" s="284"/>
      <c r="L157" s="284"/>
      <c r="M157" s="156">
        <f t="shared" si="7"/>
        <v>0</v>
      </c>
    </row>
    <row r="158" spans="2:16" s="29" customFormat="1" ht="55" customHeight="1" x14ac:dyDescent="0.2">
      <c r="B158" s="68" t="s">
        <v>30</v>
      </c>
      <c r="C158" s="252" t="s">
        <v>45</v>
      </c>
      <c r="D158" s="252"/>
      <c r="E158" s="68" t="s">
        <v>46</v>
      </c>
      <c r="F158" s="68" t="s">
        <v>6</v>
      </c>
      <c r="G158" s="68" t="s">
        <v>1</v>
      </c>
      <c r="H158" s="68" t="s">
        <v>0</v>
      </c>
      <c r="I158" s="31" t="s">
        <v>203</v>
      </c>
      <c r="J158" s="69" t="s">
        <v>198</v>
      </c>
      <c r="K158" s="69" t="s">
        <v>199</v>
      </c>
      <c r="L158" s="31" t="s">
        <v>197</v>
      </c>
      <c r="M158" s="155" t="s">
        <v>637</v>
      </c>
    </row>
    <row r="159" spans="2:16" ht="62" customHeight="1" x14ac:dyDescent="0.15">
      <c r="B159" s="252" t="s">
        <v>22</v>
      </c>
      <c r="C159" s="263" t="s">
        <v>617</v>
      </c>
      <c r="D159" s="263"/>
      <c r="E159" s="64" t="s">
        <v>138</v>
      </c>
      <c r="F159" s="64" t="s">
        <v>139</v>
      </c>
      <c r="G159" s="5">
        <v>300</v>
      </c>
      <c r="H159" s="5" t="s">
        <v>0</v>
      </c>
      <c r="I159" s="32">
        <v>95500</v>
      </c>
      <c r="J159" s="32">
        <v>94500</v>
      </c>
      <c r="K159" s="32">
        <v>95000</v>
      </c>
      <c r="L159" s="32">
        <f>G159*K159</f>
        <v>28500000</v>
      </c>
      <c r="M159" s="156">
        <v>34215476.304038197</v>
      </c>
      <c r="N159" s="62"/>
      <c r="O159" s="66"/>
    </row>
    <row r="160" spans="2:16" ht="18" customHeight="1" x14ac:dyDescent="0.15">
      <c r="B160" s="252"/>
      <c r="C160" s="263"/>
      <c r="D160" s="263"/>
      <c r="E160" s="251" t="s">
        <v>211</v>
      </c>
      <c r="F160" s="251"/>
      <c r="G160" s="251"/>
      <c r="H160" s="251"/>
      <c r="I160" s="251"/>
      <c r="J160" s="251"/>
      <c r="K160" s="251"/>
      <c r="L160" s="34">
        <v>28500000</v>
      </c>
      <c r="M160" s="157">
        <f t="shared" si="7"/>
        <v>34215476.304038227</v>
      </c>
      <c r="N160" s="130"/>
      <c r="O160" s="56"/>
    </row>
    <row r="161" spans="2:18" ht="61.25" customHeight="1" x14ac:dyDescent="0.15">
      <c r="B161" s="252" t="s">
        <v>23</v>
      </c>
      <c r="C161" s="253" t="s">
        <v>618</v>
      </c>
      <c r="D161" s="253"/>
      <c r="E161" s="64" t="s">
        <v>456</v>
      </c>
      <c r="F161" s="64" t="s">
        <v>462</v>
      </c>
      <c r="G161" s="20">
        <v>320</v>
      </c>
      <c r="H161" s="21" t="s">
        <v>11</v>
      </c>
      <c r="I161" s="32">
        <v>51000</v>
      </c>
      <c r="J161" s="32">
        <v>49000</v>
      </c>
      <c r="K161" s="32">
        <v>50000</v>
      </c>
      <c r="L161" s="32">
        <f>G161*K161</f>
        <v>16000000</v>
      </c>
      <c r="M161" s="156">
        <v>19208688.451389901</v>
      </c>
      <c r="N161" s="66"/>
      <c r="O161" s="22"/>
    </row>
    <row r="162" spans="2:18" ht="63.5" customHeight="1" x14ac:dyDescent="0.15">
      <c r="B162" s="252"/>
      <c r="C162" s="253"/>
      <c r="D162" s="253"/>
      <c r="E162" s="64" t="s">
        <v>630</v>
      </c>
      <c r="F162" s="64" t="s">
        <v>629</v>
      </c>
      <c r="G162" s="20">
        <v>40</v>
      </c>
      <c r="H162" s="21" t="s">
        <v>135</v>
      </c>
      <c r="I162" s="32">
        <v>163000</v>
      </c>
      <c r="J162" s="32">
        <v>157000</v>
      </c>
      <c r="K162" s="32">
        <v>160000</v>
      </c>
      <c r="L162" s="32">
        <f>G162*K162</f>
        <v>6400000</v>
      </c>
      <c r="M162" s="156">
        <v>7683475.3805559501</v>
      </c>
    </row>
    <row r="163" spans="2:18" ht="45" x14ac:dyDescent="0.15">
      <c r="B163" s="252"/>
      <c r="C163" s="253"/>
      <c r="D163" s="253"/>
      <c r="E163" s="64" t="s">
        <v>49</v>
      </c>
      <c r="F163" s="64" t="s">
        <v>253</v>
      </c>
      <c r="G163" s="20">
        <v>300</v>
      </c>
      <c r="H163" s="21" t="s">
        <v>0</v>
      </c>
      <c r="I163" s="32">
        <v>23500</v>
      </c>
      <c r="J163" s="32">
        <v>21500</v>
      </c>
      <c r="K163" s="32">
        <v>22000</v>
      </c>
      <c r="L163" s="32">
        <f>G163*K163</f>
        <v>6600000</v>
      </c>
      <c r="M163" s="156">
        <v>7923583.9861983303</v>
      </c>
    </row>
    <row r="164" spans="2:18" ht="77" customHeight="1" x14ac:dyDescent="0.15">
      <c r="B164" s="252"/>
      <c r="C164" s="253"/>
      <c r="D164" s="253"/>
      <c r="E164" s="64" t="s">
        <v>48</v>
      </c>
      <c r="F164" s="64" t="s">
        <v>628</v>
      </c>
      <c r="G164" s="20">
        <v>1200</v>
      </c>
      <c r="H164" s="21" t="s">
        <v>0</v>
      </c>
      <c r="I164" s="32">
        <v>5500</v>
      </c>
      <c r="J164" s="32">
        <v>5500</v>
      </c>
      <c r="K164" s="32">
        <v>5500</v>
      </c>
      <c r="L164" s="32">
        <f>G164*K164</f>
        <v>6600000</v>
      </c>
      <c r="M164" s="156">
        <v>7923583.9861983303</v>
      </c>
    </row>
    <row r="165" spans="2:18" ht="18.5" customHeight="1" x14ac:dyDescent="0.15">
      <c r="B165" s="252"/>
      <c r="C165" s="253"/>
      <c r="D165" s="253"/>
      <c r="E165" s="251" t="s">
        <v>212</v>
      </c>
      <c r="F165" s="251"/>
      <c r="G165" s="251"/>
      <c r="H165" s="251"/>
      <c r="I165" s="251"/>
      <c r="J165" s="251"/>
      <c r="K165" s="251"/>
      <c r="L165" s="34">
        <f>SUM(L161:L164)</f>
        <v>35600000</v>
      </c>
      <c r="M165" s="157">
        <f>SUM(M161:M164)</f>
        <v>42739331.804342508</v>
      </c>
      <c r="N165" s="130"/>
      <c r="O165" s="56"/>
    </row>
    <row r="166" spans="2:18" ht="59.25" customHeight="1" x14ac:dyDescent="0.15">
      <c r="B166" s="252" t="s">
        <v>24</v>
      </c>
      <c r="C166" s="253" t="s">
        <v>619</v>
      </c>
      <c r="D166" s="253"/>
      <c r="E166" s="64" t="s">
        <v>140</v>
      </c>
      <c r="F166" s="64" t="s">
        <v>252</v>
      </c>
      <c r="G166" s="20">
        <v>1</v>
      </c>
      <c r="H166" s="21" t="s">
        <v>0</v>
      </c>
      <c r="I166" s="32">
        <v>110000000</v>
      </c>
      <c r="J166" s="32">
        <v>110000000</v>
      </c>
      <c r="K166" s="32">
        <v>110000000</v>
      </c>
      <c r="L166" s="32">
        <v>110000000</v>
      </c>
      <c r="M166" s="156">
        <v>132059733.103305</v>
      </c>
      <c r="N166" s="67"/>
      <c r="O166" s="66"/>
      <c r="P166" s="66"/>
      <c r="Q166" s="66"/>
    </row>
    <row r="167" spans="2:18" ht="27" customHeight="1" x14ac:dyDescent="0.15">
      <c r="B167" s="252"/>
      <c r="C167" s="253"/>
      <c r="D167" s="253"/>
      <c r="E167" s="251" t="s">
        <v>213</v>
      </c>
      <c r="F167" s="251"/>
      <c r="G167" s="251"/>
      <c r="H167" s="251"/>
      <c r="I167" s="251"/>
      <c r="J167" s="251"/>
      <c r="K167" s="251"/>
      <c r="L167" s="34">
        <f>L166</f>
        <v>110000000</v>
      </c>
      <c r="M167" s="157">
        <f t="shared" si="7"/>
        <v>132059733.10330544</v>
      </c>
      <c r="N167" s="130"/>
      <c r="O167" s="56"/>
    </row>
    <row r="168" spans="2:18" ht="50.5" customHeight="1" x14ac:dyDescent="0.15">
      <c r="B168" s="252" t="s">
        <v>25</v>
      </c>
      <c r="C168" s="253" t="s">
        <v>620</v>
      </c>
      <c r="D168" s="253"/>
      <c r="E168" s="64" t="s">
        <v>633</v>
      </c>
      <c r="F168" s="64" t="s">
        <v>251</v>
      </c>
      <c r="G168" s="20">
        <v>1</v>
      </c>
      <c r="H168" s="21" t="s">
        <v>0</v>
      </c>
      <c r="I168" s="32">
        <v>27500000</v>
      </c>
      <c r="J168" s="32">
        <v>26500000</v>
      </c>
      <c r="K168" s="32">
        <v>27000000</v>
      </c>
      <c r="L168" s="32">
        <v>27000000</v>
      </c>
      <c r="M168" s="156">
        <v>32414661.7617204</v>
      </c>
    </row>
    <row r="169" spans="2:18" ht="21.5" customHeight="1" x14ac:dyDescent="0.15">
      <c r="B169" s="252"/>
      <c r="C169" s="253"/>
      <c r="D169" s="253"/>
      <c r="E169" s="251" t="s">
        <v>214</v>
      </c>
      <c r="F169" s="251"/>
      <c r="G169" s="251"/>
      <c r="H169" s="251"/>
      <c r="I169" s="251"/>
      <c r="J169" s="251"/>
      <c r="K169" s="251"/>
      <c r="L169" s="34">
        <f>L168*G168</f>
        <v>27000000</v>
      </c>
      <c r="M169" s="157">
        <f t="shared" si="7"/>
        <v>32414661.761720426</v>
      </c>
      <c r="N169" s="130"/>
      <c r="O169" s="56"/>
    </row>
    <row r="170" spans="2:18" x14ac:dyDescent="0.15">
      <c r="B170" s="291" t="s">
        <v>29</v>
      </c>
      <c r="C170" s="291"/>
      <c r="D170" s="291"/>
      <c r="E170" s="291"/>
      <c r="F170" s="291"/>
      <c r="G170" s="291"/>
      <c r="H170" s="291"/>
      <c r="I170" s="291"/>
      <c r="J170" s="291"/>
      <c r="K170" s="291"/>
      <c r="L170" s="35">
        <f>L169+L167+L165+L160</f>
        <v>201100000</v>
      </c>
      <c r="M170" s="35">
        <f>M169+M167+M165+M160</f>
        <v>241429202.97340661</v>
      </c>
      <c r="N170" s="130"/>
      <c r="O170" s="56"/>
    </row>
    <row r="171" spans="2:18" ht="21" customHeight="1" x14ac:dyDescent="0.15">
      <c r="B171" s="292" t="s">
        <v>10</v>
      </c>
      <c r="C171" s="292"/>
      <c r="D171" s="292"/>
      <c r="E171" s="292"/>
      <c r="F171" s="292"/>
      <c r="G171" s="292"/>
      <c r="H171" s="292"/>
      <c r="I171" s="292"/>
      <c r="J171" s="292"/>
      <c r="K171" s="292"/>
      <c r="L171" s="81">
        <f>L170+L156+L139</f>
        <v>11679163000</v>
      </c>
      <c r="M171" s="81">
        <f>M170+M156+M139</f>
        <v>14021337714.990808</v>
      </c>
      <c r="N171" s="84"/>
      <c r="O171" s="56"/>
      <c r="R171" s="70"/>
    </row>
    <row r="172" spans="2:18" ht="17" customHeight="1" x14ac:dyDescent="0.15">
      <c r="B172" s="158" t="s">
        <v>638</v>
      </c>
      <c r="C172" s="159"/>
      <c r="D172" s="159"/>
      <c r="E172" s="159"/>
      <c r="F172" s="159"/>
      <c r="G172" s="159"/>
      <c r="H172" s="159"/>
      <c r="I172" s="159"/>
      <c r="J172" s="159"/>
      <c r="K172" s="159"/>
      <c r="L172" s="160">
        <f>L171*M172</f>
        <v>2342174715</v>
      </c>
      <c r="M172" s="171">
        <v>0.20054302821186759</v>
      </c>
      <c r="N172" s="139"/>
      <c r="O172" s="56"/>
      <c r="R172" s="70"/>
    </row>
    <row r="173" spans="2:18" ht="17" customHeight="1" x14ac:dyDescent="0.15">
      <c r="B173" s="292" t="s">
        <v>635</v>
      </c>
      <c r="C173" s="292"/>
      <c r="D173" s="292"/>
      <c r="E173" s="292"/>
      <c r="F173" s="292"/>
      <c r="G173" s="292"/>
      <c r="H173" s="292"/>
      <c r="I173" s="292"/>
      <c r="J173" s="292"/>
      <c r="K173" s="292"/>
      <c r="L173" s="81">
        <v>504474320</v>
      </c>
      <c r="M173" s="81">
        <v>504474320</v>
      </c>
      <c r="N173" s="70"/>
      <c r="O173" s="56"/>
      <c r="R173" s="70"/>
    </row>
    <row r="174" spans="2:18" ht="17" customHeight="1" x14ac:dyDescent="0.15">
      <c r="B174" s="292" t="s">
        <v>9</v>
      </c>
      <c r="C174" s="292"/>
      <c r="D174" s="292"/>
      <c r="E174" s="292"/>
      <c r="F174" s="292"/>
      <c r="G174" s="292"/>
      <c r="H174" s="292"/>
      <c r="I174" s="292"/>
      <c r="J174" s="292"/>
      <c r="K174" s="292"/>
      <c r="L174" s="81">
        <f>L171+L172+L173</f>
        <v>14525812035</v>
      </c>
      <c r="M174" s="81">
        <f>M171+M173</f>
        <v>14525812034.990808</v>
      </c>
      <c r="N174" s="70"/>
      <c r="O174" s="131"/>
      <c r="R174" s="70"/>
    </row>
    <row r="176" spans="2:18" x14ac:dyDescent="0.15">
      <c r="M176" s="129"/>
    </row>
    <row r="177" spans="2:15" x14ac:dyDescent="0.15">
      <c r="C177" s="28"/>
      <c r="O177" s="76"/>
    </row>
    <row r="178" spans="2:15" x14ac:dyDescent="0.15">
      <c r="L178" s="84"/>
      <c r="M178" s="66"/>
    </row>
    <row r="179" spans="2:15" x14ac:dyDescent="0.15">
      <c r="M179" s="66"/>
    </row>
    <row r="180" spans="2:15" x14ac:dyDescent="0.15">
      <c r="L180" s="56"/>
    </row>
    <row r="181" spans="2:15" x14ac:dyDescent="0.15">
      <c r="B181" s="26" t="s">
        <v>167</v>
      </c>
      <c r="M181" s="66"/>
    </row>
    <row r="182" spans="2:15" x14ac:dyDescent="0.15">
      <c r="B182" s="27" t="s">
        <v>168</v>
      </c>
      <c r="M182" s="66"/>
    </row>
    <row r="183" spans="2:15" x14ac:dyDescent="0.15">
      <c r="B183" s="27" t="s">
        <v>169</v>
      </c>
    </row>
    <row r="188" spans="2:15" x14ac:dyDescent="0.15">
      <c r="F188" s="56"/>
    </row>
  </sheetData>
  <mergeCells count="57">
    <mergeCell ref="B3:M3"/>
    <mergeCell ref="B2:M2"/>
    <mergeCell ref="C5:D5"/>
    <mergeCell ref="B6:B12"/>
    <mergeCell ref="C6:D12"/>
    <mergeCell ref="E12:K12"/>
    <mergeCell ref="B4:M4"/>
    <mergeCell ref="B13:B14"/>
    <mergeCell ref="C13:D14"/>
    <mergeCell ref="E14:K14"/>
    <mergeCell ref="C15:D15"/>
    <mergeCell ref="B16:B138"/>
    <mergeCell ref="C16:C138"/>
    <mergeCell ref="D16:D21"/>
    <mergeCell ref="E21:K21"/>
    <mergeCell ref="D23:D62"/>
    <mergeCell ref="E62:K62"/>
    <mergeCell ref="D64:D71"/>
    <mergeCell ref="E71:K71"/>
    <mergeCell ref="D72:D135"/>
    <mergeCell ref="E135:K135"/>
    <mergeCell ref="D136:D138"/>
    <mergeCell ref="E138:K138"/>
    <mergeCell ref="B139:K139"/>
    <mergeCell ref="B140:L140"/>
    <mergeCell ref="C141:D141"/>
    <mergeCell ref="B142:B143"/>
    <mergeCell ref="C142:D143"/>
    <mergeCell ref="E143:K143"/>
    <mergeCell ref="C158:D158"/>
    <mergeCell ref="B144:B145"/>
    <mergeCell ref="C144:D145"/>
    <mergeCell ref="E145:K145"/>
    <mergeCell ref="B146:B150"/>
    <mergeCell ref="C146:D150"/>
    <mergeCell ref="E150:K150"/>
    <mergeCell ref="B151:B155"/>
    <mergeCell ref="C151:D155"/>
    <mergeCell ref="E155:K155"/>
    <mergeCell ref="B156:K156"/>
    <mergeCell ref="B157:L157"/>
    <mergeCell ref="B159:B160"/>
    <mergeCell ref="C159:D160"/>
    <mergeCell ref="E160:K160"/>
    <mergeCell ref="B161:B165"/>
    <mergeCell ref="C161:D165"/>
    <mergeCell ref="E165:K165"/>
    <mergeCell ref="B170:K170"/>
    <mergeCell ref="B171:K171"/>
    <mergeCell ref="B173:K173"/>
    <mergeCell ref="B174:K174"/>
    <mergeCell ref="B166:B167"/>
    <mergeCell ref="C166:D167"/>
    <mergeCell ref="E167:K167"/>
    <mergeCell ref="B168:B169"/>
    <mergeCell ref="C168:D169"/>
    <mergeCell ref="E169:K169"/>
  </mergeCells>
  <pageMargins left="0.31496062992125984" right="0.31496062992125984" top="0.74803149606299213" bottom="0.74803149606299213" header="0.31496062992125984" footer="0.31496062992125984"/>
  <pageSetup scale="4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27"/>
  <sheetViews>
    <sheetView workbookViewId="0">
      <selection activeCell="G25" sqref="B1:G25"/>
    </sheetView>
  </sheetViews>
  <sheetFormatPr baseColWidth="10" defaultRowHeight="15" x14ac:dyDescent="0.2"/>
  <cols>
    <col min="2" max="2" width="48.6640625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5" t="s">
        <v>653</v>
      </c>
      <c r="C6" s="295"/>
      <c r="D6" s="295"/>
      <c r="E6" s="295"/>
      <c r="F6" s="110" t="s">
        <v>566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48" x14ac:dyDescent="0.2">
      <c r="B10" s="114" t="s">
        <v>576</v>
      </c>
      <c r="C10" s="117" t="s">
        <v>11</v>
      </c>
      <c r="D10" s="117">
        <v>1</v>
      </c>
      <c r="E10" s="118">
        <v>62500</v>
      </c>
      <c r="F10" s="119">
        <f>D10*E10</f>
        <v>62500</v>
      </c>
    </row>
    <row r="11" spans="2:6" ht="48" x14ac:dyDescent="0.2">
      <c r="B11" s="114" t="s">
        <v>577</v>
      </c>
      <c r="C11" s="117" t="s">
        <v>11</v>
      </c>
      <c r="D11" s="117">
        <v>1</v>
      </c>
      <c r="E11" s="118">
        <v>62500</v>
      </c>
      <c r="F11" s="119">
        <f>D11*E11</f>
        <v>62500</v>
      </c>
    </row>
    <row r="12" spans="2:6" ht="32" x14ac:dyDescent="0.2">
      <c r="B12" s="114" t="s">
        <v>249</v>
      </c>
      <c r="C12" s="117" t="s">
        <v>5</v>
      </c>
      <c r="D12" s="117">
        <v>1</v>
      </c>
      <c r="E12" s="118">
        <v>360000</v>
      </c>
      <c r="F12" s="119">
        <f>D12*E12</f>
        <v>360000</v>
      </c>
    </row>
    <row r="13" spans="2:6" x14ac:dyDescent="0.2">
      <c r="B13" s="110" t="s">
        <v>558</v>
      </c>
      <c r="C13" s="110"/>
      <c r="D13" s="110"/>
      <c r="E13" s="110"/>
      <c r="F13" s="120">
        <f>SUM(F10:F12)</f>
        <v>485000</v>
      </c>
    </row>
    <row r="14" spans="2:6" x14ac:dyDescent="0.2">
      <c r="B14" s="110" t="s">
        <v>562</v>
      </c>
      <c r="C14" s="110"/>
      <c r="D14" s="110"/>
      <c r="E14" s="110"/>
      <c r="F14" s="110"/>
    </row>
    <row r="15" spans="2:6" ht="48" x14ac:dyDescent="0.2">
      <c r="B15" s="121" t="s">
        <v>578</v>
      </c>
      <c r="C15" s="117" t="s">
        <v>245</v>
      </c>
      <c r="D15" s="117">
        <v>1</v>
      </c>
      <c r="E15" s="118">
        <v>10800</v>
      </c>
      <c r="F15" s="118">
        <f>D15*E15</f>
        <v>10800</v>
      </c>
    </row>
    <row r="16" spans="2:6" ht="64" x14ac:dyDescent="0.2">
      <c r="B16" s="121" t="s">
        <v>579</v>
      </c>
      <c r="C16" s="117" t="s">
        <v>0</v>
      </c>
      <c r="D16" s="117">
        <v>1</v>
      </c>
      <c r="E16" s="116">
        <v>5500</v>
      </c>
      <c r="F16" s="116">
        <f>D16*E16</f>
        <v>5500</v>
      </c>
    </row>
    <row r="17" spans="2:6" x14ac:dyDescent="0.2">
      <c r="B17" s="110" t="s">
        <v>559</v>
      </c>
      <c r="C17" s="110"/>
      <c r="D17" s="110"/>
      <c r="E17" s="110"/>
      <c r="F17" s="120">
        <f>SUM(F15:F16)</f>
        <v>16300</v>
      </c>
    </row>
    <row r="18" spans="2:6" x14ac:dyDescent="0.2">
      <c r="B18" s="110" t="s">
        <v>564</v>
      </c>
      <c r="C18" s="110"/>
      <c r="D18" s="110"/>
      <c r="E18" s="110"/>
      <c r="F18" s="110"/>
    </row>
    <row r="19" spans="2:6" x14ac:dyDescent="0.2">
      <c r="B19" s="108" t="s">
        <v>580</v>
      </c>
      <c r="C19" s="78" t="s">
        <v>665</v>
      </c>
      <c r="D19" s="78">
        <v>0</v>
      </c>
      <c r="E19" s="78">
        <v>0</v>
      </c>
      <c r="F19" s="78">
        <f>D19*E19</f>
        <v>0</v>
      </c>
    </row>
    <row r="20" spans="2:6" x14ac:dyDescent="0.2">
      <c r="B20" s="110" t="s">
        <v>560</v>
      </c>
      <c r="C20" s="78"/>
      <c r="D20" s="78"/>
      <c r="E20" s="78"/>
      <c r="F20" s="79">
        <f>F19</f>
        <v>0</v>
      </c>
    </row>
    <row r="21" spans="2:6" x14ac:dyDescent="0.2">
      <c r="B21" s="110" t="s">
        <v>565</v>
      </c>
      <c r="C21" s="79"/>
      <c r="D21" s="79"/>
      <c r="E21" s="79"/>
      <c r="F21" s="79"/>
    </row>
    <row r="22" spans="2:6" x14ac:dyDescent="0.2">
      <c r="B22" s="108" t="s">
        <v>233</v>
      </c>
      <c r="C22" s="78" t="s">
        <v>664</v>
      </c>
      <c r="D22" s="78">
        <v>0</v>
      </c>
      <c r="E22" s="78">
        <v>0</v>
      </c>
      <c r="F22" s="78">
        <f>D22*E22</f>
        <v>0</v>
      </c>
    </row>
    <row r="23" spans="2:6" x14ac:dyDescent="0.2">
      <c r="B23" s="110" t="s">
        <v>583</v>
      </c>
      <c r="C23" s="110"/>
      <c r="D23" s="110"/>
      <c r="E23" s="110"/>
      <c r="F23" s="79">
        <f>F22</f>
        <v>0</v>
      </c>
    </row>
    <row r="24" spans="2:6" x14ac:dyDescent="0.2">
      <c r="B24" s="110" t="s">
        <v>581</v>
      </c>
      <c r="C24" s="110"/>
      <c r="D24" s="110"/>
      <c r="E24" s="110"/>
      <c r="F24" s="110"/>
    </row>
    <row r="25" spans="2:6" ht="16" x14ac:dyDescent="0.2">
      <c r="B25" s="121" t="s">
        <v>47</v>
      </c>
      <c r="C25" s="117" t="s">
        <v>599</v>
      </c>
      <c r="D25" s="117">
        <v>1</v>
      </c>
      <c r="E25" s="118">
        <v>702000</v>
      </c>
      <c r="F25" s="118">
        <f>D25*E25</f>
        <v>702000</v>
      </c>
    </row>
    <row r="26" spans="2:6" x14ac:dyDescent="0.2">
      <c r="B26" s="110" t="s">
        <v>582</v>
      </c>
      <c r="C26" s="108"/>
      <c r="D26" s="108"/>
      <c r="E26" s="108"/>
      <c r="F26" s="120">
        <f>F25</f>
        <v>702000</v>
      </c>
    </row>
    <row r="27" spans="2:6" x14ac:dyDescent="0.2">
      <c r="B27" s="297" t="s">
        <v>567</v>
      </c>
      <c r="C27" s="297"/>
      <c r="D27" s="297"/>
      <c r="E27" s="297"/>
      <c r="F27" s="120">
        <f>F26+F17+F13</f>
        <v>1203300</v>
      </c>
    </row>
  </sheetData>
  <mergeCells count="4">
    <mergeCell ref="B5:F5"/>
    <mergeCell ref="B6:E6"/>
    <mergeCell ref="B3:F4"/>
    <mergeCell ref="B27:E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F24"/>
  <sheetViews>
    <sheetView topLeftCell="A5" zoomScale="110" zoomScaleNormal="110" workbookViewId="0">
      <selection activeCell="B7" sqref="B7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7" t="s">
        <v>654</v>
      </c>
      <c r="C6" s="297"/>
      <c r="D6" s="297"/>
      <c r="E6" s="297"/>
      <c r="F6" s="110" t="s">
        <v>568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64" x14ac:dyDescent="0.2">
      <c r="B10" s="121" t="s">
        <v>584</v>
      </c>
      <c r="C10" s="117" t="s">
        <v>8</v>
      </c>
      <c r="D10" s="115">
        <v>1</v>
      </c>
      <c r="E10" s="116">
        <v>45000</v>
      </c>
      <c r="F10" s="116">
        <f>D10*E10</f>
        <v>45000</v>
      </c>
    </row>
    <row r="11" spans="2:6" x14ac:dyDescent="0.2">
      <c r="B11" s="110" t="s">
        <v>558</v>
      </c>
      <c r="C11" s="110"/>
      <c r="D11" s="110"/>
      <c r="E11" s="110"/>
      <c r="F11" s="120">
        <f>F10</f>
        <v>45000</v>
      </c>
    </row>
    <row r="12" spans="2:6" x14ac:dyDescent="0.2">
      <c r="B12" s="110" t="s">
        <v>562</v>
      </c>
      <c r="C12" s="110"/>
      <c r="D12" s="110"/>
      <c r="E12" s="110"/>
      <c r="F12" s="110"/>
    </row>
    <row r="13" spans="2:6" x14ac:dyDescent="0.2">
      <c r="B13" s="108" t="s">
        <v>585</v>
      </c>
      <c r="C13" s="108" t="s">
        <v>0</v>
      </c>
      <c r="D13" s="108">
        <v>0</v>
      </c>
      <c r="E13" s="108">
        <v>0</v>
      </c>
      <c r="F13" s="108">
        <f>D13*E13</f>
        <v>0</v>
      </c>
    </row>
    <row r="14" spans="2:6" x14ac:dyDescent="0.2">
      <c r="B14" s="110" t="s">
        <v>559</v>
      </c>
      <c r="C14" s="110"/>
      <c r="D14" s="110"/>
      <c r="E14" s="110"/>
      <c r="F14" s="110">
        <f>F13</f>
        <v>0</v>
      </c>
    </row>
    <row r="15" spans="2:6" x14ac:dyDescent="0.2">
      <c r="B15" s="110" t="s">
        <v>564</v>
      </c>
      <c r="C15" s="110"/>
      <c r="D15" s="110"/>
      <c r="E15" s="110"/>
      <c r="F15" s="110"/>
    </row>
    <row r="16" spans="2:6" x14ac:dyDescent="0.2">
      <c r="B16" s="108" t="s">
        <v>580</v>
      </c>
      <c r="C16" s="108" t="s">
        <v>0</v>
      </c>
      <c r="D16" s="108">
        <v>0</v>
      </c>
      <c r="E16" s="108">
        <v>0</v>
      </c>
      <c r="F16" s="108">
        <f>D16*E16</f>
        <v>0</v>
      </c>
    </row>
    <row r="17" spans="2:6" x14ac:dyDescent="0.2">
      <c r="B17" s="110" t="s">
        <v>560</v>
      </c>
      <c r="C17" s="108"/>
      <c r="D17" s="108"/>
      <c r="E17" s="108"/>
      <c r="F17" s="110">
        <f>F16</f>
        <v>0</v>
      </c>
    </row>
    <row r="18" spans="2:6" x14ac:dyDescent="0.2">
      <c r="B18" s="110" t="s">
        <v>565</v>
      </c>
      <c r="C18" s="110"/>
      <c r="D18" s="110"/>
      <c r="E18" s="110"/>
      <c r="F18" s="110"/>
    </row>
    <row r="19" spans="2:6" x14ac:dyDescent="0.2">
      <c r="B19" s="108" t="s">
        <v>233</v>
      </c>
      <c r="C19" s="108" t="s">
        <v>0</v>
      </c>
      <c r="D19" s="108">
        <v>0</v>
      </c>
      <c r="E19" s="108">
        <v>0</v>
      </c>
      <c r="F19" s="108">
        <v>0</v>
      </c>
    </row>
    <row r="20" spans="2:6" x14ac:dyDescent="0.2">
      <c r="B20" s="110" t="s">
        <v>583</v>
      </c>
      <c r="C20" s="108"/>
      <c r="D20" s="108"/>
      <c r="E20" s="108"/>
      <c r="F20" s="110">
        <f>F19</f>
        <v>0</v>
      </c>
    </row>
    <row r="21" spans="2:6" x14ac:dyDescent="0.2">
      <c r="B21" s="110" t="s">
        <v>581</v>
      </c>
      <c r="C21" s="108"/>
      <c r="D21" s="108"/>
      <c r="E21" s="108"/>
      <c r="F21" s="108"/>
    </row>
    <row r="22" spans="2:6" x14ac:dyDescent="0.2">
      <c r="B22" s="108" t="s">
        <v>586</v>
      </c>
      <c r="C22" s="108" t="s">
        <v>0</v>
      </c>
      <c r="D22" s="108">
        <v>0</v>
      </c>
      <c r="E22" s="108">
        <v>0</v>
      </c>
      <c r="F22" s="108">
        <v>0</v>
      </c>
    </row>
    <row r="23" spans="2:6" x14ac:dyDescent="0.2">
      <c r="B23" s="110" t="s">
        <v>582</v>
      </c>
      <c r="C23" s="108"/>
      <c r="D23" s="108"/>
      <c r="E23" s="108"/>
      <c r="F23" s="110">
        <v>0</v>
      </c>
    </row>
    <row r="24" spans="2:6" x14ac:dyDescent="0.2">
      <c r="B24" s="297" t="s">
        <v>567</v>
      </c>
      <c r="C24" s="297"/>
      <c r="D24" s="297"/>
      <c r="E24" s="297"/>
      <c r="F24" s="120">
        <f>F11</f>
        <v>45000</v>
      </c>
    </row>
  </sheetData>
  <mergeCells count="4">
    <mergeCell ref="B3:F4"/>
    <mergeCell ref="B5:F5"/>
    <mergeCell ref="B6:E6"/>
    <mergeCell ref="B24:E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J139"/>
  <sheetViews>
    <sheetView topLeftCell="A78" zoomScale="110" zoomScaleNormal="110" workbookViewId="0">
      <selection activeCell="B84" sqref="B84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  <col min="8" max="8" width="17.5" bestFit="1" customWidth="1"/>
    <col min="9" max="9" width="15" bestFit="1" customWidth="1"/>
  </cols>
  <sheetData>
    <row r="3" spans="2:10" x14ac:dyDescent="0.2">
      <c r="B3" s="296" t="s">
        <v>12</v>
      </c>
      <c r="C3" s="296"/>
      <c r="D3" s="296"/>
      <c r="E3" s="296"/>
      <c r="F3" s="296"/>
    </row>
    <row r="4" spans="2:10" ht="23.5" customHeight="1" x14ac:dyDescent="0.2">
      <c r="B4" s="296"/>
      <c r="C4" s="296"/>
      <c r="D4" s="296"/>
      <c r="E4" s="296"/>
      <c r="F4" s="296"/>
    </row>
    <row r="5" spans="2:10" x14ac:dyDescent="0.2">
      <c r="B5" s="294" t="s">
        <v>556</v>
      </c>
      <c r="C5" s="294"/>
      <c r="D5" s="294"/>
      <c r="E5" s="294"/>
      <c r="F5" s="294"/>
    </row>
    <row r="6" spans="2:10" ht="37.25" customHeight="1" x14ac:dyDescent="0.2">
      <c r="B6" s="296" t="s">
        <v>670</v>
      </c>
      <c r="C6" s="296"/>
      <c r="D6" s="296"/>
      <c r="E6" s="296"/>
      <c r="F6" s="113" t="s">
        <v>671</v>
      </c>
    </row>
    <row r="7" spans="2:10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10" x14ac:dyDescent="0.2">
      <c r="B8" s="108"/>
      <c r="C8" s="108"/>
      <c r="D8" s="108"/>
      <c r="E8" s="108"/>
      <c r="F8" s="108"/>
    </row>
    <row r="9" spans="2:10" x14ac:dyDescent="0.2">
      <c r="B9" s="110" t="s">
        <v>563</v>
      </c>
      <c r="C9" s="110"/>
      <c r="D9" s="110"/>
      <c r="E9" s="110"/>
      <c r="F9" s="110"/>
    </row>
    <row r="10" spans="2:10" x14ac:dyDescent="0.2">
      <c r="B10" s="108" t="s">
        <v>359</v>
      </c>
      <c r="C10" s="78" t="s">
        <v>672</v>
      </c>
      <c r="D10" s="108">
        <v>1</v>
      </c>
      <c r="E10" s="184">
        <v>721000</v>
      </c>
      <c r="F10" s="184">
        <f>D10*E10</f>
        <v>721000</v>
      </c>
    </row>
    <row r="11" spans="2:10" x14ac:dyDescent="0.2">
      <c r="B11" s="110" t="s">
        <v>558</v>
      </c>
      <c r="C11" s="110"/>
      <c r="D11" s="110"/>
      <c r="E11" s="110"/>
      <c r="F11" s="120">
        <f>F10</f>
        <v>721000</v>
      </c>
    </row>
    <row r="12" spans="2:10" x14ac:dyDescent="0.2">
      <c r="B12" s="110" t="s">
        <v>562</v>
      </c>
      <c r="C12" s="110"/>
      <c r="D12" s="110"/>
      <c r="E12" s="110"/>
      <c r="F12" s="110"/>
      <c r="J12" s="135"/>
    </row>
    <row r="13" spans="2:10" ht="32" x14ac:dyDescent="0.2">
      <c r="B13" s="121" t="s">
        <v>255</v>
      </c>
      <c r="C13" s="122" t="s">
        <v>257</v>
      </c>
      <c r="D13" s="117">
        <v>8</v>
      </c>
      <c r="E13" s="123">
        <v>39900</v>
      </c>
      <c r="F13" s="123">
        <f>D13*E13</f>
        <v>319200</v>
      </c>
      <c r="H13" s="185"/>
    </row>
    <row r="14" spans="2:10" ht="32" x14ac:dyDescent="0.2">
      <c r="B14" s="121" t="s">
        <v>259</v>
      </c>
      <c r="C14" s="122" t="s">
        <v>257</v>
      </c>
      <c r="D14" s="117">
        <v>1</v>
      </c>
      <c r="E14" s="123">
        <v>448000</v>
      </c>
      <c r="F14" s="123">
        <f t="shared" ref="F14:F75" si="0">D14*E14</f>
        <v>448000</v>
      </c>
      <c r="H14" s="185"/>
    </row>
    <row r="15" spans="2:10" ht="32" x14ac:dyDescent="0.2">
      <c r="B15" s="121" t="s">
        <v>260</v>
      </c>
      <c r="C15" s="122" t="s">
        <v>257</v>
      </c>
      <c r="D15" s="117">
        <v>1</v>
      </c>
      <c r="E15" s="123">
        <v>364000</v>
      </c>
      <c r="F15" s="123">
        <f t="shared" si="0"/>
        <v>364000</v>
      </c>
      <c r="H15" s="185"/>
    </row>
    <row r="16" spans="2:10" ht="32" x14ac:dyDescent="0.2">
      <c r="B16" s="121" t="s">
        <v>262</v>
      </c>
      <c r="C16" s="122" t="s">
        <v>257</v>
      </c>
      <c r="D16" s="117">
        <v>1</v>
      </c>
      <c r="E16" s="123">
        <v>371000</v>
      </c>
      <c r="F16" s="123">
        <f t="shared" si="0"/>
        <v>371000</v>
      </c>
      <c r="H16" s="185"/>
    </row>
    <row r="17" spans="2:8" ht="32" x14ac:dyDescent="0.2">
      <c r="B17" s="121" t="s">
        <v>264</v>
      </c>
      <c r="C17" s="122" t="s">
        <v>257</v>
      </c>
      <c r="D17" s="117">
        <v>1</v>
      </c>
      <c r="E17" s="123">
        <v>364000</v>
      </c>
      <c r="F17" s="123">
        <f t="shared" si="0"/>
        <v>364000</v>
      </c>
      <c r="H17" s="185"/>
    </row>
    <row r="18" spans="2:8" ht="16" x14ac:dyDescent="0.2">
      <c r="B18" s="121" t="s">
        <v>268</v>
      </c>
      <c r="C18" s="122" t="s">
        <v>267</v>
      </c>
      <c r="D18" s="117">
        <v>0.1</v>
      </c>
      <c r="E18" s="123">
        <v>118299.99999999999</v>
      </c>
      <c r="F18" s="123">
        <f t="shared" si="0"/>
        <v>11830</v>
      </c>
      <c r="H18" s="185"/>
    </row>
    <row r="19" spans="2:8" ht="16" x14ac:dyDescent="0.2">
      <c r="B19" s="121" t="s">
        <v>269</v>
      </c>
      <c r="C19" s="122" t="s">
        <v>267</v>
      </c>
      <c r="D19" s="117">
        <v>0.1</v>
      </c>
      <c r="E19" s="123">
        <v>96460</v>
      </c>
      <c r="F19" s="123">
        <f t="shared" si="0"/>
        <v>9646</v>
      </c>
      <c r="H19" s="185"/>
    </row>
    <row r="20" spans="2:8" ht="16" x14ac:dyDescent="0.2">
      <c r="B20" s="121" t="s">
        <v>270</v>
      </c>
      <c r="C20" s="122" t="s">
        <v>267</v>
      </c>
      <c r="D20" s="117">
        <v>0.1</v>
      </c>
      <c r="E20" s="123">
        <v>35000</v>
      </c>
      <c r="F20" s="123">
        <f t="shared" si="0"/>
        <v>3500</v>
      </c>
      <c r="H20" s="185"/>
    </row>
    <row r="21" spans="2:8" ht="16" x14ac:dyDescent="0.2">
      <c r="B21" s="121" t="s">
        <v>272</v>
      </c>
      <c r="C21" s="122" t="s">
        <v>57</v>
      </c>
      <c r="D21" s="117">
        <v>2</v>
      </c>
      <c r="E21" s="123">
        <v>3639.9999999999995</v>
      </c>
      <c r="F21" s="123">
        <f t="shared" si="0"/>
        <v>7279.9999999999991</v>
      </c>
      <c r="H21" s="185"/>
    </row>
    <row r="22" spans="2:8" ht="16" x14ac:dyDescent="0.2">
      <c r="B22" s="121" t="s">
        <v>274</v>
      </c>
      <c r="C22" s="122" t="s">
        <v>257</v>
      </c>
      <c r="D22" s="117">
        <v>0.1</v>
      </c>
      <c r="E22" s="123">
        <v>448000</v>
      </c>
      <c r="F22" s="123">
        <f t="shared" si="0"/>
        <v>44800</v>
      </c>
      <c r="H22" s="185"/>
    </row>
    <row r="23" spans="2:8" ht="16" x14ac:dyDescent="0.2">
      <c r="B23" s="121" t="s">
        <v>276</v>
      </c>
      <c r="C23" s="122" t="s">
        <v>257</v>
      </c>
      <c r="D23" s="117">
        <v>1</v>
      </c>
      <c r="E23" s="123">
        <v>610120</v>
      </c>
      <c r="F23" s="123">
        <f t="shared" si="0"/>
        <v>610120</v>
      </c>
      <c r="H23" s="185"/>
    </row>
    <row r="24" spans="2:8" ht="16" x14ac:dyDescent="0.2">
      <c r="B24" s="121" t="s">
        <v>278</v>
      </c>
      <c r="C24" s="122" t="s">
        <v>257</v>
      </c>
      <c r="D24" s="117">
        <v>1</v>
      </c>
      <c r="E24" s="123">
        <v>398300</v>
      </c>
      <c r="F24" s="123">
        <f t="shared" si="0"/>
        <v>398300</v>
      </c>
      <c r="H24" s="185"/>
    </row>
    <row r="25" spans="2:8" ht="16" x14ac:dyDescent="0.2">
      <c r="B25" s="121" t="s">
        <v>280</v>
      </c>
      <c r="C25" s="122" t="s">
        <v>267</v>
      </c>
      <c r="D25" s="117">
        <v>1</v>
      </c>
      <c r="E25" s="123">
        <v>39900</v>
      </c>
      <c r="F25" s="123">
        <f t="shared" si="0"/>
        <v>39900</v>
      </c>
      <c r="H25" s="185"/>
    </row>
    <row r="26" spans="2:8" ht="32" x14ac:dyDescent="0.2">
      <c r="B26" s="121" t="s">
        <v>285</v>
      </c>
      <c r="C26" s="122" t="s">
        <v>286</v>
      </c>
      <c r="D26" s="117">
        <v>1.23</v>
      </c>
      <c r="E26" s="123">
        <v>417900</v>
      </c>
      <c r="F26" s="123">
        <f t="shared" si="0"/>
        <v>514017</v>
      </c>
      <c r="H26" s="185"/>
    </row>
    <row r="27" spans="2:8" ht="16" x14ac:dyDescent="0.2">
      <c r="B27" s="121" t="s">
        <v>291</v>
      </c>
      <c r="C27" s="122" t="s">
        <v>57</v>
      </c>
      <c r="D27" s="117">
        <v>2</v>
      </c>
      <c r="E27" s="123">
        <v>3639.9999999999995</v>
      </c>
      <c r="F27" s="123">
        <f t="shared" si="0"/>
        <v>7279.9999999999991</v>
      </c>
      <c r="H27" s="185"/>
    </row>
    <row r="28" spans="2:8" ht="16" x14ac:dyDescent="0.2">
      <c r="B28" s="121" t="s">
        <v>292</v>
      </c>
      <c r="C28" s="122" t="s">
        <v>257</v>
      </c>
      <c r="D28" s="117">
        <v>0.1</v>
      </c>
      <c r="E28" s="123">
        <v>448000</v>
      </c>
      <c r="F28" s="123">
        <f t="shared" si="0"/>
        <v>44800</v>
      </c>
      <c r="H28" s="185"/>
    </row>
    <row r="29" spans="2:8" ht="16" x14ac:dyDescent="0.2">
      <c r="B29" s="121" t="s">
        <v>293</v>
      </c>
      <c r="C29" s="122" t="s">
        <v>257</v>
      </c>
      <c r="D29" s="117">
        <v>0.88</v>
      </c>
      <c r="E29" s="123">
        <v>208460</v>
      </c>
      <c r="F29" s="123">
        <f t="shared" si="0"/>
        <v>183444.8</v>
      </c>
      <c r="H29" s="185"/>
    </row>
    <row r="30" spans="2:8" ht="16" x14ac:dyDescent="0.2">
      <c r="B30" s="121" t="s">
        <v>295</v>
      </c>
      <c r="C30" s="122" t="s">
        <v>257</v>
      </c>
      <c r="D30" s="117">
        <v>1</v>
      </c>
      <c r="E30" s="123">
        <v>175000</v>
      </c>
      <c r="F30" s="123">
        <f t="shared" si="0"/>
        <v>175000</v>
      </c>
      <c r="H30" s="185"/>
    </row>
    <row r="31" spans="2:8" ht="16" x14ac:dyDescent="0.2">
      <c r="B31" s="121" t="s">
        <v>297</v>
      </c>
      <c r="C31" s="122" t="s">
        <v>257</v>
      </c>
      <c r="D31" s="117">
        <v>1</v>
      </c>
      <c r="E31" s="123">
        <v>610120</v>
      </c>
      <c r="F31" s="123">
        <f t="shared" si="0"/>
        <v>610120</v>
      </c>
      <c r="H31" s="185"/>
    </row>
    <row r="32" spans="2:8" ht="16" x14ac:dyDescent="0.2">
      <c r="B32" s="121" t="s">
        <v>298</v>
      </c>
      <c r="C32" s="122" t="s">
        <v>257</v>
      </c>
      <c r="D32" s="117">
        <v>0.5</v>
      </c>
      <c r="E32" s="123">
        <v>399000</v>
      </c>
      <c r="F32" s="123">
        <f t="shared" si="0"/>
        <v>199500</v>
      </c>
      <c r="H32" s="185"/>
    </row>
    <row r="33" spans="2:8" ht="16" x14ac:dyDescent="0.2">
      <c r="B33" s="121" t="s">
        <v>301</v>
      </c>
      <c r="C33" s="122" t="s">
        <v>257</v>
      </c>
      <c r="D33" s="117">
        <v>0.25</v>
      </c>
      <c r="E33" s="123">
        <v>233519.99999999997</v>
      </c>
      <c r="F33" s="123">
        <f t="shared" si="0"/>
        <v>58379.999999999993</v>
      </c>
      <c r="H33" s="185"/>
    </row>
    <row r="34" spans="2:8" ht="16" x14ac:dyDescent="0.2">
      <c r="B34" s="121" t="s">
        <v>303</v>
      </c>
      <c r="C34" s="122" t="s">
        <v>257</v>
      </c>
      <c r="D34" s="117">
        <v>1.76</v>
      </c>
      <c r="E34" s="123">
        <v>398300</v>
      </c>
      <c r="F34" s="123">
        <f t="shared" si="0"/>
        <v>701008</v>
      </c>
      <c r="H34" s="185"/>
    </row>
    <row r="35" spans="2:8" ht="16" x14ac:dyDescent="0.2">
      <c r="B35" s="121" t="s">
        <v>304</v>
      </c>
      <c r="C35" s="122" t="s">
        <v>257</v>
      </c>
      <c r="D35" s="117">
        <v>0.02</v>
      </c>
      <c r="E35" s="123">
        <v>343000</v>
      </c>
      <c r="F35" s="123">
        <f t="shared" si="0"/>
        <v>6860</v>
      </c>
      <c r="H35" s="185"/>
    </row>
    <row r="36" spans="2:8" ht="16" x14ac:dyDescent="0.2">
      <c r="B36" s="121" t="s">
        <v>307</v>
      </c>
      <c r="C36" s="122" t="s">
        <v>257</v>
      </c>
      <c r="D36" s="117">
        <v>0.96</v>
      </c>
      <c r="E36" s="123">
        <v>512119.99999999994</v>
      </c>
      <c r="F36" s="123">
        <f t="shared" si="0"/>
        <v>491635.19999999995</v>
      </c>
      <c r="H36" s="185"/>
    </row>
    <row r="37" spans="2:8" ht="32" x14ac:dyDescent="0.2">
      <c r="B37" s="121" t="s">
        <v>311</v>
      </c>
      <c r="C37" s="122" t="s">
        <v>257</v>
      </c>
      <c r="D37" s="117">
        <v>0.92</v>
      </c>
      <c r="E37" s="123">
        <v>417900</v>
      </c>
      <c r="F37" s="123">
        <f t="shared" si="0"/>
        <v>384468</v>
      </c>
      <c r="H37" s="185"/>
    </row>
    <row r="38" spans="2:8" ht="16" x14ac:dyDescent="0.2">
      <c r="B38" s="121" t="s">
        <v>313</v>
      </c>
      <c r="C38" s="122" t="s">
        <v>57</v>
      </c>
      <c r="D38" s="117">
        <v>2</v>
      </c>
      <c r="E38" s="123">
        <v>3639.9999999999995</v>
      </c>
      <c r="F38" s="123">
        <f t="shared" si="0"/>
        <v>7279.9999999999991</v>
      </c>
      <c r="H38" s="185"/>
    </row>
    <row r="39" spans="2:8" ht="16" x14ac:dyDescent="0.2">
      <c r="B39" s="121" t="s">
        <v>314</v>
      </c>
      <c r="C39" s="122" t="s">
        <v>257</v>
      </c>
      <c r="D39" s="117">
        <v>0.1</v>
      </c>
      <c r="E39" s="123">
        <v>448000</v>
      </c>
      <c r="F39" s="123">
        <f t="shared" si="0"/>
        <v>44800</v>
      </c>
      <c r="H39" s="185"/>
    </row>
    <row r="40" spans="2:8" ht="16" x14ac:dyDescent="0.2">
      <c r="B40" s="121" t="s">
        <v>315</v>
      </c>
      <c r="C40" s="122" t="s">
        <v>257</v>
      </c>
      <c r="D40" s="117">
        <v>0.6</v>
      </c>
      <c r="E40" s="123">
        <v>208460</v>
      </c>
      <c r="F40" s="123">
        <f t="shared" si="0"/>
        <v>125076</v>
      </c>
      <c r="H40" s="185"/>
    </row>
    <row r="41" spans="2:8" ht="16" x14ac:dyDescent="0.2">
      <c r="B41" s="121" t="s">
        <v>317</v>
      </c>
      <c r="C41" s="122" t="s">
        <v>257</v>
      </c>
      <c r="D41" s="117">
        <v>3</v>
      </c>
      <c r="E41" s="123">
        <v>610120</v>
      </c>
      <c r="F41" s="123">
        <f t="shared" si="0"/>
        <v>1830360</v>
      </c>
      <c r="H41" s="185"/>
    </row>
    <row r="42" spans="2:8" ht="16" x14ac:dyDescent="0.2">
      <c r="B42" s="121" t="s">
        <v>399</v>
      </c>
      <c r="C42" s="122" t="s">
        <v>401</v>
      </c>
      <c r="D42" s="117">
        <v>0.4</v>
      </c>
      <c r="E42" s="123">
        <v>258999.99999999997</v>
      </c>
      <c r="F42" s="123">
        <f t="shared" si="0"/>
        <v>103600</v>
      </c>
      <c r="H42" s="185"/>
    </row>
    <row r="43" spans="2:8" ht="32" x14ac:dyDescent="0.2">
      <c r="B43" s="121" t="s">
        <v>402</v>
      </c>
      <c r="C43" s="122" t="s">
        <v>267</v>
      </c>
      <c r="D43" s="117">
        <v>0.35</v>
      </c>
      <c r="E43" s="123">
        <v>244999.99999999997</v>
      </c>
      <c r="F43" s="123">
        <f t="shared" si="0"/>
        <v>85749.999999999985</v>
      </c>
      <c r="H43" s="185"/>
    </row>
    <row r="44" spans="2:8" ht="48" x14ac:dyDescent="0.2">
      <c r="B44" s="121" t="s">
        <v>406</v>
      </c>
      <c r="C44" s="122" t="s">
        <v>405</v>
      </c>
      <c r="D44" s="117">
        <v>0.08</v>
      </c>
      <c r="E44" s="123">
        <v>336000</v>
      </c>
      <c r="F44" s="123">
        <f t="shared" si="0"/>
        <v>26880</v>
      </c>
      <c r="H44" s="185"/>
    </row>
    <row r="45" spans="2:8" ht="16" x14ac:dyDescent="0.2">
      <c r="B45" s="121" t="s">
        <v>407</v>
      </c>
      <c r="C45" s="122" t="s">
        <v>267</v>
      </c>
      <c r="D45" s="117">
        <v>0.35</v>
      </c>
      <c r="E45" s="123">
        <v>203000</v>
      </c>
      <c r="F45" s="123">
        <f t="shared" si="0"/>
        <v>71050</v>
      </c>
      <c r="H45" s="185"/>
    </row>
    <row r="46" spans="2:8" ht="16" x14ac:dyDescent="0.2">
      <c r="B46" s="121" t="s">
        <v>408</v>
      </c>
      <c r="C46" s="122" t="s">
        <v>267</v>
      </c>
      <c r="D46" s="117">
        <v>0.35</v>
      </c>
      <c r="E46" s="123">
        <v>58799.999999999993</v>
      </c>
      <c r="F46" s="123">
        <f t="shared" si="0"/>
        <v>20579.999999999996</v>
      </c>
      <c r="H46" s="185"/>
    </row>
    <row r="47" spans="2:8" ht="80" x14ac:dyDescent="0.2">
      <c r="B47" s="121" t="s">
        <v>409</v>
      </c>
      <c r="C47" s="122" t="s">
        <v>0</v>
      </c>
      <c r="D47" s="117">
        <v>1</v>
      </c>
      <c r="E47" s="123">
        <v>91000</v>
      </c>
      <c r="F47" s="123">
        <f t="shared" si="0"/>
        <v>91000</v>
      </c>
      <c r="H47" s="185"/>
    </row>
    <row r="48" spans="2:8" ht="32" x14ac:dyDescent="0.2">
      <c r="B48" s="121" t="s">
        <v>411</v>
      </c>
      <c r="C48" s="122" t="s">
        <v>288</v>
      </c>
      <c r="D48" s="117">
        <v>0.06</v>
      </c>
      <c r="E48" s="123">
        <v>539000</v>
      </c>
      <c r="F48" s="123">
        <f t="shared" si="0"/>
        <v>32340</v>
      </c>
      <c r="H48" s="185"/>
    </row>
    <row r="49" spans="2:8" ht="32" x14ac:dyDescent="0.2">
      <c r="B49" s="121" t="s">
        <v>413</v>
      </c>
      <c r="C49" s="122" t="s">
        <v>267</v>
      </c>
      <c r="D49" s="117">
        <v>0.35</v>
      </c>
      <c r="E49" s="123">
        <v>294000</v>
      </c>
      <c r="F49" s="123">
        <f t="shared" si="0"/>
        <v>102900</v>
      </c>
      <c r="H49" s="185"/>
    </row>
    <row r="50" spans="2:8" ht="32" x14ac:dyDescent="0.2">
      <c r="B50" s="121" t="s">
        <v>418</v>
      </c>
      <c r="C50" s="122" t="s">
        <v>267</v>
      </c>
      <c r="D50" s="117">
        <v>0.35</v>
      </c>
      <c r="E50" s="123">
        <v>91000</v>
      </c>
      <c r="F50" s="123">
        <f t="shared" si="0"/>
        <v>31849.999999999996</v>
      </c>
      <c r="H50" s="185"/>
    </row>
    <row r="51" spans="2:8" ht="48" x14ac:dyDescent="0.2">
      <c r="B51" s="121" t="s">
        <v>419</v>
      </c>
      <c r="C51" s="122" t="s">
        <v>267</v>
      </c>
      <c r="D51" s="117">
        <v>0.3</v>
      </c>
      <c r="E51" s="123">
        <v>118999.99999999999</v>
      </c>
      <c r="F51" s="123">
        <f t="shared" si="0"/>
        <v>35699.999999999993</v>
      </c>
      <c r="H51" s="185"/>
    </row>
    <row r="52" spans="2:8" ht="16" x14ac:dyDescent="0.2">
      <c r="B52" s="121" t="s">
        <v>421</v>
      </c>
      <c r="C52" s="122" t="s">
        <v>401</v>
      </c>
      <c r="D52" s="117">
        <v>0.4</v>
      </c>
      <c r="E52" s="123">
        <v>258999.99999999997</v>
      </c>
      <c r="F52" s="123">
        <f t="shared" si="0"/>
        <v>103600</v>
      </c>
      <c r="H52" s="185"/>
    </row>
    <row r="53" spans="2:8" ht="32" x14ac:dyDescent="0.2">
      <c r="B53" s="121" t="s">
        <v>422</v>
      </c>
      <c r="C53" s="122" t="s">
        <v>267</v>
      </c>
      <c r="D53" s="117">
        <v>0.35</v>
      </c>
      <c r="E53" s="123">
        <v>244999.99999999997</v>
      </c>
      <c r="F53" s="123">
        <f t="shared" si="0"/>
        <v>85749.999999999985</v>
      </c>
      <c r="H53" s="185"/>
    </row>
    <row r="54" spans="2:8" ht="48" x14ac:dyDescent="0.2">
      <c r="B54" s="121" t="s">
        <v>423</v>
      </c>
      <c r="C54" s="122" t="s">
        <v>405</v>
      </c>
      <c r="D54" s="117">
        <v>0.08</v>
      </c>
      <c r="E54" s="123">
        <v>336000</v>
      </c>
      <c r="F54" s="123">
        <f t="shared" si="0"/>
        <v>26880</v>
      </c>
      <c r="H54" s="185"/>
    </row>
    <row r="55" spans="2:8" ht="16" x14ac:dyDescent="0.2">
      <c r="B55" s="121" t="s">
        <v>424</v>
      </c>
      <c r="C55" s="122" t="s">
        <v>267</v>
      </c>
      <c r="D55" s="117">
        <v>0.35</v>
      </c>
      <c r="E55" s="123">
        <v>203000</v>
      </c>
      <c r="F55" s="123">
        <f t="shared" si="0"/>
        <v>71050</v>
      </c>
      <c r="H55" s="185"/>
    </row>
    <row r="56" spans="2:8" ht="16" x14ac:dyDescent="0.2">
      <c r="B56" s="121" t="s">
        <v>425</v>
      </c>
      <c r="C56" s="122" t="s">
        <v>267</v>
      </c>
      <c r="D56" s="117">
        <v>0.35</v>
      </c>
      <c r="E56" s="123">
        <v>58799.999999999993</v>
      </c>
      <c r="F56" s="123">
        <f t="shared" si="0"/>
        <v>20579.999999999996</v>
      </c>
      <c r="H56" s="185"/>
    </row>
    <row r="57" spans="2:8" ht="80" x14ac:dyDescent="0.2">
      <c r="B57" s="121" t="s">
        <v>426</v>
      </c>
      <c r="C57" s="122" t="s">
        <v>0</v>
      </c>
      <c r="D57" s="117">
        <v>1</v>
      </c>
      <c r="E57" s="123">
        <v>91000</v>
      </c>
      <c r="F57" s="123">
        <f t="shared" si="0"/>
        <v>91000</v>
      </c>
      <c r="H57" s="185"/>
    </row>
    <row r="58" spans="2:8" ht="32" x14ac:dyDescent="0.2">
      <c r="B58" s="121" t="s">
        <v>427</v>
      </c>
      <c r="C58" s="122" t="s">
        <v>288</v>
      </c>
      <c r="D58" s="117">
        <v>0.06</v>
      </c>
      <c r="E58" s="123">
        <v>539000</v>
      </c>
      <c r="F58" s="123">
        <f t="shared" si="0"/>
        <v>32340</v>
      </c>
      <c r="H58" s="185"/>
    </row>
    <row r="59" spans="2:8" ht="32" x14ac:dyDescent="0.2">
      <c r="B59" s="121" t="s">
        <v>428</v>
      </c>
      <c r="C59" s="122" t="s">
        <v>267</v>
      </c>
      <c r="D59" s="117">
        <v>0.35</v>
      </c>
      <c r="E59" s="123">
        <v>294000</v>
      </c>
      <c r="F59" s="123">
        <f t="shared" si="0"/>
        <v>102900</v>
      </c>
      <c r="H59" s="185"/>
    </row>
    <row r="60" spans="2:8" ht="16" x14ac:dyDescent="0.2">
      <c r="B60" s="121" t="s">
        <v>429</v>
      </c>
      <c r="C60" s="122" t="s">
        <v>267</v>
      </c>
      <c r="D60" s="117">
        <v>0.35</v>
      </c>
      <c r="E60" s="123">
        <v>91000</v>
      </c>
      <c r="F60" s="123">
        <f t="shared" si="0"/>
        <v>31849.999999999996</v>
      </c>
      <c r="H60" s="185"/>
    </row>
    <row r="61" spans="2:8" ht="48" x14ac:dyDescent="0.2">
      <c r="B61" s="121" t="s">
        <v>430</v>
      </c>
      <c r="C61" s="122" t="s">
        <v>267</v>
      </c>
      <c r="D61" s="117">
        <v>0.3</v>
      </c>
      <c r="E61" s="123">
        <v>118999.99999999999</v>
      </c>
      <c r="F61" s="123">
        <f t="shared" si="0"/>
        <v>35699.999999999993</v>
      </c>
      <c r="H61" s="185"/>
    </row>
    <row r="62" spans="2:8" ht="16" x14ac:dyDescent="0.2">
      <c r="B62" s="121" t="s">
        <v>431</v>
      </c>
      <c r="C62" s="122" t="s">
        <v>401</v>
      </c>
      <c r="D62" s="117">
        <v>0.4</v>
      </c>
      <c r="E62" s="123">
        <v>258999.99999999997</v>
      </c>
      <c r="F62" s="123">
        <f t="shared" si="0"/>
        <v>103600</v>
      </c>
      <c r="H62" s="185"/>
    </row>
    <row r="63" spans="2:8" ht="32" x14ac:dyDescent="0.2">
      <c r="B63" s="121" t="s">
        <v>432</v>
      </c>
      <c r="C63" s="122" t="s">
        <v>267</v>
      </c>
      <c r="D63" s="117">
        <v>0.35</v>
      </c>
      <c r="E63" s="123">
        <v>244999.99999999997</v>
      </c>
      <c r="F63" s="123">
        <f t="shared" si="0"/>
        <v>85749.999999999985</v>
      </c>
      <c r="H63" s="185"/>
    </row>
    <row r="64" spans="2:8" ht="48" x14ac:dyDescent="0.2">
      <c r="B64" s="121" t="s">
        <v>433</v>
      </c>
      <c r="C64" s="122" t="s">
        <v>405</v>
      </c>
      <c r="D64" s="117">
        <v>0.08</v>
      </c>
      <c r="E64" s="123">
        <v>336000</v>
      </c>
      <c r="F64" s="123">
        <f t="shared" si="0"/>
        <v>26880</v>
      </c>
      <c r="H64" s="185"/>
    </row>
    <row r="65" spans="2:8" ht="16" x14ac:dyDescent="0.2">
      <c r="B65" s="121" t="s">
        <v>434</v>
      </c>
      <c r="C65" s="122" t="s">
        <v>267</v>
      </c>
      <c r="D65" s="117">
        <v>0.35</v>
      </c>
      <c r="E65" s="123">
        <v>203000</v>
      </c>
      <c r="F65" s="123">
        <f t="shared" si="0"/>
        <v>71050</v>
      </c>
      <c r="H65" s="185"/>
    </row>
    <row r="66" spans="2:8" ht="16" x14ac:dyDescent="0.2">
      <c r="B66" s="121" t="s">
        <v>435</v>
      </c>
      <c r="C66" s="122" t="s">
        <v>267</v>
      </c>
      <c r="D66" s="117">
        <v>0.35</v>
      </c>
      <c r="E66" s="123">
        <v>59499.999999999993</v>
      </c>
      <c r="F66" s="123">
        <f t="shared" si="0"/>
        <v>20824.999999999996</v>
      </c>
      <c r="H66" s="185"/>
    </row>
    <row r="67" spans="2:8" ht="80" x14ac:dyDescent="0.2">
      <c r="B67" s="121" t="s">
        <v>436</v>
      </c>
      <c r="C67" s="122" t="s">
        <v>0</v>
      </c>
      <c r="D67" s="117">
        <v>1</v>
      </c>
      <c r="E67" s="123">
        <v>91000</v>
      </c>
      <c r="F67" s="123">
        <f t="shared" si="0"/>
        <v>91000</v>
      </c>
      <c r="H67" s="185"/>
    </row>
    <row r="68" spans="2:8" ht="32" x14ac:dyDescent="0.2">
      <c r="B68" s="121" t="s">
        <v>437</v>
      </c>
      <c r="C68" s="122" t="s">
        <v>288</v>
      </c>
      <c r="D68" s="117">
        <v>0.06</v>
      </c>
      <c r="E68" s="123">
        <v>539000</v>
      </c>
      <c r="F68" s="123">
        <f t="shared" si="0"/>
        <v>32340</v>
      </c>
      <c r="H68" s="185"/>
    </row>
    <row r="69" spans="2:8" ht="32" x14ac:dyDescent="0.2">
      <c r="B69" s="121" t="s">
        <v>438</v>
      </c>
      <c r="C69" s="122" t="s">
        <v>267</v>
      </c>
      <c r="D69" s="117">
        <v>0.35</v>
      </c>
      <c r="E69" s="123">
        <v>294000</v>
      </c>
      <c r="F69" s="123">
        <f t="shared" si="0"/>
        <v>102900</v>
      </c>
      <c r="H69" s="185"/>
    </row>
    <row r="70" spans="2:8" ht="16" x14ac:dyDescent="0.2">
      <c r="B70" s="121" t="s">
        <v>439</v>
      </c>
      <c r="C70" s="122" t="s">
        <v>267</v>
      </c>
      <c r="D70" s="117">
        <v>0.35</v>
      </c>
      <c r="E70" s="123">
        <v>91000</v>
      </c>
      <c r="F70" s="123">
        <f t="shared" si="0"/>
        <v>31849.999999999996</v>
      </c>
      <c r="H70" s="185"/>
    </row>
    <row r="71" spans="2:8" ht="48" x14ac:dyDescent="0.2">
      <c r="B71" s="121" t="s">
        <v>440</v>
      </c>
      <c r="C71" s="122" t="s">
        <v>267</v>
      </c>
      <c r="D71" s="117">
        <v>0.3</v>
      </c>
      <c r="E71" s="123">
        <v>118999.99999999999</v>
      </c>
      <c r="F71" s="123">
        <f t="shared" si="0"/>
        <v>35699.999999999993</v>
      </c>
      <c r="H71" s="185"/>
    </row>
    <row r="72" spans="2:8" ht="16" x14ac:dyDescent="0.2">
      <c r="B72" s="121" t="s">
        <v>153</v>
      </c>
      <c r="C72" s="122" t="s">
        <v>283</v>
      </c>
      <c r="D72" s="117">
        <v>440</v>
      </c>
      <c r="E72" s="123">
        <v>3989.9999999999995</v>
      </c>
      <c r="F72" s="123">
        <f t="shared" si="0"/>
        <v>1755599.9999999998</v>
      </c>
      <c r="H72" s="185"/>
    </row>
    <row r="73" spans="2:8" ht="16" x14ac:dyDescent="0.2">
      <c r="B73" s="121" t="s">
        <v>319</v>
      </c>
      <c r="C73" s="122" t="s">
        <v>271</v>
      </c>
      <c r="D73" s="117">
        <v>1</v>
      </c>
      <c r="E73" s="123">
        <v>1099000</v>
      </c>
      <c r="F73" s="123">
        <f t="shared" si="0"/>
        <v>1099000</v>
      </c>
      <c r="H73" s="185"/>
    </row>
    <row r="74" spans="2:8" ht="16" x14ac:dyDescent="0.2">
      <c r="B74" s="121" t="s">
        <v>320</v>
      </c>
      <c r="C74" s="122" t="s">
        <v>310</v>
      </c>
      <c r="D74" s="117">
        <v>15</v>
      </c>
      <c r="E74" s="123">
        <v>157500</v>
      </c>
      <c r="F74" s="123">
        <f t="shared" si="0"/>
        <v>2362500</v>
      </c>
      <c r="H74" s="185"/>
    </row>
    <row r="75" spans="2:8" ht="16" x14ac:dyDescent="0.2">
      <c r="B75" s="121" t="s">
        <v>321</v>
      </c>
      <c r="C75" s="122" t="s">
        <v>271</v>
      </c>
      <c r="D75" s="117">
        <v>1</v>
      </c>
      <c r="E75" s="123">
        <v>350000</v>
      </c>
      <c r="F75" s="123">
        <f t="shared" si="0"/>
        <v>350000</v>
      </c>
      <c r="H75" s="185"/>
    </row>
    <row r="76" spans="2:8" x14ac:dyDescent="0.2">
      <c r="B76" s="110" t="s">
        <v>559</v>
      </c>
      <c r="C76" s="110"/>
      <c r="D76" s="110"/>
      <c r="E76" s="110"/>
      <c r="F76" s="120">
        <f>SUM(F13:F75)</f>
        <v>15747900</v>
      </c>
    </row>
    <row r="77" spans="2:8" x14ac:dyDescent="0.2">
      <c r="B77" s="110" t="s">
        <v>564</v>
      </c>
      <c r="C77" s="110"/>
      <c r="D77" s="110"/>
      <c r="E77" s="110"/>
      <c r="F77" s="110"/>
    </row>
    <row r="78" spans="2:8" ht="64" x14ac:dyDescent="0.2">
      <c r="B78" s="121" t="s">
        <v>679</v>
      </c>
      <c r="C78" s="122" t="s">
        <v>587</v>
      </c>
      <c r="D78" s="186">
        <v>1</v>
      </c>
      <c r="E78" s="123">
        <v>955360</v>
      </c>
      <c r="F78" s="123">
        <f t="shared" ref="F78:F127" si="1">D78*E78</f>
        <v>955360</v>
      </c>
      <c r="H78" s="66"/>
    </row>
    <row r="79" spans="2:8" ht="16" x14ac:dyDescent="0.2">
      <c r="B79" s="121" t="s">
        <v>676</v>
      </c>
      <c r="C79" s="122" t="s">
        <v>587</v>
      </c>
      <c r="D79" s="186">
        <v>1</v>
      </c>
      <c r="E79" s="123">
        <v>224000</v>
      </c>
      <c r="F79" s="123">
        <f t="shared" si="1"/>
        <v>224000</v>
      </c>
      <c r="H79" s="66"/>
    </row>
    <row r="80" spans="2:8" ht="16" x14ac:dyDescent="0.2">
      <c r="B80" s="121" t="s">
        <v>358</v>
      </c>
      <c r="C80" s="122" t="s">
        <v>587</v>
      </c>
      <c r="D80" s="186">
        <v>1</v>
      </c>
      <c r="E80" s="123">
        <v>1225000</v>
      </c>
      <c r="F80" s="123">
        <f t="shared" si="1"/>
        <v>1225000</v>
      </c>
      <c r="H80" s="66"/>
    </row>
    <row r="81" spans="2:8" ht="16" x14ac:dyDescent="0.2">
      <c r="B81" s="121" t="s">
        <v>667</v>
      </c>
      <c r="C81" s="122" t="s">
        <v>289</v>
      </c>
      <c r="D81" s="186">
        <v>1</v>
      </c>
      <c r="E81" s="123">
        <v>1105000</v>
      </c>
      <c r="F81" s="123">
        <v>1105000</v>
      </c>
      <c r="H81" s="66"/>
    </row>
    <row r="82" spans="2:8" ht="32" x14ac:dyDescent="0.2">
      <c r="B82" s="121" t="s">
        <v>666</v>
      </c>
      <c r="C82" s="122" t="s">
        <v>587</v>
      </c>
      <c r="D82" s="186">
        <v>36</v>
      </c>
      <c r="E82" s="123">
        <v>6550</v>
      </c>
      <c r="F82" s="123">
        <f t="shared" si="1"/>
        <v>235800</v>
      </c>
      <c r="H82" s="66"/>
    </row>
    <row r="83" spans="2:8" ht="30.5" customHeight="1" x14ac:dyDescent="0.2">
      <c r="B83" s="298" t="s">
        <v>673</v>
      </c>
      <c r="C83" s="299"/>
      <c r="D83" s="299"/>
      <c r="E83" s="300"/>
      <c r="F83" s="126">
        <f>SUM(F78:F82)</f>
        <v>3745160</v>
      </c>
      <c r="H83" s="73"/>
    </row>
    <row r="84" spans="2:8" ht="16" x14ac:dyDescent="0.2">
      <c r="B84" s="121" t="s">
        <v>322</v>
      </c>
      <c r="C84" s="122" t="s">
        <v>0</v>
      </c>
      <c r="D84" s="186">
        <v>1</v>
      </c>
      <c r="E84" s="123">
        <v>4760000</v>
      </c>
      <c r="F84" s="123">
        <f t="shared" si="1"/>
        <v>4760000</v>
      </c>
    </row>
    <row r="85" spans="2:8" ht="16" x14ac:dyDescent="0.2">
      <c r="B85" s="121" t="s">
        <v>323</v>
      </c>
      <c r="C85" s="122" t="s">
        <v>0</v>
      </c>
      <c r="D85" s="186">
        <v>1</v>
      </c>
      <c r="E85" s="123">
        <v>56000</v>
      </c>
      <c r="F85" s="123">
        <f t="shared" si="1"/>
        <v>56000</v>
      </c>
    </row>
    <row r="86" spans="2:8" ht="16" x14ac:dyDescent="0.2">
      <c r="B86" s="121" t="s">
        <v>324</v>
      </c>
      <c r="C86" s="122" t="s">
        <v>0</v>
      </c>
      <c r="D86" s="186">
        <v>1</v>
      </c>
      <c r="E86" s="123">
        <v>237999.99999999997</v>
      </c>
      <c r="F86" s="123">
        <f t="shared" si="1"/>
        <v>237999.99999999997</v>
      </c>
    </row>
    <row r="87" spans="2:8" ht="16" x14ac:dyDescent="0.2">
      <c r="B87" s="121" t="s">
        <v>325</v>
      </c>
      <c r="C87" s="122" t="s">
        <v>0</v>
      </c>
      <c r="D87" s="186">
        <v>2</v>
      </c>
      <c r="E87" s="123">
        <v>25200</v>
      </c>
      <c r="F87" s="123">
        <f t="shared" si="1"/>
        <v>50400</v>
      </c>
    </row>
    <row r="88" spans="2:8" ht="16" x14ac:dyDescent="0.2">
      <c r="B88" s="121" t="s">
        <v>326</v>
      </c>
      <c r="C88" s="122" t="s">
        <v>0</v>
      </c>
      <c r="D88" s="186">
        <v>2</v>
      </c>
      <c r="E88" s="123">
        <v>39400</v>
      </c>
      <c r="F88" s="123">
        <f t="shared" si="1"/>
        <v>78800</v>
      </c>
    </row>
    <row r="89" spans="2:8" ht="16" x14ac:dyDescent="0.2">
      <c r="B89" s="121" t="s">
        <v>536</v>
      </c>
      <c r="C89" s="122" t="s">
        <v>0</v>
      </c>
      <c r="D89" s="186">
        <v>1</v>
      </c>
      <c r="E89" s="123">
        <v>289550</v>
      </c>
      <c r="F89" s="123">
        <f t="shared" si="1"/>
        <v>289550</v>
      </c>
    </row>
    <row r="90" spans="2:8" ht="16" x14ac:dyDescent="0.2">
      <c r="B90" s="121" t="s">
        <v>327</v>
      </c>
      <c r="C90" s="122" t="s">
        <v>0</v>
      </c>
      <c r="D90" s="186">
        <v>1</v>
      </c>
      <c r="E90" s="123">
        <v>154000</v>
      </c>
      <c r="F90" s="123">
        <f t="shared" si="1"/>
        <v>154000</v>
      </c>
    </row>
    <row r="91" spans="2:8" ht="16" x14ac:dyDescent="0.2">
      <c r="B91" s="121" t="s">
        <v>328</v>
      </c>
      <c r="C91" s="122" t="s">
        <v>0</v>
      </c>
      <c r="D91" s="186">
        <v>1</v>
      </c>
      <c r="E91" s="123">
        <v>14000</v>
      </c>
      <c r="F91" s="123">
        <f t="shared" si="1"/>
        <v>14000</v>
      </c>
    </row>
    <row r="92" spans="2:8" ht="16" x14ac:dyDescent="0.2">
      <c r="B92" s="121" t="s">
        <v>329</v>
      </c>
      <c r="C92" s="122" t="s">
        <v>0</v>
      </c>
      <c r="D92" s="186">
        <v>50</v>
      </c>
      <c r="E92" s="123">
        <v>75600</v>
      </c>
      <c r="F92" s="123">
        <f t="shared" si="1"/>
        <v>3780000</v>
      </c>
    </row>
    <row r="93" spans="2:8" ht="16" x14ac:dyDescent="0.2">
      <c r="B93" s="121" t="s">
        <v>330</v>
      </c>
      <c r="C93" s="122" t="s">
        <v>0</v>
      </c>
      <c r="D93" s="186">
        <v>9</v>
      </c>
      <c r="E93" s="123">
        <v>18000</v>
      </c>
      <c r="F93" s="123">
        <f t="shared" si="1"/>
        <v>162000</v>
      </c>
    </row>
    <row r="94" spans="2:8" ht="16" x14ac:dyDescent="0.2">
      <c r="B94" s="121" t="s">
        <v>331</v>
      </c>
      <c r="C94" s="122" t="s">
        <v>0</v>
      </c>
      <c r="D94" s="186">
        <v>2</v>
      </c>
      <c r="E94" s="123">
        <v>31000</v>
      </c>
      <c r="F94" s="123">
        <f t="shared" si="1"/>
        <v>62000</v>
      </c>
    </row>
    <row r="95" spans="2:8" ht="16" x14ac:dyDescent="0.2">
      <c r="B95" s="121" t="s">
        <v>332</v>
      </c>
      <c r="C95" s="122" t="s">
        <v>0</v>
      </c>
      <c r="D95" s="186">
        <v>4</v>
      </c>
      <c r="E95" s="123">
        <v>18000</v>
      </c>
      <c r="F95" s="123">
        <f t="shared" si="1"/>
        <v>72000</v>
      </c>
    </row>
    <row r="96" spans="2:8" ht="16" x14ac:dyDescent="0.2">
      <c r="B96" s="121" t="s">
        <v>371</v>
      </c>
      <c r="C96" s="122" t="s">
        <v>0</v>
      </c>
      <c r="D96" s="186">
        <v>4</v>
      </c>
      <c r="E96" s="123">
        <v>21000</v>
      </c>
      <c r="F96" s="123">
        <f t="shared" si="1"/>
        <v>84000</v>
      </c>
    </row>
    <row r="97" spans="2:6" ht="16" x14ac:dyDescent="0.2">
      <c r="B97" s="121" t="s">
        <v>333</v>
      </c>
      <c r="C97" s="122" t="s">
        <v>0</v>
      </c>
      <c r="D97" s="186">
        <v>1</v>
      </c>
      <c r="E97" s="123">
        <v>8400</v>
      </c>
      <c r="F97" s="123">
        <f t="shared" si="1"/>
        <v>8400</v>
      </c>
    </row>
    <row r="98" spans="2:6" ht="16" x14ac:dyDescent="0.2">
      <c r="B98" s="121" t="s">
        <v>334</v>
      </c>
      <c r="C98" s="122" t="s">
        <v>0</v>
      </c>
      <c r="D98" s="186">
        <v>1</v>
      </c>
      <c r="E98" s="123">
        <v>11000</v>
      </c>
      <c r="F98" s="123">
        <f t="shared" si="1"/>
        <v>11000</v>
      </c>
    </row>
    <row r="99" spans="2:6" ht="16" x14ac:dyDescent="0.2">
      <c r="B99" s="121" t="s">
        <v>335</v>
      </c>
      <c r="C99" s="122" t="s">
        <v>0</v>
      </c>
      <c r="D99" s="186">
        <v>3</v>
      </c>
      <c r="E99" s="123">
        <v>13600</v>
      </c>
      <c r="F99" s="123">
        <f t="shared" si="1"/>
        <v>40800</v>
      </c>
    </row>
    <row r="100" spans="2:6" ht="16" x14ac:dyDescent="0.2">
      <c r="B100" s="121" t="s">
        <v>336</v>
      </c>
      <c r="C100" s="122" t="s">
        <v>0</v>
      </c>
      <c r="D100" s="186">
        <v>3</v>
      </c>
      <c r="E100" s="123">
        <v>58600</v>
      </c>
      <c r="F100" s="123">
        <f t="shared" si="1"/>
        <v>175800</v>
      </c>
    </row>
    <row r="101" spans="2:6" ht="16" x14ac:dyDescent="0.2">
      <c r="B101" s="121" t="s">
        <v>337</v>
      </c>
      <c r="C101" s="122" t="s">
        <v>0</v>
      </c>
      <c r="D101" s="186">
        <v>3</v>
      </c>
      <c r="E101" s="123">
        <v>2300</v>
      </c>
      <c r="F101" s="123">
        <f t="shared" si="1"/>
        <v>6900</v>
      </c>
    </row>
    <row r="102" spans="2:6" ht="16" x14ac:dyDescent="0.2">
      <c r="B102" s="121" t="s">
        <v>338</v>
      </c>
      <c r="C102" s="122" t="s">
        <v>0</v>
      </c>
      <c r="D102" s="186">
        <v>36</v>
      </c>
      <c r="E102" s="123">
        <v>58000</v>
      </c>
      <c r="F102" s="123">
        <f t="shared" si="1"/>
        <v>2088000</v>
      </c>
    </row>
    <row r="103" spans="2:6" ht="16" x14ac:dyDescent="0.2">
      <c r="B103" s="121" t="s">
        <v>339</v>
      </c>
      <c r="C103" s="122" t="s">
        <v>0</v>
      </c>
      <c r="D103" s="186">
        <v>4</v>
      </c>
      <c r="E103" s="123">
        <v>7600</v>
      </c>
      <c r="F103" s="123">
        <f t="shared" si="1"/>
        <v>30400</v>
      </c>
    </row>
    <row r="104" spans="2:6" ht="16" x14ac:dyDescent="0.2">
      <c r="B104" s="121" t="s">
        <v>340</v>
      </c>
      <c r="C104" s="122" t="s">
        <v>0</v>
      </c>
      <c r="D104" s="186">
        <v>12</v>
      </c>
      <c r="E104" s="123">
        <v>9600</v>
      </c>
      <c r="F104" s="123">
        <f t="shared" si="1"/>
        <v>115200</v>
      </c>
    </row>
    <row r="105" spans="2:6" ht="16" x14ac:dyDescent="0.2">
      <c r="B105" s="121" t="s">
        <v>341</v>
      </c>
      <c r="C105" s="122" t="s">
        <v>0</v>
      </c>
      <c r="D105" s="186">
        <v>4</v>
      </c>
      <c r="E105" s="123">
        <v>20000</v>
      </c>
      <c r="F105" s="123">
        <f t="shared" si="1"/>
        <v>80000</v>
      </c>
    </row>
    <row r="106" spans="2:6" ht="16" x14ac:dyDescent="0.2">
      <c r="B106" s="121" t="s">
        <v>342</v>
      </c>
      <c r="C106" s="122" t="s">
        <v>0</v>
      </c>
      <c r="D106" s="186">
        <v>4</v>
      </c>
      <c r="E106" s="123">
        <v>11000</v>
      </c>
      <c r="F106" s="123">
        <f t="shared" si="1"/>
        <v>44000</v>
      </c>
    </row>
    <row r="107" spans="2:6" ht="16" x14ac:dyDescent="0.2">
      <c r="B107" s="121" t="s">
        <v>343</v>
      </c>
      <c r="C107" s="122" t="s">
        <v>0</v>
      </c>
      <c r="D107" s="186">
        <v>4</v>
      </c>
      <c r="E107" s="123">
        <v>5600</v>
      </c>
      <c r="F107" s="123">
        <f t="shared" si="1"/>
        <v>22400</v>
      </c>
    </row>
    <row r="108" spans="2:6" ht="16" x14ac:dyDescent="0.2">
      <c r="B108" s="121" t="s">
        <v>344</v>
      </c>
      <c r="C108" s="122" t="s">
        <v>0</v>
      </c>
      <c r="D108" s="186">
        <v>4</v>
      </c>
      <c r="E108" s="123">
        <v>6600</v>
      </c>
      <c r="F108" s="123">
        <f t="shared" si="1"/>
        <v>26400</v>
      </c>
    </row>
    <row r="109" spans="2:6" ht="16" x14ac:dyDescent="0.2">
      <c r="B109" s="121" t="s">
        <v>345</v>
      </c>
      <c r="C109" s="122" t="s">
        <v>0</v>
      </c>
      <c r="D109" s="186">
        <v>120</v>
      </c>
      <c r="E109" s="123">
        <v>460</v>
      </c>
      <c r="F109" s="123">
        <f t="shared" si="1"/>
        <v>55200</v>
      </c>
    </row>
    <row r="110" spans="2:6" ht="16" x14ac:dyDescent="0.2">
      <c r="B110" s="121" t="s">
        <v>346</v>
      </c>
      <c r="C110" s="122" t="s">
        <v>0</v>
      </c>
      <c r="D110" s="186">
        <v>120</v>
      </c>
      <c r="E110" s="123">
        <v>540</v>
      </c>
      <c r="F110" s="123">
        <f t="shared" si="1"/>
        <v>64800</v>
      </c>
    </row>
    <row r="111" spans="2:6" ht="16" x14ac:dyDescent="0.2">
      <c r="B111" s="121" t="s">
        <v>347</v>
      </c>
      <c r="C111" s="122" t="s">
        <v>0</v>
      </c>
      <c r="D111" s="186">
        <v>1</v>
      </c>
      <c r="E111" s="123">
        <v>120000</v>
      </c>
      <c r="F111" s="123">
        <f t="shared" si="1"/>
        <v>120000</v>
      </c>
    </row>
    <row r="112" spans="2:6" ht="16" x14ac:dyDescent="0.2">
      <c r="B112" s="121" t="s">
        <v>348</v>
      </c>
      <c r="C112" s="122" t="s">
        <v>0</v>
      </c>
      <c r="D112" s="186">
        <v>120</v>
      </c>
      <c r="E112" s="123">
        <v>760</v>
      </c>
      <c r="F112" s="123">
        <f t="shared" si="1"/>
        <v>91200</v>
      </c>
    </row>
    <row r="113" spans="2:8" ht="32" x14ac:dyDescent="0.2">
      <c r="B113" s="121" t="s">
        <v>349</v>
      </c>
      <c r="C113" s="122" t="s">
        <v>0</v>
      </c>
      <c r="D113" s="186">
        <v>3</v>
      </c>
      <c r="E113" s="123">
        <v>946000</v>
      </c>
      <c r="F113" s="123">
        <f t="shared" si="1"/>
        <v>2838000</v>
      </c>
    </row>
    <row r="114" spans="2:8" ht="16" x14ac:dyDescent="0.2">
      <c r="B114" s="121" t="s">
        <v>350</v>
      </c>
      <c r="C114" s="122" t="s">
        <v>0</v>
      </c>
      <c r="D114" s="186">
        <v>2</v>
      </c>
      <c r="E114" s="123">
        <v>2800</v>
      </c>
      <c r="F114" s="123">
        <f t="shared" si="1"/>
        <v>5600</v>
      </c>
    </row>
    <row r="115" spans="2:8" ht="16" x14ac:dyDescent="0.2">
      <c r="B115" s="121" t="s">
        <v>351</v>
      </c>
      <c r="C115" s="122" t="s">
        <v>0</v>
      </c>
      <c r="D115" s="186">
        <v>1</v>
      </c>
      <c r="E115" s="123">
        <v>38100</v>
      </c>
      <c r="F115" s="123">
        <f t="shared" si="1"/>
        <v>38100</v>
      </c>
    </row>
    <row r="116" spans="2:8" ht="16" x14ac:dyDescent="0.2">
      <c r="B116" s="121" t="s">
        <v>352</v>
      </c>
      <c r="C116" s="122" t="s">
        <v>0</v>
      </c>
      <c r="D116" s="186">
        <v>4</v>
      </c>
      <c r="E116" s="123">
        <v>2800</v>
      </c>
      <c r="F116" s="123">
        <f t="shared" si="1"/>
        <v>11200</v>
      </c>
    </row>
    <row r="117" spans="2:8" ht="16" x14ac:dyDescent="0.2">
      <c r="B117" s="121" t="s">
        <v>353</v>
      </c>
      <c r="C117" s="122" t="s">
        <v>0</v>
      </c>
      <c r="D117" s="186">
        <v>2</v>
      </c>
      <c r="E117" s="123">
        <v>7600</v>
      </c>
      <c r="F117" s="123">
        <f t="shared" si="1"/>
        <v>15200</v>
      </c>
    </row>
    <row r="118" spans="2:8" ht="16" x14ac:dyDescent="0.2">
      <c r="B118" s="121" t="s">
        <v>354</v>
      </c>
      <c r="C118" s="122" t="s">
        <v>0</v>
      </c>
      <c r="D118" s="186">
        <v>5</v>
      </c>
      <c r="E118" s="123">
        <v>2800</v>
      </c>
      <c r="F118" s="123">
        <f t="shared" si="1"/>
        <v>14000</v>
      </c>
    </row>
    <row r="119" spans="2:8" ht="16" x14ac:dyDescent="0.2">
      <c r="B119" s="121" t="s">
        <v>355</v>
      </c>
      <c r="C119" s="122" t="s">
        <v>0</v>
      </c>
      <c r="D119" s="186">
        <v>1</v>
      </c>
      <c r="E119" s="123">
        <v>99400</v>
      </c>
      <c r="F119" s="123">
        <f t="shared" si="1"/>
        <v>99400</v>
      </c>
    </row>
    <row r="120" spans="2:8" ht="16" x14ac:dyDescent="0.2">
      <c r="B120" s="121" t="s">
        <v>356</v>
      </c>
      <c r="C120" s="122" t="s">
        <v>0</v>
      </c>
      <c r="D120" s="186">
        <v>4</v>
      </c>
      <c r="E120" s="123">
        <v>11200</v>
      </c>
      <c r="F120" s="123">
        <f t="shared" si="1"/>
        <v>44800</v>
      </c>
    </row>
    <row r="121" spans="2:8" ht="21" customHeight="1" x14ac:dyDescent="0.2">
      <c r="B121" s="114" t="s">
        <v>357</v>
      </c>
      <c r="C121" s="122" t="s">
        <v>0</v>
      </c>
      <c r="D121" s="186">
        <v>2</v>
      </c>
      <c r="E121" s="123">
        <v>117599.99999999999</v>
      </c>
      <c r="F121" s="123">
        <f t="shared" si="1"/>
        <v>235199.99999999997</v>
      </c>
    </row>
    <row r="122" spans="2:8" x14ac:dyDescent="0.2">
      <c r="B122" s="301" t="s">
        <v>674</v>
      </c>
      <c r="C122" s="302"/>
      <c r="D122" s="302"/>
      <c r="E122" s="303"/>
      <c r="F122" s="126">
        <f>SUM(F84:F121)</f>
        <v>16082750</v>
      </c>
      <c r="H122" s="135"/>
    </row>
    <row r="123" spans="2:8" ht="16" x14ac:dyDescent="0.2">
      <c r="B123" s="121" t="s">
        <v>104</v>
      </c>
      <c r="C123" s="122" t="s">
        <v>0</v>
      </c>
      <c r="D123" s="186">
        <v>4</v>
      </c>
      <c r="E123" s="123">
        <v>9100</v>
      </c>
      <c r="F123" s="123">
        <f t="shared" si="1"/>
        <v>36400</v>
      </c>
    </row>
    <row r="124" spans="2:8" ht="16" x14ac:dyDescent="0.2">
      <c r="B124" s="121" t="s">
        <v>106</v>
      </c>
      <c r="C124" s="122" t="s">
        <v>0</v>
      </c>
      <c r="D124" s="186">
        <v>2</v>
      </c>
      <c r="E124" s="123">
        <v>64000</v>
      </c>
      <c r="F124" s="123">
        <f t="shared" si="1"/>
        <v>128000</v>
      </c>
    </row>
    <row r="125" spans="2:8" ht="16" x14ac:dyDescent="0.2">
      <c r="B125" s="121" t="s">
        <v>110</v>
      </c>
      <c r="C125" s="122" t="s">
        <v>0</v>
      </c>
      <c r="D125" s="186">
        <v>2</v>
      </c>
      <c r="E125" s="123">
        <v>35000</v>
      </c>
      <c r="F125" s="123">
        <f t="shared" si="1"/>
        <v>70000</v>
      </c>
    </row>
    <row r="126" spans="2:8" ht="16" x14ac:dyDescent="0.2">
      <c r="B126" s="121" t="s">
        <v>111</v>
      </c>
      <c r="C126" s="122" t="s">
        <v>0</v>
      </c>
      <c r="D126" s="186">
        <v>2</v>
      </c>
      <c r="E126" s="123">
        <v>7000</v>
      </c>
      <c r="F126" s="123">
        <f t="shared" si="1"/>
        <v>14000</v>
      </c>
    </row>
    <row r="127" spans="2:8" ht="16" x14ac:dyDescent="0.2">
      <c r="B127" s="121" t="s">
        <v>112</v>
      </c>
      <c r="C127" s="122" t="s">
        <v>0</v>
      </c>
      <c r="D127" s="186">
        <v>2</v>
      </c>
      <c r="E127" s="123">
        <v>62000</v>
      </c>
      <c r="F127" s="123">
        <f t="shared" si="1"/>
        <v>124000</v>
      </c>
    </row>
    <row r="128" spans="2:8" ht="16" x14ac:dyDescent="0.2">
      <c r="B128" s="121" t="s">
        <v>113</v>
      </c>
      <c r="C128" s="122" t="s">
        <v>0</v>
      </c>
      <c r="D128" s="186">
        <v>1</v>
      </c>
      <c r="E128" s="123">
        <v>224000</v>
      </c>
      <c r="F128" s="123">
        <f t="shared" ref="F128:F129" si="2">D128*E128</f>
        <v>224000</v>
      </c>
    </row>
    <row r="129" spans="2:9" ht="16" x14ac:dyDescent="0.2">
      <c r="B129" s="121" t="s">
        <v>114</v>
      </c>
      <c r="C129" s="122" t="s">
        <v>0</v>
      </c>
      <c r="D129" s="186">
        <v>2</v>
      </c>
      <c r="E129" s="123">
        <v>62000</v>
      </c>
      <c r="F129" s="123">
        <f t="shared" si="2"/>
        <v>124000</v>
      </c>
    </row>
    <row r="130" spans="2:9" x14ac:dyDescent="0.2">
      <c r="B130" s="298" t="s">
        <v>675</v>
      </c>
      <c r="C130" s="299"/>
      <c r="D130" s="299"/>
      <c r="E130" s="300"/>
      <c r="F130" s="126">
        <f>SUM(F123:F129)</f>
        <v>720400</v>
      </c>
    </row>
    <row r="131" spans="2:9" x14ac:dyDescent="0.2">
      <c r="B131" s="110" t="s">
        <v>560</v>
      </c>
      <c r="C131" s="108"/>
      <c r="D131" s="108"/>
      <c r="E131" s="108"/>
      <c r="F131" s="120">
        <f>F130+F122+F83</f>
        <v>20548310</v>
      </c>
    </row>
    <row r="132" spans="2:9" x14ac:dyDescent="0.2">
      <c r="B132" s="110" t="s">
        <v>565</v>
      </c>
      <c r="C132" s="110"/>
      <c r="D132" s="110"/>
      <c r="E132" s="110"/>
      <c r="F132" s="110"/>
    </row>
    <row r="133" spans="2:9" x14ac:dyDescent="0.2">
      <c r="B133" s="108" t="s">
        <v>233</v>
      </c>
      <c r="C133" s="108" t="s">
        <v>0</v>
      </c>
      <c r="D133" s="108">
        <v>0</v>
      </c>
      <c r="E133" s="108">
        <v>0</v>
      </c>
      <c r="F133" s="108">
        <v>0</v>
      </c>
    </row>
    <row r="134" spans="2:9" x14ac:dyDescent="0.2">
      <c r="B134" s="110" t="s">
        <v>583</v>
      </c>
      <c r="C134" s="110"/>
      <c r="D134" s="110"/>
      <c r="E134" s="110"/>
      <c r="F134" s="110">
        <v>0</v>
      </c>
      <c r="H134" s="57"/>
    </row>
    <row r="135" spans="2:9" x14ac:dyDescent="0.2">
      <c r="B135" s="110" t="s">
        <v>581</v>
      </c>
      <c r="C135" s="110"/>
      <c r="D135" s="110"/>
      <c r="E135" s="110"/>
      <c r="F135" s="110"/>
    </row>
    <row r="136" spans="2:9" x14ac:dyDescent="0.2">
      <c r="B136" s="108" t="s">
        <v>239</v>
      </c>
      <c r="C136" s="108" t="s">
        <v>0</v>
      </c>
      <c r="D136" s="108">
        <v>1</v>
      </c>
      <c r="E136" s="184">
        <v>180000</v>
      </c>
      <c r="F136" s="187">
        <f>D136*E136</f>
        <v>180000</v>
      </c>
    </row>
    <row r="137" spans="2:9" x14ac:dyDescent="0.2">
      <c r="B137" s="110" t="s">
        <v>582</v>
      </c>
      <c r="C137" s="108"/>
      <c r="D137" s="108"/>
      <c r="E137" s="108"/>
      <c r="F137" s="110">
        <v>0</v>
      </c>
    </row>
    <row r="138" spans="2:9" x14ac:dyDescent="0.2">
      <c r="B138" s="297" t="s">
        <v>567</v>
      </c>
      <c r="C138" s="297"/>
      <c r="D138" s="297"/>
      <c r="E138" s="297"/>
      <c r="F138" s="120">
        <f>F131+F76+F11+F136</f>
        <v>37197210</v>
      </c>
      <c r="H138" s="135">
        <f>F138*300</f>
        <v>11159163000</v>
      </c>
      <c r="I138" s="135"/>
    </row>
    <row r="139" spans="2:9" x14ac:dyDescent="0.2">
      <c r="H139" s="135"/>
    </row>
  </sheetData>
  <mergeCells count="7">
    <mergeCell ref="B138:E138"/>
    <mergeCell ref="B3:F4"/>
    <mergeCell ref="B5:F5"/>
    <mergeCell ref="B6:E6"/>
    <mergeCell ref="B83:E83"/>
    <mergeCell ref="B122:E122"/>
    <mergeCell ref="B130:E1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F24"/>
  <sheetViews>
    <sheetView topLeftCell="A4" workbookViewId="0">
      <selection activeCell="D10" sqref="D10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4" t="s">
        <v>655</v>
      </c>
      <c r="C6" s="294"/>
      <c r="D6" s="294"/>
      <c r="E6" s="294"/>
      <c r="F6" s="110" t="s">
        <v>569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64" x14ac:dyDescent="0.2">
      <c r="B10" s="121" t="s">
        <v>588</v>
      </c>
      <c r="C10" s="117" t="s">
        <v>8</v>
      </c>
      <c r="D10" s="116">
        <v>1</v>
      </c>
      <c r="E10" s="116">
        <v>45000</v>
      </c>
      <c r="F10" s="116">
        <v>45000</v>
      </c>
    </row>
    <row r="11" spans="2:6" x14ac:dyDescent="0.2">
      <c r="B11" s="110" t="s">
        <v>558</v>
      </c>
      <c r="C11" s="110"/>
      <c r="D11" s="110"/>
      <c r="E11" s="110"/>
      <c r="F11" s="120">
        <f>F10</f>
        <v>45000</v>
      </c>
    </row>
    <row r="12" spans="2:6" x14ac:dyDescent="0.2">
      <c r="B12" s="110" t="s">
        <v>562</v>
      </c>
      <c r="C12" s="110"/>
      <c r="D12" s="110"/>
      <c r="E12" s="110"/>
      <c r="F12" s="110"/>
    </row>
    <row r="13" spans="2:6" x14ac:dyDescent="0.2">
      <c r="B13" s="108" t="s">
        <v>585</v>
      </c>
      <c r="C13" s="108" t="s">
        <v>0</v>
      </c>
      <c r="D13" s="108">
        <v>0</v>
      </c>
      <c r="E13" s="108">
        <v>0</v>
      </c>
      <c r="F13" s="108">
        <v>0</v>
      </c>
    </row>
    <row r="14" spans="2:6" x14ac:dyDescent="0.2">
      <c r="B14" s="110" t="s">
        <v>559</v>
      </c>
      <c r="C14" s="110"/>
      <c r="D14" s="110"/>
      <c r="E14" s="110"/>
      <c r="F14" s="110">
        <v>0</v>
      </c>
    </row>
    <row r="15" spans="2:6" x14ac:dyDescent="0.2">
      <c r="B15" s="110" t="s">
        <v>564</v>
      </c>
      <c r="C15" s="110"/>
      <c r="D15" s="110"/>
      <c r="E15" s="110"/>
      <c r="F15" s="110"/>
    </row>
    <row r="16" spans="2:6" x14ac:dyDescent="0.2">
      <c r="B16" s="108" t="s">
        <v>580</v>
      </c>
      <c r="C16" s="108" t="s">
        <v>0</v>
      </c>
      <c r="D16" s="108">
        <v>0</v>
      </c>
      <c r="E16" s="108">
        <v>0</v>
      </c>
      <c r="F16" s="108">
        <v>0</v>
      </c>
    </row>
    <row r="17" spans="2:6" x14ac:dyDescent="0.2">
      <c r="B17" s="110" t="s">
        <v>560</v>
      </c>
      <c r="C17" s="108"/>
      <c r="D17" s="108"/>
      <c r="E17" s="108"/>
      <c r="F17" s="110">
        <v>0</v>
      </c>
    </row>
    <row r="18" spans="2:6" x14ac:dyDescent="0.2">
      <c r="B18" s="110" t="s">
        <v>565</v>
      </c>
      <c r="C18" s="110"/>
      <c r="D18" s="110"/>
      <c r="E18" s="110"/>
      <c r="F18" s="110"/>
    </row>
    <row r="19" spans="2:6" x14ac:dyDescent="0.2">
      <c r="B19" s="108" t="s">
        <v>233</v>
      </c>
      <c r="C19" s="108" t="s">
        <v>0</v>
      </c>
      <c r="D19" s="108">
        <v>0</v>
      </c>
      <c r="E19" s="108">
        <v>0</v>
      </c>
      <c r="F19" s="108">
        <v>0</v>
      </c>
    </row>
    <row r="20" spans="2:6" x14ac:dyDescent="0.2">
      <c r="B20" s="110" t="s">
        <v>583</v>
      </c>
      <c r="C20" s="108"/>
      <c r="D20" s="108"/>
      <c r="E20" s="108"/>
      <c r="F20" s="108">
        <v>0</v>
      </c>
    </row>
    <row r="21" spans="2:6" x14ac:dyDescent="0.2">
      <c r="B21" s="110" t="s">
        <v>581</v>
      </c>
      <c r="C21" s="110"/>
      <c r="D21" s="110"/>
      <c r="E21" s="110"/>
      <c r="F21" s="110"/>
    </row>
    <row r="22" spans="2:6" ht="16" x14ac:dyDescent="0.2">
      <c r="B22" s="121" t="s">
        <v>586</v>
      </c>
      <c r="C22" s="117" t="s">
        <v>0</v>
      </c>
      <c r="D22" s="117">
        <v>0</v>
      </c>
      <c r="E22" s="118">
        <v>0</v>
      </c>
      <c r="F22" s="118">
        <f>D22*E22</f>
        <v>0</v>
      </c>
    </row>
    <row r="23" spans="2:6" x14ac:dyDescent="0.2">
      <c r="B23" s="110" t="s">
        <v>582</v>
      </c>
      <c r="C23" s="108"/>
      <c r="D23" s="108"/>
      <c r="E23" s="108"/>
      <c r="F23" s="120">
        <f>F22</f>
        <v>0</v>
      </c>
    </row>
    <row r="24" spans="2:6" x14ac:dyDescent="0.2">
      <c r="B24" s="297" t="s">
        <v>567</v>
      </c>
      <c r="C24" s="297"/>
      <c r="D24" s="297"/>
      <c r="E24" s="297"/>
      <c r="F24" s="120">
        <f>F11</f>
        <v>45000</v>
      </c>
    </row>
  </sheetData>
  <mergeCells count="4">
    <mergeCell ref="B3:F4"/>
    <mergeCell ref="B5:F5"/>
    <mergeCell ref="B6:E6"/>
    <mergeCell ref="B24:E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F24"/>
  <sheetViews>
    <sheetView topLeftCell="A6" workbookViewId="0">
      <selection activeCell="D16" sqref="D16:D23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ht="29" customHeight="1" x14ac:dyDescent="0.2">
      <c r="B6" s="304" t="s">
        <v>656</v>
      </c>
      <c r="C6" s="304"/>
      <c r="D6" s="304"/>
      <c r="E6" s="304"/>
      <c r="F6" s="112" t="s">
        <v>625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64" x14ac:dyDescent="0.2">
      <c r="B10" s="121" t="s">
        <v>590</v>
      </c>
      <c r="C10" s="117" t="s">
        <v>11</v>
      </c>
      <c r="D10" s="118">
        <v>1</v>
      </c>
      <c r="E10" s="118">
        <v>20000</v>
      </c>
      <c r="F10" s="118">
        <f>D10*E10</f>
        <v>20000</v>
      </c>
    </row>
    <row r="11" spans="2:6" x14ac:dyDescent="0.2">
      <c r="B11" s="110" t="s">
        <v>558</v>
      </c>
      <c r="C11" s="110"/>
      <c r="D11" s="110"/>
      <c r="E11" s="110"/>
      <c r="F11" s="120">
        <f>F10</f>
        <v>20000</v>
      </c>
    </row>
    <row r="12" spans="2:6" x14ac:dyDescent="0.2">
      <c r="B12" s="110" t="s">
        <v>562</v>
      </c>
      <c r="C12" s="113"/>
      <c r="D12" s="110"/>
      <c r="E12" s="110"/>
      <c r="F12" s="110"/>
    </row>
    <row r="13" spans="2:6" x14ac:dyDescent="0.2">
      <c r="B13" s="108" t="s">
        <v>585</v>
      </c>
      <c r="C13" s="117" t="s">
        <v>587</v>
      </c>
      <c r="D13" s="108">
        <v>0</v>
      </c>
      <c r="E13" s="108">
        <v>0</v>
      </c>
      <c r="F13" s="108">
        <v>0</v>
      </c>
    </row>
    <row r="14" spans="2:6" x14ac:dyDescent="0.2">
      <c r="B14" s="110" t="s">
        <v>559</v>
      </c>
      <c r="C14" s="113"/>
      <c r="D14" s="110"/>
      <c r="E14" s="110"/>
      <c r="F14" s="110">
        <v>0</v>
      </c>
    </row>
    <row r="15" spans="2:6" x14ac:dyDescent="0.2">
      <c r="B15" s="110" t="s">
        <v>564</v>
      </c>
      <c r="C15" s="113"/>
      <c r="D15" s="110"/>
      <c r="E15" s="110"/>
      <c r="F15" s="110"/>
    </row>
    <row r="16" spans="2:6" x14ac:dyDescent="0.2">
      <c r="B16" s="108" t="s">
        <v>580</v>
      </c>
      <c r="C16" s="117" t="s">
        <v>0</v>
      </c>
      <c r="D16" s="108">
        <v>0</v>
      </c>
      <c r="E16" s="108">
        <v>0</v>
      </c>
      <c r="F16" s="108">
        <v>0</v>
      </c>
    </row>
    <row r="17" spans="2:6" x14ac:dyDescent="0.2">
      <c r="B17" s="110" t="s">
        <v>560</v>
      </c>
      <c r="C17" s="113"/>
      <c r="D17" s="110"/>
      <c r="E17" s="110"/>
      <c r="F17" s="110">
        <v>0</v>
      </c>
    </row>
    <row r="18" spans="2:6" x14ac:dyDescent="0.2">
      <c r="B18" s="110" t="s">
        <v>565</v>
      </c>
      <c r="C18" s="113"/>
      <c r="D18" s="110"/>
      <c r="E18" s="110"/>
      <c r="F18" s="110"/>
    </row>
    <row r="19" spans="2:6" x14ac:dyDescent="0.2">
      <c r="B19" s="108" t="s">
        <v>233</v>
      </c>
      <c r="C19" s="117" t="s">
        <v>587</v>
      </c>
      <c r="D19" s="108">
        <v>0</v>
      </c>
      <c r="E19" s="108">
        <v>0</v>
      </c>
      <c r="F19" s="108">
        <v>0</v>
      </c>
    </row>
    <row r="20" spans="2:6" x14ac:dyDescent="0.2">
      <c r="B20" s="110" t="s">
        <v>583</v>
      </c>
      <c r="C20" s="113"/>
      <c r="D20" s="110"/>
      <c r="E20" s="110"/>
      <c r="F20" s="110">
        <v>0</v>
      </c>
    </row>
    <row r="21" spans="2:6" x14ac:dyDescent="0.2">
      <c r="B21" s="110" t="s">
        <v>581</v>
      </c>
      <c r="C21" s="113"/>
      <c r="D21" s="110"/>
      <c r="E21" s="110"/>
      <c r="F21" s="110"/>
    </row>
    <row r="22" spans="2:6" ht="16" x14ac:dyDescent="0.2">
      <c r="B22" s="121" t="s">
        <v>586</v>
      </c>
      <c r="C22" s="117" t="s">
        <v>0</v>
      </c>
      <c r="D22" s="117">
        <v>0</v>
      </c>
      <c r="E22" s="118">
        <v>0</v>
      </c>
      <c r="F22" s="118">
        <f>D22*E22</f>
        <v>0</v>
      </c>
    </row>
    <row r="23" spans="2:6" x14ac:dyDescent="0.2">
      <c r="B23" s="110" t="s">
        <v>582</v>
      </c>
      <c r="C23" s="117"/>
      <c r="D23" s="108"/>
      <c r="E23" s="108"/>
      <c r="F23" s="120">
        <f>F22</f>
        <v>0</v>
      </c>
    </row>
    <row r="24" spans="2:6" x14ac:dyDescent="0.2">
      <c r="B24" s="297" t="s">
        <v>567</v>
      </c>
      <c r="C24" s="297"/>
      <c r="D24" s="297"/>
      <c r="E24" s="297"/>
      <c r="F24" s="120">
        <f>F11</f>
        <v>20000</v>
      </c>
    </row>
  </sheetData>
  <mergeCells count="4">
    <mergeCell ref="B3:F4"/>
    <mergeCell ref="B5:F5"/>
    <mergeCell ref="B6:E6"/>
    <mergeCell ref="B24:E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F26"/>
  <sheetViews>
    <sheetView topLeftCell="A12" workbookViewId="0">
      <selection activeCell="H15" sqref="H15:H26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4" t="s">
        <v>657</v>
      </c>
      <c r="C6" s="294"/>
      <c r="D6" s="294"/>
      <c r="E6" s="294"/>
      <c r="F6" s="110" t="s">
        <v>571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64" x14ac:dyDescent="0.2">
      <c r="B10" s="121" t="s">
        <v>136</v>
      </c>
      <c r="C10" s="122" t="s">
        <v>11</v>
      </c>
      <c r="D10" s="124">
        <v>1</v>
      </c>
      <c r="E10" s="124">
        <v>50000</v>
      </c>
      <c r="F10" s="116">
        <f>D10*E10</f>
        <v>50000</v>
      </c>
    </row>
    <row r="11" spans="2:6" ht="32" x14ac:dyDescent="0.2">
      <c r="B11" s="121" t="s">
        <v>134</v>
      </c>
      <c r="C11" s="122" t="s">
        <v>135</v>
      </c>
      <c r="D11" s="124">
        <v>1</v>
      </c>
      <c r="E11" s="124">
        <v>240000</v>
      </c>
      <c r="F11" s="116">
        <f>D11*E11</f>
        <v>240000</v>
      </c>
    </row>
    <row r="12" spans="2:6" x14ac:dyDescent="0.2">
      <c r="B12" s="110" t="s">
        <v>558</v>
      </c>
      <c r="C12" s="110"/>
      <c r="D12" s="110"/>
      <c r="E12" s="110"/>
      <c r="F12" s="120">
        <f>SUM(F10:F11)</f>
        <v>290000</v>
      </c>
    </row>
    <row r="13" spans="2:6" x14ac:dyDescent="0.2">
      <c r="B13" s="110" t="s">
        <v>562</v>
      </c>
      <c r="C13" s="110"/>
      <c r="D13" s="110"/>
      <c r="E13" s="110"/>
      <c r="F13" s="110"/>
    </row>
    <row r="14" spans="2:6" ht="80" x14ac:dyDescent="0.2">
      <c r="B14" s="121" t="s">
        <v>591</v>
      </c>
      <c r="C14" s="122" t="s">
        <v>0</v>
      </c>
      <c r="D14" s="123">
        <v>1</v>
      </c>
      <c r="E14" s="123">
        <v>22000</v>
      </c>
      <c r="F14" s="116">
        <f>D14*E14</f>
        <v>22000</v>
      </c>
    </row>
    <row r="15" spans="2:6" ht="80" x14ac:dyDescent="0.2">
      <c r="B15" s="121" t="s">
        <v>579</v>
      </c>
      <c r="C15" s="122" t="s">
        <v>0</v>
      </c>
      <c r="D15" s="123">
        <v>1</v>
      </c>
      <c r="E15" s="123">
        <v>5500</v>
      </c>
      <c r="F15" s="116">
        <f>D15*E15</f>
        <v>5500</v>
      </c>
    </row>
    <row r="16" spans="2:6" x14ac:dyDescent="0.2">
      <c r="B16" s="110" t="s">
        <v>559</v>
      </c>
      <c r="C16" s="110"/>
      <c r="D16" s="110"/>
      <c r="E16" s="110"/>
      <c r="F16" s="120">
        <f>SUM(F14:F15)</f>
        <v>27500</v>
      </c>
    </row>
    <row r="17" spans="2:6" x14ac:dyDescent="0.2">
      <c r="B17" s="110" t="s">
        <v>564</v>
      </c>
      <c r="C17" s="110"/>
      <c r="D17" s="110"/>
      <c r="E17" s="110"/>
      <c r="F17" s="110"/>
    </row>
    <row r="18" spans="2:6" x14ac:dyDescent="0.2">
      <c r="B18" s="108" t="s">
        <v>580</v>
      </c>
      <c r="C18" s="108" t="s">
        <v>0</v>
      </c>
      <c r="D18" s="108">
        <v>0</v>
      </c>
      <c r="E18" s="108">
        <v>0</v>
      </c>
      <c r="F18" s="108">
        <v>0</v>
      </c>
    </row>
    <row r="19" spans="2:6" x14ac:dyDescent="0.2">
      <c r="B19" s="110" t="s">
        <v>560</v>
      </c>
      <c r="C19" s="110"/>
      <c r="D19" s="110"/>
      <c r="E19" s="110"/>
      <c r="F19" s="110">
        <v>0</v>
      </c>
    </row>
    <row r="20" spans="2:6" x14ac:dyDescent="0.2">
      <c r="B20" s="110" t="s">
        <v>565</v>
      </c>
      <c r="C20" s="110"/>
      <c r="D20" s="110"/>
      <c r="E20" s="110"/>
      <c r="F20" s="110"/>
    </row>
    <row r="21" spans="2:6" x14ac:dyDescent="0.2">
      <c r="B21" s="108" t="s">
        <v>233</v>
      </c>
      <c r="C21" s="108" t="s">
        <v>587</v>
      </c>
      <c r="D21" s="108">
        <v>0</v>
      </c>
      <c r="E21" s="108">
        <v>0</v>
      </c>
      <c r="F21" s="108">
        <v>0</v>
      </c>
    </row>
    <row r="22" spans="2:6" x14ac:dyDescent="0.2">
      <c r="B22" s="110" t="s">
        <v>583</v>
      </c>
      <c r="C22" s="110"/>
      <c r="D22" s="110"/>
      <c r="E22" s="110"/>
      <c r="F22" s="110">
        <v>0</v>
      </c>
    </row>
    <row r="23" spans="2:6" x14ac:dyDescent="0.2">
      <c r="B23" s="110" t="s">
        <v>581</v>
      </c>
      <c r="C23" s="110"/>
      <c r="D23" s="110"/>
      <c r="E23" s="110"/>
      <c r="F23" s="110"/>
    </row>
    <row r="24" spans="2:6" ht="16" x14ac:dyDescent="0.2">
      <c r="B24" s="121" t="s">
        <v>586</v>
      </c>
      <c r="C24" s="117" t="s">
        <v>0</v>
      </c>
      <c r="D24" s="117">
        <v>0</v>
      </c>
      <c r="E24" s="118">
        <v>0</v>
      </c>
      <c r="F24" s="118">
        <f>D24*E24</f>
        <v>0</v>
      </c>
    </row>
    <row r="25" spans="2:6" x14ac:dyDescent="0.2">
      <c r="B25" s="110" t="s">
        <v>582</v>
      </c>
      <c r="C25" s="108"/>
      <c r="D25" s="108"/>
      <c r="E25" s="108"/>
      <c r="F25" s="120">
        <f>F24</f>
        <v>0</v>
      </c>
    </row>
    <row r="26" spans="2:6" x14ac:dyDescent="0.2">
      <c r="B26" s="297" t="s">
        <v>567</v>
      </c>
      <c r="C26" s="297"/>
      <c r="D26" s="297"/>
      <c r="E26" s="297"/>
      <c r="F26" s="120">
        <f>F16+F12</f>
        <v>317500</v>
      </c>
    </row>
  </sheetData>
  <mergeCells count="4">
    <mergeCell ref="B3:F4"/>
    <mergeCell ref="B5:F5"/>
    <mergeCell ref="B6:E6"/>
    <mergeCell ref="B26:E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3:F26"/>
  <sheetViews>
    <sheetView topLeftCell="A14" workbookViewId="0">
      <selection activeCell="D29" sqref="D29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4" t="s">
        <v>658</v>
      </c>
      <c r="C6" s="294"/>
      <c r="D6" s="294"/>
      <c r="E6" s="294"/>
      <c r="F6" s="110" t="s">
        <v>570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ht="64" x14ac:dyDescent="0.2">
      <c r="B10" s="121" t="s">
        <v>592</v>
      </c>
      <c r="C10" s="122" t="s">
        <v>11</v>
      </c>
      <c r="D10" s="123">
        <v>1</v>
      </c>
      <c r="E10" s="123">
        <v>50000</v>
      </c>
      <c r="F10" s="123">
        <f>D10*E10</f>
        <v>50000</v>
      </c>
    </row>
    <row r="11" spans="2:6" ht="32" x14ac:dyDescent="0.2">
      <c r="B11" s="121" t="s">
        <v>137</v>
      </c>
      <c r="C11" s="122" t="s">
        <v>135</v>
      </c>
      <c r="D11" s="123">
        <v>1</v>
      </c>
      <c r="E11" s="123">
        <v>160000</v>
      </c>
      <c r="F11" s="123">
        <f>D11*E11</f>
        <v>160000</v>
      </c>
    </row>
    <row r="12" spans="2:6" x14ac:dyDescent="0.2">
      <c r="B12" s="110" t="s">
        <v>558</v>
      </c>
      <c r="C12" s="122"/>
      <c r="D12" s="123"/>
      <c r="E12" s="123"/>
      <c r="F12" s="126">
        <f>SUM(F10:F11)</f>
        <v>210000</v>
      </c>
    </row>
    <row r="13" spans="2:6" x14ac:dyDescent="0.2">
      <c r="B13" s="110" t="s">
        <v>562</v>
      </c>
      <c r="C13" s="122"/>
      <c r="D13" s="123"/>
      <c r="E13" s="123"/>
      <c r="F13" s="123"/>
    </row>
    <row r="14" spans="2:6" ht="80" x14ac:dyDescent="0.2">
      <c r="B14" s="121" t="s">
        <v>589</v>
      </c>
      <c r="C14" s="122" t="s">
        <v>0</v>
      </c>
      <c r="D14" s="123">
        <v>1</v>
      </c>
      <c r="E14" s="123">
        <v>22000</v>
      </c>
      <c r="F14" s="123">
        <f>D14*E14</f>
        <v>22000</v>
      </c>
    </row>
    <row r="15" spans="2:6" ht="80" x14ac:dyDescent="0.2">
      <c r="B15" s="121" t="s">
        <v>593</v>
      </c>
      <c r="C15" s="122" t="s">
        <v>0</v>
      </c>
      <c r="D15" s="123">
        <v>1</v>
      </c>
      <c r="E15" s="123">
        <v>5500</v>
      </c>
      <c r="F15" s="123">
        <f>D15*E15</f>
        <v>5500</v>
      </c>
    </row>
    <row r="16" spans="2:6" x14ac:dyDescent="0.2">
      <c r="B16" s="110" t="s">
        <v>559</v>
      </c>
      <c r="C16" s="121"/>
      <c r="D16" s="123"/>
      <c r="E16" s="123"/>
      <c r="F16" s="126">
        <f>SUM(F14:F15)</f>
        <v>27500</v>
      </c>
    </row>
    <row r="17" spans="2:6" x14ac:dyDescent="0.2">
      <c r="B17" s="110" t="s">
        <v>564</v>
      </c>
      <c r="C17" s="110"/>
      <c r="D17" s="110"/>
      <c r="E17" s="110"/>
      <c r="F17" s="110"/>
    </row>
    <row r="18" spans="2:6" x14ac:dyDescent="0.2">
      <c r="B18" s="108" t="s">
        <v>580</v>
      </c>
      <c r="C18" s="108" t="s">
        <v>0</v>
      </c>
      <c r="D18" s="108">
        <v>0</v>
      </c>
      <c r="E18" s="108">
        <v>0</v>
      </c>
      <c r="F18" s="108">
        <v>0</v>
      </c>
    </row>
    <row r="19" spans="2:6" x14ac:dyDescent="0.2">
      <c r="B19" s="110" t="s">
        <v>560</v>
      </c>
      <c r="C19" s="110"/>
      <c r="D19" s="110"/>
      <c r="E19" s="110"/>
      <c r="F19" s="110">
        <v>0</v>
      </c>
    </row>
    <row r="20" spans="2:6" x14ac:dyDescent="0.2">
      <c r="B20" s="110" t="s">
        <v>565</v>
      </c>
      <c r="C20" s="110"/>
      <c r="D20" s="110"/>
      <c r="E20" s="110"/>
      <c r="F20" s="110"/>
    </row>
    <row r="21" spans="2:6" x14ac:dyDescent="0.2">
      <c r="B21" s="108" t="s">
        <v>233</v>
      </c>
      <c r="C21" s="108" t="s">
        <v>0</v>
      </c>
      <c r="D21" s="108">
        <v>0</v>
      </c>
      <c r="E21" s="108">
        <v>0</v>
      </c>
      <c r="F21" s="108">
        <v>0</v>
      </c>
    </row>
    <row r="22" spans="2:6" x14ac:dyDescent="0.2">
      <c r="B22" s="110" t="s">
        <v>583</v>
      </c>
      <c r="C22" s="110"/>
      <c r="D22" s="110"/>
      <c r="E22" s="110"/>
      <c r="F22" s="110">
        <v>0</v>
      </c>
    </row>
    <row r="23" spans="2:6" x14ac:dyDescent="0.2">
      <c r="B23" s="110" t="s">
        <v>581</v>
      </c>
      <c r="C23" s="110"/>
      <c r="D23" s="110"/>
      <c r="E23" s="110"/>
      <c r="F23" s="110"/>
    </row>
    <row r="24" spans="2:6" ht="16" x14ac:dyDescent="0.2">
      <c r="B24" s="121" t="s">
        <v>586</v>
      </c>
      <c r="C24" s="117" t="s">
        <v>0</v>
      </c>
      <c r="D24" s="117">
        <v>0</v>
      </c>
      <c r="E24" s="118">
        <v>0</v>
      </c>
      <c r="F24" s="118">
        <f>D24*E24</f>
        <v>0</v>
      </c>
    </row>
    <row r="25" spans="2:6" x14ac:dyDescent="0.2">
      <c r="B25" s="110" t="s">
        <v>582</v>
      </c>
      <c r="C25" s="108"/>
      <c r="D25" s="108"/>
      <c r="E25" s="108"/>
      <c r="F25" s="120">
        <f>F24</f>
        <v>0</v>
      </c>
    </row>
    <row r="26" spans="2:6" x14ac:dyDescent="0.2">
      <c r="B26" s="297" t="s">
        <v>567</v>
      </c>
      <c r="C26" s="297"/>
      <c r="D26" s="297"/>
      <c r="E26" s="297"/>
      <c r="F26" s="125">
        <f>F16+F12</f>
        <v>237500</v>
      </c>
    </row>
  </sheetData>
  <mergeCells count="4">
    <mergeCell ref="B3:F4"/>
    <mergeCell ref="B5:F5"/>
    <mergeCell ref="B6:E6"/>
    <mergeCell ref="B26:E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3:F28"/>
  <sheetViews>
    <sheetView topLeftCell="A7" workbookViewId="0">
      <selection activeCell="G30" sqref="G30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ht="33.5" customHeight="1" x14ac:dyDescent="0.2">
      <c r="B6" s="296" t="s">
        <v>659</v>
      </c>
      <c r="C6" s="296"/>
      <c r="D6" s="296"/>
      <c r="E6" s="296"/>
      <c r="F6" s="112" t="s">
        <v>572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08"/>
      <c r="D9" s="108"/>
      <c r="E9" s="108"/>
      <c r="F9" s="108"/>
    </row>
    <row r="10" spans="2:6" x14ac:dyDescent="0.2">
      <c r="B10" s="108" t="s">
        <v>594</v>
      </c>
      <c r="C10" s="108" t="s">
        <v>0</v>
      </c>
      <c r="D10" s="108">
        <v>0</v>
      </c>
      <c r="E10" s="108">
        <v>0</v>
      </c>
      <c r="F10" s="108">
        <v>0</v>
      </c>
    </row>
    <row r="11" spans="2:6" x14ac:dyDescent="0.2">
      <c r="B11" s="108"/>
      <c r="C11" s="108"/>
      <c r="D11" s="108"/>
      <c r="E11" s="108"/>
      <c r="F11" s="108"/>
    </row>
    <row r="12" spans="2:6" x14ac:dyDescent="0.2">
      <c r="B12" s="108"/>
      <c r="C12" s="108"/>
      <c r="D12" s="108"/>
      <c r="E12" s="108"/>
      <c r="F12" s="108"/>
    </row>
    <row r="13" spans="2:6" x14ac:dyDescent="0.2">
      <c r="B13" s="110" t="s">
        <v>558</v>
      </c>
      <c r="C13" s="110"/>
      <c r="D13" s="110"/>
      <c r="E13" s="110"/>
      <c r="F13" s="110">
        <v>0</v>
      </c>
    </row>
    <row r="14" spans="2:6" x14ac:dyDescent="0.2">
      <c r="B14" s="110" t="s">
        <v>562</v>
      </c>
      <c r="C14" s="108"/>
      <c r="D14" s="108"/>
      <c r="E14" s="108"/>
      <c r="F14" s="108"/>
    </row>
    <row r="15" spans="2:6" x14ac:dyDescent="0.2">
      <c r="B15" s="108" t="s">
        <v>585</v>
      </c>
      <c r="C15" s="108" t="s">
        <v>0</v>
      </c>
      <c r="D15" s="108">
        <v>0</v>
      </c>
      <c r="E15" s="108">
        <v>0</v>
      </c>
      <c r="F15" s="108">
        <v>0</v>
      </c>
    </row>
    <row r="16" spans="2:6" x14ac:dyDescent="0.2">
      <c r="B16" s="108"/>
      <c r="C16" s="108"/>
      <c r="D16" s="108"/>
      <c r="E16" s="108"/>
      <c r="F16" s="108"/>
    </row>
    <row r="17" spans="2:6" x14ac:dyDescent="0.2">
      <c r="B17" s="108"/>
      <c r="C17" s="108"/>
      <c r="D17" s="108"/>
      <c r="E17" s="108"/>
      <c r="F17" s="108"/>
    </row>
    <row r="18" spans="2:6" x14ac:dyDescent="0.2">
      <c r="B18" s="110" t="s">
        <v>559</v>
      </c>
      <c r="C18" s="110"/>
      <c r="D18" s="110"/>
      <c r="E18" s="110"/>
      <c r="F18" s="110">
        <v>0</v>
      </c>
    </row>
    <row r="19" spans="2:6" x14ac:dyDescent="0.2">
      <c r="B19" s="110" t="s">
        <v>564</v>
      </c>
      <c r="C19" s="108" t="s">
        <v>0</v>
      </c>
      <c r="D19" s="108">
        <v>0</v>
      </c>
      <c r="E19" s="108">
        <v>0</v>
      </c>
      <c r="F19" s="108">
        <v>0</v>
      </c>
    </row>
    <row r="20" spans="2:6" x14ac:dyDescent="0.2">
      <c r="B20" s="108" t="s">
        <v>580</v>
      </c>
      <c r="C20" s="110"/>
      <c r="D20" s="110"/>
      <c r="E20" s="110"/>
      <c r="F20" s="110">
        <v>0</v>
      </c>
    </row>
    <row r="21" spans="2:6" x14ac:dyDescent="0.2">
      <c r="B21" s="110" t="s">
        <v>560</v>
      </c>
      <c r="C21" s="108"/>
      <c r="D21" s="108"/>
      <c r="E21" s="108"/>
      <c r="F21" s="108"/>
    </row>
    <row r="22" spans="2:6" x14ac:dyDescent="0.2">
      <c r="B22" s="110" t="s">
        <v>565</v>
      </c>
      <c r="C22" s="110"/>
      <c r="D22" s="110"/>
      <c r="E22" s="110"/>
      <c r="F22" s="110"/>
    </row>
    <row r="23" spans="2:6" x14ac:dyDescent="0.2">
      <c r="B23" s="108" t="s">
        <v>233</v>
      </c>
      <c r="C23" s="108" t="s">
        <v>0</v>
      </c>
      <c r="D23" s="108">
        <v>0</v>
      </c>
      <c r="E23" s="108">
        <v>0</v>
      </c>
      <c r="F23" s="108">
        <v>0</v>
      </c>
    </row>
    <row r="24" spans="2:6" x14ac:dyDescent="0.2">
      <c r="B24" s="110" t="s">
        <v>583</v>
      </c>
      <c r="C24" s="110"/>
      <c r="D24" s="110"/>
      <c r="E24" s="110"/>
      <c r="F24" s="110">
        <v>0</v>
      </c>
    </row>
    <row r="25" spans="2:6" x14ac:dyDescent="0.2">
      <c r="B25" s="110" t="s">
        <v>581</v>
      </c>
      <c r="C25" s="110"/>
      <c r="D25" s="110"/>
      <c r="E25" s="110"/>
      <c r="F25" s="110"/>
    </row>
    <row r="26" spans="2:6" ht="48" x14ac:dyDescent="0.2">
      <c r="B26" s="121" t="s">
        <v>138</v>
      </c>
      <c r="C26" s="117" t="s">
        <v>0</v>
      </c>
      <c r="D26" s="117">
        <v>1</v>
      </c>
      <c r="E26" s="118">
        <v>95000</v>
      </c>
      <c r="F26" s="118">
        <f>D26*E26</f>
        <v>95000</v>
      </c>
    </row>
    <row r="27" spans="2:6" x14ac:dyDescent="0.2">
      <c r="B27" s="110" t="s">
        <v>582</v>
      </c>
      <c r="C27" s="108"/>
      <c r="D27" s="108"/>
      <c r="E27" s="108"/>
      <c r="F27" s="120">
        <f>F26</f>
        <v>95000</v>
      </c>
    </row>
    <row r="28" spans="2:6" x14ac:dyDescent="0.2">
      <c r="B28" s="297" t="s">
        <v>567</v>
      </c>
      <c r="C28" s="297"/>
      <c r="D28" s="297"/>
      <c r="E28" s="297"/>
      <c r="F28" s="120">
        <f>F27</f>
        <v>95000</v>
      </c>
    </row>
  </sheetData>
  <mergeCells count="4">
    <mergeCell ref="B3:F4"/>
    <mergeCell ref="B5:F5"/>
    <mergeCell ref="B6:E6"/>
    <mergeCell ref="B28:E2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3:I28"/>
  <sheetViews>
    <sheetView topLeftCell="A15" workbookViewId="0">
      <selection activeCell="D30" sqref="D30"/>
    </sheetView>
  </sheetViews>
  <sheetFormatPr baseColWidth="10" defaultRowHeight="15" x14ac:dyDescent="0.2"/>
  <cols>
    <col min="2" max="2" width="36.6640625" bestFit="1" customWidth="1"/>
    <col min="4" max="4" width="11.6640625" customWidth="1"/>
    <col min="5" max="5" width="16.5" bestFit="1" customWidth="1"/>
    <col min="6" max="6" width="16.6640625" bestFit="1" customWidth="1"/>
  </cols>
  <sheetData>
    <row r="3" spans="2:9" x14ac:dyDescent="0.2">
      <c r="B3" s="296" t="s">
        <v>12</v>
      </c>
      <c r="C3" s="296"/>
      <c r="D3" s="296"/>
      <c r="E3" s="296"/>
      <c r="F3" s="296"/>
    </row>
    <row r="4" spans="2:9" ht="23.5" customHeight="1" x14ac:dyDescent="0.2">
      <c r="B4" s="296"/>
      <c r="C4" s="296"/>
      <c r="D4" s="296"/>
      <c r="E4" s="296"/>
      <c r="F4" s="296"/>
    </row>
    <row r="5" spans="2:9" x14ac:dyDescent="0.2">
      <c r="B5" s="294" t="s">
        <v>556</v>
      </c>
      <c r="C5" s="294"/>
      <c r="D5" s="294"/>
      <c r="E5" s="294"/>
      <c r="F5" s="294"/>
    </row>
    <row r="6" spans="2:9" ht="23.5" customHeight="1" x14ac:dyDescent="0.2">
      <c r="B6" s="296" t="s">
        <v>660</v>
      </c>
      <c r="C6" s="296"/>
      <c r="D6" s="296"/>
      <c r="E6" s="296"/>
      <c r="F6" s="112" t="s">
        <v>574</v>
      </c>
    </row>
    <row r="7" spans="2:9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9" x14ac:dyDescent="0.2">
      <c r="B8" s="108"/>
      <c r="C8" s="108"/>
      <c r="D8" s="108"/>
      <c r="E8" s="108"/>
      <c r="F8" s="108"/>
    </row>
    <row r="9" spans="2:9" x14ac:dyDescent="0.2">
      <c r="B9" s="110" t="s">
        <v>563</v>
      </c>
      <c r="C9" s="110"/>
      <c r="D9" s="110"/>
      <c r="E9" s="110"/>
      <c r="F9" s="110"/>
    </row>
    <row r="10" spans="2:9" ht="48" x14ac:dyDescent="0.2">
      <c r="B10" s="121" t="s">
        <v>595</v>
      </c>
      <c r="C10" s="122" t="s">
        <v>11</v>
      </c>
      <c r="D10" s="123">
        <v>1</v>
      </c>
      <c r="E10" s="123">
        <v>50000</v>
      </c>
      <c r="F10" s="118">
        <f>D10*E10</f>
        <v>50000</v>
      </c>
    </row>
    <row r="11" spans="2:9" ht="32" x14ac:dyDescent="0.2">
      <c r="B11" s="121" t="s">
        <v>624</v>
      </c>
      <c r="C11" s="122" t="s">
        <v>135</v>
      </c>
      <c r="D11" s="123">
        <v>1</v>
      </c>
      <c r="E11" s="123">
        <v>160000</v>
      </c>
      <c r="F11" s="118">
        <f>D11*E11</f>
        <v>160000</v>
      </c>
    </row>
    <row r="12" spans="2:9" x14ac:dyDescent="0.2">
      <c r="B12" s="108"/>
      <c r="C12" s="122"/>
      <c r="D12" s="123"/>
      <c r="E12" s="123"/>
      <c r="F12" s="127">
        <f>SUM(F10:F11)</f>
        <v>210000</v>
      </c>
    </row>
    <row r="13" spans="2:9" x14ac:dyDescent="0.2">
      <c r="B13" s="110" t="s">
        <v>558</v>
      </c>
      <c r="C13" s="122"/>
      <c r="D13" s="123"/>
      <c r="E13" s="123"/>
      <c r="F13" s="127"/>
    </row>
    <row r="14" spans="2:9" x14ac:dyDescent="0.2">
      <c r="B14" s="110" t="s">
        <v>562</v>
      </c>
      <c r="C14" s="122"/>
      <c r="D14" s="123"/>
      <c r="E14" s="123"/>
      <c r="F14" s="127"/>
    </row>
    <row r="15" spans="2:9" ht="80" x14ac:dyDescent="0.2">
      <c r="B15" s="121" t="s">
        <v>589</v>
      </c>
      <c r="C15" s="122" t="s">
        <v>0</v>
      </c>
      <c r="D15" s="123">
        <v>1</v>
      </c>
      <c r="E15" s="123">
        <v>22000</v>
      </c>
      <c r="F15" s="118">
        <f>D15*E15</f>
        <v>22000</v>
      </c>
    </row>
    <row r="16" spans="2:9" ht="80" x14ac:dyDescent="0.2">
      <c r="B16" s="121" t="s">
        <v>596</v>
      </c>
      <c r="C16" s="122" t="s">
        <v>0</v>
      </c>
      <c r="D16" s="123">
        <v>1</v>
      </c>
      <c r="E16" s="123">
        <v>5500</v>
      </c>
      <c r="F16" s="118">
        <f>D16*E16</f>
        <v>5500</v>
      </c>
      <c r="I16" s="135"/>
    </row>
    <row r="17" spans="2:6" x14ac:dyDescent="0.2">
      <c r="B17" s="108"/>
      <c r="C17" s="108"/>
      <c r="D17" s="108"/>
      <c r="E17" s="108"/>
      <c r="F17" s="108"/>
    </row>
    <row r="18" spans="2:6" x14ac:dyDescent="0.2">
      <c r="B18" s="110" t="s">
        <v>559</v>
      </c>
      <c r="C18" s="110"/>
      <c r="D18" s="110"/>
      <c r="E18" s="110"/>
      <c r="F18" s="120">
        <f>SUM(F15:F17)</f>
        <v>27500</v>
      </c>
    </row>
    <row r="19" spans="2:6" x14ac:dyDescent="0.2">
      <c r="B19" s="110" t="s">
        <v>564</v>
      </c>
      <c r="C19" s="110"/>
      <c r="D19" s="110"/>
      <c r="E19" s="110"/>
      <c r="F19" s="110"/>
    </row>
    <row r="20" spans="2:6" x14ac:dyDescent="0.2">
      <c r="B20" s="108" t="s">
        <v>580</v>
      </c>
      <c r="C20" s="117" t="s">
        <v>0</v>
      </c>
      <c r="D20" s="117">
        <v>0</v>
      </c>
      <c r="E20" s="118">
        <v>0</v>
      </c>
      <c r="F20" s="118">
        <f>D20*E20</f>
        <v>0</v>
      </c>
    </row>
    <row r="21" spans="2:6" x14ac:dyDescent="0.2">
      <c r="B21" s="110" t="s">
        <v>560</v>
      </c>
      <c r="C21" s="108"/>
      <c r="D21" s="108"/>
      <c r="E21" s="108"/>
      <c r="F21" s="120">
        <f>F20</f>
        <v>0</v>
      </c>
    </row>
    <row r="22" spans="2:6" x14ac:dyDescent="0.2">
      <c r="B22" s="110" t="s">
        <v>565</v>
      </c>
      <c r="C22" s="110"/>
      <c r="D22" s="110"/>
      <c r="E22" s="110"/>
      <c r="F22" s="110"/>
    </row>
    <row r="23" spans="2:6" x14ac:dyDescent="0.2">
      <c r="B23" s="108" t="s">
        <v>233</v>
      </c>
      <c r="C23" s="117" t="s">
        <v>0</v>
      </c>
      <c r="D23" s="117">
        <v>0</v>
      </c>
      <c r="E23" s="118">
        <v>0</v>
      </c>
      <c r="F23" s="118">
        <f>D23*E23</f>
        <v>0</v>
      </c>
    </row>
    <row r="24" spans="2:6" x14ac:dyDescent="0.2">
      <c r="B24" s="110" t="s">
        <v>583</v>
      </c>
      <c r="C24" s="108"/>
      <c r="D24" s="108"/>
      <c r="E24" s="108"/>
      <c r="F24" s="120">
        <f>F23</f>
        <v>0</v>
      </c>
    </row>
    <row r="25" spans="2:6" x14ac:dyDescent="0.2">
      <c r="B25" s="110" t="s">
        <v>581</v>
      </c>
      <c r="C25" s="110"/>
      <c r="D25" s="110"/>
      <c r="E25" s="110"/>
      <c r="F25" s="110"/>
    </row>
    <row r="26" spans="2:6" ht="16" x14ac:dyDescent="0.2">
      <c r="B26" s="121" t="s">
        <v>586</v>
      </c>
      <c r="C26" s="117" t="s">
        <v>0</v>
      </c>
      <c r="D26" s="117">
        <v>0</v>
      </c>
      <c r="E26" s="118">
        <v>0</v>
      </c>
      <c r="F26" s="118">
        <f>D26*E26</f>
        <v>0</v>
      </c>
    </row>
    <row r="27" spans="2:6" x14ac:dyDescent="0.2">
      <c r="B27" s="110" t="s">
        <v>582</v>
      </c>
      <c r="C27" s="108"/>
      <c r="D27" s="108"/>
      <c r="E27" s="108"/>
      <c r="F27" s="120">
        <f>F26</f>
        <v>0</v>
      </c>
    </row>
    <row r="28" spans="2:6" x14ac:dyDescent="0.2">
      <c r="B28" s="297" t="s">
        <v>567</v>
      </c>
      <c r="C28" s="297"/>
      <c r="D28" s="297"/>
      <c r="E28" s="297"/>
      <c r="F28" s="120">
        <f>F18+F12</f>
        <v>237500</v>
      </c>
    </row>
  </sheetData>
  <mergeCells count="4">
    <mergeCell ref="B3:F4"/>
    <mergeCell ref="B5:F5"/>
    <mergeCell ref="B6:E6"/>
    <mergeCell ref="B28:E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3:I24"/>
  <sheetViews>
    <sheetView workbookViewId="0">
      <selection activeCell="H22" sqref="H22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ht="38.5" customHeight="1" x14ac:dyDescent="0.2">
      <c r="B6" s="296" t="s">
        <v>661</v>
      </c>
      <c r="C6" s="296"/>
      <c r="D6" s="296"/>
      <c r="E6" s="296"/>
      <c r="F6" s="113" t="s">
        <v>573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x14ac:dyDescent="0.2">
      <c r="B10" s="108" t="s">
        <v>594</v>
      </c>
      <c r="C10" s="117" t="s">
        <v>0</v>
      </c>
      <c r="D10" s="117">
        <v>0</v>
      </c>
      <c r="E10" s="118">
        <v>0</v>
      </c>
      <c r="F10" s="118">
        <f>D10*E10</f>
        <v>0</v>
      </c>
    </row>
    <row r="11" spans="2:6" x14ac:dyDescent="0.2">
      <c r="B11" s="110" t="s">
        <v>558</v>
      </c>
      <c r="C11" s="108"/>
      <c r="D11" s="108"/>
      <c r="E11" s="108"/>
      <c r="F11" s="120">
        <f>F10</f>
        <v>0</v>
      </c>
    </row>
    <row r="12" spans="2:6" x14ac:dyDescent="0.2">
      <c r="B12" s="110" t="s">
        <v>562</v>
      </c>
      <c r="C12" s="110"/>
      <c r="D12" s="110"/>
      <c r="E12" s="110"/>
      <c r="F12" s="110"/>
    </row>
    <row r="13" spans="2:6" x14ac:dyDescent="0.2">
      <c r="B13" s="108" t="s">
        <v>585</v>
      </c>
      <c r="C13" s="117" t="s">
        <v>0</v>
      </c>
      <c r="D13" s="117">
        <v>0</v>
      </c>
      <c r="E13" s="118">
        <v>0</v>
      </c>
      <c r="F13" s="118">
        <f>D13*E13</f>
        <v>0</v>
      </c>
    </row>
    <row r="14" spans="2:6" x14ac:dyDescent="0.2">
      <c r="B14" s="110" t="s">
        <v>559</v>
      </c>
      <c r="C14" s="108"/>
      <c r="D14" s="108"/>
      <c r="E14" s="108"/>
      <c r="F14" s="120">
        <f>F13</f>
        <v>0</v>
      </c>
    </row>
    <row r="15" spans="2:6" x14ac:dyDescent="0.2">
      <c r="B15" s="110" t="s">
        <v>564</v>
      </c>
      <c r="C15" s="110"/>
      <c r="D15" s="110"/>
      <c r="E15" s="110"/>
      <c r="F15" s="110"/>
    </row>
    <row r="16" spans="2:6" x14ac:dyDescent="0.2">
      <c r="B16" s="108" t="s">
        <v>580</v>
      </c>
      <c r="C16" s="117" t="s">
        <v>0</v>
      </c>
      <c r="D16" s="117">
        <v>0</v>
      </c>
      <c r="E16" s="118">
        <v>0</v>
      </c>
      <c r="F16" s="118">
        <f>D16*E16</f>
        <v>0</v>
      </c>
    </row>
    <row r="17" spans="2:9" x14ac:dyDescent="0.2">
      <c r="B17" s="110" t="s">
        <v>560</v>
      </c>
      <c r="C17" s="108"/>
      <c r="D17" s="108"/>
      <c r="E17" s="108"/>
      <c r="F17" s="120">
        <f>F16</f>
        <v>0</v>
      </c>
    </row>
    <row r="18" spans="2:9" x14ac:dyDescent="0.2">
      <c r="B18" s="110" t="s">
        <v>565</v>
      </c>
      <c r="C18" s="110"/>
      <c r="D18" s="110"/>
      <c r="E18" s="110"/>
      <c r="F18" s="110"/>
    </row>
    <row r="19" spans="2:9" x14ac:dyDescent="0.2">
      <c r="B19" s="108" t="s">
        <v>233</v>
      </c>
      <c r="C19" s="117" t="s">
        <v>0</v>
      </c>
      <c r="D19" s="117">
        <v>0</v>
      </c>
      <c r="E19" s="118">
        <v>0</v>
      </c>
      <c r="F19" s="118">
        <f>D19*E19</f>
        <v>0</v>
      </c>
    </row>
    <row r="20" spans="2:9" x14ac:dyDescent="0.2">
      <c r="B20" s="110" t="s">
        <v>583</v>
      </c>
      <c r="C20" s="108"/>
      <c r="D20" s="108"/>
      <c r="E20" s="108"/>
      <c r="F20" s="120">
        <f>F19</f>
        <v>0</v>
      </c>
      <c r="I20" s="135"/>
    </row>
    <row r="21" spans="2:9" x14ac:dyDescent="0.2">
      <c r="B21" s="110" t="s">
        <v>581</v>
      </c>
      <c r="C21" s="110"/>
      <c r="D21" s="110"/>
      <c r="E21" s="110"/>
      <c r="F21" s="110"/>
    </row>
    <row r="22" spans="2:9" ht="32" x14ac:dyDescent="0.2">
      <c r="B22" s="121" t="s">
        <v>597</v>
      </c>
      <c r="C22" s="117" t="s">
        <v>0</v>
      </c>
      <c r="D22" s="117">
        <v>1</v>
      </c>
      <c r="E22" s="118">
        <v>110000000</v>
      </c>
      <c r="F22" s="118">
        <f>D22*E22</f>
        <v>110000000</v>
      </c>
    </row>
    <row r="23" spans="2:9" x14ac:dyDescent="0.2">
      <c r="B23" s="110" t="s">
        <v>582</v>
      </c>
      <c r="C23" s="108"/>
      <c r="D23" s="108"/>
      <c r="E23" s="108"/>
      <c r="F23" s="120">
        <f>F22</f>
        <v>110000000</v>
      </c>
    </row>
    <row r="24" spans="2:9" x14ac:dyDescent="0.2">
      <c r="B24" s="297" t="s">
        <v>567</v>
      </c>
      <c r="C24" s="297"/>
      <c r="D24" s="297"/>
      <c r="E24" s="297"/>
      <c r="F24" s="120">
        <f>F23</f>
        <v>110000000</v>
      </c>
    </row>
  </sheetData>
  <mergeCells count="4">
    <mergeCell ref="B3:F4"/>
    <mergeCell ref="B5:F5"/>
    <mergeCell ref="B6:E6"/>
    <mergeCell ref="B24:E2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3:F24"/>
  <sheetViews>
    <sheetView topLeftCell="A3" workbookViewId="0">
      <selection activeCell="B7" sqref="B7"/>
    </sheetView>
  </sheetViews>
  <sheetFormatPr baseColWidth="10" defaultRowHeight="15" x14ac:dyDescent="0.2"/>
  <cols>
    <col min="2" max="2" width="36.6640625" bestFit="1" customWidth="1"/>
    <col min="4" max="4" width="11" customWidth="1"/>
    <col min="5" max="5" width="16.5" bestFit="1" customWidth="1"/>
    <col min="6" max="6" width="16.6640625" bestFit="1" customWidth="1"/>
  </cols>
  <sheetData>
    <row r="3" spans="2:6" x14ac:dyDescent="0.2">
      <c r="B3" s="296" t="s">
        <v>12</v>
      </c>
      <c r="C3" s="296"/>
      <c r="D3" s="296"/>
      <c r="E3" s="296"/>
      <c r="F3" s="296"/>
    </row>
    <row r="4" spans="2:6" ht="23.5" customHeight="1" x14ac:dyDescent="0.2">
      <c r="B4" s="296"/>
      <c r="C4" s="296"/>
      <c r="D4" s="296"/>
      <c r="E4" s="296"/>
      <c r="F4" s="296"/>
    </row>
    <row r="5" spans="2:6" x14ac:dyDescent="0.2">
      <c r="B5" s="294" t="s">
        <v>556</v>
      </c>
      <c r="C5" s="294"/>
      <c r="D5" s="294"/>
      <c r="E5" s="294"/>
      <c r="F5" s="294"/>
    </row>
    <row r="6" spans="2:6" x14ac:dyDescent="0.2">
      <c r="B6" s="294" t="s">
        <v>662</v>
      </c>
      <c r="C6" s="294"/>
      <c r="D6" s="294"/>
      <c r="E6" s="294"/>
      <c r="F6" s="110" t="s">
        <v>575</v>
      </c>
    </row>
    <row r="7" spans="2:6" x14ac:dyDescent="0.2">
      <c r="B7" s="110" t="s">
        <v>172</v>
      </c>
      <c r="C7" s="79" t="s">
        <v>0</v>
      </c>
      <c r="D7" s="110" t="s">
        <v>1</v>
      </c>
      <c r="E7" s="110" t="s">
        <v>561</v>
      </c>
      <c r="F7" s="110" t="s">
        <v>557</v>
      </c>
    </row>
    <row r="8" spans="2:6" x14ac:dyDescent="0.2">
      <c r="B8" s="108"/>
      <c r="C8" s="108"/>
      <c r="D8" s="108"/>
      <c r="E8" s="108"/>
      <c r="F8" s="108"/>
    </row>
    <row r="9" spans="2:6" x14ac:dyDescent="0.2">
      <c r="B9" s="110" t="s">
        <v>563</v>
      </c>
      <c r="C9" s="110"/>
      <c r="D9" s="110"/>
      <c r="E9" s="110"/>
      <c r="F9" s="110"/>
    </row>
    <row r="10" spans="2:6" x14ac:dyDescent="0.2">
      <c r="B10" s="108" t="s">
        <v>594</v>
      </c>
      <c r="C10" s="117" t="s">
        <v>0</v>
      </c>
      <c r="D10" s="117">
        <v>0</v>
      </c>
      <c r="E10" s="118">
        <v>0</v>
      </c>
      <c r="F10" s="118">
        <f>D10*E10</f>
        <v>0</v>
      </c>
    </row>
    <row r="11" spans="2:6" x14ac:dyDescent="0.2">
      <c r="B11" s="110" t="s">
        <v>558</v>
      </c>
      <c r="C11" s="108"/>
      <c r="D11" s="108"/>
      <c r="E11" s="108"/>
      <c r="F11" s="120">
        <f>F10</f>
        <v>0</v>
      </c>
    </row>
    <row r="12" spans="2:6" x14ac:dyDescent="0.2">
      <c r="B12" s="110" t="s">
        <v>562</v>
      </c>
      <c r="C12" s="110"/>
      <c r="D12" s="110"/>
      <c r="E12" s="110"/>
      <c r="F12" s="110"/>
    </row>
    <row r="13" spans="2:6" x14ac:dyDescent="0.2">
      <c r="B13" s="108" t="s">
        <v>585</v>
      </c>
      <c r="C13" s="117" t="s">
        <v>0</v>
      </c>
      <c r="D13" s="117">
        <v>0</v>
      </c>
      <c r="E13" s="118">
        <v>0</v>
      </c>
      <c r="F13" s="118">
        <f>D13*E13</f>
        <v>0</v>
      </c>
    </row>
    <row r="14" spans="2:6" x14ac:dyDescent="0.2">
      <c r="B14" s="110" t="s">
        <v>559</v>
      </c>
      <c r="C14" s="108"/>
      <c r="D14" s="108"/>
      <c r="E14" s="108"/>
      <c r="F14" s="120">
        <f>F13</f>
        <v>0</v>
      </c>
    </row>
    <row r="15" spans="2:6" x14ac:dyDescent="0.2">
      <c r="B15" s="110" t="s">
        <v>564</v>
      </c>
      <c r="C15" s="110"/>
      <c r="D15" s="110"/>
      <c r="E15" s="110"/>
      <c r="F15" s="110"/>
    </row>
    <row r="16" spans="2:6" x14ac:dyDescent="0.2">
      <c r="B16" s="108" t="s">
        <v>580</v>
      </c>
      <c r="C16" s="117" t="s">
        <v>0</v>
      </c>
      <c r="D16" s="117">
        <v>0</v>
      </c>
      <c r="E16" s="118">
        <v>0</v>
      </c>
      <c r="F16" s="118">
        <f>D16*E16</f>
        <v>0</v>
      </c>
    </row>
    <row r="17" spans="2:6" x14ac:dyDescent="0.2">
      <c r="B17" s="110" t="s">
        <v>560</v>
      </c>
      <c r="C17" s="108"/>
      <c r="D17" s="108"/>
      <c r="E17" s="108"/>
      <c r="F17" s="120">
        <f>F16</f>
        <v>0</v>
      </c>
    </row>
    <row r="18" spans="2:6" x14ac:dyDescent="0.2">
      <c r="B18" s="110" t="s">
        <v>565</v>
      </c>
      <c r="C18" s="110"/>
      <c r="D18" s="110"/>
      <c r="E18" s="110"/>
      <c r="F18" s="110"/>
    </row>
    <row r="19" spans="2:6" x14ac:dyDescent="0.2">
      <c r="B19" s="108" t="s">
        <v>233</v>
      </c>
      <c r="C19" s="117" t="s">
        <v>0</v>
      </c>
      <c r="D19" s="117">
        <v>0</v>
      </c>
      <c r="E19" s="118">
        <v>0</v>
      </c>
      <c r="F19" s="118">
        <f>D19*E19</f>
        <v>0</v>
      </c>
    </row>
    <row r="20" spans="2:6" x14ac:dyDescent="0.2">
      <c r="B20" s="110" t="s">
        <v>583</v>
      </c>
      <c r="C20" s="108"/>
      <c r="D20" s="108"/>
      <c r="E20" s="108"/>
      <c r="F20" s="120">
        <f>F19</f>
        <v>0</v>
      </c>
    </row>
    <row r="21" spans="2:6" x14ac:dyDescent="0.2">
      <c r="B21" s="110" t="s">
        <v>581</v>
      </c>
      <c r="C21" s="110"/>
      <c r="D21" s="110"/>
      <c r="E21" s="110"/>
      <c r="F21" s="110"/>
    </row>
    <row r="22" spans="2:6" ht="48" x14ac:dyDescent="0.2">
      <c r="B22" s="121" t="s">
        <v>598</v>
      </c>
      <c r="C22" s="117" t="s">
        <v>0</v>
      </c>
      <c r="D22" s="117">
        <v>1</v>
      </c>
      <c r="E22" s="118">
        <v>27000000</v>
      </c>
      <c r="F22" s="118">
        <f>D22*E22</f>
        <v>27000000</v>
      </c>
    </row>
    <row r="23" spans="2:6" x14ac:dyDescent="0.2">
      <c r="B23" s="110" t="s">
        <v>582</v>
      </c>
      <c r="C23" s="108"/>
      <c r="D23" s="108"/>
      <c r="E23" s="108"/>
      <c r="F23" s="120">
        <f>F22</f>
        <v>27000000</v>
      </c>
    </row>
    <row r="24" spans="2:6" x14ac:dyDescent="0.2">
      <c r="B24" s="297" t="s">
        <v>567</v>
      </c>
      <c r="C24" s="297"/>
      <c r="D24" s="297"/>
      <c r="E24" s="297"/>
      <c r="F24" s="120">
        <f>F23</f>
        <v>27000000</v>
      </c>
    </row>
  </sheetData>
  <mergeCells count="4">
    <mergeCell ref="B3:F4"/>
    <mergeCell ref="B5:F5"/>
    <mergeCell ref="B6:E6"/>
    <mergeCell ref="B24:E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C1:M29"/>
  <sheetViews>
    <sheetView workbookViewId="0">
      <selection activeCell="J6" sqref="J6:J15"/>
    </sheetView>
  </sheetViews>
  <sheetFormatPr baseColWidth="10" defaultRowHeight="15" x14ac:dyDescent="0.2"/>
  <cols>
    <col min="5" max="5" width="26" customWidth="1"/>
    <col min="8" max="8" width="17.5" bestFit="1" customWidth="1"/>
    <col min="9" max="10" width="12.1640625" bestFit="1" customWidth="1"/>
    <col min="11" max="11" width="14.83203125" bestFit="1" customWidth="1"/>
    <col min="12" max="12" width="12.83203125" bestFit="1" customWidth="1"/>
  </cols>
  <sheetData>
    <row r="1" spans="3:13" x14ac:dyDescent="0.2">
      <c r="E1" s="20"/>
    </row>
    <row r="5" spans="3:13" ht="30" x14ac:dyDescent="0.2">
      <c r="C5" s="8"/>
      <c r="D5" s="252" t="s">
        <v>6</v>
      </c>
      <c r="E5" s="252"/>
      <c r="F5" s="68" t="s">
        <v>1</v>
      </c>
      <c r="G5" s="68" t="s">
        <v>0</v>
      </c>
      <c r="H5" s="31" t="s">
        <v>225</v>
      </c>
      <c r="I5" s="69" t="s">
        <v>226</v>
      </c>
      <c r="J5" s="69" t="s">
        <v>199</v>
      </c>
      <c r="K5" s="31" t="s">
        <v>197</v>
      </c>
    </row>
    <row r="6" spans="3:13" x14ac:dyDescent="0.2">
      <c r="C6" s="263"/>
      <c r="D6" s="305" t="s">
        <v>216</v>
      </c>
      <c r="E6" s="305"/>
      <c r="F6" s="20">
        <v>300</v>
      </c>
      <c r="G6" s="21" t="s">
        <v>0</v>
      </c>
      <c r="H6" s="75">
        <v>30000</v>
      </c>
      <c r="I6" s="75">
        <v>30000</v>
      </c>
      <c r="J6" s="33">
        <v>30000</v>
      </c>
      <c r="K6" s="33">
        <f t="shared" ref="K6:K15" si="0">F6*J6</f>
        <v>9000000</v>
      </c>
    </row>
    <row r="7" spans="3:13" x14ac:dyDescent="0.2">
      <c r="C7" s="263"/>
      <c r="D7" s="305" t="s">
        <v>217</v>
      </c>
      <c r="E7" s="305"/>
      <c r="F7" s="20">
        <v>500</v>
      </c>
      <c r="G7" s="21" t="s">
        <v>0</v>
      </c>
      <c r="H7" s="75">
        <v>2000</v>
      </c>
      <c r="I7" s="75">
        <v>2000</v>
      </c>
      <c r="J7" s="33">
        <v>2000</v>
      </c>
      <c r="K7" s="33">
        <f t="shared" si="0"/>
        <v>1000000</v>
      </c>
    </row>
    <row r="8" spans="3:13" ht="28.25" customHeight="1" x14ac:dyDescent="0.2">
      <c r="C8" s="263"/>
      <c r="D8" s="305" t="s">
        <v>218</v>
      </c>
      <c r="E8" s="305"/>
      <c r="F8" s="20">
        <v>300</v>
      </c>
      <c r="G8" s="21" t="s">
        <v>0</v>
      </c>
      <c r="H8" s="75">
        <v>41000</v>
      </c>
      <c r="I8" s="75">
        <v>41000</v>
      </c>
      <c r="J8" s="33">
        <v>41000</v>
      </c>
      <c r="K8" s="33">
        <f t="shared" si="0"/>
        <v>12300000</v>
      </c>
    </row>
    <row r="9" spans="3:13" x14ac:dyDescent="0.2">
      <c r="C9" s="263"/>
      <c r="D9" s="305" t="s">
        <v>219</v>
      </c>
      <c r="E9" s="305"/>
      <c r="F9" s="20">
        <v>10</v>
      </c>
      <c r="G9" s="21" t="s">
        <v>0</v>
      </c>
      <c r="H9" s="75">
        <v>186500</v>
      </c>
      <c r="I9" s="75">
        <v>187500</v>
      </c>
      <c r="J9" s="33">
        <v>187000</v>
      </c>
      <c r="K9" s="33">
        <f t="shared" si="0"/>
        <v>1870000</v>
      </c>
    </row>
    <row r="10" spans="3:13" x14ac:dyDescent="0.2">
      <c r="C10" s="263"/>
      <c r="D10" s="248" t="s">
        <v>533</v>
      </c>
      <c r="E10" s="250"/>
      <c r="F10" s="20">
        <v>10</v>
      </c>
      <c r="G10" s="21" t="s">
        <v>0</v>
      </c>
      <c r="H10" s="75">
        <v>149000</v>
      </c>
      <c r="I10" s="75">
        <v>149000</v>
      </c>
      <c r="J10" s="75">
        <v>149000</v>
      </c>
      <c r="K10" s="33">
        <f>F10*J10</f>
        <v>1490000</v>
      </c>
    </row>
    <row r="11" spans="3:13" x14ac:dyDescent="0.2">
      <c r="C11" s="263"/>
      <c r="D11" s="305" t="s">
        <v>220</v>
      </c>
      <c r="E11" s="305"/>
      <c r="F11" s="20">
        <v>300</v>
      </c>
      <c r="G11" s="21" t="s">
        <v>0</v>
      </c>
      <c r="H11" s="75">
        <v>5000</v>
      </c>
      <c r="I11" s="75">
        <v>5000</v>
      </c>
      <c r="J11" s="33">
        <v>5000</v>
      </c>
      <c r="K11" s="33">
        <f t="shared" si="0"/>
        <v>1500000</v>
      </c>
    </row>
    <row r="12" spans="3:13" x14ac:dyDescent="0.2">
      <c r="C12" s="263"/>
      <c r="D12" s="305" t="s">
        <v>221</v>
      </c>
      <c r="E12" s="305"/>
      <c r="F12" s="20">
        <v>300</v>
      </c>
      <c r="G12" s="21" t="s">
        <v>0</v>
      </c>
      <c r="H12" s="75">
        <v>4000</v>
      </c>
      <c r="I12" s="75">
        <v>4000</v>
      </c>
      <c r="J12" s="33">
        <v>4000</v>
      </c>
      <c r="K12" s="33">
        <f t="shared" si="0"/>
        <v>1200000</v>
      </c>
    </row>
    <row r="13" spans="3:13" x14ac:dyDescent="0.2">
      <c r="C13" s="263"/>
      <c r="D13" s="305" t="s">
        <v>222</v>
      </c>
      <c r="E13" s="305"/>
      <c r="F13" s="20">
        <v>300</v>
      </c>
      <c r="G13" s="21" t="s">
        <v>0</v>
      </c>
      <c r="H13" s="75">
        <v>1600</v>
      </c>
      <c r="I13" s="75">
        <v>1800</v>
      </c>
      <c r="J13" s="33">
        <v>1700</v>
      </c>
      <c r="K13" s="33">
        <f t="shared" si="0"/>
        <v>510000</v>
      </c>
    </row>
    <row r="14" spans="3:13" x14ac:dyDescent="0.2">
      <c r="C14" s="263"/>
      <c r="D14" s="305" t="s">
        <v>223</v>
      </c>
      <c r="E14" s="305"/>
      <c r="F14" s="20">
        <v>300</v>
      </c>
      <c r="G14" s="21" t="s">
        <v>0</v>
      </c>
      <c r="H14" s="75">
        <v>8020</v>
      </c>
      <c r="I14" s="75">
        <v>8780</v>
      </c>
      <c r="J14" s="33">
        <v>8400</v>
      </c>
      <c r="K14" s="33">
        <f t="shared" si="0"/>
        <v>2520000</v>
      </c>
    </row>
    <row r="15" spans="3:13" x14ac:dyDescent="0.2">
      <c r="C15" s="263"/>
      <c r="D15" s="305" t="s">
        <v>224</v>
      </c>
      <c r="E15" s="305"/>
      <c r="F15" s="20">
        <v>2</v>
      </c>
      <c r="G15" s="21" t="s">
        <v>0</v>
      </c>
      <c r="H15" s="75">
        <v>600000</v>
      </c>
      <c r="I15" s="75">
        <v>600000</v>
      </c>
      <c r="J15" s="33">
        <v>600000</v>
      </c>
      <c r="K15" s="33">
        <f t="shared" si="0"/>
        <v>1200000</v>
      </c>
    </row>
    <row r="16" spans="3:13" x14ac:dyDescent="0.2">
      <c r="C16" s="263"/>
      <c r="D16" s="251" t="s">
        <v>215</v>
      </c>
      <c r="E16" s="251"/>
      <c r="F16" s="251"/>
      <c r="G16" s="251"/>
      <c r="H16" s="251"/>
      <c r="I16" s="251"/>
      <c r="J16" s="251"/>
      <c r="K16" s="36">
        <f>SUM(K6:K15)</f>
        <v>32590000</v>
      </c>
      <c r="M16" s="80"/>
    </row>
    <row r="18" spans="3:12" x14ac:dyDescent="0.2">
      <c r="K18" s="57"/>
    </row>
    <row r="19" spans="3:12" x14ac:dyDescent="0.2">
      <c r="L19" s="80"/>
    </row>
    <row r="20" spans="3:12" x14ac:dyDescent="0.2">
      <c r="C20" s="3"/>
      <c r="D20" s="3"/>
      <c r="E20" s="3"/>
      <c r="F20" s="3"/>
      <c r="G20" s="3"/>
    </row>
    <row r="21" spans="3:12" x14ac:dyDescent="0.2">
      <c r="C21" s="3"/>
      <c r="D21" s="3"/>
      <c r="E21" s="28"/>
      <c r="F21" s="3"/>
      <c r="G21" s="3"/>
    </row>
    <row r="22" spans="3:12" x14ac:dyDescent="0.2">
      <c r="C22" s="3"/>
      <c r="D22" s="3"/>
      <c r="E22" s="3"/>
      <c r="F22" s="3"/>
      <c r="G22" s="3"/>
    </row>
    <row r="23" spans="3:12" x14ac:dyDescent="0.2">
      <c r="C23" s="3"/>
      <c r="D23" s="3"/>
      <c r="E23" s="3"/>
      <c r="F23" s="3"/>
      <c r="G23" s="3"/>
    </row>
    <row r="24" spans="3:12" x14ac:dyDescent="0.2">
      <c r="C24" s="3"/>
      <c r="D24" s="3"/>
      <c r="E24" s="3"/>
      <c r="F24" s="3"/>
      <c r="G24" s="3"/>
    </row>
    <row r="25" spans="3:12" x14ac:dyDescent="0.2">
      <c r="C25" s="3"/>
      <c r="D25" s="26" t="s">
        <v>167</v>
      </c>
      <c r="E25" s="3"/>
      <c r="F25" s="3"/>
      <c r="G25" s="3"/>
    </row>
    <row r="26" spans="3:12" x14ac:dyDescent="0.2">
      <c r="C26" s="3"/>
      <c r="D26" s="27" t="s">
        <v>168</v>
      </c>
      <c r="E26" s="3"/>
      <c r="F26" s="3"/>
      <c r="G26" s="3"/>
    </row>
    <row r="27" spans="3:12" x14ac:dyDescent="0.2">
      <c r="C27" s="3"/>
      <c r="D27" s="27" t="s">
        <v>169</v>
      </c>
      <c r="E27" s="3"/>
      <c r="F27" s="3"/>
      <c r="G27" s="3"/>
    </row>
    <row r="28" spans="3:12" x14ac:dyDescent="0.2">
      <c r="C28" s="3"/>
      <c r="D28" s="3"/>
      <c r="E28" s="3"/>
      <c r="F28" s="3"/>
      <c r="G28" s="3"/>
    </row>
    <row r="29" spans="3:12" x14ac:dyDescent="0.2">
      <c r="C29" s="3"/>
      <c r="D29" s="3"/>
      <c r="E29" s="3"/>
      <c r="F29" s="3"/>
      <c r="G29" s="3"/>
    </row>
  </sheetData>
  <mergeCells count="13">
    <mergeCell ref="D5:E5"/>
    <mergeCell ref="C6:C16"/>
    <mergeCell ref="D6:E6"/>
    <mergeCell ref="D7:E7"/>
    <mergeCell ref="D8:E8"/>
    <mergeCell ref="D9:E9"/>
    <mergeCell ref="D11:E11"/>
    <mergeCell ref="D16:J16"/>
    <mergeCell ref="D12:E12"/>
    <mergeCell ref="D13:E13"/>
    <mergeCell ref="D14:E14"/>
    <mergeCell ref="D15:E15"/>
    <mergeCell ref="D10:E10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C4:O49"/>
  <sheetViews>
    <sheetView topLeftCell="A23" workbookViewId="0">
      <selection activeCell="J8" sqref="J8"/>
    </sheetView>
  </sheetViews>
  <sheetFormatPr baseColWidth="10" defaultRowHeight="15" x14ac:dyDescent="0.2"/>
  <cols>
    <col min="3" max="3" width="28.33203125" customWidth="1"/>
    <col min="5" max="5" width="26.5" customWidth="1"/>
    <col min="8" max="9" width="13.6640625" bestFit="1" customWidth="1"/>
    <col min="10" max="10" width="9.5" bestFit="1" customWidth="1"/>
    <col min="11" max="11" width="17.6640625" bestFit="1" customWidth="1"/>
    <col min="13" max="13" width="18.6640625" bestFit="1" customWidth="1"/>
    <col min="14" max="14" width="18.5" bestFit="1" customWidth="1"/>
    <col min="15" max="15" width="13" bestFit="1" customWidth="1"/>
  </cols>
  <sheetData>
    <row r="4" spans="3:15" ht="30" x14ac:dyDescent="0.2">
      <c r="C4" s="68" t="s">
        <v>46</v>
      </c>
      <c r="D4" s="252" t="s">
        <v>6</v>
      </c>
      <c r="E4" s="252"/>
      <c r="F4" s="68" t="s">
        <v>1</v>
      </c>
      <c r="G4" s="68" t="s">
        <v>0</v>
      </c>
      <c r="H4" s="69" t="s">
        <v>199</v>
      </c>
      <c r="I4" s="69" t="s">
        <v>42</v>
      </c>
      <c r="J4" s="69" t="s">
        <v>600</v>
      </c>
      <c r="K4" s="31" t="s">
        <v>197</v>
      </c>
    </row>
    <row r="5" spans="3:15" x14ac:dyDescent="0.2">
      <c r="C5" s="134" t="s">
        <v>601</v>
      </c>
      <c r="D5" s="306" t="s">
        <v>602</v>
      </c>
      <c r="E5" s="307"/>
      <c r="F5" s="307"/>
      <c r="G5" s="307"/>
      <c r="H5" s="307"/>
      <c r="I5" s="307"/>
      <c r="J5" s="307"/>
      <c r="K5" s="308"/>
    </row>
    <row r="6" spans="3:15" ht="73.25" customHeight="1" x14ac:dyDescent="0.2">
      <c r="C6" s="8" t="s">
        <v>3</v>
      </c>
      <c r="D6" s="253" t="s">
        <v>474</v>
      </c>
      <c r="E6" s="253"/>
      <c r="F6" s="20">
        <v>12</v>
      </c>
      <c r="G6" s="21" t="s">
        <v>2</v>
      </c>
      <c r="H6" s="32">
        <v>3550000</v>
      </c>
      <c r="I6" s="161">
        <v>1</v>
      </c>
      <c r="J6" s="169">
        <v>1.53355</v>
      </c>
      <c r="K6" s="136">
        <f>(H6*J6)*F6</f>
        <v>65329230</v>
      </c>
      <c r="M6" s="57"/>
    </row>
    <row r="7" spans="3:15" ht="73.25" customHeight="1" x14ac:dyDescent="0.2">
      <c r="C7" s="8" t="s">
        <v>473</v>
      </c>
      <c r="D7" s="253" t="s">
        <v>475</v>
      </c>
      <c r="E7" s="253"/>
      <c r="F7" s="20">
        <v>12</v>
      </c>
      <c r="G7" s="21" t="s">
        <v>2</v>
      </c>
      <c r="H7" s="32">
        <v>2750000</v>
      </c>
      <c r="I7" s="161">
        <v>1</v>
      </c>
      <c r="J7" s="169">
        <v>1.53877</v>
      </c>
      <c r="K7" s="136">
        <f>(H7*J7)*F7</f>
        <v>50779410</v>
      </c>
      <c r="M7" s="57"/>
      <c r="N7" s="173"/>
    </row>
    <row r="8" spans="3:15" ht="73.25" customHeight="1" x14ac:dyDescent="0.2">
      <c r="C8" s="8" t="s">
        <v>35</v>
      </c>
      <c r="D8" s="253" t="s">
        <v>476</v>
      </c>
      <c r="E8" s="253"/>
      <c r="F8" s="20">
        <v>12</v>
      </c>
      <c r="G8" s="21" t="s">
        <v>36</v>
      </c>
      <c r="H8" s="32">
        <v>2750000</v>
      </c>
      <c r="I8" s="161">
        <v>1</v>
      </c>
      <c r="J8" s="169">
        <v>1.53877</v>
      </c>
      <c r="K8" s="136">
        <f>(H8*J8)*F8</f>
        <v>50779410</v>
      </c>
      <c r="M8" s="57"/>
      <c r="N8" s="57"/>
    </row>
    <row r="9" spans="3:15" ht="51.5" customHeight="1" x14ac:dyDescent="0.2">
      <c r="C9" s="8" t="s">
        <v>4</v>
      </c>
      <c r="D9" s="253" t="s">
        <v>133</v>
      </c>
      <c r="E9" s="253"/>
      <c r="F9" s="20">
        <v>12</v>
      </c>
      <c r="G9" s="21" t="s">
        <v>2</v>
      </c>
      <c r="H9" s="32">
        <v>2000000</v>
      </c>
      <c r="I9" s="161">
        <v>1</v>
      </c>
      <c r="J9" s="169">
        <v>1.53355</v>
      </c>
      <c r="K9" s="136">
        <f>(H9*J9)*F9</f>
        <v>36805200</v>
      </c>
      <c r="M9" s="57"/>
      <c r="N9" s="58"/>
    </row>
    <row r="10" spans="3:15" ht="60" customHeight="1" x14ac:dyDescent="0.2">
      <c r="C10" s="8" t="s">
        <v>468</v>
      </c>
      <c r="D10" s="253" t="s">
        <v>470</v>
      </c>
      <c r="E10" s="253"/>
      <c r="F10" s="20">
        <v>12</v>
      </c>
      <c r="G10" s="21" t="s">
        <v>469</v>
      </c>
      <c r="H10" s="309">
        <v>3730000</v>
      </c>
      <c r="I10" s="310"/>
      <c r="J10" s="311"/>
      <c r="K10" s="136">
        <f t="shared" ref="K10:K12" si="0">F10*H10</f>
        <v>44760000</v>
      </c>
      <c r="M10" s="57"/>
      <c r="N10" s="58"/>
      <c r="O10" s="58"/>
    </row>
    <row r="11" spans="3:15" ht="60" customHeight="1" x14ac:dyDescent="0.2">
      <c r="C11" s="8" t="s">
        <v>466</v>
      </c>
      <c r="D11" s="263" t="s">
        <v>472</v>
      </c>
      <c r="E11" s="263"/>
      <c r="F11" s="20">
        <v>1</v>
      </c>
      <c r="G11" s="21" t="s">
        <v>0</v>
      </c>
      <c r="H11" s="309">
        <v>2700767</v>
      </c>
      <c r="I11" s="310"/>
      <c r="J11" s="311"/>
      <c r="K11" s="136">
        <f>F11*H11</f>
        <v>2700767</v>
      </c>
      <c r="M11" s="88"/>
      <c r="N11" s="56"/>
    </row>
    <row r="12" spans="3:15" ht="86" customHeight="1" x14ac:dyDescent="0.2">
      <c r="C12" s="8" t="s">
        <v>26</v>
      </c>
      <c r="D12" s="313" t="s">
        <v>640</v>
      </c>
      <c r="E12" s="314"/>
      <c r="F12" s="20">
        <v>12</v>
      </c>
      <c r="G12" s="21" t="s">
        <v>2</v>
      </c>
      <c r="H12" s="309">
        <v>6000000</v>
      </c>
      <c r="I12" s="310"/>
      <c r="J12" s="311"/>
      <c r="K12" s="136">
        <f t="shared" si="0"/>
        <v>72000000</v>
      </c>
      <c r="M12" s="88"/>
      <c r="N12" s="147"/>
      <c r="O12" s="170"/>
    </row>
    <row r="13" spans="3:15" x14ac:dyDescent="0.2">
      <c r="C13" s="134" t="s">
        <v>603</v>
      </c>
      <c r="D13" s="315" t="s">
        <v>603</v>
      </c>
      <c r="E13" s="316"/>
      <c r="F13" s="316"/>
      <c r="G13" s="316"/>
      <c r="H13" s="316"/>
      <c r="I13" s="316"/>
      <c r="J13" s="317"/>
      <c r="K13" s="137">
        <f>SUM(K6:K12)</f>
        <v>323154017</v>
      </c>
      <c r="M13" s="88"/>
      <c r="N13" s="87"/>
    </row>
    <row r="14" spans="3:15" x14ac:dyDescent="0.2">
      <c r="C14" s="134" t="s">
        <v>604</v>
      </c>
      <c r="D14" s="306" t="s">
        <v>605</v>
      </c>
      <c r="E14" s="307"/>
      <c r="F14" s="307"/>
      <c r="G14" s="307"/>
      <c r="H14" s="307"/>
      <c r="I14" s="307"/>
      <c r="J14" s="307"/>
      <c r="K14" s="308"/>
      <c r="M14" s="88"/>
      <c r="N14" s="87"/>
      <c r="O14" s="170"/>
    </row>
    <row r="15" spans="3:15" ht="14.5" customHeight="1" x14ac:dyDescent="0.2">
      <c r="C15" s="306" t="s">
        <v>682</v>
      </c>
      <c r="D15" s="307"/>
      <c r="E15" s="307"/>
      <c r="F15" s="307"/>
      <c r="G15" s="307"/>
      <c r="H15" s="307"/>
      <c r="I15" s="307"/>
      <c r="J15" s="308"/>
      <c r="K15" s="192">
        <f>SUM(K16:K25)</f>
        <v>32590000</v>
      </c>
      <c r="M15" s="88"/>
      <c r="N15" s="87"/>
    </row>
    <row r="16" spans="3:15" x14ac:dyDescent="0.2">
      <c r="C16" s="318" t="s">
        <v>216</v>
      </c>
      <c r="D16" s="319"/>
      <c r="E16" s="320"/>
      <c r="F16" s="20">
        <v>300</v>
      </c>
      <c r="G16" s="177" t="s">
        <v>0</v>
      </c>
      <c r="H16" s="309">
        <v>30000</v>
      </c>
      <c r="I16" s="310"/>
      <c r="J16" s="311"/>
      <c r="K16" s="32">
        <f t="shared" ref="K16:K25" si="1">F16*H16</f>
        <v>9000000</v>
      </c>
      <c r="M16" s="88"/>
      <c r="N16" s="87"/>
    </row>
    <row r="17" spans="3:14" x14ac:dyDescent="0.2">
      <c r="C17" s="318" t="s">
        <v>217</v>
      </c>
      <c r="D17" s="319"/>
      <c r="E17" s="320"/>
      <c r="F17" s="20">
        <v>500</v>
      </c>
      <c r="G17" s="177" t="s">
        <v>0</v>
      </c>
      <c r="H17" s="309">
        <v>2000</v>
      </c>
      <c r="I17" s="310"/>
      <c r="J17" s="311"/>
      <c r="K17" s="32">
        <f t="shared" si="1"/>
        <v>1000000</v>
      </c>
      <c r="M17" s="88"/>
      <c r="N17" s="87"/>
    </row>
    <row r="18" spans="3:14" x14ac:dyDescent="0.2">
      <c r="C18" s="318" t="s">
        <v>218</v>
      </c>
      <c r="D18" s="319"/>
      <c r="E18" s="320"/>
      <c r="F18" s="20">
        <v>300</v>
      </c>
      <c r="G18" s="177" t="s">
        <v>0</v>
      </c>
      <c r="H18" s="309">
        <v>41000</v>
      </c>
      <c r="I18" s="310"/>
      <c r="J18" s="311"/>
      <c r="K18" s="32">
        <f t="shared" si="1"/>
        <v>12300000</v>
      </c>
      <c r="M18" s="88"/>
      <c r="N18" s="87"/>
    </row>
    <row r="19" spans="3:14" x14ac:dyDescent="0.2">
      <c r="C19" s="318" t="s">
        <v>219</v>
      </c>
      <c r="D19" s="319"/>
      <c r="E19" s="320"/>
      <c r="F19" s="20">
        <v>10</v>
      </c>
      <c r="G19" s="177" t="s">
        <v>0</v>
      </c>
      <c r="H19" s="309">
        <v>187000</v>
      </c>
      <c r="I19" s="310"/>
      <c r="J19" s="311"/>
      <c r="K19" s="32">
        <f t="shared" si="1"/>
        <v>1870000</v>
      </c>
      <c r="M19" s="88"/>
      <c r="N19" s="87"/>
    </row>
    <row r="20" spans="3:14" ht="27.5" customHeight="1" x14ac:dyDescent="0.2">
      <c r="C20" s="318" t="s">
        <v>533</v>
      </c>
      <c r="D20" s="319"/>
      <c r="E20" s="320"/>
      <c r="F20" s="20">
        <v>10</v>
      </c>
      <c r="G20" s="177" t="s">
        <v>0</v>
      </c>
      <c r="H20" s="309">
        <v>149000</v>
      </c>
      <c r="I20" s="310"/>
      <c r="J20" s="311"/>
      <c r="K20" s="32">
        <f t="shared" si="1"/>
        <v>1490000</v>
      </c>
      <c r="M20" s="88"/>
      <c r="N20" s="87"/>
    </row>
    <row r="21" spans="3:14" x14ac:dyDescent="0.2">
      <c r="C21" s="318" t="s">
        <v>220</v>
      </c>
      <c r="D21" s="319"/>
      <c r="E21" s="320"/>
      <c r="F21" s="20">
        <v>300</v>
      </c>
      <c r="G21" s="177" t="s">
        <v>0</v>
      </c>
      <c r="H21" s="309">
        <v>5000</v>
      </c>
      <c r="I21" s="310"/>
      <c r="J21" s="311"/>
      <c r="K21" s="32">
        <f t="shared" si="1"/>
        <v>1500000</v>
      </c>
      <c r="M21" s="88"/>
      <c r="N21" s="87"/>
    </row>
    <row r="22" spans="3:14" x14ac:dyDescent="0.2">
      <c r="C22" s="318" t="s">
        <v>221</v>
      </c>
      <c r="D22" s="319"/>
      <c r="E22" s="320"/>
      <c r="F22" s="20">
        <v>300</v>
      </c>
      <c r="G22" s="177" t="s">
        <v>0</v>
      </c>
      <c r="H22" s="309">
        <v>4000</v>
      </c>
      <c r="I22" s="310"/>
      <c r="J22" s="311"/>
      <c r="K22" s="32">
        <f t="shared" si="1"/>
        <v>1200000</v>
      </c>
      <c r="M22" s="88"/>
      <c r="N22" s="87"/>
    </row>
    <row r="23" spans="3:14" x14ac:dyDescent="0.2">
      <c r="C23" s="318" t="s">
        <v>222</v>
      </c>
      <c r="D23" s="319"/>
      <c r="E23" s="320"/>
      <c r="F23" s="20">
        <v>300</v>
      </c>
      <c r="G23" s="177" t="s">
        <v>0</v>
      </c>
      <c r="H23" s="309">
        <v>1700</v>
      </c>
      <c r="I23" s="310"/>
      <c r="J23" s="311"/>
      <c r="K23" s="32">
        <f t="shared" si="1"/>
        <v>510000</v>
      </c>
      <c r="M23" s="88"/>
      <c r="N23" s="87"/>
    </row>
    <row r="24" spans="3:14" x14ac:dyDescent="0.2">
      <c r="C24" s="318" t="s">
        <v>223</v>
      </c>
      <c r="D24" s="319"/>
      <c r="E24" s="320"/>
      <c r="F24" s="20">
        <v>300</v>
      </c>
      <c r="G24" s="177" t="s">
        <v>0</v>
      </c>
      <c r="H24" s="309">
        <v>8400</v>
      </c>
      <c r="I24" s="310"/>
      <c r="J24" s="311"/>
      <c r="K24" s="32">
        <f t="shared" si="1"/>
        <v>2520000</v>
      </c>
      <c r="M24" s="88"/>
      <c r="N24" s="87"/>
    </row>
    <row r="25" spans="3:14" x14ac:dyDescent="0.2">
      <c r="C25" s="318" t="s">
        <v>224</v>
      </c>
      <c r="D25" s="319"/>
      <c r="E25" s="320"/>
      <c r="F25" s="20">
        <v>2</v>
      </c>
      <c r="G25" s="177" t="s">
        <v>0</v>
      </c>
      <c r="H25" s="309">
        <v>600000</v>
      </c>
      <c r="I25" s="310"/>
      <c r="J25" s="311"/>
      <c r="K25" s="32">
        <f t="shared" si="1"/>
        <v>1200000</v>
      </c>
      <c r="M25" s="88"/>
      <c r="N25" s="87"/>
    </row>
    <row r="26" spans="3:14" x14ac:dyDescent="0.2">
      <c r="C26" s="306" t="s">
        <v>683</v>
      </c>
      <c r="D26" s="307"/>
      <c r="E26" s="307"/>
      <c r="F26" s="307"/>
      <c r="G26" s="307"/>
      <c r="H26" s="307"/>
      <c r="I26" s="307"/>
      <c r="J26" s="308"/>
      <c r="K26" s="192">
        <f>K27</f>
        <v>576000</v>
      </c>
      <c r="M26" s="88"/>
      <c r="N26" s="87"/>
    </row>
    <row r="27" spans="3:14" x14ac:dyDescent="0.2">
      <c r="C27" s="305" t="s">
        <v>663</v>
      </c>
      <c r="D27" s="305"/>
      <c r="E27" s="305"/>
      <c r="F27" s="20">
        <v>48</v>
      </c>
      <c r="G27" s="177" t="s">
        <v>0</v>
      </c>
      <c r="H27" s="312">
        <v>12000</v>
      </c>
      <c r="I27" s="312"/>
      <c r="J27" s="312"/>
      <c r="K27" s="32">
        <f>F27*H27</f>
        <v>576000</v>
      </c>
      <c r="M27" s="88"/>
      <c r="N27" s="87"/>
    </row>
    <row r="28" spans="3:14" x14ac:dyDescent="0.2">
      <c r="C28" s="306" t="s">
        <v>632</v>
      </c>
      <c r="D28" s="307"/>
      <c r="E28" s="307"/>
      <c r="F28" s="307"/>
      <c r="G28" s="307"/>
      <c r="H28" s="307"/>
      <c r="I28" s="307"/>
      <c r="J28" s="308"/>
      <c r="K28" s="32">
        <f>K13+K15+K26</f>
        <v>356320017</v>
      </c>
      <c r="M28" s="88"/>
      <c r="N28" s="87"/>
    </row>
    <row r="29" spans="3:14" x14ac:dyDescent="0.2">
      <c r="C29" s="306" t="s">
        <v>681</v>
      </c>
      <c r="D29" s="307"/>
      <c r="E29" s="308"/>
      <c r="F29" s="190">
        <v>16.5</v>
      </c>
      <c r="G29" s="191" t="s">
        <v>680</v>
      </c>
      <c r="H29" s="324"/>
      <c r="I29" s="325"/>
      <c r="J29" s="326"/>
      <c r="K29" s="144">
        <v>1985854698</v>
      </c>
      <c r="M29" s="88"/>
      <c r="N29" s="87"/>
    </row>
    <row r="30" spans="3:14" x14ac:dyDescent="0.2">
      <c r="C30" s="318" t="s">
        <v>442</v>
      </c>
      <c r="D30" s="319"/>
      <c r="E30" s="320"/>
      <c r="F30" s="188">
        <v>1.4999999999999999E-2</v>
      </c>
      <c r="G30" s="21" t="s">
        <v>680</v>
      </c>
      <c r="H30" s="309"/>
      <c r="I30" s="310"/>
      <c r="J30" s="311"/>
      <c r="K30" s="189">
        <v>180532245.255</v>
      </c>
      <c r="M30" s="88"/>
      <c r="N30" s="87"/>
    </row>
    <row r="31" spans="3:14" x14ac:dyDescent="0.2">
      <c r="C31" s="318" t="s">
        <v>443</v>
      </c>
      <c r="D31" s="319"/>
      <c r="E31" s="320"/>
      <c r="F31" s="188">
        <v>1.4999999999999999E-2</v>
      </c>
      <c r="G31" s="21" t="s">
        <v>680</v>
      </c>
      <c r="H31" s="309"/>
      <c r="I31" s="310"/>
      <c r="J31" s="311"/>
      <c r="K31" s="189">
        <v>180532245.255</v>
      </c>
      <c r="M31" s="88"/>
      <c r="N31" s="87"/>
    </row>
    <row r="32" spans="3:14" x14ac:dyDescent="0.2">
      <c r="C32" s="318" t="s">
        <v>444</v>
      </c>
      <c r="D32" s="319"/>
      <c r="E32" s="320"/>
      <c r="F32" s="188">
        <v>0.02</v>
      </c>
      <c r="G32" s="21" t="s">
        <v>680</v>
      </c>
      <c r="H32" s="309"/>
      <c r="I32" s="310"/>
      <c r="J32" s="311"/>
      <c r="K32" s="189">
        <v>240709660.34</v>
      </c>
      <c r="M32" s="88"/>
      <c r="N32" s="87"/>
    </row>
    <row r="33" spans="3:14" x14ac:dyDescent="0.2">
      <c r="C33" s="318" t="s">
        <v>445</v>
      </c>
      <c r="D33" s="319"/>
      <c r="E33" s="320"/>
      <c r="F33" s="188">
        <v>1.4999999999999999E-2</v>
      </c>
      <c r="G33" s="21" t="s">
        <v>680</v>
      </c>
      <c r="H33" s="309"/>
      <c r="I33" s="310"/>
      <c r="J33" s="311"/>
      <c r="K33" s="189">
        <v>180532245.255</v>
      </c>
      <c r="M33" s="88"/>
      <c r="N33" s="87"/>
    </row>
    <row r="34" spans="3:14" x14ac:dyDescent="0.2">
      <c r="C34" s="318" t="s">
        <v>446</v>
      </c>
      <c r="D34" s="319"/>
      <c r="E34" s="320"/>
      <c r="F34" s="188">
        <v>0.03</v>
      </c>
      <c r="G34" s="21" t="s">
        <v>680</v>
      </c>
      <c r="H34" s="309"/>
      <c r="I34" s="310"/>
      <c r="J34" s="311"/>
      <c r="K34" s="189">
        <v>361064490.50999999</v>
      </c>
      <c r="M34" s="88"/>
      <c r="N34" s="87"/>
    </row>
    <row r="35" spans="3:14" x14ac:dyDescent="0.2">
      <c r="C35" s="318" t="s">
        <v>447</v>
      </c>
      <c r="D35" s="319"/>
      <c r="E35" s="320"/>
      <c r="F35" s="188">
        <v>5.0000000000000001E-3</v>
      </c>
      <c r="G35" s="21" t="s">
        <v>680</v>
      </c>
      <c r="H35" s="309"/>
      <c r="I35" s="310"/>
      <c r="J35" s="311"/>
      <c r="K35" s="189">
        <v>60177415.085000001</v>
      </c>
      <c r="M35" s="88"/>
      <c r="N35" s="87"/>
    </row>
    <row r="36" spans="3:14" x14ac:dyDescent="0.2">
      <c r="C36" s="318" t="s">
        <v>448</v>
      </c>
      <c r="D36" s="319"/>
      <c r="E36" s="320"/>
      <c r="F36" s="188">
        <v>0.05</v>
      </c>
      <c r="G36" s="21" t="s">
        <v>680</v>
      </c>
      <c r="H36" s="309"/>
      <c r="I36" s="310"/>
      <c r="J36" s="311"/>
      <c r="K36" s="189">
        <v>601774150.85000002</v>
      </c>
      <c r="M36" s="88"/>
      <c r="N36" s="87"/>
    </row>
    <row r="37" spans="3:14" x14ac:dyDescent="0.2">
      <c r="C37" s="318" t="s">
        <v>449</v>
      </c>
      <c r="D37" s="319"/>
      <c r="E37" s="320"/>
      <c r="F37" s="188">
        <v>1.4999999999999999E-2</v>
      </c>
      <c r="G37" s="21" t="s">
        <v>680</v>
      </c>
      <c r="H37" s="309"/>
      <c r="I37" s="310"/>
      <c r="J37" s="311"/>
      <c r="K37" s="189">
        <v>180532245.255</v>
      </c>
      <c r="M37" s="88"/>
      <c r="N37" s="87"/>
    </row>
    <row r="38" spans="3:14" ht="14.5" customHeight="1" x14ac:dyDescent="0.2">
      <c r="C38" s="321" t="s">
        <v>471</v>
      </c>
      <c r="D38" s="322"/>
      <c r="E38" s="322"/>
      <c r="F38" s="322"/>
      <c r="G38" s="322"/>
      <c r="H38" s="322"/>
      <c r="I38" s="322"/>
      <c r="J38" s="323"/>
      <c r="K38" s="145">
        <v>2342174715</v>
      </c>
      <c r="M38" s="57"/>
      <c r="N38" s="87"/>
    </row>
    <row r="39" spans="3:14" x14ac:dyDescent="0.2">
      <c r="M39" s="58"/>
      <c r="N39" s="58"/>
    </row>
    <row r="40" spans="3:14" x14ac:dyDescent="0.2">
      <c r="K40" s="58"/>
    </row>
    <row r="41" spans="3:14" x14ac:dyDescent="0.2">
      <c r="C41" s="3"/>
      <c r="D41" s="3"/>
      <c r="E41" s="3"/>
      <c r="F41" s="3"/>
      <c r="G41" s="3"/>
      <c r="M41" s="58"/>
    </row>
    <row r="42" spans="3:14" x14ac:dyDescent="0.2">
      <c r="C42" s="3"/>
      <c r="D42" s="3"/>
      <c r="E42" s="28"/>
      <c r="F42" s="3"/>
      <c r="G42" s="3"/>
    </row>
    <row r="43" spans="3:14" x14ac:dyDescent="0.2">
      <c r="C43" s="3"/>
      <c r="D43" s="3"/>
      <c r="E43" s="3"/>
      <c r="F43" s="3"/>
      <c r="G43" s="3"/>
    </row>
    <row r="44" spans="3:14" x14ac:dyDescent="0.2">
      <c r="C44" s="3"/>
      <c r="D44" s="3"/>
      <c r="E44" s="3"/>
      <c r="F44" s="3"/>
      <c r="G44" s="3"/>
      <c r="K44" s="57"/>
    </row>
    <row r="45" spans="3:14" x14ac:dyDescent="0.2">
      <c r="C45" s="26" t="s">
        <v>167</v>
      </c>
      <c r="D45" s="3"/>
      <c r="E45" s="3"/>
      <c r="F45" s="3"/>
      <c r="G45" s="3"/>
    </row>
    <row r="46" spans="3:14" x14ac:dyDescent="0.2">
      <c r="C46" s="27" t="s">
        <v>168</v>
      </c>
      <c r="E46" s="3"/>
      <c r="F46" s="3"/>
      <c r="G46" s="3"/>
    </row>
    <row r="47" spans="3:14" x14ac:dyDescent="0.2">
      <c r="C47" s="27" t="s">
        <v>169</v>
      </c>
      <c r="E47" s="3"/>
      <c r="F47" s="3"/>
      <c r="G47" s="3"/>
    </row>
    <row r="48" spans="3:14" x14ac:dyDescent="0.2">
      <c r="C48" s="3"/>
      <c r="E48" s="3"/>
      <c r="F48" s="3"/>
      <c r="G48" s="3"/>
    </row>
    <row r="49" spans="3:7" x14ac:dyDescent="0.2">
      <c r="C49" s="3"/>
      <c r="D49" s="3"/>
      <c r="E49" s="3"/>
      <c r="F49" s="3"/>
      <c r="G49" s="3"/>
    </row>
  </sheetData>
  <mergeCells count="58">
    <mergeCell ref="C26:J26"/>
    <mergeCell ref="H21:J21"/>
    <mergeCell ref="H22:J22"/>
    <mergeCell ref="H23:J23"/>
    <mergeCell ref="H24:J24"/>
    <mergeCell ref="H25:J25"/>
    <mergeCell ref="C24:E24"/>
    <mergeCell ref="C25:E25"/>
    <mergeCell ref="C15:J15"/>
    <mergeCell ref="H16:J16"/>
    <mergeCell ref="H17:J17"/>
    <mergeCell ref="H18:J18"/>
    <mergeCell ref="C16:E16"/>
    <mergeCell ref="C17:E17"/>
    <mergeCell ref="C18:E18"/>
    <mergeCell ref="H29:J29"/>
    <mergeCell ref="C30:E30"/>
    <mergeCell ref="C31:E31"/>
    <mergeCell ref="C32:E32"/>
    <mergeCell ref="C29:E29"/>
    <mergeCell ref="H30:J30"/>
    <mergeCell ref="H31:J31"/>
    <mergeCell ref="H32:J32"/>
    <mergeCell ref="H36:J36"/>
    <mergeCell ref="C38:J38"/>
    <mergeCell ref="C33:E33"/>
    <mergeCell ref="C34:E34"/>
    <mergeCell ref="C35:E35"/>
    <mergeCell ref="C36:E36"/>
    <mergeCell ref="C37:E37"/>
    <mergeCell ref="H37:J37"/>
    <mergeCell ref="H33:J33"/>
    <mergeCell ref="H34:J34"/>
    <mergeCell ref="H35:J35"/>
    <mergeCell ref="D4:E4"/>
    <mergeCell ref="D6:E6"/>
    <mergeCell ref="D9:E9"/>
    <mergeCell ref="D5:K5"/>
    <mergeCell ref="D10:E10"/>
    <mergeCell ref="H10:J10"/>
    <mergeCell ref="D7:E7"/>
    <mergeCell ref="D8:E8"/>
    <mergeCell ref="C28:J28"/>
    <mergeCell ref="H11:J11"/>
    <mergeCell ref="H12:J12"/>
    <mergeCell ref="C27:E27"/>
    <mergeCell ref="H27:J27"/>
    <mergeCell ref="H19:J19"/>
    <mergeCell ref="H20:J20"/>
    <mergeCell ref="D12:E12"/>
    <mergeCell ref="D11:E11"/>
    <mergeCell ref="D14:K14"/>
    <mergeCell ref="D13:J13"/>
    <mergeCell ref="C19:E19"/>
    <mergeCell ref="C20:E20"/>
    <mergeCell ref="C21:E21"/>
    <mergeCell ref="C22:E22"/>
    <mergeCell ref="C23:E23"/>
  </mergeCells>
  <pageMargins left="1.6929133858267718" right="0.70866141732283472" top="0.74803149606299213" bottom="0.74803149606299213" header="0.31496062992125984" footer="0.31496062992125984"/>
  <pageSetup paperSize="5" scale="60" orientation="landscape" r:id="rId1"/>
  <ignoredErrors>
    <ignoredError sqref="K26" formula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C5:Q25"/>
  <sheetViews>
    <sheetView workbookViewId="0">
      <selection activeCell="M7" sqref="M7:M14"/>
    </sheetView>
  </sheetViews>
  <sheetFormatPr baseColWidth="10" defaultRowHeight="15" x14ac:dyDescent="0.2"/>
  <cols>
    <col min="9" max="9" width="4.33203125" customWidth="1"/>
    <col min="10" max="11" width="11.5" hidden="1" customWidth="1"/>
    <col min="13" max="13" width="22.5" customWidth="1"/>
    <col min="14" max="14" width="26.5" bestFit="1" customWidth="1"/>
    <col min="15" max="15" width="17.5" bestFit="1" customWidth="1"/>
    <col min="16" max="16" width="12" bestFit="1" customWidth="1"/>
    <col min="17" max="17" width="17.5" bestFit="1" customWidth="1"/>
  </cols>
  <sheetData>
    <row r="5" spans="3:17" x14ac:dyDescent="0.2">
      <c r="C5" s="294" t="s">
        <v>636</v>
      </c>
      <c r="D5" s="294"/>
      <c r="E5" s="294"/>
      <c r="F5" s="294"/>
      <c r="G5" s="294"/>
      <c r="H5" s="294"/>
      <c r="I5" s="294"/>
      <c r="J5" s="294"/>
      <c r="K5" s="294"/>
      <c r="L5" s="294"/>
      <c r="M5" s="85">
        <f>'COSTO DE ADMINISTRACION'!K28+'Presupuesto Detallado'!L171</f>
        <v>12035483017</v>
      </c>
      <c r="N5" s="57"/>
    </row>
    <row r="6" spans="3:17" x14ac:dyDescent="0.2">
      <c r="C6" s="246" t="s">
        <v>6</v>
      </c>
      <c r="D6" s="246"/>
      <c r="E6" s="246"/>
      <c r="F6" s="246"/>
      <c r="G6" s="246"/>
      <c r="H6" s="246"/>
      <c r="I6" s="246"/>
      <c r="J6" s="246"/>
      <c r="K6" s="246"/>
      <c r="L6" s="79" t="s">
        <v>464</v>
      </c>
      <c r="M6" s="79" t="s">
        <v>465</v>
      </c>
    </row>
    <row r="7" spans="3:17" x14ac:dyDescent="0.2">
      <c r="C7" s="305" t="s">
        <v>442</v>
      </c>
      <c r="D7" s="305"/>
      <c r="E7" s="305"/>
      <c r="F7" s="305"/>
      <c r="G7" s="305"/>
      <c r="H7" s="305"/>
      <c r="I7" s="305"/>
      <c r="J7" s="305"/>
      <c r="K7" s="305"/>
      <c r="L7" s="71">
        <v>1.4999999999999999E-2</v>
      </c>
      <c r="M7" s="148">
        <f>L7*$M$5</f>
        <v>180532245.255</v>
      </c>
      <c r="N7" s="59"/>
      <c r="O7" s="80"/>
    </row>
    <row r="8" spans="3:17" x14ac:dyDescent="0.2">
      <c r="C8" s="305" t="s">
        <v>443</v>
      </c>
      <c r="D8" s="305"/>
      <c r="E8" s="305"/>
      <c r="F8" s="305"/>
      <c r="G8" s="305"/>
      <c r="H8" s="305"/>
      <c r="I8" s="305"/>
      <c r="J8" s="305"/>
      <c r="K8" s="305"/>
      <c r="L8" s="71">
        <v>1.4999999999999999E-2</v>
      </c>
      <c r="M8" s="148">
        <f t="shared" ref="M8:M14" si="0">L8*$M$5</f>
        <v>180532245.255</v>
      </c>
      <c r="N8" s="59"/>
      <c r="O8" s="80"/>
    </row>
    <row r="9" spans="3:17" x14ac:dyDescent="0.2">
      <c r="C9" s="305" t="s">
        <v>444</v>
      </c>
      <c r="D9" s="305"/>
      <c r="E9" s="305"/>
      <c r="F9" s="305"/>
      <c r="G9" s="305"/>
      <c r="H9" s="305"/>
      <c r="I9" s="305"/>
      <c r="J9" s="305"/>
      <c r="K9" s="305"/>
      <c r="L9" s="71">
        <v>0.02</v>
      </c>
      <c r="M9" s="148">
        <f t="shared" si="0"/>
        <v>240709660.34</v>
      </c>
      <c r="N9" s="59"/>
      <c r="O9" s="80"/>
    </row>
    <row r="10" spans="3:17" x14ac:dyDescent="0.2">
      <c r="C10" s="305" t="s">
        <v>445</v>
      </c>
      <c r="D10" s="305"/>
      <c r="E10" s="305"/>
      <c r="F10" s="305"/>
      <c r="G10" s="305"/>
      <c r="H10" s="305"/>
      <c r="I10" s="305"/>
      <c r="J10" s="305"/>
      <c r="K10" s="305"/>
      <c r="L10" s="71">
        <v>1.4999999999999999E-2</v>
      </c>
      <c r="M10" s="148">
        <f t="shared" si="0"/>
        <v>180532245.255</v>
      </c>
      <c r="N10" s="59"/>
      <c r="O10" s="80"/>
    </row>
    <row r="11" spans="3:17" x14ac:dyDescent="0.2">
      <c r="C11" s="305" t="s">
        <v>446</v>
      </c>
      <c r="D11" s="305"/>
      <c r="E11" s="305"/>
      <c r="F11" s="305"/>
      <c r="G11" s="305"/>
      <c r="H11" s="305"/>
      <c r="I11" s="305"/>
      <c r="J11" s="305"/>
      <c r="K11" s="305"/>
      <c r="L11" s="71">
        <v>0.03</v>
      </c>
      <c r="M11" s="148">
        <f t="shared" si="0"/>
        <v>361064490.50999999</v>
      </c>
      <c r="N11" s="59"/>
      <c r="O11" s="80"/>
    </row>
    <row r="12" spans="3:17" x14ac:dyDescent="0.2">
      <c r="C12" s="305" t="s">
        <v>447</v>
      </c>
      <c r="D12" s="305"/>
      <c r="E12" s="305"/>
      <c r="F12" s="305"/>
      <c r="G12" s="305"/>
      <c r="H12" s="305"/>
      <c r="I12" s="305"/>
      <c r="J12" s="305"/>
      <c r="K12" s="305"/>
      <c r="L12" s="71">
        <v>5.0000000000000001E-3</v>
      </c>
      <c r="M12" s="148">
        <f t="shared" si="0"/>
        <v>60177415.085000001</v>
      </c>
      <c r="N12" s="59"/>
      <c r="O12" s="80"/>
    </row>
    <row r="13" spans="3:17" x14ac:dyDescent="0.2">
      <c r="C13" s="305" t="s">
        <v>448</v>
      </c>
      <c r="D13" s="305"/>
      <c r="E13" s="305"/>
      <c r="F13" s="305"/>
      <c r="G13" s="305"/>
      <c r="H13" s="305"/>
      <c r="I13" s="305"/>
      <c r="J13" s="305"/>
      <c r="K13" s="305"/>
      <c r="L13" s="71">
        <v>0.05</v>
      </c>
      <c r="M13" s="148">
        <f t="shared" si="0"/>
        <v>601774150.85000002</v>
      </c>
      <c r="N13" s="59"/>
      <c r="O13" s="80"/>
    </row>
    <row r="14" spans="3:17" x14ac:dyDescent="0.2">
      <c r="C14" s="305" t="s">
        <v>449</v>
      </c>
      <c r="D14" s="305"/>
      <c r="E14" s="305"/>
      <c r="F14" s="305"/>
      <c r="G14" s="305"/>
      <c r="H14" s="305"/>
      <c r="I14" s="305"/>
      <c r="J14" s="305"/>
      <c r="K14" s="305"/>
      <c r="L14" s="71">
        <v>1.4999999999999999E-2</v>
      </c>
      <c r="M14" s="148">
        <f t="shared" si="0"/>
        <v>180532245.255</v>
      </c>
      <c r="N14" s="59"/>
      <c r="O14" s="80"/>
    </row>
    <row r="15" spans="3:17" x14ac:dyDescent="0.2">
      <c r="C15" s="294" t="s">
        <v>44</v>
      </c>
      <c r="D15" s="294"/>
      <c r="E15" s="294"/>
      <c r="F15" s="294"/>
      <c r="G15" s="294"/>
      <c r="H15" s="294"/>
      <c r="I15" s="294"/>
      <c r="J15" s="294"/>
      <c r="K15" s="294"/>
      <c r="L15" s="82">
        <f>SUM(L7:L14)</f>
        <v>0.16500000000000004</v>
      </c>
      <c r="M15" s="149">
        <f>SUM(M7:M14)</f>
        <v>1985854697.8050003</v>
      </c>
      <c r="N15" s="59"/>
      <c r="Q15" s="57"/>
    </row>
    <row r="17" spans="3:7" x14ac:dyDescent="0.2">
      <c r="C17" s="3"/>
      <c r="D17" s="3"/>
      <c r="E17" s="3"/>
      <c r="F17" s="3"/>
      <c r="G17" s="3"/>
    </row>
    <row r="18" spans="3:7" x14ac:dyDescent="0.2">
      <c r="C18" s="3"/>
      <c r="D18" s="3"/>
      <c r="E18" s="28"/>
      <c r="F18" s="3"/>
      <c r="G18" s="3"/>
    </row>
    <row r="19" spans="3:7" x14ac:dyDescent="0.2">
      <c r="C19" s="3"/>
      <c r="D19" s="3"/>
      <c r="E19" s="3"/>
      <c r="F19" s="3"/>
      <c r="G19" s="3"/>
    </row>
    <row r="20" spans="3:7" x14ac:dyDescent="0.2">
      <c r="C20" s="3"/>
      <c r="D20" s="3"/>
      <c r="E20" s="3"/>
      <c r="F20" s="3"/>
      <c r="G20" s="3"/>
    </row>
    <row r="21" spans="3:7" x14ac:dyDescent="0.2">
      <c r="C21" s="3"/>
      <c r="D21" s="3"/>
      <c r="E21" s="3"/>
      <c r="F21" s="3"/>
      <c r="G21" s="3"/>
    </row>
    <row r="22" spans="3:7" x14ac:dyDescent="0.2">
      <c r="C22" s="3"/>
      <c r="D22" s="26" t="s">
        <v>167</v>
      </c>
      <c r="E22" s="3"/>
      <c r="F22" s="3"/>
      <c r="G22" s="3"/>
    </row>
    <row r="23" spans="3:7" x14ac:dyDescent="0.2">
      <c r="C23" s="3"/>
      <c r="D23" s="27" t="s">
        <v>168</v>
      </c>
      <c r="E23" s="3"/>
      <c r="F23" s="3"/>
      <c r="G23" s="3"/>
    </row>
    <row r="24" spans="3:7" x14ac:dyDescent="0.2">
      <c r="C24" s="3"/>
      <c r="D24" s="27" t="s">
        <v>169</v>
      </c>
      <c r="E24" s="3"/>
      <c r="F24" s="3"/>
      <c r="G24" s="3"/>
    </row>
    <row r="25" spans="3:7" x14ac:dyDescent="0.2">
      <c r="C25" s="3"/>
      <c r="D25" s="3"/>
      <c r="E25" s="3"/>
      <c r="F25" s="3"/>
      <c r="G25" s="3"/>
    </row>
  </sheetData>
  <mergeCells count="11">
    <mergeCell ref="C13:K13"/>
    <mergeCell ref="C14:K14"/>
    <mergeCell ref="C6:K6"/>
    <mergeCell ref="C15:K15"/>
    <mergeCell ref="C10:K10"/>
    <mergeCell ref="C11:K11"/>
    <mergeCell ref="C5:L5"/>
    <mergeCell ref="C7:K7"/>
    <mergeCell ref="C8:K8"/>
    <mergeCell ref="C9:K9"/>
    <mergeCell ref="C12:K12"/>
  </mergeCells>
  <pageMargins left="0.7" right="0.7" top="0.75" bottom="0.75" header="0.3" footer="0.3"/>
  <pageSetup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</sheetPr>
  <dimension ref="A1:XFC29"/>
  <sheetViews>
    <sheetView tabSelected="1" topLeftCell="A4" workbookViewId="0">
      <selection activeCell="E19" sqref="E19"/>
    </sheetView>
  </sheetViews>
  <sheetFormatPr baseColWidth="10" defaultColWidth="11.5" defaultRowHeight="15" x14ac:dyDescent="0.2"/>
  <cols>
    <col min="1" max="1" width="5.5" style="209" bestFit="1" customWidth="1"/>
    <col min="2" max="2" width="38.5" style="209" customWidth="1"/>
    <col min="3" max="3" width="7.6640625" style="209" customWidth="1"/>
    <col min="4" max="4" width="11.5" style="209"/>
    <col min="5" max="5" width="14.33203125" style="209" bestFit="1" customWidth="1"/>
    <col min="6" max="6" width="10.6640625" style="209" customWidth="1"/>
    <col min="7" max="7" width="13.6640625" style="209" customWidth="1"/>
    <col min="8" max="8" width="14.6640625" style="209" customWidth="1"/>
    <col min="9" max="9" width="16.33203125" style="209" customWidth="1"/>
    <col min="10" max="10" width="11.5" style="209"/>
    <col min="11" max="11" width="15.33203125" style="209" bestFit="1" customWidth="1"/>
    <col min="12" max="12" width="14.5" style="209" bestFit="1" customWidth="1"/>
    <col min="13" max="13" width="17.1640625" style="209" customWidth="1"/>
    <col min="14" max="16384" width="11.5" style="209"/>
  </cols>
  <sheetData>
    <row r="1" spans="1:13 16383:16383" ht="24" customHeight="1" x14ac:dyDescent="0.2">
      <c r="A1" s="330" t="s">
        <v>228</v>
      </c>
      <c r="B1" s="330"/>
      <c r="C1" s="330"/>
      <c r="D1" s="330"/>
      <c r="E1" s="330"/>
      <c r="F1" s="330"/>
      <c r="G1" s="330"/>
      <c r="H1" s="330"/>
      <c r="I1" s="330"/>
    </row>
    <row r="2" spans="1:13 16383:16383" x14ac:dyDescent="0.2">
      <c r="A2" s="37" t="s">
        <v>38</v>
      </c>
      <c r="B2" s="38" t="s">
        <v>39</v>
      </c>
      <c r="C2" s="37" t="s">
        <v>40</v>
      </c>
      <c r="D2" s="39" t="s">
        <v>43</v>
      </c>
      <c r="E2" s="40" t="s">
        <v>41</v>
      </c>
      <c r="F2" s="40" t="s">
        <v>467</v>
      </c>
      <c r="G2" s="37" t="s">
        <v>42</v>
      </c>
      <c r="H2" s="37" t="s">
        <v>538</v>
      </c>
      <c r="I2" s="41" t="s">
        <v>44</v>
      </c>
    </row>
    <row r="3" spans="1:13 16383:16383" x14ac:dyDescent="0.2">
      <c r="A3" s="210">
        <v>1</v>
      </c>
      <c r="B3" s="42" t="s">
        <v>686</v>
      </c>
      <c r="C3" s="43"/>
      <c r="D3" s="44"/>
      <c r="E3" s="45"/>
      <c r="F3" s="45"/>
      <c r="G3" s="46"/>
      <c r="H3" s="46"/>
      <c r="I3" s="47"/>
    </row>
    <row r="4" spans="1:13 16383:16383" s="229" customFormat="1" ht="18.75" customHeight="1" x14ac:dyDescent="0.2">
      <c r="A4" s="221" t="s">
        <v>13</v>
      </c>
      <c r="B4" s="222" t="s">
        <v>229</v>
      </c>
      <c r="C4" s="223">
        <v>1</v>
      </c>
      <c r="D4" s="224">
        <v>12</v>
      </c>
      <c r="E4" s="225">
        <v>3575879.5</v>
      </c>
      <c r="F4" s="226">
        <v>1.99</v>
      </c>
      <c r="G4" s="227">
        <v>1</v>
      </c>
      <c r="H4" s="228">
        <f>ROUND(E4*F4*G4,0)</f>
        <v>7116000</v>
      </c>
      <c r="I4" s="225">
        <f>C4*D4*H4</f>
        <v>85392000</v>
      </c>
      <c r="K4" s="230"/>
      <c r="L4" s="231">
        <f>ROUND(E4*F4*G4,0)</f>
        <v>7116000</v>
      </c>
      <c r="M4" s="232">
        <f>C4*D4*L4</f>
        <v>85392000</v>
      </c>
    </row>
    <row r="5" spans="1:13 16383:16383" ht="30" x14ac:dyDescent="0.2">
      <c r="A5" s="200" t="s">
        <v>14</v>
      </c>
      <c r="B5" s="48" t="s">
        <v>230</v>
      </c>
      <c r="C5" s="49">
        <v>4</v>
      </c>
      <c r="D5" s="50">
        <v>12</v>
      </c>
      <c r="E5" s="74">
        <v>2400000</v>
      </c>
      <c r="F5" s="107">
        <v>1.99</v>
      </c>
      <c r="G5" s="51">
        <v>1</v>
      </c>
      <c r="H5" s="204">
        <f>E5*F5*G5</f>
        <v>4776000</v>
      </c>
      <c r="I5" s="74">
        <f>C5*D5*H5</f>
        <v>229248000</v>
      </c>
      <c r="K5" s="211"/>
      <c r="L5" s="212">
        <f t="shared" ref="L5:L7" si="0">E5*F5*G5</f>
        <v>4776000</v>
      </c>
      <c r="M5" s="213">
        <f t="shared" ref="M5:M7" si="1">C5*D5*L5</f>
        <v>229248000</v>
      </c>
    </row>
    <row r="6" spans="1:13 16383:16383" ht="30" x14ac:dyDescent="0.2">
      <c r="A6" s="200" t="s">
        <v>15</v>
      </c>
      <c r="B6" s="48" t="s">
        <v>231</v>
      </c>
      <c r="C6" s="49">
        <v>1</v>
      </c>
      <c r="D6" s="50">
        <v>12</v>
      </c>
      <c r="E6" s="74">
        <v>2400000</v>
      </c>
      <c r="F6" s="107">
        <v>1.99</v>
      </c>
      <c r="G6" s="51">
        <v>0.5</v>
      </c>
      <c r="H6" s="204">
        <f>E6*F6*G6</f>
        <v>2388000</v>
      </c>
      <c r="I6" s="74">
        <f>C6*D6*H6</f>
        <v>28656000</v>
      </c>
      <c r="K6" s="211"/>
      <c r="L6" s="212">
        <f t="shared" si="0"/>
        <v>2388000</v>
      </c>
      <c r="M6" s="213">
        <f t="shared" si="1"/>
        <v>28656000</v>
      </c>
    </row>
    <row r="7" spans="1:13 16383:16383" x14ac:dyDescent="0.2">
      <c r="A7" s="200" t="s">
        <v>16</v>
      </c>
      <c r="B7" s="48" t="s">
        <v>232</v>
      </c>
      <c r="C7" s="49">
        <v>1</v>
      </c>
      <c r="D7" s="50">
        <v>12</v>
      </c>
      <c r="E7" s="74">
        <v>2400000</v>
      </c>
      <c r="F7" s="107">
        <v>1.99</v>
      </c>
      <c r="G7" s="51">
        <v>0.5</v>
      </c>
      <c r="H7" s="204">
        <f>E7*F7*G7</f>
        <v>2388000</v>
      </c>
      <c r="I7" s="74">
        <f>C7*D7*H7</f>
        <v>28656000</v>
      </c>
      <c r="K7" s="211"/>
      <c r="L7" s="212">
        <f t="shared" si="0"/>
        <v>2388000</v>
      </c>
      <c r="M7" s="213">
        <f t="shared" si="1"/>
        <v>28656000</v>
      </c>
    </row>
    <row r="8" spans="1:13 16383:16383" x14ac:dyDescent="0.2">
      <c r="A8" s="117"/>
      <c r="B8" s="331" t="s">
        <v>685</v>
      </c>
      <c r="C8" s="332"/>
      <c r="D8" s="332"/>
      <c r="E8" s="332"/>
      <c r="F8" s="332"/>
      <c r="G8" s="333"/>
      <c r="H8" s="196"/>
      <c r="I8" s="202">
        <f>SUM(I4:I7)</f>
        <v>371952000</v>
      </c>
      <c r="M8" s="213">
        <f>SUM(M4:M7)</f>
        <v>371952000</v>
      </c>
      <c r="XFC8" s="209">
        <f>XEZ12*XFB12</f>
        <v>0</v>
      </c>
    </row>
    <row r="9" spans="1:13 16383:16383" x14ac:dyDescent="0.2">
      <c r="A9" s="113">
        <v>2</v>
      </c>
      <c r="B9" s="199" t="s">
        <v>613</v>
      </c>
      <c r="C9" s="206">
        <v>1</v>
      </c>
      <c r="D9" s="206">
        <v>1</v>
      </c>
      <c r="E9" s="205">
        <v>1000000</v>
      </c>
      <c r="F9" s="83"/>
      <c r="G9" s="83"/>
      <c r="H9" s="83"/>
      <c r="I9" s="202">
        <f>E9</f>
        <v>1000000</v>
      </c>
      <c r="L9" s="211"/>
      <c r="M9" s="213">
        <f>C9*D9*E9</f>
        <v>1000000</v>
      </c>
    </row>
    <row r="10" spans="1:13 16383:16383" ht="29.25" customHeight="1" x14ac:dyDescent="0.2">
      <c r="A10" s="113">
        <v>3</v>
      </c>
      <c r="B10" s="199" t="s">
        <v>663</v>
      </c>
      <c r="C10" s="206">
        <v>4</v>
      </c>
      <c r="D10" s="206">
        <v>12</v>
      </c>
      <c r="E10" s="205">
        <v>12000</v>
      </c>
      <c r="F10" s="83"/>
      <c r="G10" s="83"/>
      <c r="H10" s="83"/>
      <c r="I10" s="202">
        <f>48*12000</f>
        <v>576000</v>
      </c>
      <c r="L10" s="211"/>
      <c r="M10" s="213">
        <f>C10*D10*E10</f>
        <v>576000</v>
      </c>
    </row>
    <row r="11" spans="1:13 16383:16383" x14ac:dyDescent="0.2">
      <c r="A11" s="117">
        <v>4</v>
      </c>
      <c r="B11" s="198" t="s">
        <v>233</v>
      </c>
      <c r="C11" s="53"/>
      <c r="D11" s="53"/>
      <c r="E11" s="53"/>
      <c r="F11" s="53"/>
      <c r="G11" s="53"/>
      <c r="H11" s="53"/>
      <c r="I11" s="54"/>
    </row>
    <row r="12" spans="1:13 16383:16383" ht="75" x14ac:dyDescent="0.2">
      <c r="A12" s="201" t="s">
        <v>237</v>
      </c>
      <c r="B12" s="48" t="s">
        <v>639</v>
      </c>
      <c r="C12" s="49">
        <v>1</v>
      </c>
      <c r="D12" s="208">
        <v>12</v>
      </c>
      <c r="E12" s="52">
        <v>6000000</v>
      </c>
      <c r="F12" s="60"/>
      <c r="G12" s="51">
        <v>0.7</v>
      </c>
      <c r="H12" s="51"/>
      <c r="I12" s="74">
        <f>C12*E12*D12*G12</f>
        <v>50400000</v>
      </c>
      <c r="K12" s="214"/>
      <c r="L12" s="211"/>
      <c r="M12" s="207">
        <f>C12*D12*E12*G12</f>
        <v>50400000</v>
      </c>
    </row>
    <row r="13" spans="1:13 16383:16383" x14ac:dyDescent="0.2">
      <c r="A13" s="55"/>
      <c r="B13" s="334" t="s">
        <v>227</v>
      </c>
      <c r="C13" s="335"/>
      <c r="D13" s="335"/>
      <c r="E13" s="335"/>
      <c r="F13" s="335"/>
      <c r="G13" s="336"/>
      <c r="H13" s="197"/>
      <c r="I13" s="202">
        <f>I12</f>
        <v>50400000</v>
      </c>
      <c r="K13" s="215"/>
      <c r="M13" s="216">
        <f>M12</f>
        <v>50400000</v>
      </c>
    </row>
    <row r="14" spans="1:13 16383:16383" x14ac:dyDescent="0.2">
      <c r="A14" s="217"/>
      <c r="B14" s="337" t="s">
        <v>234</v>
      </c>
      <c r="C14" s="337"/>
      <c r="D14" s="337"/>
      <c r="E14" s="337"/>
      <c r="F14" s="337"/>
      <c r="G14" s="337"/>
      <c r="H14" s="198"/>
      <c r="I14" s="54">
        <f>I8+I9+I12+I10</f>
        <v>423928000</v>
      </c>
      <c r="K14" s="218"/>
      <c r="M14" s="213">
        <f>M8+M10+M9+M13</f>
        <v>423928000</v>
      </c>
    </row>
    <row r="15" spans="1:13 16383:16383" x14ac:dyDescent="0.2">
      <c r="A15" s="217"/>
      <c r="B15" s="337" t="s">
        <v>235</v>
      </c>
      <c r="C15" s="337"/>
      <c r="D15" s="337"/>
      <c r="E15" s="337"/>
      <c r="F15" s="337"/>
      <c r="G15" s="337"/>
      <c r="H15" s="198"/>
      <c r="I15" s="54">
        <f>I14*0.19</f>
        <v>80546320</v>
      </c>
      <c r="M15" s="213">
        <f>M14*19%</f>
        <v>80546320</v>
      </c>
    </row>
    <row r="16" spans="1:13 16383:16383" x14ac:dyDescent="0.2">
      <c r="A16" s="219"/>
      <c r="B16" s="327" t="s">
        <v>684</v>
      </c>
      <c r="C16" s="328"/>
      <c r="D16" s="328"/>
      <c r="E16" s="328"/>
      <c r="F16" s="328"/>
      <c r="G16" s="329"/>
      <c r="H16" s="195"/>
      <c r="I16" s="203">
        <f>I15+I14</f>
        <v>504474320</v>
      </c>
      <c r="K16" s="218"/>
      <c r="M16" s="213">
        <f>SUM(M14:M15)</f>
        <v>504474320</v>
      </c>
    </row>
    <row r="17" spans="2:13" x14ac:dyDescent="0.2">
      <c r="K17" s="218"/>
      <c r="M17" s="218"/>
    </row>
    <row r="23" spans="2:13" x14ac:dyDescent="0.2">
      <c r="B23" s="1" t="s">
        <v>167</v>
      </c>
    </row>
    <row r="24" spans="2:13" x14ac:dyDescent="0.2">
      <c r="B24" s="2" t="s">
        <v>168</v>
      </c>
    </row>
    <row r="25" spans="2:13" x14ac:dyDescent="0.2">
      <c r="B25" s="2" t="s">
        <v>169</v>
      </c>
    </row>
    <row r="29" spans="2:13" x14ac:dyDescent="0.2">
      <c r="G29" s="220"/>
      <c r="H29" s="220"/>
    </row>
  </sheetData>
  <mergeCells count="6">
    <mergeCell ref="B16:G16"/>
    <mergeCell ref="A1:I1"/>
    <mergeCell ref="B8:G8"/>
    <mergeCell ref="B13:G13"/>
    <mergeCell ref="B14:G14"/>
    <mergeCell ref="B15:G15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C4:G12"/>
  <sheetViews>
    <sheetView workbookViewId="0">
      <selection activeCell="F6" sqref="F6:F11"/>
    </sheetView>
  </sheetViews>
  <sheetFormatPr baseColWidth="10" defaultRowHeight="15" x14ac:dyDescent="0.2"/>
  <cols>
    <col min="3" max="3" width="40.5" customWidth="1"/>
    <col min="6" max="6" width="13.5" bestFit="1" customWidth="1"/>
    <col min="7" max="7" width="17" bestFit="1" customWidth="1"/>
  </cols>
  <sheetData>
    <row r="4" spans="3:7" x14ac:dyDescent="0.2">
      <c r="C4" s="294" t="s">
        <v>606</v>
      </c>
      <c r="D4" s="294"/>
      <c r="E4" s="294"/>
      <c r="F4" s="294"/>
      <c r="G4" s="294"/>
    </row>
    <row r="5" spans="3:7" x14ac:dyDescent="0.2">
      <c r="C5" s="110" t="s">
        <v>172</v>
      </c>
      <c r="D5" s="79" t="s">
        <v>0</v>
      </c>
      <c r="E5" s="110" t="s">
        <v>1</v>
      </c>
      <c r="F5" s="110" t="s">
        <v>561</v>
      </c>
      <c r="G5" s="110" t="s">
        <v>557</v>
      </c>
    </row>
    <row r="6" spans="3:7" ht="32" x14ac:dyDescent="0.2">
      <c r="C6" s="114" t="s">
        <v>607</v>
      </c>
      <c r="D6" s="117" t="s">
        <v>0</v>
      </c>
      <c r="E6" s="117">
        <v>10</v>
      </c>
      <c r="F6" s="138">
        <v>30000</v>
      </c>
      <c r="G6" s="119">
        <f>E6*F6</f>
        <v>300000</v>
      </c>
    </row>
    <row r="7" spans="3:7" ht="16" x14ac:dyDescent="0.2">
      <c r="C7" s="114" t="s">
        <v>608</v>
      </c>
      <c r="D7" s="117" t="s">
        <v>0</v>
      </c>
      <c r="E7" s="117">
        <v>6</v>
      </c>
      <c r="F7" s="138">
        <v>24000</v>
      </c>
      <c r="G7" s="119">
        <f>E7*F7</f>
        <v>144000</v>
      </c>
    </row>
    <row r="8" spans="3:7" ht="16" x14ac:dyDescent="0.2">
      <c r="C8" s="114" t="s">
        <v>608</v>
      </c>
      <c r="D8" s="117" t="s">
        <v>0</v>
      </c>
      <c r="E8" s="117">
        <v>6</v>
      </c>
      <c r="F8" s="138">
        <v>27000</v>
      </c>
      <c r="G8" s="119">
        <f>E8*F8</f>
        <v>162000</v>
      </c>
    </row>
    <row r="9" spans="3:7" ht="32" x14ac:dyDescent="0.2">
      <c r="C9" s="114" t="s">
        <v>609</v>
      </c>
      <c r="D9" s="117" t="s">
        <v>0</v>
      </c>
      <c r="E9" s="117">
        <v>4</v>
      </c>
      <c r="F9" s="138">
        <v>19000</v>
      </c>
      <c r="G9" s="119">
        <f>E9*F9</f>
        <v>76000</v>
      </c>
    </row>
    <row r="10" spans="3:7" ht="16" x14ac:dyDescent="0.2">
      <c r="C10" s="114" t="s">
        <v>610</v>
      </c>
      <c r="D10" s="117" t="s">
        <v>0</v>
      </c>
      <c r="E10" s="117">
        <v>1</v>
      </c>
      <c r="F10" s="138">
        <v>60000</v>
      </c>
      <c r="G10" s="119">
        <f>E10*F10</f>
        <v>60000</v>
      </c>
    </row>
    <row r="11" spans="3:7" ht="32" x14ac:dyDescent="0.2">
      <c r="C11" s="114" t="s">
        <v>611</v>
      </c>
      <c r="D11" s="117" t="s">
        <v>0</v>
      </c>
      <c r="E11" s="117">
        <v>1</v>
      </c>
      <c r="F11" s="119">
        <v>258000</v>
      </c>
      <c r="G11" s="119">
        <v>258000</v>
      </c>
    </row>
    <row r="12" spans="3:7" x14ac:dyDescent="0.2">
      <c r="C12" s="338" t="s">
        <v>612</v>
      </c>
      <c r="D12" s="339"/>
      <c r="E12" s="339"/>
      <c r="F12" s="340"/>
      <c r="G12" s="120">
        <f>SUM(G6:G11)</f>
        <v>1000000</v>
      </c>
    </row>
  </sheetData>
  <mergeCells count="2">
    <mergeCell ref="C4:G4"/>
    <mergeCell ref="C12:F12"/>
  </mergeCells>
  <hyperlinks>
    <hyperlink ref="C10" r:id="rId1" tooltip="Lapicero Borrable Especial Econo Paqx6 Und Colores Surtidos" display="https://click1.mercadolibre.com.co/mclics/clicks/external/MCO/count?a=6jwxNy5rkCReIFGTiIdugK9idNqtkPZ75XNMUDijqnuSxvkAkG7Pwc4gH8ACjmmg1rjPFpsmEnWiNAJHd8WgInn6iKeF0b5zZE%2Fbrj8DfroAUpima5pkNtu%2F6yC%2F6lxWIWxCRx2t3SJUc%2F7uAIAPbKUSnaQzQg2G6TwPvH%2BRtGudHTdDznDi877nH%2BCkflbVw2sVQ9xFe5oNx%2Bc3yUsdSCEaAszfaAREiqFaRZrQXIzhAXy23HQbX5dhzZfIBUoOnVRLWMp2oxNlytcPZ%2B351WnNnQp5b1UoX52vbuLsEdpv%2FvZRjj%2BsPPdnbxd2EyNLSFRNgqw44CxifAj5twMKyvGqb%2BeoTejsYml1%2Bl6JQeSdUilvyNW0Q0DzifQ9ue2AJ%2BxRuehv6tQcMm1E06rlYYDDPx0dzMzHJp1lzIGofB%2FHwXicM0x%2Ff961qLiotZhrwQhkjoFkjNsCfeCmq3JcAVpL%2F0b8gJD5gufANkuYsYjIKU1ji1pjf9koDPxdCQKeYOKgliTK7HGpyLYwg6Xiuv%2FPLmnp5SLXsZ57oVxPCHT%2F3KSyuGWRKz2oWA06YtDdQimhvOY%2Fl4ovxTWy%2BYI8HM2eiIYnHA1RcaUUVnOar021exL6JOgnDpxPnvyA8ptVDy7gmsdIh3R%2FNoQAjwumWpNrazyrnAGQ98j7nRugTAWD%2BMBFeXxcbb2tQkdNAxdZhh8lNx6MigEU01eZKmhOQZW%2FVdMKeuaHbp7izo7lizOHJfsxvH4NliK17mwIuq8Rs2YwZs3iE18qzX8v%2Bs8fTxJugVG4XQ%3D%3D&amp;rb=x" xr:uid="{00000000-0004-0000-1200-000000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C4:J17"/>
  <sheetViews>
    <sheetView workbookViewId="0">
      <selection activeCell="H7" sqref="H7"/>
    </sheetView>
  </sheetViews>
  <sheetFormatPr baseColWidth="10" defaultRowHeight="15" x14ac:dyDescent="0.2"/>
  <cols>
    <col min="3" max="3" width="40.5" customWidth="1"/>
    <col min="6" max="6" width="13.5" bestFit="1" customWidth="1"/>
    <col min="7" max="7" width="17" bestFit="1" customWidth="1"/>
    <col min="8" max="9" width="12.83203125" bestFit="1" customWidth="1"/>
  </cols>
  <sheetData>
    <row r="4" spans="3:10" x14ac:dyDescent="0.2">
      <c r="C4" s="294" t="s">
        <v>650</v>
      </c>
      <c r="D4" s="294"/>
      <c r="E4" s="294"/>
      <c r="F4" s="294"/>
      <c r="G4" s="294"/>
    </row>
    <row r="5" spans="3:10" x14ac:dyDescent="0.2">
      <c r="C5" s="110" t="s">
        <v>172</v>
      </c>
      <c r="D5" s="79" t="s">
        <v>0</v>
      </c>
      <c r="E5" s="110" t="s">
        <v>1</v>
      </c>
      <c r="F5" s="110" t="s">
        <v>561</v>
      </c>
      <c r="G5" s="110" t="s">
        <v>557</v>
      </c>
    </row>
    <row r="6" spans="3:10" ht="32" x14ac:dyDescent="0.2">
      <c r="C6" s="114" t="s">
        <v>607</v>
      </c>
      <c r="D6" s="117" t="s">
        <v>0</v>
      </c>
      <c r="E6" s="117">
        <v>25</v>
      </c>
      <c r="F6" s="138">
        <v>30000</v>
      </c>
      <c r="G6" s="119">
        <f t="shared" ref="G6:G12" si="0">E6*F6</f>
        <v>750000</v>
      </c>
    </row>
    <row r="7" spans="3:10" ht="16" x14ac:dyDescent="0.2">
      <c r="C7" s="114" t="s">
        <v>608</v>
      </c>
      <c r="D7" s="117" t="s">
        <v>0</v>
      </c>
      <c r="E7" s="117">
        <v>15</v>
      </c>
      <c r="F7" s="138">
        <v>24000</v>
      </c>
      <c r="G7" s="119">
        <f t="shared" si="0"/>
        <v>360000</v>
      </c>
    </row>
    <row r="8" spans="3:10" ht="16" x14ac:dyDescent="0.2">
      <c r="C8" s="114" t="s">
        <v>652</v>
      </c>
      <c r="D8" s="117" t="s">
        <v>0</v>
      </c>
      <c r="E8" s="117">
        <v>14</v>
      </c>
      <c r="F8" s="138">
        <v>27000</v>
      </c>
      <c r="G8" s="119">
        <f t="shared" si="0"/>
        <v>378000</v>
      </c>
    </row>
    <row r="9" spans="3:10" ht="32" x14ac:dyDescent="0.2">
      <c r="C9" s="114" t="s">
        <v>609</v>
      </c>
      <c r="D9" s="117" t="s">
        <v>0</v>
      </c>
      <c r="E9" s="117">
        <v>9</v>
      </c>
      <c r="F9" s="138">
        <v>19000</v>
      </c>
      <c r="G9" s="119">
        <f t="shared" si="0"/>
        <v>171000</v>
      </c>
    </row>
    <row r="10" spans="3:10" ht="16" x14ac:dyDescent="0.2">
      <c r="C10" s="114" t="s">
        <v>610</v>
      </c>
      <c r="D10" s="117" t="s">
        <v>0</v>
      </c>
      <c r="E10" s="117">
        <v>4</v>
      </c>
      <c r="F10" s="138">
        <v>60000</v>
      </c>
      <c r="G10" s="119">
        <f t="shared" si="0"/>
        <v>240000</v>
      </c>
    </row>
    <row r="11" spans="3:10" ht="32" x14ac:dyDescent="0.2">
      <c r="C11" s="172" t="s">
        <v>611</v>
      </c>
      <c r="D11" s="117" t="s">
        <v>0</v>
      </c>
      <c r="E11" s="117">
        <v>3</v>
      </c>
      <c r="F11" s="119">
        <v>258000</v>
      </c>
      <c r="G11" s="119">
        <f t="shared" si="0"/>
        <v>774000</v>
      </c>
    </row>
    <row r="12" spans="3:10" ht="16" x14ac:dyDescent="0.2">
      <c r="C12" s="172" t="s">
        <v>651</v>
      </c>
      <c r="D12" s="117" t="s">
        <v>0</v>
      </c>
      <c r="E12" s="117">
        <v>1</v>
      </c>
      <c r="F12" s="119">
        <v>27767</v>
      </c>
      <c r="G12" s="175">
        <f t="shared" si="0"/>
        <v>27767</v>
      </c>
      <c r="I12" s="176"/>
      <c r="J12" s="80"/>
    </row>
    <row r="13" spans="3:10" x14ac:dyDescent="0.2">
      <c r="C13" s="338" t="s">
        <v>612</v>
      </c>
      <c r="D13" s="339"/>
      <c r="E13" s="339"/>
      <c r="F13" s="340"/>
      <c r="G13" s="174">
        <f>SUM(G6:G12)</f>
        <v>2700767</v>
      </c>
      <c r="J13" s="80"/>
    </row>
    <row r="14" spans="3:10" x14ac:dyDescent="0.2">
      <c r="I14" s="57"/>
    </row>
    <row r="15" spans="3:10" x14ac:dyDescent="0.2">
      <c r="H15" s="57"/>
    </row>
    <row r="17" spans="9:9" x14ac:dyDescent="0.2">
      <c r="I17" s="80"/>
    </row>
  </sheetData>
  <mergeCells count="2">
    <mergeCell ref="C4:G4"/>
    <mergeCell ref="C13:F13"/>
  </mergeCells>
  <hyperlinks>
    <hyperlink ref="C10" r:id="rId1" tooltip="Lapicero Borrable Especial Econo Paqx6 Und Colores Surtidos" display="https://click1.mercadolibre.com.co/mclics/clicks/external/MCO/count?a=6jwxNy5rkCReIFGTiIdugK9idNqtkPZ75XNMUDijqnuSxvkAkG7Pwc4gH8ACjmmg1rjPFpsmEnWiNAJHd8WgInn6iKeF0b5zZE%2Fbrj8DfroAUpima5pkNtu%2F6yC%2F6lxWIWxCRx2t3SJUc%2F7uAIAPbKUSnaQzQg2G6TwPvH%2BRtGudHTdDznDi877nH%2BCkflbVw2sVQ9xFe5oNx%2Bc3yUsdSCEaAszfaAREiqFaRZrQXIzhAXy23HQbX5dhzZfIBUoOnVRLWMp2oxNlytcPZ%2B351WnNnQp5b1UoX52vbuLsEdpv%2FvZRjj%2BsPPdnbxd2EyNLSFRNgqw44CxifAj5twMKyvGqb%2BeoTejsYml1%2Bl6JQeSdUilvyNW0Q0DzifQ9ue2AJ%2BxRuehv6tQcMm1E06rlYYDDPx0dzMzHJp1lzIGofB%2FHwXicM0x%2Ff961qLiotZhrwQhkjoFkjNsCfeCmq3JcAVpL%2F0b8gJD5gufANkuYsYjIKU1ji1pjf9koDPxdCQKeYOKgliTK7HGpyLYwg6Xiuv%2FPLmnp5SLXsZ57oVxPCHT%2F3KSyuGWRKz2oWA06YtDdQimhvOY%2Fl4ovxTWy%2BYI8HM2eiIYnHA1RcaUUVnOar021exL6JOgnDpxPnvyA8ptVDy7gmsdIh3R%2FNoQAjwumWpNrazyrnAGQ98j7nRugTAWD%2BMBFeXxcbb2tQkdNAxdZhh8lNx6MigEU01eZKmhOQZW%2FVdMKeuaHbp7izo7lizOHJfsxvH4NliK17mwIuq8Rs2YwZs3iE18qzX8v%2Bs8fTxJugVG4XQ%3D%3D&amp;rb=x" xr:uid="{00000000-0004-0000-1300-000000000000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40"/>
  <sheetViews>
    <sheetView topLeftCell="A21" workbookViewId="0">
      <selection activeCell="H14" sqref="H14"/>
    </sheetView>
  </sheetViews>
  <sheetFormatPr baseColWidth="10" defaultColWidth="11.5" defaultRowHeight="15" x14ac:dyDescent="0.2"/>
  <sheetData>
    <row r="1" spans="1:9" x14ac:dyDescent="0.2">
      <c r="A1" s="342" t="s">
        <v>477</v>
      </c>
      <c r="B1" s="342"/>
      <c r="C1" s="342"/>
      <c r="D1" s="342"/>
      <c r="E1" s="342"/>
      <c r="F1" s="342"/>
      <c r="G1" s="342"/>
      <c r="H1" s="342"/>
      <c r="I1" s="342"/>
    </row>
    <row r="3" spans="1:9" x14ac:dyDescent="0.2">
      <c r="A3" s="343"/>
      <c r="B3" s="343"/>
      <c r="C3" s="343"/>
      <c r="D3" s="343"/>
      <c r="E3" s="343"/>
      <c r="F3" s="343"/>
      <c r="G3" s="343"/>
      <c r="H3" s="343"/>
      <c r="I3" s="343"/>
    </row>
    <row r="4" spans="1:9" x14ac:dyDescent="0.2">
      <c r="A4" s="343" t="s">
        <v>478</v>
      </c>
      <c r="B4" s="343"/>
      <c r="C4" s="343"/>
      <c r="D4" s="343"/>
      <c r="E4" s="343"/>
      <c r="F4" s="343"/>
      <c r="G4" s="343"/>
      <c r="H4" s="343"/>
      <c r="I4" s="343"/>
    </row>
    <row r="5" spans="1:9" x14ac:dyDescent="0.2">
      <c r="A5" s="343"/>
      <c r="B5" s="343"/>
      <c r="C5" s="343"/>
      <c r="D5" s="343"/>
      <c r="E5" s="343"/>
      <c r="F5" s="343"/>
      <c r="G5" s="343"/>
      <c r="H5" s="343"/>
      <c r="I5" s="343"/>
    </row>
    <row r="6" spans="1:9" x14ac:dyDescent="0.2">
      <c r="A6" s="343"/>
      <c r="B6" s="343"/>
      <c r="C6" s="343"/>
      <c r="D6" s="343"/>
      <c r="E6" s="343"/>
      <c r="F6" s="343"/>
      <c r="G6" s="343"/>
      <c r="H6" s="343"/>
      <c r="I6" s="343"/>
    </row>
    <row r="7" spans="1:9" x14ac:dyDescent="0.2">
      <c r="A7" s="343"/>
      <c r="B7" s="343"/>
      <c r="C7" s="343"/>
      <c r="D7" s="343"/>
      <c r="E7" s="343"/>
      <c r="F7" s="343"/>
      <c r="G7" s="343"/>
      <c r="H7" s="343"/>
      <c r="I7" s="343"/>
    </row>
    <row r="8" spans="1:9" x14ac:dyDescent="0.2">
      <c r="A8" s="89" t="s">
        <v>479</v>
      </c>
      <c r="B8" s="344" t="s">
        <v>480</v>
      </c>
      <c r="C8" s="344"/>
      <c r="D8" s="344"/>
      <c r="E8" s="344"/>
      <c r="F8" s="344"/>
      <c r="G8" s="344"/>
      <c r="H8" s="344"/>
      <c r="I8" s="90">
        <v>1</v>
      </c>
    </row>
    <row r="9" spans="1:9" x14ac:dyDescent="0.2">
      <c r="A9" s="89" t="s">
        <v>481</v>
      </c>
      <c r="B9" s="91" t="s">
        <v>482</v>
      </c>
      <c r="C9" s="92"/>
      <c r="D9" s="92"/>
      <c r="E9" s="92"/>
      <c r="F9" s="92"/>
      <c r="G9" s="92"/>
      <c r="H9" s="92"/>
      <c r="I9" s="90">
        <f>ROUND(SUM(H10:H19),2)</f>
        <v>0.57999999999999996</v>
      </c>
    </row>
    <row r="10" spans="1:9" x14ac:dyDescent="0.2">
      <c r="A10" s="93" t="s">
        <v>17</v>
      </c>
      <c r="B10" s="345" t="s">
        <v>483</v>
      </c>
      <c r="C10" s="346"/>
      <c r="D10" s="346"/>
      <c r="E10" s="346"/>
      <c r="F10" s="346"/>
      <c r="G10" s="347"/>
      <c r="H10" s="94">
        <v>8.3299999999999999E-2</v>
      </c>
      <c r="I10" s="348"/>
    </row>
    <row r="11" spans="1:9" x14ac:dyDescent="0.2">
      <c r="A11" s="95" t="s">
        <v>18</v>
      </c>
      <c r="B11" s="349" t="s">
        <v>484</v>
      </c>
      <c r="C11" s="350"/>
      <c r="D11" s="350"/>
      <c r="E11" s="350"/>
      <c r="F11" s="350"/>
      <c r="G11" s="351"/>
      <c r="H11" s="96">
        <v>0.01</v>
      </c>
      <c r="I11" s="348"/>
    </row>
    <row r="12" spans="1:9" x14ac:dyDescent="0.2">
      <c r="A12" s="97" t="s">
        <v>19</v>
      </c>
      <c r="B12" s="349" t="s">
        <v>485</v>
      </c>
      <c r="C12" s="350"/>
      <c r="D12" s="350"/>
      <c r="E12" s="350"/>
      <c r="F12" s="350"/>
      <c r="G12" s="351"/>
      <c r="H12" s="96">
        <v>8.3299999999999999E-2</v>
      </c>
      <c r="I12" s="348"/>
    </row>
    <row r="13" spans="1:9" x14ac:dyDescent="0.2">
      <c r="A13" s="95" t="s">
        <v>20</v>
      </c>
      <c r="B13" s="349" t="s">
        <v>486</v>
      </c>
      <c r="C13" s="350"/>
      <c r="D13" s="350"/>
      <c r="E13" s="350"/>
      <c r="F13" s="350"/>
      <c r="G13" s="351"/>
      <c r="H13" s="96">
        <v>4.1700000000000001E-2</v>
      </c>
      <c r="I13" s="348"/>
    </row>
    <row r="14" spans="1:9" x14ac:dyDescent="0.2">
      <c r="A14" s="97" t="s">
        <v>21</v>
      </c>
      <c r="B14" s="349" t="s">
        <v>487</v>
      </c>
      <c r="C14" s="350"/>
      <c r="D14" s="350"/>
      <c r="E14" s="350"/>
      <c r="F14" s="350"/>
      <c r="G14" s="351"/>
      <c r="H14" s="96">
        <v>8.5000000000000006E-2</v>
      </c>
      <c r="I14" s="348"/>
    </row>
    <row r="15" spans="1:9" x14ac:dyDescent="0.2">
      <c r="A15" s="95" t="s">
        <v>488</v>
      </c>
      <c r="B15" s="349" t="s">
        <v>489</v>
      </c>
      <c r="C15" s="350"/>
      <c r="D15" s="350"/>
      <c r="E15" s="350"/>
      <c r="F15" s="350"/>
      <c r="G15" s="351"/>
      <c r="H15" s="96">
        <v>0.12</v>
      </c>
      <c r="I15" s="348"/>
    </row>
    <row r="16" spans="1:9" x14ac:dyDescent="0.2">
      <c r="A16" s="97" t="s">
        <v>490</v>
      </c>
      <c r="B16" s="349" t="s">
        <v>491</v>
      </c>
      <c r="C16" s="350"/>
      <c r="D16" s="350"/>
      <c r="E16" s="350"/>
      <c r="F16" s="350"/>
      <c r="G16" s="351"/>
      <c r="H16" s="98">
        <v>6.9599999999999995E-2</v>
      </c>
      <c r="I16" s="348"/>
    </row>
    <row r="17" spans="1:22" x14ac:dyDescent="0.2">
      <c r="A17" s="95" t="s">
        <v>492</v>
      </c>
      <c r="B17" s="349" t="s">
        <v>493</v>
      </c>
      <c r="C17" s="350"/>
      <c r="D17" s="350"/>
      <c r="E17" s="350"/>
      <c r="F17" s="350"/>
      <c r="G17" s="351"/>
      <c r="H17" s="98">
        <v>0.04</v>
      </c>
      <c r="I17" s="348"/>
    </row>
    <row r="18" spans="1:22" x14ac:dyDescent="0.2">
      <c r="A18" s="97" t="s">
        <v>494</v>
      </c>
      <c r="B18" s="349" t="s">
        <v>495</v>
      </c>
      <c r="C18" s="350"/>
      <c r="D18" s="350"/>
      <c r="E18" s="350"/>
      <c r="F18" s="350"/>
      <c r="G18" s="351"/>
      <c r="H18" s="98">
        <v>0.02</v>
      </c>
      <c r="I18" s="348"/>
    </row>
    <row r="19" spans="1:22" x14ac:dyDescent="0.2">
      <c r="A19" s="95" t="s">
        <v>496</v>
      </c>
      <c r="B19" s="349" t="s">
        <v>497</v>
      </c>
      <c r="C19" s="350"/>
      <c r="D19" s="350"/>
      <c r="E19" s="350"/>
      <c r="F19" s="350"/>
      <c r="G19" s="351"/>
      <c r="H19" s="98">
        <v>0.03</v>
      </c>
      <c r="I19" s="348"/>
    </row>
    <row r="20" spans="1:22" x14ac:dyDescent="0.2">
      <c r="A20" s="99" t="s">
        <v>498</v>
      </c>
      <c r="B20" s="341" t="s">
        <v>499</v>
      </c>
      <c r="C20" s="341"/>
      <c r="D20" s="341"/>
      <c r="E20" s="341"/>
      <c r="F20" s="341"/>
      <c r="G20" s="341"/>
      <c r="H20" s="341"/>
      <c r="I20" s="100">
        <f>ROUNDUP(SUM(H21:H22),2)</f>
        <v>0.04</v>
      </c>
    </row>
    <row r="21" spans="1:22" x14ac:dyDescent="0.2">
      <c r="A21" s="93" t="s">
        <v>22</v>
      </c>
      <c r="B21" s="352" t="s">
        <v>500</v>
      </c>
      <c r="C21" s="353"/>
      <c r="D21" s="353"/>
      <c r="E21" s="353"/>
      <c r="F21" s="353"/>
      <c r="G21" s="354"/>
      <c r="H21" s="101">
        <v>0.02</v>
      </c>
      <c r="I21" s="355"/>
    </row>
    <row r="22" spans="1:22" x14ac:dyDescent="0.2">
      <c r="A22" s="97" t="s">
        <v>23</v>
      </c>
      <c r="B22" s="356" t="s">
        <v>501</v>
      </c>
      <c r="C22" s="357"/>
      <c r="D22" s="357"/>
      <c r="E22" s="357"/>
      <c r="F22" s="357"/>
      <c r="G22" s="358"/>
      <c r="H22" s="102">
        <v>0.02</v>
      </c>
      <c r="I22" s="355"/>
    </row>
    <row r="23" spans="1:22" x14ac:dyDescent="0.2">
      <c r="A23" s="103">
        <v>4</v>
      </c>
      <c r="B23" s="341" t="s">
        <v>502</v>
      </c>
      <c r="C23" s="341"/>
      <c r="D23" s="341"/>
      <c r="E23" s="341"/>
      <c r="F23" s="341"/>
      <c r="G23" s="341"/>
      <c r="H23" s="341"/>
      <c r="I23" s="100">
        <f>SUM(H24:H36)</f>
        <v>0.16500000000000004</v>
      </c>
    </row>
    <row r="24" spans="1:22" x14ac:dyDescent="0.2">
      <c r="A24" s="104" t="s">
        <v>237</v>
      </c>
      <c r="B24" s="345" t="s">
        <v>503</v>
      </c>
      <c r="C24" s="346"/>
      <c r="D24" s="346"/>
      <c r="E24" s="346"/>
      <c r="F24" s="346"/>
      <c r="G24" s="347"/>
      <c r="H24" s="101">
        <v>0</v>
      </c>
      <c r="I24" s="348"/>
      <c r="O24" s="141"/>
      <c r="V24">
        <v>1.4999999999999999E-2</v>
      </c>
    </row>
    <row r="25" spans="1:22" x14ac:dyDescent="0.2">
      <c r="A25" s="95" t="s">
        <v>504</v>
      </c>
      <c r="B25" s="349" t="s">
        <v>505</v>
      </c>
      <c r="C25" s="350"/>
      <c r="D25" s="350"/>
      <c r="E25" s="350"/>
      <c r="F25" s="350"/>
      <c r="G25" s="351"/>
      <c r="H25" s="102">
        <v>0</v>
      </c>
      <c r="I25" s="348"/>
      <c r="O25" s="141"/>
      <c r="V25">
        <v>1.4999999999999999E-2</v>
      </c>
    </row>
    <row r="26" spans="1:22" x14ac:dyDescent="0.2">
      <c r="A26" s="95" t="s">
        <v>506</v>
      </c>
      <c r="B26" s="349" t="s">
        <v>507</v>
      </c>
      <c r="C26" s="350"/>
      <c r="D26" s="350"/>
      <c r="E26" s="350"/>
      <c r="F26" s="350"/>
      <c r="G26" s="351"/>
      <c r="H26" s="102">
        <v>0</v>
      </c>
      <c r="I26" s="348"/>
      <c r="O26" s="141"/>
      <c r="V26">
        <v>0.02</v>
      </c>
    </row>
    <row r="27" spans="1:22" x14ac:dyDescent="0.2">
      <c r="A27" s="95" t="s">
        <v>508</v>
      </c>
      <c r="B27" s="359" t="s">
        <v>509</v>
      </c>
      <c r="C27" s="360"/>
      <c r="D27" s="360"/>
      <c r="E27" s="360"/>
      <c r="F27" s="360"/>
      <c r="G27" s="361"/>
      <c r="H27" s="102">
        <v>0</v>
      </c>
      <c r="I27" s="348"/>
      <c r="O27" s="141"/>
      <c r="V27">
        <v>1.4999999999999999E-2</v>
      </c>
    </row>
    <row r="28" spans="1:22" x14ac:dyDescent="0.2">
      <c r="A28" s="97" t="s">
        <v>510</v>
      </c>
      <c r="C28" s="362" t="s">
        <v>511</v>
      </c>
      <c r="D28" s="363"/>
      <c r="E28" s="363"/>
      <c r="F28" s="363"/>
      <c r="G28" s="364"/>
      <c r="H28" s="102">
        <v>1.4999999999999999E-2</v>
      </c>
      <c r="I28" s="348"/>
      <c r="O28" s="141"/>
      <c r="V28">
        <v>0.03</v>
      </c>
    </row>
    <row r="29" spans="1:22" x14ac:dyDescent="0.2">
      <c r="A29" s="97" t="s">
        <v>512</v>
      </c>
      <c r="C29" s="362" t="s">
        <v>513</v>
      </c>
      <c r="D29" s="363"/>
      <c r="E29" s="363"/>
      <c r="F29" s="363"/>
      <c r="G29" s="364"/>
      <c r="H29" s="102">
        <v>0.02</v>
      </c>
      <c r="I29" s="348"/>
      <c r="O29" s="141"/>
      <c r="V29">
        <v>5.0000000000000001E-3</v>
      </c>
    </row>
    <row r="30" spans="1:22" x14ac:dyDescent="0.2">
      <c r="A30" s="97" t="s">
        <v>514</v>
      </c>
      <c r="C30" s="362" t="s">
        <v>515</v>
      </c>
      <c r="D30" s="363"/>
      <c r="E30" s="363"/>
      <c r="F30" s="363"/>
      <c r="G30" s="364"/>
      <c r="H30" s="102">
        <v>1.4999999999999999E-2</v>
      </c>
      <c r="I30" s="348"/>
      <c r="O30" s="141"/>
      <c r="V30">
        <v>0.05</v>
      </c>
    </row>
    <row r="31" spans="1:22" x14ac:dyDescent="0.2">
      <c r="A31" s="97" t="s">
        <v>516</v>
      </c>
      <c r="C31" s="362" t="s">
        <v>517</v>
      </c>
      <c r="D31" s="363"/>
      <c r="E31" s="363"/>
      <c r="F31" s="363"/>
      <c r="G31" s="364"/>
      <c r="H31" s="102">
        <v>0.03</v>
      </c>
      <c r="I31" s="348"/>
      <c r="O31" s="141"/>
      <c r="V31">
        <v>1.4999999999999999E-2</v>
      </c>
    </row>
    <row r="32" spans="1:22" x14ac:dyDescent="0.2">
      <c r="A32" s="97" t="s">
        <v>518</v>
      </c>
      <c r="C32" s="362" t="s">
        <v>519</v>
      </c>
      <c r="D32" s="363"/>
      <c r="E32" s="363"/>
      <c r="F32" s="363"/>
      <c r="G32" s="364"/>
      <c r="H32" s="102">
        <v>5.0000000000000001E-3</v>
      </c>
      <c r="I32" s="348"/>
    </row>
    <row r="33" spans="1:9" x14ac:dyDescent="0.2">
      <c r="A33" s="97" t="s">
        <v>520</v>
      </c>
      <c r="C33" s="362" t="s">
        <v>521</v>
      </c>
      <c r="D33" s="363"/>
      <c r="E33" s="363"/>
      <c r="F33" s="363"/>
      <c r="G33" s="364"/>
      <c r="H33" s="102">
        <v>1.4999999999999999E-2</v>
      </c>
      <c r="I33" s="348"/>
    </row>
    <row r="34" spans="1:9" x14ac:dyDescent="0.2">
      <c r="A34" s="97" t="s">
        <v>522</v>
      </c>
      <c r="C34" s="356" t="s">
        <v>448</v>
      </c>
      <c r="D34" s="357"/>
      <c r="E34" s="357"/>
      <c r="F34" s="357"/>
      <c r="G34" s="358"/>
      <c r="H34" s="102">
        <v>0.05</v>
      </c>
      <c r="I34" s="348"/>
    </row>
    <row r="35" spans="1:9" x14ac:dyDescent="0.2">
      <c r="A35" s="97" t="s">
        <v>523</v>
      </c>
      <c r="C35" s="362" t="s">
        <v>524</v>
      </c>
      <c r="D35" s="363"/>
      <c r="E35" s="363"/>
      <c r="F35" s="363"/>
      <c r="G35" s="364"/>
      <c r="H35" s="102">
        <v>1.4999999999999999E-2</v>
      </c>
      <c r="I35" s="348"/>
    </row>
    <row r="36" spans="1:9" x14ac:dyDescent="0.2">
      <c r="A36" s="97" t="s">
        <v>525</v>
      </c>
      <c r="C36" s="362" t="s">
        <v>526</v>
      </c>
      <c r="D36" s="363"/>
      <c r="E36" s="363"/>
      <c r="F36" s="363"/>
      <c r="G36" s="364"/>
      <c r="H36" s="102">
        <v>0</v>
      </c>
      <c r="I36" s="348"/>
    </row>
    <row r="37" spans="1:9" x14ac:dyDescent="0.2">
      <c r="A37" s="99" t="s">
        <v>527</v>
      </c>
      <c r="B37" s="341" t="s">
        <v>528</v>
      </c>
      <c r="C37" s="341"/>
      <c r="D37" s="341"/>
      <c r="E37" s="341"/>
      <c r="F37" s="341"/>
      <c r="G37" s="341"/>
      <c r="H37" s="341"/>
      <c r="I37" s="100">
        <f>ROUND((I8+I9+I20+I23)*1%,2)</f>
        <v>0.02</v>
      </c>
    </row>
    <row r="38" spans="1:9" x14ac:dyDescent="0.2">
      <c r="A38" s="99" t="s">
        <v>529</v>
      </c>
      <c r="B38" s="105" t="s">
        <v>530</v>
      </c>
      <c r="C38" s="105"/>
      <c r="D38" s="105"/>
      <c r="E38" s="105"/>
      <c r="F38" s="105"/>
      <c r="G38" s="105"/>
      <c r="H38" s="105"/>
      <c r="I38" s="100">
        <f>ROUND((I8+I9+I20+I23+I37)*10%,2)</f>
        <v>0.18</v>
      </c>
    </row>
    <row r="39" spans="1:9" x14ac:dyDescent="0.2">
      <c r="A39" s="365" t="s">
        <v>531</v>
      </c>
      <c r="B39" s="365"/>
      <c r="C39" s="365"/>
      <c r="D39" s="365"/>
      <c r="E39" s="365"/>
      <c r="F39" s="365"/>
      <c r="G39" s="365"/>
      <c r="H39" s="365"/>
      <c r="I39" s="106">
        <f>I8+I9+I20+I23+I37+I38</f>
        <v>1.9850000000000001</v>
      </c>
    </row>
    <row r="40" spans="1:9" x14ac:dyDescent="0.2">
      <c r="A40" s="366" t="s">
        <v>532</v>
      </c>
      <c r="B40" s="366"/>
      <c r="C40" s="366"/>
      <c r="D40" s="366"/>
      <c r="E40" s="366"/>
      <c r="F40" s="366"/>
      <c r="G40" s="366"/>
      <c r="H40" s="367"/>
      <c r="I40" s="142">
        <f>ROUNDUP(I39,2)</f>
        <v>1.99</v>
      </c>
    </row>
  </sheetData>
  <mergeCells count="37">
    <mergeCell ref="A39:H39"/>
    <mergeCell ref="A40:H40"/>
    <mergeCell ref="C32:G32"/>
    <mergeCell ref="C33:G33"/>
    <mergeCell ref="C34:G34"/>
    <mergeCell ref="C35:G35"/>
    <mergeCell ref="C36:G36"/>
    <mergeCell ref="B37:H37"/>
    <mergeCell ref="B21:G21"/>
    <mergeCell ref="I21:I22"/>
    <mergeCell ref="B22:G22"/>
    <mergeCell ref="B23:H23"/>
    <mergeCell ref="B24:G24"/>
    <mergeCell ref="I24:I36"/>
    <mergeCell ref="B25:G25"/>
    <mergeCell ref="B26:G26"/>
    <mergeCell ref="B27:G27"/>
    <mergeCell ref="C28:G28"/>
    <mergeCell ref="C29:G29"/>
    <mergeCell ref="C30:G30"/>
    <mergeCell ref="C31:G31"/>
    <mergeCell ref="B20:H20"/>
    <mergeCell ref="A1:I1"/>
    <mergeCell ref="A3:I3"/>
    <mergeCell ref="A4:I7"/>
    <mergeCell ref="B8:H8"/>
    <mergeCell ref="B10:G10"/>
    <mergeCell ref="I10:I19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D2:O21"/>
  <sheetViews>
    <sheetView topLeftCell="B1" workbookViewId="0">
      <selection activeCell="D26" sqref="D26"/>
    </sheetView>
  </sheetViews>
  <sheetFormatPr baseColWidth="10" defaultRowHeight="15" x14ac:dyDescent="0.2"/>
  <cols>
    <col min="4" max="4" width="43.83203125" customWidth="1"/>
    <col min="5" max="5" width="9.33203125" customWidth="1"/>
    <col min="8" max="8" width="38.5" bestFit="1" customWidth="1"/>
    <col min="9" max="9" width="16" customWidth="1"/>
    <col min="11" max="11" width="46.6640625" bestFit="1" customWidth="1"/>
    <col min="14" max="14" width="39.33203125" customWidth="1"/>
    <col min="15" max="15" width="20.83203125" customWidth="1"/>
  </cols>
  <sheetData>
    <row r="2" spans="4:15" x14ac:dyDescent="0.2">
      <c r="D2" s="294" t="s">
        <v>646</v>
      </c>
      <c r="E2" s="294"/>
      <c r="H2" s="294" t="s">
        <v>647</v>
      </c>
      <c r="I2" s="294"/>
      <c r="K2" s="294" t="s">
        <v>646</v>
      </c>
      <c r="L2" s="294"/>
      <c r="N2" s="294" t="s">
        <v>647</v>
      </c>
      <c r="O2" s="294"/>
    </row>
    <row r="3" spans="4:15" x14ac:dyDescent="0.2">
      <c r="D3" s="294" t="s">
        <v>641</v>
      </c>
      <c r="E3" s="294"/>
      <c r="H3" s="294" t="s">
        <v>641</v>
      </c>
      <c r="I3" s="294"/>
      <c r="K3" s="294" t="s">
        <v>642</v>
      </c>
      <c r="L3" s="294"/>
      <c r="N3" s="294" t="s">
        <v>642</v>
      </c>
      <c r="O3" s="294"/>
    </row>
    <row r="4" spans="4:15" x14ac:dyDescent="0.2">
      <c r="D4" s="110" t="s">
        <v>543</v>
      </c>
      <c r="E4" s="111">
        <f>SUM(E5:E8)</f>
        <v>0.2183333333333333</v>
      </c>
      <c r="H4" s="110" t="s">
        <v>543</v>
      </c>
      <c r="I4" s="111">
        <f>SUM(I5:I8)</f>
        <v>0.2183333333333333</v>
      </c>
      <c r="K4" s="110" t="s">
        <v>543</v>
      </c>
      <c r="L4" s="163">
        <f>SUM(L5:L9)</f>
        <v>0.23333333333333328</v>
      </c>
      <c r="N4" s="110" t="s">
        <v>543</v>
      </c>
      <c r="O4" s="163">
        <f>SUM(O5:O9)</f>
        <v>0.23333333333333328</v>
      </c>
    </row>
    <row r="5" spans="4:15" x14ac:dyDescent="0.2">
      <c r="D5" s="108" t="s">
        <v>552</v>
      </c>
      <c r="E5" s="109">
        <v>8.3333333333333329E-2</v>
      </c>
      <c r="H5" s="108" t="s">
        <v>552</v>
      </c>
      <c r="I5" s="109">
        <v>8.3333333333333329E-2</v>
      </c>
      <c r="K5" s="108" t="s">
        <v>552</v>
      </c>
      <c r="L5" s="164">
        <v>8.3333333333333329E-2</v>
      </c>
      <c r="N5" s="108" t="s">
        <v>552</v>
      </c>
      <c r="O5" s="164">
        <v>8.3333333333333329E-2</v>
      </c>
    </row>
    <row r="6" spans="4:15" x14ac:dyDescent="0.2">
      <c r="D6" s="108" t="s">
        <v>544</v>
      </c>
      <c r="E6" s="109">
        <v>0.01</v>
      </c>
      <c r="H6" s="108" t="s">
        <v>544</v>
      </c>
      <c r="I6" s="109">
        <v>0.01</v>
      </c>
      <c r="K6" s="108" t="s">
        <v>544</v>
      </c>
      <c r="L6" s="164">
        <v>0.01</v>
      </c>
      <c r="N6" s="108" t="s">
        <v>544</v>
      </c>
      <c r="O6" s="164">
        <v>0.01</v>
      </c>
    </row>
    <row r="7" spans="4:15" x14ac:dyDescent="0.2">
      <c r="D7" s="108" t="s">
        <v>551</v>
      </c>
      <c r="E7" s="109">
        <v>8.3333333333333329E-2</v>
      </c>
      <c r="H7" s="108" t="s">
        <v>551</v>
      </c>
      <c r="I7" s="109">
        <v>8.3333333333333329E-2</v>
      </c>
      <c r="K7" s="108" t="s">
        <v>551</v>
      </c>
      <c r="L7" s="164">
        <v>8.3333333333333329E-2</v>
      </c>
      <c r="N7" s="108" t="s">
        <v>551</v>
      </c>
      <c r="O7" s="164">
        <v>8.3333333333333329E-2</v>
      </c>
    </row>
    <row r="8" spans="4:15" x14ac:dyDescent="0.2">
      <c r="D8" s="108" t="s">
        <v>550</v>
      </c>
      <c r="E8" s="109">
        <v>4.1666666666666664E-2</v>
      </c>
      <c r="H8" s="108" t="s">
        <v>550</v>
      </c>
      <c r="I8" s="109">
        <v>4.1666666666666664E-2</v>
      </c>
      <c r="K8" s="108" t="s">
        <v>550</v>
      </c>
      <c r="L8" s="164">
        <v>4.1666666666666664E-2</v>
      </c>
      <c r="N8" s="108" t="s">
        <v>550</v>
      </c>
      <c r="O8" s="164">
        <v>4.1666666666666664E-2</v>
      </c>
    </row>
    <row r="9" spans="4:15" x14ac:dyDescent="0.2">
      <c r="D9" s="110" t="s">
        <v>545</v>
      </c>
      <c r="E9" s="111">
        <f>SUM(E10:E12)</f>
        <v>0.21544000000000002</v>
      </c>
      <c r="H9" s="110" t="s">
        <v>545</v>
      </c>
      <c r="I9" s="111">
        <f>SUM(I10:I12)</f>
        <v>0.21022000000000002</v>
      </c>
      <c r="K9" s="165" t="s">
        <v>643</v>
      </c>
      <c r="L9" s="166">
        <v>1.4999999999999999E-2</v>
      </c>
      <c r="N9" s="165" t="s">
        <v>643</v>
      </c>
      <c r="O9" s="166">
        <v>1.4999999999999999E-2</v>
      </c>
    </row>
    <row r="10" spans="4:15" x14ac:dyDescent="0.2">
      <c r="D10" s="108" t="s">
        <v>549</v>
      </c>
      <c r="E10" s="109">
        <v>8.5000000000000006E-2</v>
      </c>
      <c r="H10" s="108" t="s">
        <v>549</v>
      </c>
      <c r="I10" s="109">
        <v>8.5000000000000006E-2</v>
      </c>
      <c r="K10" s="110" t="s">
        <v>545</v>
      </c>
      <c r="L10" s="163">
        <f>SUM(L11:L13)</f>
        <v>0.21544000000000002</v>
      </c>
      <c r="N10" s="110" t="s">
        <v>545</v>
      </c>
      <c r="O10" s="163">
        <f>SUM(O11:O13)</f>
        <v>0.21022000000000002</v>
      </c>
    </row>
    <row r="11" spans="4:15" x14ac:dyDescent="0.2">
      <c r="D11" s="108" t="s">
        <v>548</v>
      </c>
      <c r="E11" s="109">
        <v>0.12</v>
      </c>
      <c r="H11" s="108" t="s">
        <v>548</v>
      </c>
      <c r="I11" s="109">
        <v>0.12</v>
      </c>
      <c r="K11" s="108" t="s">
        <v>549</v>
      </c>
      <c r="L11" s="109">
        <v>8.5000000000000006E-2</v>
      </c>
      <c r="N11" s="108" t="s">
        <v>549</v>
      </c>
      <c r="O11" s="109">
        <v>8.5000000000000006E-2</v>
      </c>
    </row>
    <row r="12" spans="4:15" x14ac:dyDescent="0.2">
      <c r="D12" s="108" t="s">
        <v>649</v>
      </c>
      <c r="E12" s="168">
        <v>1.044E-2</v>
      </c>
      <c r="H12" s="108" t="s">
        <v>645</v>
      </c>
      <c r="I12" s="167">
        <v>5.2199999999999998E-3</v>
      </c>
      <c r="K12" s="108" t="s">
        <v>548</v>
      </c>
      <c r="L12" s="164">
        <v>0.12</v>
      </c>
      <c r="N12" s="108" t="s">
        <v>548</v>
      </c>
      <c r="O12" s="164">
        <v>0.12</v>
      </c>
    </row>
    <row r="13" spans="4:15" x14ac:dyDescent="0.2">
      <c r="D13" s="110" t="s">
        <v>546</v>
      </c>
      <c r="E13" s="111">
        <f>SUM(E14:E17)</f>
        <v>0.105</v>
      </c>
      <c r="H13" s="110" t="s">
        <v>546</v>
      </c>
      <c r="I13" s="111">
        <f>SUM(I14:I17)</f>
        <v>0.105</v>
      </c>
      <c r="K13" s="108" t="s">
        <v>649</v>
      </c>
      <c r="L13" s="168">
        <v>1.044E-2</v>
      </c>
      <c r="N13" s="108" t="s">
        <v>648</v>
      </c>
      <c r="O13" s="167">
        <v>5.2199999999999998E-3</v>
      </c>
    </row>
    <row r="14" spans="4:15" x14ac:dyDescent="0.2">
      <c r="D14" s="108" t="s">
        <v>553</v>
      </c>
      <c r="E14" s="109">
        <v>0.04</v>
      </c>
      <c r="H14" s="108" t="s">
        <v>553</v>
      </c>
      <c r="I14" s="109">
        <v>0.04</v>
      </c>
      <c r="K14" s="110" t="s">
        <v>546</v>
      </c>
      <c r="L14" s="163">
        <f>SUM(L15:L19)</f>
        <v>0.20569999999999997</v>
      </c>
      <c r="N14" s="110" t="s">
        <v>546</v>
      </c>
      <c r="O14" s="163">
        <f>SUM(O15:O19)</f>
        <v>0.20569999999999997</v>
      </c>
    </row>
    <row r="15" spans="4:15" x14ac:dyDescent="0.2">
      <c r="D15" s="108" t="s">
        <v>554</v>
      </c>
      <c r="E15" s="109">
        <v>0.02</v>
      </c>
      <c r="H15" s="108" t="s">
        <v>554</v>
      </c>
      <c r="I15" s="109">
        <v>0.02</v>
      </c>
      <c r="K15" s="108" t="s">
        <v>644</v>
      </c>
      <c r="L15" s="164">
        <v>0.1007</v>
      </c>
      <c r="N15" s="108" t="s">
        <v>644</v>
      </c>
      <c r="O15" s="164">
        <v>0.1007</v>
      </c>
    </row>
    <row r="16" spans="4:15" x14ac:dyDescent="0.2">
      <c r="D16" s="108" t="s">
        <v>555</v>
      </c>
      <c r="E16" s="109">
        <v>2.5000000000000001E-2</v>
      </c>
      <c r="H16" s="108" t="s">
        <v>555</v>
      </c>
      <c r="I16" s="109">
        <v>2.5000000000000001E-2</v>
      </c>
      <c r="K16" s="108" t="s">
        <v>553</v>
      </c>
      <c r="L16" s="164">
        <v>0.04</v>
      </c>
      <c r="N16" s="108" t="s">
        <v>553</v>
      </c>
      <c r="O16" s="164">
        <v>0.04</v>
      </c>
    </row>
    <row r="17" spans="4:15" x14ac:dyDescent="0.2">
      <c r="D17" s="108" t="s">
        <v>497</v>
      </c>
      <c r="E17" s="109">
        <v>0.02</v>
      </c>
      <c r="H17" s="108" t="s">
        <v>497</v>
      </c>
      <c r="I17" s="109">
        <v>0.02</v>
      </c>
      <c r="K17" s="108" t="s">
        <v>554</v>
      </c>
      <c r="L17" s="164">
        <v>0.02</v>
      </c>
      <c r="N17" s="108" t="s">
        <v>554</v>
      </c>
      <c r="O17" s="164">
        <v>0.02</v>
      </c>
    </row>
    <row r="18" spans="4:15" x14ac:dyDescent="0.2">
      <c r="D18" s="110" t="s">
        <v>547</v>
      </c>
      <c r="E18" s="143">
        <f>E13+E9+E4</f>
        <v>0.53877333333333333</v>
      </c>
      <c r="H18" s="110" t="s">
        <v>547</v>
      </c>
      <c r="I18" s="143">
        <f>I13+I9+I4</f>
        <v>0.53355333333333332</v>
      </c>
      <c r="K18" s="108" t="s">
        <v>555</v>
      </c>
      <c r="L18" s="164">
        <v>2.5000000000000001E-2</v>
      </c>
      <c r="N18" s="108" t="s">
        <v>555</v>
      </c>
      <c r="O18" s="164">
        <v>2.5000000000000001E-2</v>
      </c>
    </row>
    <row r="19" spans="4:15" x14ac:dyDescent="0.2">
      <c r="D19" s="110" t="s">
        <v>631</v>
      </c>
      <c r="E19" s="162">
        <f>+E18</f>
        <v>0.53877333333333333</v>
      </c>
      <c r="H19" s="110" t="s">
        <v>631</v>
      </c>
      <c r="I19" s="162">
        <f>+I18</f>
        <v>0.53355333333333332</v>
      </c>
      <c r="K19" s="108" t="s">
        <v>497</v>
      </c>
      <c r="L19" s="164">
        <v>0.02</v>
      </c>
      <c r="N19" s="108" t="s">
        <v>497</v>
      </c>
      <c r="O19" s="164">
        <v>0.02</v>
      </c>
    </row>
    <row r="20" spans="4:15" x14ac:dyDescent="0.2">
      <c r="K20" s="110" t="s">
        <v>547</v>
      </c>
      <c r="L20" s="163">
        <f>L14+L10+L4</f>
        <v>0.65447333333333324</v>
      </c>
      <c r="N20" s="110" t="s">
        <v>547</v>
      </c>
      <c r="O20" s="163">
        <f>O14+O10+O4</f>
        <v>0.64925333333333324</v>
      </c>
    </row>
    <row r="21" spans="4:15" x14ac:dyDescent="0.2">
      <c r="K21" s="110" t="s">
        <v>631</v>
      </c>
      <c r="L21" s="163">
        <f>L20</f>
        <v>0.65447333333333324</v>
      </c>
      <c r="N21" s="110" t="s">
        <v>631</v>
      </c>
      <c r="O21" s="163">
        <f>O20</f>
        <v>0.64925333333333324</v>
      </c>
    </row>
  </sheetData>
  <mergeCells count="8">
    <mergeCell ref="N2:O2"/>
    <mergeCell ref="N3:O3"/>
    <mergeCell ref="H2:I2"/>
    <mergeCell ref="D2:E2"/>
    <mergeCell ref="D3:E3"/>
    <mergeCell ref="H3:I3"/>
    <mergeCell ref="K3:L3"/>
    <mergeCell ref="K2:L2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D2:L122"/>
  <sheetViews>
    <sheetView topLeftCell="C1" zoomScale="80" zoomScaleNormal="80" workbookViewId="0">
      <pane ySplit="1" topLeftCell="A3" activePane="bottomLeft" state="frozen"/>
      <selection pane="bottomLeft" activeCell="F10" sqref="F10"/>
    </sheetView>
  </sheetViews>
  <sheetFormatPr baseColWidth="10" defaultColWidth="11.5" defaultRowHeight="14" x14ac:dyDescent="0.15"/>
  <cols>
    <col min="1" max="3" width="11.5" style="3"/>
    <col min="4" max="4" width="19.5" style="3" customWidth="1"/>
    <col min="5" max="5" width="48.5" style="3" customWidth="1"/>
    <col min="6" max="6" width="57.6640625" style="3" customWidth="1"/>
    <col min="7" max="7" width="11.33203125" style="3" customWidth="1"/>
    <col min="8" max="16384" width="11.5" style="3"/>
  </cols>
  <sheetData>
    <row r="2" spans="4:12" ht="40.5" customHeight="1" x14ac:dyDescent="0.15">
      <c r="D2" s="237"/>
      <c r="E2" s="368"/>
      <c r="F2" s="368"/>
      <c r="G2" s="368"/>
    </row>
    <row r="3" spans="4:12" x14ac:dyDescent="0.15">
      <c r="D3" s="241"/>
      <c r="E3" s="369"/>
      <c r="F3" s="369"/>
      <c r="G3" s="369"/>
    </row>
    <row r="4" spans="4:12" s="29" customFormat="1" x14ac:dyDescent="0.2">
      <c r="D4" s="77" t="s">
        <v>45</v>
      </c>
      <c r="E4" s="68" t="s">
        <v>46</v>
      </c>
      <c r="F4" s="68" t="s">
        <v>6</v>
      </c>
      <c r="G4" s="68" t="s">
        <v>1</v>
      </c>
    </row>
    <row r="5" spans="4:12" ht="45" x14ac:dyDescent="0.15">
      <c r="D5" s="263" t="s">
        <v>31</v>
      </c>
      <c r="E5" s="64" t="s">
        <v>677</v>
      </c>
      <c r="F5" s="64" t="s">
        <v>678</v>
      </c>
      <c r="G5" s="20">
        <v>300</v>
      </c>
    </row>
    <row r="6" spans="4:12" ht="38.5" customHeight="1" x14ac:dyDescent="0.15">
      <c r="D6" s="263"/>
      <c r="E6" s="64" t="s">
        <v>676</v>
      </c>
      <c r="F6" s="64" t="s">
        <v>390</v>
      </c>
      <c r="G6" s="20">
        <v>300</v>
      </c>
    </row>
    <row r="7" spans="4:12" ht="15" x14ac:dyDescent="0.15">
      <c r="D7" s="263"/>
      <c r="E7" s="64" t="s">
        <v>358</v>
      </c>
      <c r="F7" s="64" t="s">
        <v>441</v>
      </c>
      <c r="G7" s="20">
        <v>300</v>
      </c>
    </row>
    <row r="8" spans="4:12" ht="30" x14ac:dyDescent="0.15">
      <c r="D8" s="263"/>
      <c r="E8" s="64" t="s">
        <v>667</v>
      </c>
      <c r="F8" s="64" t="s">
        <v>668</v>
      </c>
      <c r="G8" s="20">
        <v>300</v>
      </c>
      <c r="H8" s="180"/>
      <c r="I8" s="182"/>
      <c r="J8" s="182"/>
      <c r="K8" s="182"/>
      <c r="L8" s="181"/>
    </row>
    <row r="9" spans="4:12" ht="35" customHeight="1" x14ac:dyDescent="0.15">
      <c r="D9" s="263"/>
      <c r="E9" s="64" t="s">
        <v>666</v>
      </c>
      <c r="F9" s="64" t="s">
        <v>290</v>
      </c>
      <c r="G9" s="20">
        <v>10800</v>
      </c>
    </row>
    <row r="10" spans="4:12" s="29" customFormat="1" ht="39.5" customHeight="1" x14ac:dyDescent="0.2">
      <c r="D10" s="5"/>
      <c r="E10" s="68" t="s">
        <v>46</v>
      </c>
      <c r="F10" s="68" t="s">
        <v>236</v>
      </c>
      <c r="G10" s="68" t="s">
        <v>1</v>
      </c>
    </row>
    <row r="11" spans="4:12" ht="35" customHeight="1" x14ac:dyDescent="0.15">
      <c r="D11" s="263" t="s">
        <v>32</v>
      </c>
      <c r="E11" s="64" t="s">
        <v>322</v>
      </c>
      <c r="F11" s="64" t="s">
        <v>360</v>
      </c>
      <c r="G11" s="20">
        <v>300</v>
      </c>
    </row>
    <row r="12" spans="4:12" ht="23" customHeight="1" x14ac:dyDescent="0.15">
      <c r="D12" s="263"/>
      <c r="E12" s="64" t="s">
        <v>323</v>
      </c>
      <c r="F12" s="64" t="s">
        <v>361</v>
      </c>
      <c r="G12" s="20">
        <v>300</v>
      </c>
    </row>
    <row r="13" spans="4:12" ht="26.5" customHeight="1" x14ac:dyDescent="0.15">
      <c r="D13" s="263"/>
      <c r="E13" s="64" t="s">
        <v>324</v>
      </c>
      <c r="F13" s="64" t="s">
        <v>362</v>
      </c>
      <c r="G13" s="20">
        <v>300</v>
      </c>
    </row>
    <row r="14" spans="4:12" ht="26.5" customHeight="1" x14ac:dyDescent="0.15">
      <c r="D14" s="263"/>
      <c r="E14" s="64" t="s">
        <v>325</v>
      </c>
      <c r="F14" s="64" t="s">
        <v>363</v>
      </c>
      <c r="G14" s="20">
        <v>600</v>
      </c>
    </row>
    <row r="15" spans="4:12" ht="18.5" customHeight="1" x14ac:dyDescent="0.15">
      <c r="D15" s="263"/>
      <c r="E15" s="64" t="s">
        <v>326</v>
      </c>
      <c r="F15" s="64" t="s">
        <v>364</v>
      </c>
      <c r="G15" s="20">
        <v>600</v>
      </c>
    </row>
    <row r="16" spans="4:12" ht="23" customHeight="1" x14ac:dyDescent="0.15">
      <c r="D16" s="263"/>
      <c r="E16" s="64" t="s">
        <v>536</v>
      </c>
      <c r="F16" s="64" t="s">
        <v>537</v>
      </c>
      <c r="G16" s="20">
        <v>300</v>
      </c>
    </row>
    <row r="17" spans="4:7" ht="30" customHeight="1" x14ac:dyDescent="0.15">
      <c r="D17" s="263"/>
      <c r="E17" s="64" t="s">
        <v>327</v>
      </c>
      <c r="F17" s="64" t="s">
        <v>365</v>
      </c>
      <c r="G17" s="20">
        <v>300</v>
      </c>
    </row>
    <row r="18" spans="4:7" ht="21" customHeight="1" x14ac:dyDescent="0.15">
      <c r="D18" s="263"/>
      <c r="E18" s="64" t="s">
        <v>328</v>
      </c>
      <c r="F18" s="64" t="s">
        <v>366</v>
      </c>
      <c r="G18" s="20">
        <v>300</v>
      </c>
    </row>
    <row r="19" spans="4:7" ht="18.5" customHeight="1" x14ac:dyDescent="0.15">
      <c r="D19" s="263"/>
      <c r="E19" s="64" t="s">
        <v>329</v>
      </c>
      <c r="F19" s="64" t="s">
        <v>367</v>
      </c>
      <c r="G19" s="20">
        <v>15000</v>
      </c>
    </row>
    <row r="20" spans="4:7" ht="18" customHeight="1" x14ac:dyDescent="0.15">
      <c r="D20" s="263"/>
      <c r="E20" s="64" t="s">
        <v>330</v>
      </c>
      <c r="F20" s="64" t="s">
        <v>368</v>
      </c>
      <c r="G20" s="20">
        <v>2700</v>
      </c>
    </row>
    <row r="21" spans="4:7" ht="18.5" customHeight="1" x14ac:dyDescent="0.15">
      <c r="D21" s="263"/>
      <c r="E21" s="64" t="s">
        <v>331</v>
      </c>
      <c r="F21" s="64" t="s">
        <v>369</v>
      </c>
      <c r="G21" s="20">
        <v>600</v>
      </c>
    </row>
    <row r="22" spans="4:7" ht="21" customHeight="1" x14ac:dyDescent="0.15">
      <c r="D22" s="263"/>
      <c r="E22" s="64" t="s">
        <v>332</v>
      </c>
      <c r="F22" s="64" t="s">
        <v>370</v>
      </c>
      <c r="G22" s="20">
        <v>1200</v>
      </c>
    </row>
    <row r="23" spans="4:7" ht="20" customHeight="1" x14ac:dyDescent="0.15">
      <c r="D23" s="263"/>
      <c r="E23" s="64" t="s">
        <v>371</v>
      </c>
      <c r="F23" s="64" t="s">
        <v>373</v>
      </c>
      <c r="G23" s="20">
        <v>1200</v>
      </c>
    </row>
    <row r="24" spans="4:7" ht="21" customHeight="1" x14ac:dyDescent="0.15">
      <c r="D24" s="263"/>
      <c r="E24" s="64" t="s">
        <v>333</v>
      </c>
      <c r="F24" s="64" t="s">
        <v>372</v>
      </c>
      <c r="G24" s="20">
        <v>300</v>
      </c>
    </row>
    <row r="25" spans="4:7" ht="20" customHeight="1" x14ac:dyDescent="0.15">
      <c r="D25" s="263"/>
      <c r="E25" s="64" t="s">
        <v>334</v>
      </c>
      <c r="F25" s="64" t="s">
        <v>374</v>
      </c>
      <c r="G25" s="20">
        <v>300</v>
      </c>
    </row>
    <row r="26" spans="4:7" ht="21" customHeight="1" x14ac:dyDescent="0.15">
      <c r="D26" s="263"/>
      <c r="E26" s="64" t="s">
        <v>335</v>
      </c>
      <c r="F26" s="64" t="s">
        <v>375</v>
      </c>
      <c r="G26" s="20">
        <v>900</v>
      </c>
    </row>
    <row r="27" spans="4:7" ht="21" customHeight="1" x14ac:dyDescent="0.15">
      <c r="D27" s="263"/>
      <c r="E27" s="64" t="s">
        <v>336</v>
      </c>
      <c r="F27" s="64" t="s">
        <v>376</v>
      </c>
      <c r="G27" s="20">
        <v>900</v>
      </c>
    </row>
    <row r="28" spans="4:7" ht="15" x14ac:dyDescent="0.15">
      <c r="D28" s="263"/>
      <c r="E28" s="64" t="s">
        <v>337</v>
      </c>
      <c r="F28" s="64" t="s">
        <v>377</v>
      </c>
      <c r="G28" s="20">
        <v>900</v>
      </c>
    </row>
    <row r="29" spans="4:7" ht="20" customHeight="1" x14ac:dyDescent="0.15">
      <c r="D29" s="263"/>
      <c r="E29" s="64" t="s">
        <v>338</v>
      </c>
      <c r="F29" s="64" t="s">
        <v>378</v>
      </c>
      <c r="G29" s="20">
        <v>10800</v>
      </c>
    </row>
    <row r="30" spans="4:7" ht="20" customHeight="1" x14ac:dyDescent="0.15">
      <c r="D30" s="263"/>
      <c r="E30" s="64" t="s">
        <v>339</v>
      </c>
      <c r="F30" s="64" t="s">
        <v>379</v>
      </c>
      <c r="G30" s="20">
        <v>1200</v>
      </c>
    </row>
    <row r="31" spans="4:7" ht="24.5" customHeight="1" x14ac:dyDescent="0.15">
      <c r="D31" s="263"/>
      <c r="E31" s="64" t="s">
        <v>340</v>
      </c>
      <c r="F31" s="64" t="s">
        <v>380</v>
      </c>
      <c r="G31" s="20">
        <v>3600</v>
      </c>
    </row>
    <row r="32" spans="4:7" ht="23" customHeight="1" x14ac:dyDescent="0.15">
      <c r="D32" s="263"/>
      <c r="E32" s="64" t="s">
        <v>341</v>
      </c>
      <c r="F32" s="64" t="s">
        <v>381</v>
      </c>
      <c r="G32" s="20">
        <v>1200</v>
      </c>
    </row>
    <row r="33" spans="4:7" ht="20" customHeight="1" x14ac:dyDescent="0.15">
      <c r="D33" s="263"/>
      <c r="E33" s="64" t="s">
        <v>342</v>
      </c>
      <c r="F33" s="64" t="s">
        <v>382</v>
      </c>
      <c r="G33" s="20">
        <v>1200</v>
      </c>
    </row>
    <row r="34" spans="4:7" ht="18.5" customHeight="1" x14ac:dyDescent="0.15">
      <c r="D34" s="263"/>
      <c r="E34" s="64" t="s">
        <v>343</v>
      </c>
      <c r="F34" s="64" t="s">
        <v>383</v>
      </c>
      <c r="G34" s="20">
        <v>1200</v>
      </c>
    </row>
    <row r="35" spans="4:7" ht="19.25" customHeight="1" x14ac:dyDescent="0.15">
      <c r="D35" s="263"/>
      <c r="E35" s="64" t="s">
        <v>344</v>
      </c>
      <c r="F35" s="64" t="s">
        <v>384</v>
      </c>
      <c r="G35" s="20">
        <v>1200</v>
      </c>
    </row>
    <row r="36" spans="4:7" ht="19.25" customHeight="1" x14ac:dyDescent="0.15">
      <c r="D36" s="263"/>
      <c r="E36" s="64" t="s">
        <v>345</v>
      </c>
      <c r="F36" s="64" t="s">
        <v>385</v>
      </c>
      <c r="G36" s="20">
        <v>36000</v>
      </c>
    </row>
    <row r="37" spans="4:7" ht="20.5" customHeight="1" x14ac:dyDescent="0.15">
      <c r="D37" s="263"/>
      <c r="E37" s="64" t="s">
        <v>346</v>
      </c>
      <c r="F37" s="64" t="s">
        <v>386</v>
      </c>
      <c r="G37" s="20">
        <v>36000</v>
      </c>
    </row>
    <row r="38" spans="4:7" ht="21.5" customHeight="1" x14ac:dyDescent="0.15">
      <c r="D38" s="263"/>
      <c r="E38" s="64" t="s">
        <v>347</v>
      </c>
      <c r="F38" s="64" t="s">
        <v>387</v>
      </c>
      <c r="G38" s="20">
        <v>300</v>
      </c>
    </row>
    <row r="39" spans="4:7" ht="32" customHeight="1" x14ac:dyDescent="0.15">
      <c r="D39" s="263"/>
      <c r="E39" s="64" t="s">
        <v>348</v>
      </c>
      <c r="F39" s="64" t="s">
        <v>388</v>
      </c>
      <c r="G39" s="20">
        <v>36000</v>
      </c>
    </row>
    <row r="40" spans="4:7" ht="36" customHeight="1" x14ac:dyDescent="0.15">
      <c r="D40" s="263"/>
      <c r="E40" s="64" t="s">
        <v>349</v>
      </c>
      <c r="F40" s="64" t="s">
        <v>389</v>
      </c>
      <c r="G40" s="20">
        <v>900</v>
      </c>
    </row>
    <row r="41" spans="4:7" ht="19.25" customHeight="1" x14ac:dyDescent="0.15">
      <c r="D41" s="263"/>
      <c r="E41" s="64" t="s">
        <v>350</v>
      </c>
      <c r="F41" s="64" t="s">
        <v>391</v>
      </c>
      <c r="G41" s="20">
        <v>600</v>
      </c>
    </row>
    <row r="42" spans="4:7" ht="20.5" customHeight="1" x14ac:dyDescent="0.15">
      <c r="D42" s="263"/>
      <c r="E42" s="64" t="s">
        <v>351</v>
      </c>
      <c r="F42" s="64" t="s">
        <v>392</v>
      </c>
      <c r="G42" s="20">
        <v>300</v>
      </c>
    </row>
    <row r="43" spans="4:7" ht="20.5" customHeight="1" x14ac:dyDescent="0.15">
      <c r="D43" s="263"/>
      <c r="E43" s="64" t="s">
        <v>352</v>
      </c>
      <c r="F43" s="64" t="s">
        <v>393</v>
      </c>
      <c r="G43" s="20">
        <v>1200</v>
      </c>
    </row>
    <row r="44" spans="4:7" ht="19.25" customHeight="1" x14ac:dyDescent="0.15">
      <c r="D44" s="263"/>
      <c r="E44" s="64" t="s">
        <v>353</v>
      </c>
      <c r="F44" s="64" t="s">
        <v>394</v>
      </c>
      <c r="G44" s="20">
        <v>600</v>
      </c>
    </row>
    <row r="45" spans="4:7" ht="26.5" customHeight="1" x14ac:dyDescent="0.15">
      <c r="D45" s="263"/>
      <c r="E45" s="64" t="s">
        <v>354</v>
      </c>
      <c r="F45" s="64" t="s">
        <v>395</v>
      </c>
      <c r="G45" s="20">
        <v>1500</v>
      </c>
    </row>
    <row r="46" spans="4:7" ht="33.5" customHeight="1" x14ac:dyDescent="0.15">
      <c r="D46" s="263"/>
      <c r="E46" s="64" t="s">
        <v>355</v>
      </c>
      <c r="F46" s="64" t="s">
        <v>396</v>
      </c>
      <c r="G46" s="20">
        <v>300</v>
      </c>
    </row>
    <row r="47" spans="4:7" ht="20.5" customHeight="1" x14ac:dyDescent="0.15">
      <c r="D47" s="263"/>
      <c r="E47" s="64" t="s">
        <v>356</v>
      </c>
      <c r="F47" s="64" t="s">
        <v>397</v>
      </c>
      <c r="G47" s="20">
        <v>1200</v>
      </c>
    </row>
    <row r="48" spans="4:7" ht="22.25" customHeight="1" x14ac:dyDescent="0.15">
      <c r="D48" s="263"/>
      <c r="E48" s="64" t="s">
        <v>357</v>
      </c>
      <c r="F48" s="64" t="s">
        <v>398</v>
      </c>
      <c r="G48" s="20">
        <v>600</v>
      </c>
    </row>
    <row r="49" spans="4:7" ht="20.5" customHeight="1" x14ac:dyDescent="0.15">
      <c r="D49" s="263"/>
      <c r="E49" s="64" t="s">
        <v>359</v>
      </c>
      <c r="F49" s="5">
        <v>1</v>
      </c>
      <c r="G49" s="20">
        <v>300</v>
      </c>
    </row>
    <row r="50" spans="4:7" s="29" customFormat="1" ht="40.25" customHeight="1" x14ac:dyDescent="0.2">
      <c r="D50" s="5"/>
      <c r="E50" s="68" t="s">
        <v>46</v>
      </c>
      <c r="F50" s="68" t="s">
        <v>6</v>
      </c>
      <c r="G50" s="68" t="s">
        <v>1</v>
      </c>
    </row>
    <row r="51" spans="4:7" ht="21.5" customHeight="1" x14ac:dyDescent="0.15">
      <c r="D51" s="263" t="s">
        <v>33</v>
      </c>
      <c r="E51" s="64" t="s">
        <v>104</v>
      </c>
      <c r="F51" s="8" t="s">
        <v>126</v>
      </c>
      <c r="G51" s="20">
        <v>1200</v>
      </c>
    </row>
    <row r="52" spans="4:7" ht="17.5" customHeight="1" x14ac:dyDescent="0.15">
      <c r="D52" s="263"/>
      <c r="E52" s="64" t="s">
        <v>106</v>
      </c>
      <c r="F52" s="8" t="s">
        <v>127</v>
      </c>
      <c r="G52" s="20">
        <v>600</v>
      </c>
    </row>
    <row r="53" spans="4:7" ht="17.5" customHeight="1" x14ac:dyDescent="0.15">
      <c r="D53" s="263"/>
      <c r="E53" s="64" t="s">
        <v>110</v>
      </c>
      <c r="F53" s="8" t="s">
        <v>128</v>
      </c>
      <c r="G53" s="20">
        <v>600</v>
      </c>
    </row>
    <row r="54" spans="4:7" ht="18.5" customHeight="1" x14ac:dyDescent="0.15">
      <c r="D54" s="263"/>
      <c r="E54" s="64" t="s">
        <v>111</v>
      </c>
      <c r="F54" s="8" t="s">
        <v>129</v>
      </c>
      <c r="G54" s="20">
        <v>600</v>
      </c>
    </row>
    <row r="55" spans="4:7" ht="18.5" customHeight="1" x14ac:dyDescent="0.15">
      <c r="D55" s="263"/>
      <c r="E55" s="64" t="s">
        <v>112</v>
      </c>
      <c r="F55" s="8" t="s">
        <v>130</v>
      </c>
      <c r="G55" s="20">
        <v>600</v>
      </c>
    </row>
    <row r="56" spans="4:7" ht="16.25" customHeight="1" x14ac:dyDescent="0.15">
      <c r="D56" s="263"/>
      <c r="E56" s="64" t="s">
        <v>113</v>
      </c>
      <c r="F56" s="8" t="s">
        <v>131</v>
      </c>
      <c r="G56" s="20">
        <v>300</v>
      </c>
    </row>
    <row r="57" spans="4:7" ht="20.5" customHeight="1" x14ac:dyDescent="0.15">
      <c r="D57" s="263"/>
      <c r="E57" s="64" t="s">
        <v>114</v>
      </c>
      <c r="F57" s="8" t="s">
        <v>132</v>
      </c>
      <c r="G57" s="20">
        <v>600</v>
      </c>
    </row>
    <row r="58" spans="4:7" ht="31.25" customHeight="1" x14ac:dyDescent="0.15">
      <c r="D58" s="263" t="s">
        <v>34</v>
      </c>
      <c r="E58" s="64" t="s">
        <v>255</v>
      </c>
      <c r="F58" s="64" t="s">
        <v>256</v>
      </c>
      <c r="G58" s="20">
        <v>2400</v>
      </c>
    </row>
    <row r="59" spans="4:7" ht="27.5" customHeight="1" x14ac:dyDescent="0.15">
      <c r="D59" s="263"/>
      <c r="E59" s="64" t="s">
        <v>259</v>
      </c>
      <c r="F59" s="64" t="s">
        <v>258</v>
      </c>
      <c r="G59" s="20">
        <v>300</v>
      </c>
    </row>
    <row r="60" spans="4:7" ht="45" customHeight="1" x14ac:dyDescent="0.15">
      <c r="D60" s="263"/>
      <c r="E60" s="64" t="s">
        <v>260</v>
      </c>
      <c r="F60" s="64" t="s">
        <v>261</v>
      </c>
      <c r="G60" s="20">
        <v>300</v>
      </c>
    </row>
    <row r="61" spans="4:7" ht="52.25" customHeight="1" x14ac:dyDescent="0.15">
      <c r="D61" s="263"/>
      <c r="E61" s="64" t="s">
        <v>262</v>
      </c>
      <c r="F61" s="64" t="s">
        <v>263</v>
      </c>
      <c r="G61" s="20">
        <v>300</v>
      </c>
    </row>
    <row r="62" spans="4:7" ht="43.25" customHeight="1" x14ac:dyDescent="0.15">
      <c r="D62" s="263"/>
      <c r="E62" s="64" t="s">
        <v>264</v>
      </c>
      <c r="F62" s="64" t="s">
        <v>265</v>
      </c>
      <c r="G62" s="20">
        <v>300</v>
      </c>
    </row>
    <row r="63" spans="4:7" ht="39" customHeight="1" x14ac:dyDescent="0.15">
      <c r="D63" s="263"/>
      <c r="E63" s="64" t="s">
        <v>268</v>
      </c>
      <c r="F63" s="64" t="s">
        <v>266</v>
      </c>
      <c r="G63" s="20">
        <v>30</v>
      </c>
    </row>
    <row r="64" spans="4:7" ht="40.25" customHeight="1" x14ac:dyDescent="0.15">
      <c r="D64" s="263"/>
      <c r="E64" s="64" t="s">
        <v>269</v>
      </c>
      <c r="F64" s="64" t="s">
        <v>266</v>
      </c>
      <c r="G64" s="20">
        <v>30</v>
      </c>
    </row>
    <row r="65" spans="4:7" ht="39" customHeight="1" x14ac:dyDescent="0.15">
      <c r="D65" s="263"/>
      <c r="E65" s="64" t="s">
        <v>270</v>
      </c>
      <c r="F65" s="64" t="s">
        <v>266</v>
      </c>
      <c r="G65" s="20">
        <v>30</v>
      </c>
    </row>
    <row r="66" spans="4:7" ht="50.5" customHeight="1" x14ac:dyDescent="0.15">
      <c r="D66" s="263"/>
      <c r="E66" s="64" t="s">
        <v>272</v>
      </c>
      <c r="F66" s="64" t="s">
        <v>273</v>
      </c>
      <c r="G66" s="20">
        <v>600</v>
      </c>
    </row>
    <row r="67" spans="4:7" ht="39" customHeight="1" x14ac:dyDescent="0.15">
      <c r="D67" s="263"/>
      <c r="E67" s="64" t="s">
        <v>274</v>
      </c>
      <c r="F67" s="64" t="s">
        <v>275</v>
      </c>
      <c r="G67" s="20">
        <v>30</v>
      </c>
    </row>
    <row r="68" spans="4:7" ht="39" customHeight="1" x14ac:dyDescent="0.15">
      <c r="D68" s="263"/>
      <c r="E68" s="64" t="s">
        <v>276</v>
      </c>
      <c r="F68" s="64" t="s">
        <v>277</v>
      </c>
      <c r="G68" s="20">
        <v>300</v>
      </c>
    </row>
    <row r="69" spans="4:7" ht="39" customHeight="1" x14ac:dyDescent="0.15">
      <c r="D69" s="263"/>
      <c r="E69" s="64" t="s">
        <v>278</v>
      </c>
      <c r="F69" s="64" t="s">
        <v>279</v>
      </c>
      <c r="G69" s="20">
        <v>300</v>
      </c>
    </row>
    <row r="70" spans="4:7" ht="39" customHeight="1" x14ac:dyDescent="0.15">
      <c r="D70" s="263"/>
      <c r="E70" s="64" t="s">
        <v>280</v>
      </c>
      <c r="F70" s="64" t="s">
        <v>281</v>
      </c>
      <c r="G70" s="20">
        <v>300</v>
      </c>
    </row>
    <row r="71" spans="4:7" ht="39" customHeight="1" x14ac:dyDescent="0.15">
      <c r="D71" s="263"/>
      <c r="E71" s="64" t="s">
        <v>285</v>
      </c>
      <c r="F71" s="64" t="s">
        <v>287</v>
      </c>
      <c r="G71" s="20">
        <v>369</v>
      </c>
    </row>
    <row r="72" spans="4:7" ht="39" customHeight="1" x14ac:dyDescent="0.15">
      <c r="D72" s="263"/>
      <c r="E72" s="64" t="s">
        <v>291</v>
      </c>
      <c r="F72" s="64" t="s">
        <v>273</v>
      </c>
      <c r="G72" s="20">
        <v>600</v>
      </c>
    </row>
    <row r="73" spans="4:7" ht="39" customHeight="1" x14ac:dyDescent="0.15">
      <c r="D73" s="263"/>
      <c r="E73" s="64" t="s">
        <v>292</v>
      </c>
      <c r="F73" s="64" t="s">
        <v>275</v>
      </c>
      <c r="G73" s="20">
        <v>30</v>
      </c>
    </row>
    <row r="74" spans="4:7" ht="39" customHeight="1" x14ac:dyDescent="0.15">
      <c r="D74" s="263"/>
      <c r="E74" s="64" t="s">
        <v>293</v>
      </c>
      <c r="F74" s="64" t="s">
        <v>294</v>
      </c>
      <c r="G74" s="20">
        <v>264</v>
      </c>
    </row>
    <row r="75" spans="4:7" ht="39" customHeight="1" x14ac:dyDescent="0.15">
      <c r="D75" s="263"/>
      <c r="E75" s="64" t="s">
        <v>295</v>
      </c>
      <c r="F75" s="64" t="s">
        <v>299</v>
      </c>
      <c r="G75" s="20">
        <v>300</v>
      </c>
    </row>
    <row r="76" spans="4:7" ht="39" customHeight="1" x14ac:dyDescent="0.15">
      <c r="D76" s="263"/>
      <c r="E76" s="64" t="s">
        <v>297</v>
      </c>
      <c r="F76" s="64" t="s">
        <v>296</v>
      </c>
      <c r="G76" s="20">
        <v>300</v>
      </c>
    </row>
    <row r="77" spans="4:7" ht="40.25" customHeight="1" x14ac:dyDescent="0.15">
      <c r="D77" s="263"/>
      <c r="E77" s="64" t="s">
        <v>298</v>
      </c>
      <c r="F77" s="64" t="s">
        <v>300</v>
      </c>
      <c r="G77" s="20">
        <v>150</v>
      </c>
    </row>
    <row r="78" spans="4:7" ht="40.25" customHeight="1" x14ac:dyDescent="0.15">
      <c r="D78" s="263"/>
      <c r="E78" s="64" t="s">
        <v>301</v>
      </c>
      <c r="F78" s="64" t="s">
        <v>302</v>
      </c>
      <c r="G78" s="20">
        <v>75</v>
      </c>
    </row>
    <row r="79" spans="4:7" ht="40.25" customHeight="1" x14ac:dyDescent="0.15">
      <c r="D79" s="263"/>
      <c r="E79" s="64" t="s">
        <v>303</v>
      </c>
      <c r="F79" s="64" t="s">
        <v>305</v>
      </c>
      <c r="G79" s="20">
        <v>528</v>
      </c>
    </row>
    <row r="80" spans="4:7" ht="40.25" customHeight="1" x14ac:dyDescent="0.15">
      <c r="D80" s="263"/>
      <c r="E80" s="64" t="s">
        <v>304</v>
      </c>
      <c r="F80" s="64" t="s">
        <v>306</v>
      </c>
      <c r="G80" s="20">
        <v>6</v>
      </c>
    </row>
    <row r="81" spans="4:7" ht="40.25" customHeight="1" x14ac:dyDescent="0.15">
      <c r="D81" s="263"/>
      <c r="E81" s="64" t="s">
        <v>307</v>
      </c>
      <c r="F81" s="64" t="s">
        <v>308</v>
      </c>
      <c r="G81" s="20">
        <v>288</v>
      </c>
    </row>
    <row r="82" spans="4:7" ht="40.25" customHeight="1" x14ac:dyDescent="0.15">
      <c r="D82" s="263"/>
      <c r="E82" s="64" t="s">
        <v>311</v>
      </c>
      <c r="F82" s="64" t="s">
        <v>312</v>
      </c>
      <c r="G82" s="20">
        <v>276</v>
      </c>
    </row>
    <row r="83" spans="4:7" ht="40.25" customHeight="1" x14ac:dyDescent="0.15">
      <c r="D83" s="263"/>
      <c r="E83" s="64" t="s">
        <v>313</v>
      </c>
      <c r="F83" s="64" t="s">
        <v>273</v>
      </c>
      <c r="G83" s="20">
        <v>600</v>
      </c>
    </row>
    <row r="84" spans="4:7" ht="36" customHeight="1" x14ac:dyDescent="0.15">
      <c r="D84" s="263"/>
      <c r="E84" s="64" t="s">
        <v>314</v>
      </c>
      <c r="F84" s="64" t="s">
        <v>275</v>
      </c>
      <c r="G84" s="20">
        <v>30</v>
      </c>
    </row>
    <row r="85" spans="4:7" ht="34.25" customHeight="1" x14ac:dyDescent="0.15">
      <c r="D85" s="263"/>
      <c r="E85" s="64" t="s">
        <v>315</v>
      </c>
      <c r="F85" s="64" t="s">
        <v>316</v>
      </c>
      <c r="G85" s="20">
        <v>180</v>
      </c>
    </row>
    <row r="86" spans="4:7" ht="38" customHeight="1" x14ac:dyDescent="0.15">
      <c r="D86" s="263"/>
      <c r="E86" s="64" t="s">
        <v>317</v>
      </c>
      <c r="F86" s="64" t="s">
        <v>318</v>
      </c>
      <c r="G86" s="20">
        <v>900</v>
      </c>
    </row>
    <row r="87" spans="4:7" ht="38" customHeight="1" x14ac:dyDescent="0.15">
      <c r="D87" s="263"/>
      <c r="E87" s="64" t="s">
        <v>399</v>
      </c>
      <c r="F87" s="64" t="s">
        <v>400</v>
      </c>
      <c r="G87" s="20">
        <v>120</v>
      </c>
    </row>
    <row r="88" spans="4:7" ht="38" customHeight="1" x14ac:dyDescent="0.15">
      <c r="D88" s="263"/>
      <c r="E88" s="64" t="s">
        <v>402</v>
      </c>
      <c r="F88" s="64" t="s">
        <v>403</v>
      </c>
      <c r="G88" s="20">
        <v>105</v>
      </c>
    </row>
    <row r="89" spans="4:7" ht="46.25" customHeight="1" x14ac:dyDescent="0.15">
      <c r="D89" s="263"/>
      <c r="E89" s="64" t="s">
        <v>406</v>
      </c>
      <c r="F89" s="64" t="s">
        <v>404</v>
      </c>
      <c r="G89" s="20">
        <v>24</v>
      </c>
    </row>
    <row r="90" spans="4:7" ht="38" customHeight="1" x14ac:dyDescent="0.15">
      <c r="D90" s="263"/>
      <c r="E90" s="64" t="s">
        <v>407</v>
      </c>
      <c r="F90" s="64" t="s">
        <v>415</v>
      </c>
      <c r="G90" s="20">
        <v>105</v>
      </c>
    </row>
    <row r="91" spans="4:7" ht="38" customHeight="1" x14ac:dyDescent="0.15">
      <c r="D91" s="263"/>
      <c r="E91" s="64" t="s">
        <v>408</v>
      </c>
      <c r="F91" s="64" t="s">
        <v>416</v>
      </c>
      <c r="G91" s="20">
        <v>105</v>
      </c>
    </row>
    <row r="92" spans="4:7" ht="72" customHeight="1" x14ac:dyDescent="0.15">
      <c r="D92" s="263"/>
      <c r="E92" s="64" t="s">
        <v>409</v>
      </c>
      <c r="F92" s="64" t="s">
        <v>410</v>
      </c>
      <c r="G92" s="20">
        <v>300</v>
      </c>
    </row>
    <row r="93" spans="4:7" ht="41.5" customHeight="1" x14ac:dyDescent="0.15">
      <c r="D93" s="263"/>
      <c r="E93" s="64" t="s">
        <v>411</v>
      </c>
      <c r="F93" s="64" t="s">
        <v>412</v>
      </c>
      <c r="G93" s="20">
        <v>18</v>
      </c>
    </row>
    <row r="94" spans="4:7" ht="41.5" customHeight="1" x14ac:dyDescent="0.15">
      <c r="D94" s="263"/>
      <c r="E94" s="64" t="s">
        <v>413</v>
      </c>
      <c r="F94" s="64" t="s">
        <v>414</v>
      </c>
      <c r="G94" s="20">
        <v>105</v>
      </c>
    </row>
    <row r="95" spans="4:7" ht="41.5" customHeight="1" x14ac:dyDescent="0.15">
      <c r="D95" s="263"/>
      <c r="E95" s="64" t="s">
        <v>418</v>
      </c>
      <c r="F95" s="64" t="s">
        <v>417</v>
      </c>
      <c r="G95" s="20">
        <v>105</v>
      </c>
    </row>
    <row r="96" spans="4:7" ht="41.5" customHeight="1" x14ac:dyDescent="0.15">
      <c r="D96" s="263"/>
      <c r="E96" s="64" t="s">
        <v>419</v>
      </c>
      <c r="F96" s="64" t="s">
        <v>420</v>
      </c>
      <c r="G96" s="20">
        <v>90</v>
      </c>
    </row>
    <row r="97" spans="4:7" ht="41.5" customHeight="1" x14ac:dyDescent="0.15">
      <c r="D97" s="263"/>
      <c r="E97" s="64" t="s">
        <v>421</v>
      </c>
      <c r="F97" s="64" t="s">
        <v>400</v>
      </c>
      <c r="G97" s="20">
        <v>120</v>
      </c>
    </row>
    <row r="98" spans="4:7" ht="41.5" customHeight="1" x14ac:dyDescent="0.15">
      <c r="D98" s="263"/>
      <c r="E98" s="64" t="s">
        <v>422</v>
      </c>
      <c r="F98" s="64" t="s">
        <v>403</v>
      </c>
      <c r="G98" s="20">
        <v>105</v>
      </c>
    </row>
    <row r="99" spans="4:7" ht="41.5" customHeight="1" x14ac:dyDescent="0.15">
      <c r="D99" s="263"/>
      <c r="E99" s="64" t="s">
        <v>423</v>
      </c>
      <c r="F99" s="64" t="s">
        <v>404</v>
      </c>
      <c r="G99" s="20">
        <v>24</v>
      </c>
    </row>
    <row r="100" spans="4:7" ht="41.5" customHeight="1" x14ac:dyDescent="0.15">
      <c r="D100" s="263"/>
      <c r="E100" s="64" t="s">
        <v>424</v>
      </c>
      <c r="F100" s="64" t="s">
        <v>415</v>
      </c>
      <c r="G100" s="20">
        <v>105</v>
      </c>
    </row>
    <row r="101" spans="4:7" ht="41.5" customHeight="1" x14ac:dyDescent="0.15">
      <c r="D101" s="263"/>
      <c r="E101" s="64" t="s">
        <v>425</v>
      </c>
      <c r="F101" s="64" t="s">
        <v>416</v>
      </c>
      <c r="G101" s="20">
        <v>105</v>
      </c>
    </row>
    <row r="102" spans="4:7" ht="67.25" customHeight="1" x14ac:dyDescent="0.15">
      <c r="D102" s="263"/>
      <c r="E102" s="64" t="s">
        <v>426</v>
      </c>
      <c r="F102" s="64" t="s">
        <v>410</v>
      </c>
      <c r="G102" s="20">
        <v>300</v>
      </c>
    </row>
    <row r="103" spans="4:7" ht="41.5" customHeight="1" x14ac:dyDescent="0.15">
      <c r="D103" s="263"/>
      <c r="E103" s="64" t="s">
        <v>427</v>
      </c>
      <c r="F103" s="64" t="s">
        <v>412</v>
      </c>
      <c r="G103" s="20">
        <v>18</v>
      </c>
    </row>
    <row r="104" spans="4:7" ht="41.5" customHeight="1" x14ac:dyDescent="0.15">
      <c r="D104" s="263"/>
      <c r="E104" s="64" t="s">
        <v>428</v>
      </c>
      <c r="F104" s="64" t="s">
        <v>414</v>
      </c>
      <c r="G104" s="20">
        <v>105</v>
      </c>
    </row>
    <row r="105" spans="4:7" ht="41.5" customHeight="1" x14ac:dyDescent="0.15">
      <c r="D105" s="263"/>
      <c r="E105" s="64" t="s">
        <v>429</v>
      </c>
      <c r="F105" s="64" t="s">
        <v>417</v>
      </c>
      <c r="G105" s="20">
        <v>105</v>
      </c>
    </row>
    <row r="106" spans="4:7" ht="41.5" customHeight="1" x14ac:dyDescent="0.15">
      <c r="D106" s="263"/>
      <c r="E106" s="64" t="s">
        <v>430</v>
      </c>
      <c r="F106" s="64" t="s">
        <v>420</v>
      </c>
      <c r="G106" s="20">
        <v>90</v>
      </c>
    </row>
    <row r="107" spans="4:7" ht="41.5" customHeight="1" x14ac:dyDescent="0.15">
      <c r="D107" s="263"/>
      <c r="E107" s="64" t="s">
        <v>431</v>
      </c>
      <c r="F107" s="64" t="s">
        <v>400</v>
      </c>
      <c r="G107" s="20">
        <v>120</v>
      </c>
    </row>
    <row r="108" spans="4:7" ht="41.5" customHeight="1" x14ac:dyDescent="0.15">
      <c r="D108" s="263"/>
      <c r="E108" s="64" t="s">
        <v>432</v>
      </c>
      <c r="F108" s="64" t="s">
        <v>403</v>
      </c>
      <c r="G108" s="20">
        <v>105</v>
      </c>
    </row>
    <row r="109" spans="4:7" ht="41.5" customHeight="1" x14ac:dyDescent="0.15">
      <c r="D109" s="263"/>
      <c r="E109" s="64" t="s">
        <v>433</v>
      </c>
      <c r="F109" s="64" t="s">
        <v>404</v>
      </c>
      <c r="G109" s="20">
        <v>24</v>
      </c>
    </row>
    <row r="110" spans="4:7" ht="41.5" customHeight="1" x14ac:dyDescent="0.15">
      <c r="D110" s="263"/>
      <c r="E110" s="64" t="s">
        <v>434</v>
      </c>
      <c r="F110" s="64" t="s">
        <v>415</v>
      </c>
      <c r="G110" s="20">
        <v>105</v>
      </c>
    </row>
    <row r="111" spans="4:7" ht="41.5" customHeight="1" x14ac:dyDescent="0.15">
      <c r="D111" s="263"/>
      <c r="E111" s="64" t="s">
        <v>435</v>
      </c>
      <c r="F111" s="64" t="s">
        <v>416</v>
      </c>
      <c r="G111" s="20">
        <v>105</v>
      </c>
    </row>
    <row r="112" spans="4:7" ht="61.25" customHeight="1" x14ac:dyDescent="0.15">
      <c r="D112" s="263"/>
      <c r="E112" s="64" t="s">
        <v>436</v>
      </c>
      <c r="F112" s="64" t="s">
        <v>410</v>
      </c>
      <c r="G112" s="20">
        <v>300</v>
      </c>
    </row>
    <row r="113" spans="4:7" ht="41.5" customHeight="1" x14ac:dyDescent="0.15">
      <c r="D113" s="263"/>
      <c r="E113" s="64" t="s">
        <v>437</v>
      </c>
      <c r="F113" s="64" t="s">
        <v>412</v>
      </c>
      <c r="G113" s="20">
        <v>18</v>
      </c>
    </row>
    <row r="114" spans="4:7" ht="41.5" customHeight="1" x14ac:dyDescent="0.15">
      <c r="D114" s="263"/>
      <c r="E114" s="64" t="s">
        <v>438</v>
      </c>
      <c r="F114" s="64" t="s">
        <v>414</v>
      </c>
      <c r="G114" s="20">
        <v>105</v>
      </c>
    </row>
    <row r="115" spans="4:7" ht="41.5" customHeight="1" x14ac:dyDescent="0.15">
      <c r="D115" s="263"/>
      <c r="E115" s="64" t="s">
        <v>439</v>
      </c>
      <c r="F115" s="64" t="s">
        <v>417</v>
      </c>
      <c r="G115" s="20">
        <v>105</v>
      </c>
    </row>
    <row r="116" spans="4:7" ht="41.5" customHeight="1" x14ac:dyDescent="0.15">
      <c r="D116" s="263"/>
      <c r="E116" s="64" t="s">
        <v>440</v>
      </c>
      <c r="F116" s="64" t="s">
        <v>420</v>
      </c>
      <c r="G116" s="20">
        <v>90</v>
      </c>
    </row>
    <row r="117" spans="4:7" ht="18.5" customHeight="1" x14ac:dyDescent="0.15">
      <c r="D117" s="263"/>
      <c r="E117" s="64" t="s">
        <v>153</v>
      </c>
      <c r="F117" s="8" t="s">
        <v>254</v>
      </c>
      <c r="G117" s="20">
        <v>132000</v>
      </c>
    </row>
    <row r="118" spans="4:7" ht="48.5" customHeight="1" x14ac:dyDescent="0.15">
      <c r="D118" s="263"/>
      <c r="E118" s="64" t="s">
        <v>319</v>
      </c>
      <c r="F118" s="64" t="s">
        <v>284</v>
      </c>
      <c r="G118" s="20">
        <v>300</v>
      </c>
    </row>
    <row r="119" spans="4:7" ht="18.5" customHeight="1" x14ac:dyDescent="0.15">
      <c r="D119" s="263"/>
      <c r="E119" s="64" t="s">
        <v>320</v>
      </c>
      <c r="F119" s="8" t="s">
        <v>309</v>
      </c>
      <c r="G119" s="20">
        <v>4500</v>
      </c>
    </row>
    <row r="120" spans="4:7" ht="45" customHeight="1" x14ac:dyDescent="0.15">
      <c r="D120" s="263"/>
      <c r="E120" s="64" t="s">
        <v>321</v>
      </c>
      <c r="F120" s="64" t="s">
        <v>282</v>
      </c>
      <c r="G120" s="20">
        <v>300</v>
      </c>
    </row>
    <row r="121" spans="4:7" s="29" customFormat="1" x14ac:dyDescent="0.2">
      <c r="D121" s="263" t="s">
        <v>238</v>
      </c>
      <c r="E121" s="68" t="s">
        <v>46</v>
      </c>
      <c r="F121" s="68" t="s">
        <v>6</v>
      </c>
      <c r="G121" s="68" t="s">
        <v>1</v>
      </c>
    </row>
    <row r="122" spans="4:7" ht="60.5" customHeight="1" x14ac:dyDescent="0.15">
      <c r="D122" s="263"/>
      <c r="E122" s="64" t="s">
        <v>239</v>
      </c>
      <c r="F122" s="8" t="s">
        <v>240</v>
      </c>
      <c r="G122" s="20">
        <v>300</v>
      </c>
    </row>
  </sheetData>
  <mergeCells count="6">
    <mergeCell ref="D2:G3"/>
    <mergeCell ref="D121:D122"/>
    <mergeCell ref="D5:D9"/>
    <mergeCell ref="D11:D49"/>
    <mergeCell ref="D51:D57"/>
    <mergeCell ref="D58:D120"/>
  </mergeCells>
  <pageMargins left="0.70866141732283472" right="0.70866141732283472" top="0.74803149606299213" bottom="0.74803149606299213" header="0.31496062992125984" footer="0.31496062992125984"/>
  <pageSetup scale="5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D2:I122"/>
  <sheetViews>
    <sheetView topLeftCell="E1" zoomScale="80" zoomScaleNormal="80" workbookViewId="0">
      <pane ySplit="1" topLeftCell="A2" activePane="bottomLeft" state="frozen"/>
      <selection pane="bottomLeft" activeCell="F18" sqref="F18"/>
    </sheetView>
  </sheetViews>
  <sheetFormatPr baseColWidth="10" defaultColWidth="11.5" defaultRowHeight="14" x14ac:dyDescent="0.15"/>
  <cols>
    <col min="1" max="3" width="11.5" style="3"/>
    <col min="4" max="4" width="19.5" style="3" customWidth="1"/>
    <col min="5" max="5" width="48.5" style="3" customWidth="1"/>
    <col min="6" max="6" width="57.6640625" style="3" customWidth="1"/>
    <col min="7" max="7" width="11.33203125" style="3" customWidth="1"/>
    <col min="8" max="16384" width="11.5" style="3"/>
  </cols>
  <sheetData>
    <row r="2" spans="4:9" ht="40.5" customHeight="1" x14ac:dyDescent="0.15">
      <c r="D2" s="237"/>
      <c r="E2" s="368"/>
      <c r="F2" s="368"/>
      <c r="G2" s="368"/>
    </row>
    <row r="3" spans="4:9" x14ac:dyDescent="0.15">
      <c r="D3" s="241"/>
      <c r="E3" s="369"/>
      <c r="F3" s="369"/>
      <c r="G3" s="369"/>
    </row>
    <row r="4" spans="4:9" s="29" customFormat="1" x14ac:dyDescent="0.2">
      <c r="D4" s="77" t="s">
        <v>45</v>
      </c>
      <c r="E4" s="68" t="s">
        <v>46</v>
      </c>
      <c r="F4" s="68" t="s">
        <v>6</v>
      </c>
      <c r="G4" s="68" t="s">
        <v>1</v>
      </c>
    </row>
    <row r="5" spans="4:9" ht="45" x14ac:dyDescent="0.15">
      <c r="D5" s="263" t="s">
        <v>31</v>
      </c>
      <c r="E5" s="64" t="s">
        <v>677</v>
      </c>
      <c r="F5" s="64" t="s">
        <v>678</v>
      </c>
      <c r="G5" s="73">
        <v>1</v>
      </c>
      <c r="I5" s="140"/>
    </row>
    <row r="6" spans="4:9" ht="15" x14ac:dyDescent="0.15">
      <c r="D6" s="263"/>
      <c r="E6" s="64" t="s">
        <v>676</v>
      </c>
      <c r="F6" s="64" t="s">
        <v>390</v>
      </c>
      <c r="G6" s="73">
        <v>1</v>
      </c>
      <c r="I6" s="140"/>
    </row>
    <row r="7" spans="4:9" ht="15" x14ac:dyDescent="0.15">
      <c r="D7" s="263"/>
      <c r="E7" s="64" t="s">
        <v>358</v>
      </c>
      <c r="F7" s="64" t="s">
        <v>441</v>
      </c>
      <c r="G7" s="73">
        <v>1</v>
      </c>
      <c r="I7" s="140"/>
    </row>
    <row r="8" spans="4:9" ht="30" x14ac:dyDescent="0.15">
      <c r="D8" s="263"/>
      <c r="E8" s="64" t="s">
        <v>667</v>
      </c>
      <c r="F8" s="64" t="s">
        <v>668</v>
      </c>
      <c r="G8" s="20">
        <v>1</v>
      </c>
      <c r="I8" s="140"/>
    </row>
    <row r="9" spans="4:9" ht="42" customHeight="1" x14ac:dyDescent="0.15">
      <c r="D9" s="263"/>
      <c r="E9" s="64" t="s">
        <v>666</v>
      </c>
      <c r="F9" s="64" t="s">
        <v>290</v>
      </c>
      <c r="G9" s="73">
        <v>36</v>
      </c>
      <c r="I9" s="140"/>
    </row>
    <row r="10" spans="4:9" s="29" customFormat="1" ht="39.5" customHeight="1" x14ac:dyDescent="0.15">
      <c r="D10" s="5"/>
      <c r="E10" s="68" t="s">
        <v>46</v>
      </c>
      <c r="F10" s="68" t="s">
        <v>236</v>
      </c>
      <c r="G10" s="68" t="s">
        <v>1</v>
      </c>
      <c r="I10" s="140"/>
    </row>
    <row r="11" spans="4:9" ht="35" customHeight="1" x14ac:dyDescent="0.15">
      <c r="D11" s="263" t="s">
        <v>32</v>
      </c>
      <c r="E11" s="64" t="s">
        <v>322</v>
      </c>
      <c r="F11" s="64" t="s">
        <v>360</v>
      </c>
      <c r="G11" s="72">
        <v>1</v>
      </c>
      <c r="I11" s="140"/>
    </row>
    <row r="12" spans="4:9" ht="23" customHeight="1" x14ac:dyDescent="0.15">
      <c r="D12" s="263"/>
      <c r="E12" s="64" t="s">
        <v>323</v>
      </c>
      <c r="F12" s="64" t="s">
        <v>361</v>
      </c>
      <c r="G12" s="72">
        <v>1</v>
      </c>
      <c r="I12" s="140"/>
    </row>
    <row r="13" spans="4:9" ht="26.5" customHeight="1" x14ac:dyDescent="0.15">
      <c r="D13" s="263"/>
      <c r="E13" s="64" t="s">
        <v>324</v>
      </c>
      <c r="F13" s="64" t="s">
        <v>362</v>
      </c>
      <c r="G13" s="72">
        <v>1</v>
      </c>
      <c r="I13" s="140"/>
    </row>
    <row r="14" spans="4:9" ht="26.5" customHeight="1" x14ac:dyDescent="0.15">
      <c r="D14" s="263"/>
      <c r="E14" s="64" t="s">
        <v>325</v>
      </c>
      <c r="F14" s="64" t="s">
        <v>363</v>
      </c>
      <c r="G14" s="72">
        <v>2</v>
      </c>
      <c r="I14" s="140"/>
    </row>
    <row r="15" spans="4:9" ht="18.5" customHeight="1" x14ac:dyDescent="0.15">
      <c r="D15" s="263"/>
      <c r="E15" s="64" t="s">
        <v>326</v>
      </c>
      <c r="F15" s="64" t="s">
        <v>364</v>
      </c>
      <c r="G15" s="72">
        <v>2</v>
      </c>
      <c r="I15" s="140"/>
    </row>
    <row r="16" spans="4:9" ht="23" customHeight="1" x14ac:dyDescent="0.15">
      <c r="D16" s="263"/>
      <c r="E16" s="64" t="s">
        <v>536</v>
      </c>
      <c r="F16" s="64" t="s">
        <v>537</v>
      </c>
      <c r="G16" s="72">
        <v>1</v>
      </c>
      <c r="I16" s="140"/>
    </row>
    <row r="17" spans="4:9" ht="30" customHeight="1" x14ac:dyDescent="0.15">
      <c r="D17" s="263"/>
      <c r="E17" s="64" t="s">
        <v>327</v>
      </c>
      <c r="F17" s="64" t="s">
        <v>365</v>
      </c>
      <c r="G17" s="72">
        <v>1</v>
      </c>
      <c r="I17" s="140"/>
    </row>
    <row r="18" spans="4:9" ht="21" customHeight="1" x14ac:dyDescent="0.15">
      <c r="D18" s="263"/>
      <c r="E18" s="64" t="s">
        <v>328</v>
      </c>
      <c r="F18" s="64" t="s">
        <v>366</v>
      </c>
      <c r="G18" s="72">
        <v>1</v>
      </c>
      <c r="I18" s="140"/>
    </row>
    <row r="19" spans="4:9" ht="18.5" customHeight="1" x14ac:dyDescent="0.15">
      <c r="D19" s="263"/>
      <c r="E19" s="64" t="s">
        <v>329</v>
      </c>
      <c r="F19" s="64" t="s">
        <v>367</v>
      </c>
      <c r="G19" s="72">
        <v>50</v>
      </c>
      <c r="I19" s="140"/>
    </row>
    <row r="20" spans="4:9" ht="18" customHeight="1" x14ac:dyDescent="0.15">
      <c r="D20" s="263"/>
      <c r="E20" s="64" t="s">
        <v>330</v>
      </c>
      <c r="F20" s="64" t="s">
        <v>368</v>
      </c>
      <c r="G20" s="72">
        <v>9</v>
      </c>
      <c r="I20" s="140"/>
    </row>
    <row r="21" spans="4:9" ht="18.5" customHeight="1" x14ac:dyDescent="0.15">
      <c r="D21" s="263"/>
      <c r="E21" s="64" t="s">
        <v>331</v>
      </c>
      <c r="F21" s="64" t="s">
        <v>369</v>
      </c>
      <c r="G21" s="72">
        <v>2</v>
      </c>
      <c r="I21" s="140"/>
    </row>
    <row r="22" spans="4:9" ht="21" customHeight="1" x14ac:dyDescent="0.15">
      <c r="D22" s="263"/>
      <c r="E22" s="64" t="s">
        <v>332</v>
      </c>
      <c r="F22" s="64" t="s">
        <v>370</v>
      </c>
      <c r="G22" s="72">
        <v>4</v>
      </c>
      <c r="I22" s="140"/>
    </row>
    <row r="23" spans="4:9" ht="20" customHeight="1" x14ac:dyDescent="0.15">
      <c r="D23" s="263"/>
      <c r="E23" s="64" t="s">
        <v>371</v>
      </c>
      <c r="F23" s="64" t="s">
        <v>373</v>
      </c>
      <c r="G23" s="72">
        <v>4</v>
      </c>
      <c r="I23" s="140"/>
    </row>
    <row r="24" spans="4:9" ht="21" customHeight="1" x14ac:dyDescent="0.15">
      <c r="D24" s="263"/>
      <c r="E24" s="64" t="s">
        <v>333</v>
      </c>
      <c r="F24" s="64" t="s">
        <v>372</v>
      </c>
      <c r="G24" s="72">
        <v>1</v>
      </c>
      <c r="I24" s="140"/>
    </row>
    <row r="25" spans="4:9" ht="20" customHeight="1" x14ac:dyDescent="0.15">
      <c r="D25" s="263"/>
      <c r="E25" s="64" t="s">
        <v>334</v>
      </c>
      <c r="F25" s="64" t="s">
        <v>374</v>
      </c>
      <c r="G25" s="72">
        <v>1</v>
      </c>
      <c r="I25" s="140"/>
    </row>
    <row r="26" spans="4:9" ht="21" customHeight="1" x14ac:dyDescent="0.15">
      <c r="D26" s="263"/>
      <c r="E26" s="64" t="s">
        <v>335</v>
      </c>
      <c r="F26" s="64" t="s">
        <v>375</v>
      </c>
      <c r="G26" s="72">
        <v>3</v>
      </c>
      <c r="I26" s="140"/>
    </row>
    <row r="27" spans="4:9" ht="21" customHeight="1" x14ac:dyDescent="0.15">
      <c r="D27" s="263"/>
      <c r="E27" s="64" t="s">
        <v>336</v>
      </c>
      <c r="F27" s="64" t="s">
        <v>376</v>
      </c>
      <c r="G27" s="72">
        <v>3</v>
      </c>
      <c r="I27" s="140"/>
    </row>
    <row r="28" spans="4:9" ht="15" x14ac:dyDescent="0.15">
      <c r="D28" s="263"/>
      <c r="E28" s="64" t="s">
        <v>337</v>
      </c>
      <c r="F28" s="64" t="s">
        <v>377</v>
      </c>
      <c r="G28" s="72">
        <v>3</v>
      </c>
      <c r="I28" s="140"/>
    </row>
    <row r="29" spans="4:9" ht="20" customHeight="1" x14ac:dyDescent="0.15">
      <c r="D29" s="263"/>
      <c r="E29" s="64" t="s">
        <v>338</v>
      </c>
      <c r="F29" s="64" t="s">
        <v>378</v>
      </c>
      <c r="G29" s="72">
        <v>36</v>
      </c>
      <c r="I29" s="140"/>
    </row>
    <row r="30" spans="4:9" ht="20" customHeight="1" x14ac:dyDescent="0.15">
      <c r="D30" s="263"/>
      <c r="E30" s="64" t="s">
        <v>339</v>
      </c>
      <c r="F30" s="64" t="s">
        <v>379</v>
      </c>
      <c r="G30" s="72">
        <v>4</v>
      </c>
      <c r="I30" s="140"/>
    </row>
    <row r="31" spans="4:9" ht="24.5" customHeight="1" x14ac:dyDescent="0.15">
      <c r="D31" s="263"/>
      <c r="E31" s="64" t="s">
        <v>340</v>
      </c>
      <c r="F31" s="64" t="s">
        <v>380</v>
      </c>
      <c r="G31" s="72">
        <v>12</v>
      </c>
      <c r="I31" s="140"/>
    </row>
    <row r="32" spans="4:9" ht="23" customHeight="1" x14ac:dyDescent="0.15">
      <c r="D32" s="263"/>
      <c r="E32" s="64" t="s">
        <v>341</v>
      </c>
      <c r="F32" s="64" t="s">
        <v>381</v>
      </c>
      <c r="G32" s="72">
        <v>4</v>
      </c>
      <c r="I32" s="140"/>
    </row>
    <row r="33" spans="4:9" ht="20" customHeight="1" x14ac:dyDescent="0.15">
      <c r="D33" s="263"/>
      <c r="E33" s="64" t="s">
        <v>342</v>
      </c>
      <c r="F33" s="64" t="s">
        <v>382</v>
      </c>
      <c r="G33" s="72">
        <v>4</v>
      </c>
      <c r="I33" s="140"/>
    </row>
    <row r="34" spans="4:9" ht="18.5" customHeight="1" x14ac:dyDescent="0.15">
      <c r="D34" s="263"/>
      <c r="E34" s="64" t="s">
        <v>343</v>
      </c>
      <c r="F34" s="64" t="s">
        <v>383</v>
      </c>
      <c r="G34" s="72">
        <v>4</v>
      </c>
      <c r="I34" s="140"/>
    </row>
    <row r="35" spans="4:9" ht="19.25" customHeight="1" x14ac:dyDescent="0.15">
      <c r="D35" s="263"/>
      <c r="E35" s="64" t="s">
        <v>344</v>
      </c>
      <c r="F35" s="64" t="s">
        <v>384</v>
      </c>
      <c r="G35" s="72">
        <v>4</v>
      </c>
      <c r="I35" s="140"/>
    </row>
    <row r="36" spans="4:9" ht="19.25" customHeight="1" x14ac:dyDescent="0.15">
      <c r="D36" s="263"/>
      <c r="E36" s="64" t="s">
        <v>345</v>
      </c>
      <c r="F36" s="64" t="s">
        <v>385</v>
      </c>
      <c r="G36" s="72">
        <v>120</v>
      </c>
      <c r="I36" s="140"/>
    </row>
    <row r="37" spans="4:9" ht="20.5" customHeight="1" x14ac:dyDescent="0.15">
      <c r="D37" s="263"/>
      <c r="E37" s="64" t="s">
        <v>346</v>
      </c>
      <c r="F37" s="64" t="s">
        <v>386</v>
      </c>
      <c r="G37" s="72">
        <v>120</v>
      </c>
      <c r="I37" s="140"/>
    </row>
    <row r="38" spans="4:9" ht="21.5" customHeight="1" x14ac:dyDescent="0.15">
      <c r="D38" s="263"/>
      <c r="E38" s="64" t="s">
        <v>347</v>
      </c>
      <c r="F38" s="64" t="s">
        <v>387</v>
      </c>
      <c r="G38" s="72">
        <v>1</v>
      </c>
      <c r="I38" s="140"/>
    </row>
    <row r="39" spans="4:9" ht="32" customHeight="1" x14ac:dyDescent="0.15">
      <c r="D39" s="263"/>
      <c r="E39" s="64" t="s">
        <v>348</v>
      </c>
      <c r="F39" s="64" t="s">
        <v>388</v>
      </c>
      <c r="G39" s="72">
        <v>120</v>
      </c>
      <c r="I39" s="140"/>
    </row>
    <row r="40" spans="4:9" ht="36" customHeight="1" x14ac:dyDescent="0.15">
      <c r="D40" s="263"/>
      <c r="E40" s="64" t="s">
        <v>349</v>
      </c>
      <c r="F40" s="64" t="s">
        <v>389</v>
      </c>
      <c r="G40" s="72">
        <v>3</v>
      </c>
      <c r="I40" s="140"/>
    </row>
    <row r="41" spans="4:9" ht="19.25" customHeight="1" x14ac:dyDescent="0.15">
      <c r="D41" s="263"/>
      <c r="E41" s="64" t="s">
        <v>350</v>
      </c>
      <c r="F41" s="64" t="s">
        <v>391</v>
      </c>
      <c r="G41" s="72">
        <v>2</v>
      </c>
      <c r="I41" s="140"/>
    </row>
    <row r="42" spans="4:9" ht="20.5" customHeight="1" x14ac:dyDescent="0.15">
      <c r="D42" s="263"/>
      <c r="E42" s="64" t="s">
        <v>351</v>
      </c>
      <c r="F42" s="64" t="s">
        <v>392</v>
      </c>
      <c r="G42" s="72">
        <v>1</v>
      </c>
      <c r="I42" s="140"/>
    </row>
    <row r="43" spans="4:9" ht="20.5" customHeight="1" x14ac:dyDescent="0.15">
      <c r="D43" s="263"/>
      <c r="E43" s="64" t="s">
        <v>352</v>
      </c>
      <c r="F43" s="64" t="s">
        <v>393</v>
      </c>
      <c r="G43" s="72">
        <v>4</v>
      </c>
      <c r="I43" s="140"/>
    </row>
    <row r="44" spans="4:9" ht="19.25" customHeight="1" x14ac:dyDescent="0.15">
      <c r="D44" s="263"/>
      <c r="E44" s="64" t="s">
        <v>353</v>
      </c>
      <c r="F44" s="64" t="s">
        <v>394</v>
      </c>
      <c r="G44" s="72">
        <v>2</v>
      </c>
      <c r="I44" s="140"/>
    </row>
    <row r="45" spans="4:9" ht="26.5" customHeight="1" x14ac:dyDescent="0.15">
      <c r="D45" s="263"/>
      <c r="E45" s="64" t="s">
        <v>354</v>
      </c>
      <c r="F45" s="64" t="s">
        <v>395</v>
      </c>
      <c r="G45" s="72">
        <v>5</v>
      </c>
      <c r="I45" s="140"/>
    </row>
    <row r="46" spans="4:9" ht="33.5" customHeight="1" x14ac:dyDescent="0.15">
      <c r="D46" s="263"/>
      <c r="E46" s="64" t="s">
        <v>355</v>
      </c>
      <c r="F46" s="64" t="s">
        <v>396</v>
      </c>
      <c r="G46" s="72">
        <v>1</v>
      </c>
      <c r="I46" s="140"/>
    </row>
    <row r="47" spans="4:9" ht="20.5" customHeight="1" x14ac:dyDescent="0.15">
      <c r="D47" s="263"/>
      <c r="E47" s="64" t="s">
        <v>356</v>
      </c>
      <c r="F47" s="64" t="s">
        <v>397</v>
      </c>
      <c r="G47" s="72">
        <v>4</v>
      </c>
      <c r="I47" s="140"/>
    </row>
    <row r="48" spans="4:9" ht="22.25" customHeight="1" x14ac:dyDescent="0.15">
      <c r="D48" s="263"/>
      <c r="E48" s="64" t="s">
        <v>357</v>
      </c>
      <c r="F48" s="64" t="s">
        <v>398</v>
      </c>
      <c r="G48" s="72">
        <v>2</v>
      </c>
      <c r="I48" s="140"/>
    </row>
    <row r="49" spans="4:9" ht="20.5" customHeight="1" x14ac:dyDescent="0.15">
      <c r="D49" s="263"/>
      <c r="E49" s="64" t="s">
        <v>359</v>
      </c>
      <c r="F49" s="5">
        <v>1</v>
      </c>
      <c r="G49" s="72">
        <v>1</v>
      </c>
      <c r="I49" s="140"/>
    </row>
    <row r="50" spans="4:9" s="29" customFormat="1" ht="40.25" customHeight="1" x14ac:dyDescent="0.15">
      <c r="D50" s="5"/>
      <c r="E50" s="68" t="s">
        <v>46</v>
      </c>
      <c r="F50" s="68" t="s">
        <v>6</v>
      </c>
      <c r="G50" s="68" t="s">
        <v>1</v>
      </c>
      <c r="I50" s="140"/>
    </row>
    <row r="51" spans="4:9" ht="21.5" customHeight="1" x14ac:dyDescent="0.15">
      <c r="D51" s="263" t="s">
        <v>33</v>
      </c>
      <c r="E51" s="64" t="s">
        <v>104</v>
      </c>
      <c r="F51" s="8" t="s">
        <v>126</v>
      </c>
      <c r="G51" s="73">
        <v>4</v>
      </c>
      <c r="I51" s="140"/>
    </row>
    <row r="52" spans="4:9" ht="17.5" customHeight="1" x14ac:dyDescent="0.15">
      <c r="D52" s="263"/>
      <c r="E52" s="64" t="s">
        <v>106</v>
      </c>
      <c r="F52" s="8" t="s">
        <v>127</v>
      </c>
      <c r="G52" s="73">
        <v>2</v>
      </c>
      <c r="I52" s="140"/>
    </row>
    <row r="53" spans="4:9" ht="17.5" customHeight="1" x14ac:dyDescent="0.15">
      <c r="D53" s="263"/>
      <c r="E53" s="64" t="s">
        <v>110</v>
      </c>
      <c r="F53" s="8" t="s">
        <v>128</v>
      </c>
      <c r="G53" s="73">
        <v>2</v>
      </c>
      <c r="I53" s="140"/>
    </row>
    <row r="54" spans="4:9" ht="18.5" customHeight="1" x14ac:dyDescent="0.15">
      <c r="D54" s="263"/>
      <c r="E54" s="64" t="s">
        <v>111</v>
      </c>
      <c r="F54" s="8" t="s">
        <v>129</v>
      </c>
      <c r="G54" s="73">
        <v>2</v>
      </c>
      <c r="I54" s="140"/>
    </row>
    <row r="55" spans="4:9" ht="18.5" customHeight="1" x14ac:dyDescent="0.15">
      <c r="D55" s="263"/>
      <c r="E55" s="64" t="s">
        <v>112</v>
      </c>
      <c r="F55" s="8" t="s">
        <v>130</v>
      </c>
      <c r="G55" s="73">
        <v>2</v>
      </c>
      <c r="I55" s="140"/>
    </row>
    <row r="56" spans="4:9" ht="16.25" customHeight="1" x14ac:dyDescent="0.15">
      <c r="D56" s="263"/>
      <c r="E56" s="64" t="s">
        <v>113</v>
      </c>
      <c r="F56" s="8" t="s">
        <v>131</v>
      </c>
      <c r="G56" s="73">
        <v>1</v>
      </c>
      <c r="I56" s="140"/>
    </row>
    <row r="57" spans="4:9" ht="20.5" customHeight="1" x14ac:dyDescent="0.15">
      <c r="D57" s="263"/>
      <c r="E57" s="64" t="s">
        <v>114</v>
      </c>
      <c r="F57" s="8" t="s">
        <v>132</v>
      </c>
      <c r="G57" s="73">
        <v>2</v>
      </c>
      <c r="I57" s="140"/>
    </row>
    <row r="58" spans="4:9" ht="31.25" customHeight="1" x14ac:dyDescent="0.15">
      <c r="D58" s="263" t="s">
        <v>34</v>
      </c>
      <c r="E58" s="64" t="s">
        <v>255</v>
      </c>
      <c r="F58" s="64" t="s">
        <v>256</v>
      </c>
      <c r="G58" s="73">
        <v>8</v>
      </c>
      <c r="I58" s="140"/>
    </row>
    <row r="59" spans="4:9" ht="27.5" customHeight="1" x14ac:dyDescent="0.15">
      <c r="D59" s="263"/>
      <c r="E59" s="64" t="s">
        <v>259</v>
      </c>
      <c r="F59" s="64" t="s">
        <v>258</v>
      </c>
      <c r="G59" s="73">
        <v>1</v>
      </c>
      <c r="I59" s="140"/>
    </row>
    <row r="60" spans="4:9" ht="45" customHeight="1" x14ac:dyDescent="0.15">
      <c r="D60" s="263"/>
      <c r="E60" s="64" t="s">
        <v>260</v>
      </c>
      <c r="F60" s="64" t="s">
        <v>261</v>
      </c>
      <c r="G60" s="73">
        <v>1</v>
      </c>
      <c r="I60" s="140"/>
    </row>
    <row r="61" spans="4:9" ht="52.25" customHeight="1" x14ac:dyDescent="0.15">
      <c r="D61" s="263"/>
      <c r="E61" s="64" t="s">
        <v>262</v>
      </c>
      <c r="F61" s="64" t="s">
        <v>263</v>
      </c>
      <c r="G61" s="73">
        <v>1</v>
      </c>
      <c r="I61" s="140"/>
    </row>
    <row r="62" spans="4:9" ht="43.25" customHeight="1" x14ac:dyDescent="0.15">
      <c r="D62" s="263"/>
      <c r="E62" s="64" t="s">
        <v>264</v>
      </c>
      <c r="F62" s="64" t="s">
        <v>265</v>
      </c>
      <c r="G62" s="73">
        <v>1</v>
      </c>
      <c r="I62" s="140"/>
    </row>
    <row r="63" spans="4:9" ht="39" customHeight="1" x14ac:dyDescent="0.15">
      <c r="D63" s="263"/>
      <c r="E63" s="64" t="s">
        <v>268</v>
      </c>
      <c r="F63" s="64" t="s">
        <v>266</v>
      </c>
      <c r="G63" s="73">
        <v>0.1</v>
      </c>
      <c r="I63" s="140"/>
    </row>
    <row r="64" spans="4:9" ht="40.25" customHeight="1" x14ac:dyDescent="0.15">
      <c r="D64" s="263"/>
      <c r="E64" s="64" t="s">
        <v>269</v>
      </c>
      <c r="F64" s="64" t="s">
        <v>266</v>
      </c>
      <c r="G64" s="73">
        <v>0.1</v>
      </c>
      <c r="I64" s="140"/>
    </row>
    <row r="65" spans="4:9" ht="39" customHeight="1" x14ac:dyDescent="0.15">
      <c r="D65" s="263"/>
      <c r="E65" s="64" t="s">
        <v>270</v>
      </c>
      <c r="F65" s="64" t="s">
        <v>266</v>
      </c>
      <c r="G65" s="73">
        <v>0.1</v>
      </c>
      <c r="I65" s="140"/>
    </row>
    <row r="66" spans="4:9" ht="50.5" customHeight="1" x14ac:dyDescent="0.15">
      <c r="D66" s="263"/>
      <c r="E66" s="64" t="s">
        <v>272</v>
      </c>
      <c r="F66" s="64" t="s">
        <v>273</v>
      </c>
      <c r="G66" s="73">
        <v>2</v>
      </c>
      <c r="I66" s="140"/>
    </row>
    <row r="67" spans="4:9" ht="39" customHeight="1" x14ac:dyDescent="0.15">
      <c r="D67" s="263"/>
      <c r="E67" s="64" t="s">
        <v>274</v>
      </c>
      <c r="F67" s="64" t="s">
        <v>275</v>
      </c>
      <c r="G67" s="73">
        <v>0.1</v>
      </c>
      <c r="I67" s="140"/>
    </row>
    <row r="68" spans="4:9" ht="39" customHeight="1" x14ac:dyDescent="0.15">
      <c r="D68" s="263"/>
      <c r="E68" s="64" t="s">
        <v>276</v>
      </c>
      <c r="F68" s="64" t="s">
        <v>277</v>
      </c>
      <c r="G68" s="73">
        <v>1</v>
      </c>
      <c r="I68" s="140"/>
    </row>
    <row r="69" spans="4:9" ht="39" customHeight="1" x14ac:dyDescent="0.15">
      <c r="D69" s="263"/>
      <c r="E69" s="64" t="s">
        <v>278</v>
      </c>
      <c r="F69" s="64" t="s">
        <v>279</v>
      </c>
      <c r="G69" s="73">
        <v>1</v>
      </c>
      <c r="I69" s="140"/>
    </row>
    <row r="70" spans="4:9" ht="39" customHeight="1" x14ac:dyDescent="0.15">
      <c r="D70" s="263"/>
      <c r="E70" s="64" t="s">
        <v>280</v>
      </c>
      <c r="F70" s="64" t="s">
        <v>281</v>
      </c>
      <c r="G70" s="73">
        <v>1</v>
      </c>
      <c r="I70" s="140"/>
    </row>
    <row r="71" spans="4:9" ht="39" customHeight="1" x14ac:dyDescent="0.15">
      <c r="D71" s="263"/>
      <c r="E71" s="64" t="s">
        <v>285</v>
      </c>
      <c r="F71" s="64" t="s">
        <v>287</v>
      </c>
      <c r="G71" s="73">
        <v>1.23</v>
      </c>
      <c r="I71" s="140"/>
    </row>
    <row r="72" spans="4:9" ht="39" customHeight="1" x14ac:dyDescent="0.15">
      <c r="D72" s="263"/>
      <c r="E72" s="64" t="s">
        <v>291</v>
      </c>
      <c r="F72" s="64" t="s">
        <v>273</v>
      </c>
      <c r="G72" s="73">
        <v>2</v>
      </c>
      <c r="I72" s="140"/>
    </row>
    <row r="73" spans="4:9" ht="39" customHeight="1" x14ac:dyDescent="0.15">
      <c r="D73" s="263"/>
      <c r="E73" s="64" t="s">
        <v>292</v>
      </c>
      <c r="F73" s="64" t="s">
        <v>275</v>
      </c>
      <c r="G73" s="73">
        <v>0.1</v>
      </c>
      <c r="I73" s="140"/>
    </row>
    <row r="74" spans="4:9" ht="39" customHeight="1" x14ac:dyDescent="0.15">
      <c r="D74" s="263"/>
      <c r="E74" s="64" t="s">
        <v>293</v>
      </c>
      <c r="F74" s="64" t="s">
        <v>294</v>
      </c>
      <c r="G74" s="73">
        <v>0.88</v>
      </c>
      <c r="I74" s="140"/>
    </row>
    <row r="75" spans="4:9" ht="39" customHeight="1" x14ac:dyDescent="0.15">
      <c r="D75" s="263"/>
      <c r="E75" s="64" t="s">
        <v>295</v>
      </c>
      <c r="F75" s="64" t="s">
        <v>299</v>
      </c>
      <c r="G75" s="73">
        <v>1</v>
      </c>
      <c r="I75" s="140"/>
    </row>
    <row r="76" spans="4:9" ht="39" customHeight="1" x14ac:dyDescent="0.15">
      <c r="D76" s="263"/>
      <c r="E76" s="64" t="s">
        <v>297</v>
      </c>
      <c r="F76" s="64" t="s">
        <v>296</v>
      </c>
      <c r="G76" s="73">
        <v>1</v>
      </c>
      <c r="I76" s="140"/>
    </row>
    <row r="77" spans="4:9" ht="40.25" customHeight="1" x14ac:dyDescent="0.15">
      <c r="D77" s="263"/>
      <c r="E77" s="64" t="s">
        <v>298</v>
      </c>
      <c r="F77" s="64" t="s">
        <v>300</v>
      </c>
      <c r="G77" s="73">
        <v>0.5</v>
      </c>
      <c r="I77" s="140"/>
    </row>
    <row r="78" spans="4:9" ht="40.25" customHeight="1" x14ac:dyDescent="0.15">
      <c r="D78" s="263"/>
      <c r="E78" s="64" t="s">
        <v>301</v>
      </c>
      <c r="F78" s="64" t="s">
        <v>302</v>
      </c>
      <c r="G78" s="73">
        <v>0.25</v>
      </c>
      <c r="I78" s="140"/>
    </row>
    <row r="79" spans="4:9" ht="40.25" customHeight="1" x14ac:dyDescent="0.15">
      <c r="D79" s="263"/>
      <c r="E79" s="64" t="s">
        <v>303</v>
      </c>
      <c r="F79" s="64" t="s">
        <v>305</v>
      </c>
      <c r="G79" s="73">
        <v>1.76</v>
      </c>
      <c r="I79" s="140"/>
    </row>
    <row r="80" spans="4:9" ht="40.25" customHeight="1" x14ac:dyDescent="0.15">
      <c r="D80" s="263"/>
      <c r="E80" s="64" t="s">
        <v>304</v>
      </c>
      <c r="F80" s="64" t="s">
        <v>306</v>
      </c>
      <c r="G80" s="73">
        <v>0.02</v>
      </c>
      <c r="I80" s="140"/>
    </row>
    <row r="81" spans="4:9" ht="40.25" customHeight="1" x14ac:dyDescent="0.15">
      <c r="D81" s="263"/>
      <c r="E81" s="64" t="s">
        <v>307</v>
      </c>
      <c r="F81" s="64" t="s">
        <v>308</v>
      </c>
      <c r="G81" s="73">
        <v>0.96</v>
      </c>
      <c r="I81" s="140"/>
    </row>
    <row r="82" spans="4:9" ht="40.25" customHeight="1" x14ac:dyDescent="0.15">
      <c r="D82" s="263"/>
      <c r="E82" s="64" t="s">
        <v>311</v>
      </c>
      <c r="F82" s="64" t="s">
        <v>312</v>
      </c>
      <c r="G82" s="73">
        <v>0.92</v>
      </c>
      <c r="I82" s="140"/>
    </row>
    <row r="83" spans="4:9" ht="40.25" customHeight="1" x14ac:dyDescent="0.15">
      <c r="D83" s="263"/>
      <c r="E83" s="64" t="s">
        <v>313</v>
      </c>
      <c r="F83" s="64" t="s">
        <v>273</v>
      </c>
      <c r="G83" s="73">
        <v>2</v>
      </c>
      <c r="I83" s="140"/>
    </row>
    <row r="84" spans="4:9" ht="36" customHeight="1" x14ac:dyDescent="0.15">
      <c r="D84" s="263"/>
      <c r="E84" s="64" t="s">
        <v>314</v>
      </c>
      <c r="F84" s="64" t="s">
        <v>275</v>
      </c>
      <c r="G84" s="73">
        <v>0.1</v>
      </c>
      <c r="I84" s="140"/>
    </row>
    <row r="85" spans="4:9" ht="34.25" customHeight="1" x14ac:dyDescent="0.15">
      <c r="D85" s="263"/>
      <c r="E85" s="64" t="s">
        <v>315</v>
      </c>
      <c r="F85" s="64" t="s">
        <v>316</v>
      </c>
      <c r="G85" s="73">
        <v>0.6</v>
      </c>
      <c r="I85" s="140"/>
    </row>
    <row r="86" spans="4:9" ht="38" customHeight="1" x14ac:dyDescent="0.15">
      <c r="D86" s="263"/>
      <c r="E86" s="64" t="s">
        <v>317</v>
      </c>
      <c r="F86" s="64" t="s">
        <v>318</v>
      </c>
      <c r="G86" s="73">
        <v>3</v>
      </c>
      <c r="I86" s="140"/>
    </row>
    <row r="87" spans="4:9" ht="38" customHeight="1" x14ac:dyDescent="0.15">
      <c r="D87" s="263"/>
      <c r="E87" s="64" t="s">
        <v>399</v>
      </c>
      <c r="F87" s="64" t="s">
        <v>400</v>
      </c>
      <c r="G87" s="73">
        <v>0.4</v>
      </c>
      <c r="I87" s="140"/>
    </row>
    <row r="88" spans="4:9" ht="38" customHeight="1" x14ac:dyDescent="0.15">
      <c r="D88" s="263"/>
      <c r="E88" s="64" t="s">
        <v>402</v>
      </c>
      <c r="F88" s="64" t="s">
        <v>403</v>
      </c>
      <c r="G88" s="73">
        <v>0.35</v>
      </c>
      <c r="I88" s="140"/>
    </row>
    <row r="89" spans="4:9" ht="46.25" customHeight="1" x14ac:dyDescent="0.15">
      <c r="D89" s="263"/>
      <c r="E89" s="64" t="s">
        <v>406</v>
      </c>
      <c r="F89" s="64" t="s">
        <v>404</v>
      </c>
      <c r="G89" s="73">
        <v>0.08</v>
      </c>
      <c r="I89" s="140"/>
    </row>
    <row r="90" spans="4:9" ht="38" customHeight="1" x14ac:dyDescent="0.15">
      <c r="D90" s="263"/>
      <c r="E90" s="64" t="s">
        <v>407</v>
      </c>
      <c r="F90" s="64" t="s">
        <v>415</v>
      </c>
      <c r="G90" s="73">
        <v>0.35</v>
      </c>
      <c r="I90" s="140"/>
    </row>
    <row r="91" spans="4:9" ht="38" customHeight="1" x14ac:dyDescent="0.15">
      <c r="D91" s="263"/>
      <c r="E91" s="64" t="s">
        <v>408</v>
      </c>
      <c r="F91" s="64" t="s">
        <v>416</v>
      </c>
      <c r="G91" s="73">
        <v>0.35</v>
      </c>
      <c r="I91" s="140"/>
    </row>
    <row r="92" spans="4:9" ht="72" customHeight="1" x14ac:dyDescent="0.15">
      <c r="D92" s="263"/>
      <c r="E92" s="64" t="s">
        <v>409</v>
      </c>
      <c r="F92" s="64" t="s">
        <v>410</v>
      </c>
      <c r="G92" s="73">
        <v>1</v>
      </c>
      <c r="I92" s="140"/>
    </row>
    <row r="93" spans="4:9" ht="41.5" customHeight="1" x14ac:dyDescent="0.15">
      <c r="D93" s="263"/>
      <c r="E93" s="64" t="s">
        <v>411</v>
      </c>
      <c r="F93" s="64" t="s">
        <v>412</v>
      </c>
      <c r="G93" s="73">
        <v>0.06</v>
      </c>
      <c r="I93" s="140"/>
    </row>
    <row r="94" spans="4:9" ht="41.5" customHeight="1" x14ac:dyDescent="0.15">
      <c r="D94" s="263"/>
      <c r="E94" s="64" t="s">
        <v>413</v>
      </c>
      <c r="F94" s="64" t="s">
        <v>414</v>
      </c>
      <c r="G94" s="73">
        <v>0.35</v>
      </c>
      <c r="I94" s="140"/>
    </row>
    <row r="95" spans="4:9" ht="41.5" customHeight="1" x14ac:dyDescent="0.15">
      <c r="D95" s="263"/>
      <c r="E95" s="64" t="s">
        <v>418</v>
      </c>
      <c r="F95" s="64" t="s">
        <v>417</v>
      </c>
      <c r="G95" s="73">
        <v>0.35</v>
      </c>
      <c r="I95" s="140"/>
    </row>
    <row r="96" spans="4:9" ht="41.5" customHeight="1" x14ac:dyDescent="0.15">
      <c r="D96" s="263"/>
      <c r="E96" s="64" t="s">
        <v>419</v>
      </c>
      <c r="F96" s="64" t="s">
        <v>420</v>
      </c>
      <c r="G96" s="73">
        <v>0.3</v>
      </c>
      <c r="I96" s="140"/>
    </row>
    <row r="97" spans="4:9" ht="41.5" customHeight="1" x14ac:dyDescent="0.15">
      <c r="D97" s="263"/>
      <c r="E97" s="64" t="s">
        <v>421</v>
      </c>
      <c r="F97" s="64" t="s">
        <v>400</v>
      </c>
      <c r="G97" s="73">
        <v>0.4</v>
      </c>
      <c r="I97" s="140"/>
    </row>
    <row r="98" spans="4:9" ht="41.5" customHeight="1" x14ac:dyDescent="0.15">
      <c r="D98" s="263"/>
      <c r="E98" s="64" t="s">
        <v>422</v>
      </c>
      <c r="F98" s="64" t="s">
        <v>403</v>
      </c>
      <c r="G98" s="73">
        <v>0.35</v>
      </c>
      <c r="I98" s="140"/>
    </row>
    <row r="99" spans="4:9" ht="41.5" customHeight="1" x14ac:dyDescent="0.15">
      <c r="D99" s="263"/>
      <c r="E99" s="64" t="s">
        <v>423</v>
      </c>
      <c r="F99" s="64" t="s">
        <v>404</v>
      </c>
      <c r="G99" s="73">
        <v>0.08</v>
      </c>
      <c r="I99" s="140"/>
    </row>
    <row r="100" spans="4:9" ht="41.5" customHeight="1" x14ac:dyDescent="0.15">
      <c r="D100" s="263"/>
      <c r="E100" s="64" t="s">
        <v>424</v>
      </c>
      <c r="F100" s="64" t="s">
        <v>415</v>
      </c>
      <c r="G100" s="73">
        <v>0.35</v>
      </c>
      <c r="I100" s="140"/>
    </row>
    <row r="101" spans="4:9" ht="41.5" customHeight="1" x14ac:dyDescent="0.15">
      <c r="D101" s="263"/>
      <c r="E101" s="64" t="s">
        <v>425</v>
      </c>
      <c r="F101" s="64" t="s">
        <v>416</v>
      </c>
      <c r="G101" s="73">
        <v>0.35</v>
      </c>
      <c r="I101" s="140"/>
    </row>
    <row r="102" spans="4:9" ht="67.25" customHeight="1" x14ac:dyDescent="0.15">
      <c r="D102" s="263"/>
      <c r="E102" s="64" t="s">
        <v>426</v>
      </c>
      <c r="F102" s="64" t="s">
        <v>410</v>
      </c>
      <c r="G102" s="73">
        <v>1</v>
      </c>
      <c r="I102" s="140"/>
    </row>
    <row r="103" spans="4:9" ht="41.5" customHeight="1" x14ac:dyDescent="0.15">
      <c r="D103" s="263"/>
      <c r="E103" s="64" t="s">
        <v>427</v>
      </c>
      <c r="F103" s="64" t="s">
        <v>412</v>
      </c>
      <c r="G103" s="73">
        <v>0.06</v>
      </c>
      <c r="I103" s="140"/>
    </row>
    <row r="104" spans="4:9" ht="41.5" customHeight="1" x14ac:dyDescent="0.15">
      <c r="D104" s="263"/>
      <c r="E104" s="64" t="s">
        <v>428</v>
      </c>
      <c r="F104" s="64" t="s">
        <v>414</v>
      </c>
      <c r="G104" s="73">
        <v>0.35</v>
      </c>
      <c r="I104" s="140"/>
    </row>
    <row r="105" spans="4:9" ht="41.5" customHeight="1" x14ac:dyDescent="0.15">
      <c r="D105" s="263"/>
      <c r="E105" s="64" t="s">
        <v>429</v>
      </c>
      <c r="F105" s="64" t="s">
        <v>417</v>
      </c>
      <c r="G105" s="73">
        <v>0.35</v>
      </c>
      <c r="I105" s="140"/>
    </row>
    <row r="106" spans="4:9" ht="41.5" customHeight="1" x14ac:dyDescent="0.15">
      <c r="D106" s="263"/>
      <c r="E106" s="64" t="s">
        <v>430</v>
      </c>
      <c r="F106" s="64" t="s">
        <v>420</v>
      </c>
      <c r="G106" s="73">
        <v>0.3</v>
      </c>
      <c r="I106" s="140"/>
    </row>
    <row r="107" spans="4:9" ht="41.5" customHeight="1" x14ac:dyDescent="0.15">
      <c r="D107" s="263"/>
      <c r="E107" s="64" t="s">
        <v>431</v>
      </c>
      <c r="F107" s="64" t="s">
        <v>400</v>
      </c>
      <c r="G107" s="73">
        <v>0.4</v>
      </c>
      <c r="I107" s="140"/>
    </row>
    <row r="108" spans="4:9" ht="41.5" customHeight="1" x14ac:dyDescent="0.15">
      <c r="D108" s="263"/>
      <c r="E108" s="64" t="s">
        <v>432</v>
      </c>
      <c r="F108" s="64" t="s">
        <v>403</v>
      </c>
      <c r="G108" s="73">
        <v>0.35</v>
      </c>
      <c r="I108" s="140"/>
    </row>
    <row r="109" spans="4:9" ht="41.5" customHeight="1" x14ac:dyDescent="0.15">
      <c r="D109" s="263"/>
      <c r="E109" s="64" t="s">
        <v>433</v>
      </c>
      <c r="F109" s="64" t="s">
        <v>404</v>
      </c>
      <c r="G109" s="73">
        <v>0.08</v>
      </c>
      <c r="I109" s="140"/>
    </row>
    <row r="110" spans="4:9" ht="41.5" customHeight="1" x14ac:dyDescent="0.15">
      <c r="D110" s="263"/>
      <c r="E110" s="64" t="s">
        <v>434</v>
      </c>
      <c r="F110" s="64" t="s">
        <v>415</v>
      </c>
      <c r="G110" s="73">
        <v>0.35</v>
      </c>
      <c r="I110" s="140"/>
    </row>
    <row r="111" spans="4:9" ht="41.5" customHeight="1" x14ac:dyDescent="0.15">
      <c r="D111" s="263"/>
      <c r="E111" s="64" t="s">
        <v>435</v>
      </c>
      <c r="F111" s="64" t="s">
        <v>416</v>
      </c>
      <c r="G111" s="73">
        <v>0.35</v>
      </c>
      <c r="I111" s="140"/>
    </row>
    <row r="112" spans="4:9" ht="61.25" customHeight="1" x14ac:dyDescent="0.15">
      <c r="D112" s="263"/>
      <c r="E112" s="64" t="s">
        <v>436</v>
      </c>
      <c r="F112" s="64" t="s">
        <v>410</v>
      </c>
      <c r="G112" s="73">
        <v>1</v>
      </c>
      <c r="I112" s="140"/>
    </row>
    <row r="113" spans="4:9" ht="41.5" customHeight="1" x14ac:dyDescent="0.15">
      <c r="D113" s="263"/>
      <c r="E113" s="64" t="s">
        <v>437</v>
      </c>
      <c r="F113" s="64" t="s">
        <v>412</v>
      </c>
      <c r="G113" s="73">
        <v>0.06</v>
      </c>
      <c r="I113" s="140"/>
    </row>
    <row r="114" spans="4:9" ht="41.5" customHeight="1" x14ac:dyDescent="0.15">
      <c r="D114" s="263"/>
      <c r="E114" s="64" t="s">
        <v>438</v>
      </c>
      <c r="F114" s="64" t="s">
        <v>414</v>
      </c>
      <c r="G114" s="73">
        <v>0.35</v>
      </c>
      <c r="I114" s="140"/>
    </row>
    <row r="115" spans="4:9" ht="41.5" customHeight="1" x14ac:dyDescent="0.15">
      <c r="D115" s="263"/>
      <c r="E115" s="64" t="s">
        <v>439</v>
      </c>
      <c r="F115" s="64" t="s">
        <v>417</v>
      </c>
      <c r="G115" s="73">
        <v>0.35</v>
      </c>
      <c r="I115" s="140"/>
    </row>
    <row r="116" spans="4:9" ht="41.5" customHeight="1" x14ac:dyDescent="0.15">
      <c r="D116" s="263"/>
      <c r="E116" s="64" t="s">
        <v>440</v>
      </c>
      <c r="F116" s="64" t="s">
        <v>420</v>
      </c>
      <c r="G116" s="73">
        <v>0.3</v>
      </c>
      <c r="I116" s="140"/>
    </row>
    <row r="117" spans="4:9" ht="18.5" customHeight="1" x14ac:dyDescent="0.15">
      <c r="D117" s="263"/>
      <c r="E117" s="64" t="s">
        <v>153</v>
      </c>
      <c r="F117" s="8" t="s">
        <v>254</v>
      </c>
      <c r="G117" s="73">
        <v>440</v>
      </c>
      <c r="I117" s="140"/>
    </row>
    <row r="118" spans="4:9" ht="48.5" customHeight="1" x14ac:dyDescent="0.15">
      <c r="D118" s="263"/>
      <c r="E118" s="64" t="s">
        <v>319</v>
      </c>
      <c r="F118" s="64" t="s">
        <v>284</v>
      </c>
      <c r="G118" s="73">
        <v>1</v>
      </c>
      <c r="I118" s="140"/>
    </row>
    <row r="119" spans="4:9" ht="18.5" customHeight="1" x14ac:dyDescent="0.15">
      <c r="D119" s="263"/>
      <c r="E119" s="64" t="s">
        <v>320</v>
      </c>
      <c r="F119" s="8" t="s">
        <v>309</v>
      </c>
      <c r="G119" s="73">
        <v>15</v>
      </c>
      <c r="I119" s="140"/>
    </row>
    <row r="120" spans="4:9" ht="45" customHeight="1" x14ac:dyDescent="0.15">
      <c r="D120" s="263"/>
      <c r="E120" s="64" t="s">
        <v>321</v>
      </c>
      <c r="F120" s="64" t="s">
        <v>282</v>
      </c>
      <c r="G120" s="73">
        <v>1</v>
      </c>
      <c r="I120" s="140"/>
    </row>
    <row r="121" spans="4:9" s="29" customFormat="1" x14ac:dyDescent="0.15">
      <c r="D121" s="263" t="s">
        <v>238</v>
      </c>
      <c r="E121" s="68" t="s">
        <v>46</v>
      </c>
      <c r="F121" s="68" t="s">
        <v>6</v>
      </c>
      <c r="G121" s="68" t="s">
        <v>1</v>
      </c>
      <c r="I121" s="140"/>
    </row>
    <row r="122" spans="4:9" ht="60.5" customHeight="1" x14ac:dyDescent="0.15">
      <c r="D122" s="263"/>
      <c r="E122" s="64" t="s">
        <v>239</v>
      </c>
      <c r="F122" s="8" t="s">
        <v>240</v>
      </c>
      <c r="G122" s="20">
        <v>1</v>
      </c>
      <c r="I122" s="140"/>
    </row>
  </sheetData>
  <mergeCells count="6">
    <mergeCell ref="D121:D122"/>
    <mergeCell ref="D2:G3"/>
    <mergeCell ref="D5:D9"/>
    <mergeCell ref="D11:D49"/>
    <mergeCell ref="D51:D57"/>
    <mergeCell ref="D58:D120"/>
  </mergeCells>
  <pageMargins left="0.70866141732283472" right="0.70866141732283472" top="0.74803149606299213" bottom="0.74803149606299213" header="0.31496062992125984" footer="0.31496062992125984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Presupuesto oficial</vt:lpstr>
      <vt:lpstr>Presupuesto Detallado</vt:lpstr>
      <vt:lpstr>Presupuesto MGA</vt:lpstr>
      <vt:lpstr>APU1</vt:lpstr>
      <vt:lpstr>APU2</vt:lpstr>
      <vt:lpstr>APU3</vt:lpstr>
      <vt:lpstr>APU4</vt:lpstr>
      <vt:lpstr>APU5</vt:lpstr>
      <vt:lpstr>APU6</vt:lpstr>
      <vt:lpstr>APU 7</vt:lpstr>
      <vt:lpstr>APU 8</vt:lpstr>
      <vt:lpstr>APU 9</vt:lpstr>
      <vt:lpstr>APU 10</vt:lpstr>
      <vt:lpstr>APU 11</vt:lpstr>
      <vt:lpstr>Promocion y divulgacion </vt:lpstr>
      <vt:lpstr>COSTO DE ADMINISTRACION</vt:lpstr>
      <vt:lpstr>Impuestos del proyecto</vt:lpstr>
      <vt:lpstr>Interventoría</vt:lpstr>
      <vt:lpstr>APU PAPELERIA</vt:lpstr>
      <vt:lpstr>APU PAPELERIA ADMINISTRACION</vt:lpstr>
      <vt:lpstr>Factor Multiplicador</vt:lpstr>
      <vt:lpstr>fACTOR PRESTACIONAL</vt:lpstr>
      <vt:lpstr>Cantidades totales de insumos</vt:lpstr>
      <vt:lpstr>Cantidades por beneficiario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DARLINSON RAMIREZ VELEZ</dc:creator>
  <cp:lastModifiedBy>REINAPEREZ</cp:lastModifiedBy>
  <cp:lastPrinted>2022-07-25T13:25:41Z</cp:lastPrinted>
  <dcterms:created xsi:type="dcterms:W3CDTF">2020-06-04T20:45:37Z</dcterms:created>
  <dcterms:modified xsi:type="dcterms:W3CDTF">2023-11-24T14:43:23Z</dcterms:modified>
</cp:coreProperties>
</file>