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dor\Downloads\"/>
    </mc:Choice>
  </mc:AlternateContent>
  <bookViews>
    <workbookView xWindow="0" yWindow="0" windowWidth="20490" windowHeight="7155"/>
  </bookViews>
  <sheets>
    <sheet name="PO (3JAC) DIR" sheetId="6" r:id="rId1"/>
    <sheet name="Propuesta Económica" sheetId="5" r:id="rId2"/>
  </sheets>
  <externalReferences>
    <externalReference r:id="rId3"/>
    <externalReference r:id="rId4"/>
    <externalReference r:id="rId5"/>
    <externalReference r:id="rId6"/>
    <externalReference r:id="rId7"/>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localSheetId="0" hidden="1">'[3]46W9'!#REF!</definedName>
    <definedName name="_xlnm._FilterDatabase" localSheetId="1" hidden="1">'[3]46W9'!#REF!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1" i="5" l="1"/>
  <c r="H83" i="6"/>
  <c r="F81" i="6"/>
  <c r="G81" i="6" s="1"/>
  <c r="F80" i="6"/>
  <c r="G80" i="6" s="1"/>
  <c r="E80" i="6"/>
  <c r="F79" i="6"/>
  <c r="G79" i="6" s="1"/>
  <c r="G78" i="6"/>
  <c r="H77" i="6"/>
  <c r="G76" i="6"/>
  <c r="F76" i="6"/>
  <c r="G75" i="6"/>
  <c r="G74" i="6"/>
  <c r="G71" i="6"/>
  <c r="F52" i="6"/>
  <c r="G52" i="6" s="1"/>
  <c r="H36" i="6"/>
  <c r="D35" i="6"/>
  <c r="D36" i="6" s="1"/>
  <c r="D34" i="6"/>
  <c r="D32" i="6"/>
  <c r="F20" i="6"/>
  <c r="G20" i="6" s="1"/>
  <c r="D20" i="6"/>
  <c r="F19" i="6"/>
  <c r="G19" i="6" s="1"/>
  <c r="F18" i="6"/>
  <c r="G18" i="6" s="1"/>
  <c r="G17" i="6"/>
  <c r="I5" i="6"/>
  <c r="F53" i="6" s="1"/>
  <c r="G53" i="6" s="1"/>
  <c r="I5" i="5"/>
  <c r="G17" i="5"/>
  <c r="G18" i="5"/>
  <c r="G19" i="5"/>
  <c r="G20" i="5"/>
  <c r="G30" i="5"/>
  <c r="H36" i="5"/>
  <c r="G52" i="5"/>
  <c r="G70" i="5"/>
  <c r="G72" i="5"/>
  <c r="G73" i="5"/>
  <c r="G74" i="5"/>
  <c r="G75" i="5"/>
  <c r="H76" i="5"/>
  <c r="G77" i="5"/>
  <c r="G78" i="5"/>
  <c r="G79" i="5"/>
  <c r="G80" i="5"/>
  <c r="G81" i="5" l="1"/>
  <c r="G62" i="5"/>
  <c r="G64" i="5" s="1"/>
  <c r="G63" i="6"/>
  <c r="G65" i="6" s="1"/>
  <c r="F73" i="6"/>
  <c r="G73" i="6" s="1"/>
  <c r="G82" i="6" s="1"/>
  <c r="G83" i="6" s="1"/>
  <c r="G86" i="6" s="1"/>
  <c r="G87" i="6" s="1"/>
  <c r="I16" i="6"/>
  <c r="G82" i="5" l="1"/>
  <c r="G85" i="5" s="1"/>
  <c r="G86" i="5" s="1"/>
</calcChain>
</file>

<file path=xl/comments1.xml><?xml version="1.0" encoding="utf-8"?>
<comments xmlns="http://schemas.openxmlformats.org/spreadsheetml/2006/main">
  <authors>
    <author>tc={1444C6F3-DCE3-4402-BABA-EF0D1ED439A2}</author>
  </authors>
  <commentList>
    <comment ref="B8" authorId="0"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Verificar objeto determinado en los documentos</t>
        </r>
      </text>
    </comment>
  </commentList>
</comments>
</file>

<file path=xl/sharedStrings.xml><?xml version="1.0" encoding="utf-8"?>
<sst xmlns="http://schemas.openxmlformats.org/spreadsheetml/2006/main" count="233" uniqueCount="107">
  <si>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</si>
  <si>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</si>
  <si>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</si>
  <si>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</si>
  <si>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</si>
  <si>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</si>
  <si>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</si>
  <si>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</si>
  <si>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</si>
  <si>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</si>
  <si>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</si>
  <si>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</si>
  <si>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</si>
  <si>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</si>
  <si>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</si>
  <si>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</si>
  <si>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</si>
  <si>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</si>
  <si>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</si>
  <si>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</si>
  <si>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</si>
  <si>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</si>
  <si>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</si>
  <si>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</si>
  <si>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</si>
  <si>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Director de Interventoria</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</si>
  <si>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</si>
  <si>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</si>
  <si>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</si>
  <si>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</si>
  <si>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</si>
  <si>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</si>
  <si>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</si>
  <si>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</si>
  <si>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</si>
  <si>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</si>
  <si>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</si>
  <si>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</si>
  <si>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</si>
  <si>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</si>
  <si>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</si>
  <si>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</si>
  <si>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</si>
  <si>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</si>
  <si>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</si>
  <si>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</si>
  <si>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</si>
  <si>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</si>
  <si>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</si>
  <si>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</si>
  <si>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</si>
  <si>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</si>
  <si>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</si>
  <si>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</si>
  <si>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</si>
  <si>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</si>
  <si>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</si>
  <si>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</si>
  <si>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</si>
  <si>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</si>
  <si>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</si>
  <si>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</si>
  <si>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</si>
  <si>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</si>
  <si>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</si>
  <si>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</si>
  <si>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</si>
  <si>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</si>
  <si>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</si>
  <si>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</si>
  <si>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</si>
  <si>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</si>
  <si>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</si>
  <si>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</si>
  <si>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</si>
  <si>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</si>
  <si>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</si>
  <si>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</si>
  <si>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</si>
  <si>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</si>
  <si>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</si>
  <si>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</si>
  <si>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</si>
  <si>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</si>
  <si>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</si>
  <si>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</si>
  <si>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</si>
  <si>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</si>
  <si>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</si>
  <si>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</si>
  <si>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</si>
  <si>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</si>
  <si>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</si>
  <si>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</si>
  <si>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</si>
  <si>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</si>
  <si>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</si>
  <si>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</si>
  <si>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 xml:space="preserve">Inspector </t>
  </si>
  <si>
    <t xml:space="preserve">2. Para el reconocimiento de los gastos deberá tenerse en cuenta la forma de pago establecida en los estudios previos, Invitación Pública y contrato y las indicaciones pertinentes del Manual de Interventoría vigente aplicado al programa de Caminos Comunitarios de la Paz Total, o el que lo modifique o sustituya. Se tendrá en cuenta lo siguiente, según corresponda: </t>
  </si>
  <si>
    <t xml:space="preserve">2.8. La incorporación de los especialistas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</si>
  <si>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2.4. Los gastos de transportes aéreos/terrestres (incluye peajes y combustible) se reconocerán para el Personal  Director y/o Especialistas,  previa autorización del supervisor del contrato.</t>
  </si>
  <si>
    <t xml:space="preserve">2. Para el reconocimiento de los gastos deberá tenerse en cuenta la forma de pago establecida en los estudios previos, invitación pública y contrato y las indicaciones pertinentes del Manual de Interventoría vigente aplicado al programa de Caminos Comunitarios de la Paz Total, o el que lo modifique o sustituya. Se tendrá en cuenta lo siguiente, según corresponda: </t>
  </si>
  <si>
    <t>Viaticos Director y/o  Especialistas</t>
  </si>
  <si>
    <t>2.4. Los gastos de transportes aéreos/terrestres (incluye peajes y combustible) se reconocerán para el Personal  Director y/o Especialistas,  previa autorización del Supervisor del Contrato.</t>
  </si>
  <si>
    <t>IP-DT-ANT-033-2023</t>
  </si>
  <si>
    <t>OBJETO
INTERVENTORÍA TÉCNICA, ADMINISTRATIVA, FINANCIERA Y AMBIENTAL PARA EL MEJORAMIENTO Y/O MANTENIMIENTO DE LAS VÍAS RURALES EN EL MUNICIPIO DE EL BAGRE, DEPARTAMENTO DE ANTIOQUIA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</si>
</sst>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7"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
      <sz val="9"/>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59">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6"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0" fontId="22" fillId="2" borderId="0" xfId="6" applyFont="1" applyFill="1" applyBorder="1" applyAlignment="1">
      <alignment horizontal="left" vertical="center" wrapText="1"/>
    </xf>
    <xf numFmtId="0" fontId="3" fillId="2" borderId="0" xfId="3" applyFont="1" applyFill="1" applyBorder="1" applyAlignment="1">
      <alignment horizontal="right" vertical="center" wrapText="1"/>
    </xf>
    <xf numFmtId="0" fontId="3" fillId="2" borderId="5" xfId="3" applyFont="1" applyFill="1" applyBorder="1" applyAlignment="1">
      <alignment horizontal="right" vertical="center" wrapText="1"/>
    </xf>
    <xf numFmtId="164" fontId="6" fillId="6" borderId="20" xfId="8" applyNumberFormat="1" applyFont="1" applyFill="1" applyBorder="1" applyAlignment="1">
      <alignment horizontal="right" vertical="center" wrapText="1"/>
    </xf>
    <xf numFmtId="44" fontId="26" fillId="0" borderId="0" xfId="1" applyFont="1" applyFill="1" applyAlignment="1">
      <alignment vertical="center" wrapText="1"/>
    </xf>
    <xf numFmtId="44" fontId="3" fillId="2" borderId="0" xfId="1" applyFont="1" applyFill="1" applyAlignment="1">
      <alignment horizontal="center" vertical="center" wrapText="1"/>
    </xf>
    <xf numFmtId="0" fontId="24" fillId="0" borderId="36"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3"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3" borderId="4" xfId="5" applyFont="1" applyFill="1" applyBorder="1" applyAlignment="1">
      <alignment horizontal="center" vertical="center" wrapText="1"/>
    </xf>
    <xf numFmtId="0" fontId="6" fillId="3" borderId="0" xfId="5" applyFont="1" applyFill="1" applyAlignment="1">
      <alignment horizontal="center" vertical="center" wrapText="1"/>
    </xf>
    <xf numFmtId="0" fontId="6" fillId="3" borderId="5" xfId="5" applyFont="1" applyFill="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6" borderId="37" xfId="3" applyFont="1" applyFill="1" applyBorder="1" applyAlignment="1">
      <alignment horizontal="left" vertical="center" wrapText="1"/>
    </xf>
    <xf numFmtId="0" fontId="6" fillId="6" borderId="23" xfId="3" applyFont="1" applyFill="1" applyBorder="1" applyAlignment="1">
      <alignment horizontal="left" vertical="center" wrapText="1"/>
    </xf>
    <xf numFmtId="0" fontId="6" fillId="6" borderId="24" xfId="3" applyFont="1" applyFill="1" applyBorder="1" applyAlignment="1">
      <alignment horizontal="left" vertical="center" wrapText="1"/>
    </xf>
    <xf numFmtId="0" fontId="12" fillId="8" borderId="22" xfId="9" applyFont="1" applyFill="1" applyBorder="1" applyAlignment="1">
      <alignment horizontal="left" vertical="center" wrapText="1"/>
    </xf>
    <xf numFmtId="0" fontId="12" fillId="8" borderId="23" xfId="9" applyFont="1" applyFill="1" applyBorder="1" applyAlignment="1">
      <alignment horizontal="left" vertical="center" wrapText="1"/>
    </xf>
    <xf numFmtId="0" fontId="12" fillId="8" borderId="21" xfId="9" applyFont="1" applyFill="1" applyBorder="1" applyAlignment="1">
      <alignment horizontal="left" vertical="center" wrapText="1"/>
    </xf>
    <xf numFmtId="0" fontId="6" fillId="6" borderId="21" xfId="3" applyFont="1" applyFill="1" applyBorder="1" applyAlignment="1">
      <alignment horizontal="left" vertical="center" wrapText="1"/>
    </xf>
    <xf numFmtId="0" fontId="6" fillId="2" borderId="37" xfId="3" applyFont="1" applyFill="1" applyBorder="1" applyAlignment="1">
      <alignment horizontal="left" vertical="center" wrapText="1"/>
    </xf>
    <xf numFmtId="0" fontId="6" fillId="2" borderId="23" xfId="3" applyFont="1" applyFill="1" applyBorder="1" applyAlignment="1">
      <alignment horizontal="left" vertical="center" wrapText="1"/>
    </xf>
    <xf numFmtId="0" fontId="6" fillId="2" borderId="21" xfId="3" applyFont="1" applyFill="1" applyBorder="1" applyAlignment="1">
      <alignment horizontal="left" vertical="center" wrapText="1"/>
    </xf>
    <xf numFmtId="0" fontId="10" fillId="2" borderId="22" xfId="6" applyFont="1" applyFill="1" applyBorder="1" applyAlignment="1">
      <alignment horizontal="justify" vertical="center" wrapText="1"/>
    </xf>
    <xf numFmtId="0" fontId="10" fillId="2" borderId="23" xfId="6" applyFont="1" applyFill="1" applyBorder="1" applyAlignment="1">
      <alignment horizontal="justify" vertical="center" wrapText="1"/>
    </xf>
    <xf numFmtId="0" fontId="10" fillId="2" borderId="24" xfId="6" applyFont="1" applyFill="1" applyBorder="1" applyAlignment="1">
      <alignment horizontal="justify" vertical="center" wrapText="1"/>
    </xf>
    <xf numFmtId="0" fontId="3" fillId="2" borderId="29" xfId="3" applyFont="1" applyFill="1" applyBorder="1" applyAlignment="1">
      <alignment horizontal="center" vertical="center" wrapText="1"/>
    </xf>
    <xf numFmtId="0" fontId="3" fillId="2" borderId="38" xfId="3" applyFont="1" applyFill="1" applyBorder="1" applyAlignment="1">
      <alignment horizontal="center" vertical="center" wrapText="1"/>
    </xf>
    <xf numFmtId="0" fontId="3" fillId="2" borderId="39" xfId="3" applyFont="1" applyFill="1" applyBorder="1" applyAlignment="1">
      <alignment horizontal="center" vertical="center" wrapText="1"/>
    </xf>
    <xf numFmtId="0" fontId="3" fillId="2" borderId="40" xfId="3" applyFont="1" applyFill="1" applyBorder="1" applyAlignment="1">
      <alignment horizontal="center" vertical="center" wrapText="1"/>
    </xf>
    <xf numFmtId="0" fontId="3" fillId="2" borderId="6" xfId="3" applyFont="1" applyFill="1" applyBorder="1" applyAlignment="1">
      <alignment horizontal="center" vertical="center" wrapText="1"/>
    </xf>
    <xf numFmtId="0" fontId="3" fillId="2" borderId="15" xfId="3" applyFont="1" applyFill="1" applyBorder="1" applyAlignment="1">
      <alignment horizontal="center" vertical="center" wrapText="1"/>
    </xf>
    <xf numFmtId="0" fontId="3" fillId="2" borderId="7" xfId="3" applyFont="1" applyFill="1" applyBorder="1" applyAlignment="1">
      <alignment horizontal="center" vertical="center" wrapText="1"/>
    </xf>
    <xf numFmtId="169" fontId="3" fillId="2" borderId="6" xfId="3" applyNumberFormat="1" applyFont="1" applyFill="1" applyBorder="1" applyAlignment="1">
      <alignment horizontal="center" vertical="center" wrapText="1"/>
    </xf>
    <xf numFmtId="169" fontId="3" fillId="2" borderId="7" xfId="3" applyNumberFormat="1" applyFont="1" applyFill="1" applyBorder="1" applyAlignment="1">
      <alignment horizontal="center" vertical="center" wrapText="1"/>
    </xf>
    <xf numFmtId="0" fontId="6" fillId="6" borderId="41" xfId="3" applyFont="1" applyFill="1" applyBorder="1" applyAlignment="1">
      <alignment horizontal="left" vertical="center" wrapText="1"/>
    </xf>
    <xf numFmtId="0" fontId="6" fillId="6" borderId="34" xfId="3" applyFont="1" applyFill="1" applyBorder="1" applyAlignment="1">
      <alignment horizontal="left" vertical="center" wrapText="1"/>
    </xf>
    <xf numFmtId="0" fontId="6" fillId="6" borderId="42" xfId="3" applyFont="1" applyFill="1" applyBorder="1" applyAlignment="1">
      <alignment horizontal="left" vertical="center" wrapText="1"/>
    </xf>
    <xf numFmtId="0" fontId="6" fillId="3" borderId="37" xfId="3" applyFont="1" applyFill="1" applyBorder="1" applyAlignment="1">
      <alignment horizontal="left" vertical="center" wrapText="1"/>
    </xf>
    <xf numFmtId="0" fontId="6" fillId="3" borderId="23" xfId="3" applyFont="1" applyFill="1" applyBorder="1" applyAlignment="1">
      <alignment horizontal="left" vertical="center" wrapText="1"/>
    </xf>
    <xf numFmtId="0" fontId="6" fillId="3" borderId="21" xfId="3" applyFont="1" applyFill="1" applyBorder="1" applyAlignment="1">
      <alignment horizontal="left" vertical="center" wrapText="1"/>
    </xf>
    <xf numFmtId="0" fontId="6" fillId="6" borderId="43" xfId="3" applyFont="1" applyFill="1" applyBorder="1" applyAlignment="1">
      <alignment horizontal="left" vertical="center" wrapText="1"/>
    </xf>
    <xf numFmtId="0" fontId="6" fillId="6" borderId="44" xfId="3" applyFont="1" applyFill="1" applyBorder="1" applyAlignment="1">
      <alignment horizontal="left" vertical="center" wrapText="1"/>
    </xf>
    <xf numFmtId="0" fontId="6" fillId="6" borderId="45" xfId="3" applyFont="1" applyFill="1" applyBorder="1" applyAlignment="1">
      <alignment horizontal="left" vertical="center" wrapText="1"/>
    </xf>
    <xf numFmtId="0" fontId="21" fillId="2" borderId="35" xfId="16" applyFont="1" applyFill="1" applyBorder="1" applyAlignment="1">
      <alignment horizontal="left" vertical="center" wrapText="1"/>
    </xf>
    <xf numFmtId="0" fontId="10" fillId="2" borderId="22" xfId="6" applyFont="1" applyFill="1" applyBorder="1" applyAlignment="1">
      <alignment horizontal="left" vertical="center" wrapText="1"/>
    </xf>
    <xf numFmtId="0" fontId="10" fillId="2" borderId="23" xfId="6" applyFont="1" applyFill="1" applyBorder="1" applyAlignment="1">
      <alignment horizontal="left" vertical="center" wrapText="1"/>
    </xf>
    <xf numFmtId="0" fontId="10" fillId="2" borderId="24" xfId="6" applyFont="1" applyFill="1" applyBorder="1" applyAlignment="1">
      <alignment horizontal="left" vertical="center" wrapText="1"/>
    </xf>
    <xf numFmtId="0" fontId="10" fillId="0" borderId="19" xfId="6" applyFont="1" applyFill="1" applyBorder="1" applyAlignment="1">
      <alignment horizontal="justify" vertical="center" wrapText="1"/>
    </xf>
    <xf numFmtId="0" fontId="10" fillId="0" borderId="8" xfId="6" applyFont="1" applyFill="1" applyBorder="1" applyAlignment="1">
      <alignment horizontal="justify" vertical="center" wrapText="1"/>
    </xf>
    <xf numFmtId="0" fontId="10" fillId="0" borderId="20" xfId="6" applyFont="1" applyFill="1" applyBorder="1" applyAlignment="1">
      <alignment horizontal="justify" vertical="center" wrapText="1"/>
    </xf>
  </cellXfs>
  <cellStyles count="19">
    <cellStyle name="Millares 2 2 2 2" xfId="8"/>
    <cellStyle name="Millares 2 2 5" xfId="12"/>
    <cellStyle name="Moneda" xfId="1" builtinId="4"/>
    <cellStyle name="Moneda [0]" xfId="2" builtinId="7"/>
    <cellStyle name="Moneda 3 2" xfId="14"/>
    <cellStyle name="Moneda 3 4" xfId="15"/>
    <cellStyle name="Normal" xfId="0" builtinId="0"/>
    <cellStyle name="Normal 10 3" xfId="16"/>
    <cellStyle name="Normal 10 5 2" xfId="4"/>
    <cellStyle name="Normal 2 3" xfId="5"/>
    <cellStyle name="Normal 3 11 2" xfId="6"/>
    <cellStyle name="Normal 3 2" xfId="3"/>
    <cellStyle name="Normal 3 2 2" xfId="9"/>
    <cellStyle name="Normal 3 2 3" xfId="11"/>
    <cellStyle name="Normal 3 3" xfId="7"/>
    <cellStyle name="Normal 3 4 10" xfId="13"/>
    <cellStyle name="Normal_ESTABLECIMIENTO Y MANTENIMIENTO 2" xfId="17"/>
    <cellStyle name="Porcentaje" xfId="18" builtinId="5"/>
    <cellStyle name="Porcentaje 2 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xmlns="" id="{C06CB2E7-D4B6-40CD-BDB6-1064FB5E79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2748" y="288924"/>
          <a:ext cx="1615440" cy="6154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xmlns="" id="{7D0BA2E0-57FA-467F-B04A-A3FE19B5F72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45792" y="225839"/>
          <a:ext cx="1717531" cy="554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459398</xdr:colOff>
      <xdr:row>1</xdr:row>
      <xdr:rowOff>161924</xdr:rowOff>
    </xdr:from>
    <xdr:ext cx="1599752" cy="673331"/>
    <xdr:pic>
      <xdr:nvPicPr>
        <xdr:cNvPr id="2" name="Imagen 1">
          <a:extLst>
            <a:ext uri="{FF2B5EF4-FFF2-40B4-BE49-F238E27FC236}">
              <a16:creationId xmlns:a16="http://schemas.microsoft.com/office/drawing/2014/main" xmlns="" id="{F478D591-97F2-48DE-AB4B-AEDC83D9E4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20458" y="344804"/>
          <a:ext cx="1599752" cy="673331"/>
        </a:xfrm>
        <a:prstGeom prst="rect">
          <a:avLst/>
        </a:prstGeom>
        <a:noFill/>
        <a:ln>
          <a:noFill/>
        </a:ln>
      </xdr:spPr>
    </xdr:pic>
    <xdr:clientData/>
  </xdr:oneCellAnchor>
  <xdr:oneCellAnchor>
    <xdr:from>
      <xdr:col>5</xdr:col>
      <xdr:colOff>662392</xdr:colOff>
      <xdr:row>1</xdr:row>
      <xdr:rowOff>86139</xdr:rowOff>
    </xdr:from>
    <xdr:ext cx="1696239" cy="625008"/>
    <xdr:pic>
      <xdr:nvPicPr>
        <xdr:cNvPr id="3" name="Imagen 2">
          <a:extLst>
            <a:ext uri="{FF2B5EF4-FFF2-40B4-BE49-F238E27FC236}">
              <a16:creationId xmlns:a16="http://schemas.microsoft.com/office/drawing/2014/main" xmlns="" id="{B9B8FB63-8878-42D7-9044-CAC4D142B76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967692" y="269019"/>
          <a:ext cx="1696239" cy="62500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Alejandro Sepulveda Buitrago" id="{EC33DE30-7EF4-4980-B41A-1D192562A710}" userId="S::asepulveda@invias.gov.co::54728c4d-5221-42cd-8440-8a9bb13930f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GV105"/>
  <sheetViews>
    <sheetView tabSelected="1" zoomScaleNormal="100" workbookViewId="0">
      <selection activeCell="I11" sqref="I11"/>
    </sheetView>
  </sheetViews>
  <sheetFormatPr baseColWidth="10" defaultColWidth="12.5703125" defaultRowHeight="13.5" x14ac:dyDescent="0.25"/>
  <cols>
    <col min="1" max="1" width="1.85546875" style="6" customWidth="1"/>
    <col min="2" max="2" width="10.42578125" style="125" customWidth="1"/>
    <col min="3" max="3" width="51.42578125" style="125" customWidth="1"/>
    <col min="4" max="4" width="19" style="125" customWidth="1"/>
    <col min="5" max="5" width="15.85546875" style="159" customWidth="1"/>
    <col min="6" max="6" width="13.85546875" style="6" customWidth="1"/>
    <col min="7" max="7" width="25" style="160" customWidth="1"/>
    <col min="8" max="8" width="20.5703125" style="6" customWidth="1"/>
    <col min="9" max="9" width="49.5703125" style="7" customWidth="1"/>
    <col min="10" max="10" width="20.42578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16" t="s">
        <v>0</v>
      </c>
      <c r="C2" s="217"/>
      <c r="D2" s="217"/>
      <c r="E2" s="217"/>
      <c r="F2" s="217"/>
      <c r="G2" s="218"/>
    </row>
    <row r="3" spans="2:195" x14ac:dyDescent="0.25">
      <c r="B3" s="216" t="s">
        <v>1</v>
      </c>
      <c r="C3" s="217"/>
      <c r="D3" s="217"/>
      <c r="E3" s="217"/>
      <c r="F3" s="217"/>
      <c r="G3" s="217"/>
      <c r="H3" s="219" t="s">
        <v>2</v>
      </c>
      <c r="I3" s="219" t="s">
        <v>3</v>
      </c>
    </row>
    <row r="4" spans="2:195" x14ac:dyDescent="0.25">
      <c r="B4" s="216" t="s">
        <v>4</v>
      </c>
      <c r="C4" s="217"/>
      <c r="D4" s="217"/>
      <c r="E4" s="217"/>
      <c r="F4" s="217"/>
      <c r="G4" s="217"/>
      <c r="H4" s="220"/>
      <c r="I4" s="220"/>
    </row>
    <row r="5" spans="2:195" ht="15" customHeight="1" x14ac:dyDescent="0.25">
      <c r="B5" s="216" t="s">
        <v>5</v>
      </c>
      <c r="C5" s="217"/>
      <c r="D5" s="217"/>
      <c r="E5" s="217"/>
      <c r="F5" s="217"/>
      <c r="G5" s="217"/>
      <c r="H5" s="8">
        <v>3</v>
      </c>
      <c r="I5" s="8">
        <f>+H5-1</f>
        <v>2</v>
      </c>
    </row>
    <row r="6" spans="2:195" ht="15" x14ac:dyDescent="0.25">
      <c r="B6" s="192" t="s">
        <v>6</v>
      </c>
      <c r="C6" s="193"/>
      <c r="D6" s="193"/>
      <c r="E6" s="193"/>
      <c r="F6" s="193"/>
      <c r="G6" s="194"/>
      <c r="H6"/>
    </row>
    <row r="7" spans="2:195" x14ac:dyDescent="0.25">
      <c r="B7" s="195" t="s">
        <v>105</v>
      </c>
      <c r="C7" s="196"/>
      <c r="D7" s="196"/>
      <c r="E7" s="196"/>
      <c r="F7" s="196"/>
      <c r="G7" s="197"/>
    </row>
    <row r="8" spans="2:195" ht="71.099999999999994" customHeight="1" x14ac:dyDescent="0.25">
      <c r="B8" s="198" t="s">
        <v>106</v>
      </c>
      <c r="C8" s="199"/>
      <c r="D8" s="199"/>
      <c r="E8" s="199"/>
      <c r="F8" s="199"/>
      <c r="G8" s="200"/>
      <c r="J8" s="9"/>
      <c r="K8" s="10"/>
    </row>
    <row r="9" spans="2:195" ht="14.25" thickBot="1" x14ac:dyDescent="0.3">
      <c r="B9" s="201"/>
      <c r="C9" s="202"/>
      <c r="D9" s="202"/>
      <c r="E9" s="202"/>
      <c r="F9" s="202"/>
      <c r="G9" s="203"/>
      <c r="J9" s="9"/>
      <c r="K9" s="10"/>
    </row>
    <row r="10" spans="2:195" ht="15" customHeight="1" thickBot="1" x14ac:dyDescent="0.3">
      <c r="B10" s="201" t="s">
        <v>7</v>
      </c>
      <c r="C10" s="202"/>
      <c r="D10" s="203"/>
      <c r="E10" s="11" t="s">
        <v>8</v>
      </c>
      <c r="F10" s="204" t="s">
        <v>9</v>
      </c>
      <c r="G10" s="205"/>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35" customHeight="1" x14ac:dyDescent="0.25">
      <c r="B12" s="206" t="s">
        <v>10</v>
      </c>
      <c r="C12" s="207"/>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208"/>
      <c r="C13" s="209"/>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210"/>
      <c r="C14" s="211"/>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f>+G17*G64</f>
        <v>14160000</v>
      </c>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97</v>
      </c>
      <c r="D17" s="36">
        <v>6000000</v>
      </c>
      <c r="E17" s="37"/>
      <c r="F17" s="38">
        <v>1</v>
      </c>
      <c r="G17" s="39">
        <f>+F17*D17</f>
        <v>6000000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27</v>
      </c>
      <c r="D18" s="36">
        <v>2800000</v>
      </c>
      <c r="E18" s="37"/>
      <c r="F18" s="38">
        <f>+H5</f>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28</v>
      </c>
      <c r="D19" s="36">
        <v>3000000</v>
      </c>
      <c r="E19" s="37"/>
      <c r="F19" s="38">
        <f>0.15*H5</f>
        <v>0.44999999999999996</v>
      </c>
      <c r="G19" s="39">
        <f>+F19*D19</f>
        <v>1349999.9999999998</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29</v>
      </c>
      <c r="D20" s="36">
        <f>+D19</f>
        <v>3000000</v>
      </c>
      <c r="E20" s="37"/>
      <c r="F20" s="38">
        <f>0.15*H5</f>
        <v>0.44999999999999996</v>
      </c>
      <c r="G20" s="39">
        <f>+F20*D20</f>
        <v>1349999.9999999998</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31</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32</v>
      </c>
      <c r="D30" s="48"/>
      <c r="E30" s="49"/>
      <c r="F30" s="50"/>
      <c r="G30" s="51">
        <v>4910509.3506841343</v>
      </c>
      <c r="H30" s="52"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34</v>
      </c>
      <c r="D31" s="162">
        <v>5000000</v>
      </c>
      <c r="E31" s="163"/>
      <c r="F31" s="164"/>
      <c r="G31" s="165"/>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35</v>
      </c>
      <c r="D32" s="162">
        <f>+D31</f>
        <v>5000000</v>
      </c>
      <c r="E32" s="163"/>
      <c r="F32" s="164"/>
      <c r="G32" s="165"/>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2"/>
      <c r="E33" s="163"/>
      <c r="F33" s="164"/>
      <c r="G33" s="165"/>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36</v>
      </c>
      <c r="D34" s="162">
        <f>+D32</f>
        <v>5000000</v>
      </c>
      <c r="E34" s="163"/>
      <c r="F34" s="164"/>
      <c r="G34" s="165"/>
      <c r="H34" s="20"/>
      <c r="I34" s="9"/>
      <c r="J34" s="171"/>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37</v>
      </c>
      <c r="D35" s="162">
        <f>+D34</f>
        <v>5000000</v>
      </c>
      <c r="E35" s="163"/>
      <c r="F35" s="164"/>
      <c r="G35" s="165"/>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39</v>
      </c>
      <c r="D36" s="162">
        <f>+D35</f>
        <v>5000000</v>
      </c>
      <c r="E36" s="163"/>
      <c r="F36" s="164"/>
      <c r="G36" s="165"/>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98</v>
      </c>
      <c r="D52" s="42">
        <v>1350000</v>
      </c>
      <c r="E52" s="37"/>
      <c r="F52" s="69">
        <f>+I5*2</f>
        <v>4</v>
      </c>
      <c r="G52" s="39">
        <f>+F52*D52</f>
        <v>5400000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42</v>
      </c>
      <c r="D53" s="42">
        <v>1350000</v>
      </c>
      <c r="E53" s="70"/>
      <c r="F53" s="71">
        <f>+I5</f>
        <v>2</v>
      </c>
      <c r="G53" s="39">
        <f>+F53*D53</f>
        <v>2700000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43</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87" t="s">
        <v>44</v>
      </c>
      <c r="D57" s="187"/>
      <c r="E57" s="187"/>
      <c r="F57" s="187"/>
      <c r="G57" s="212"/>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213" t="s">
        <v>45</v>
      </c>
      <c r="C60" s="214"/>
      <c r="D60" s="214"/>
      <c r="E60" s="214"/>
      <c r="F60" s="214"/>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46</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47</v>
      </c>
      <c r="D62" s="87"/>
      <c r="E62" s="87"/>
      <c r="F62" s="88"/>
      <c r="G62" s="89"/>
      <c r="H62" s="52" t="s">
        <v>33</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87" t="s">
        <v>48</v>
      </c>
      <c r="D63" s="187"/>
      <c r="E63" s="187"/>
      <c r="F63" s="187"/>
      <c r="G63" s="92">
        <f>+SUM(G17:G30)+SUM(G51:G62)</f>
        <v>30110509.350684136</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215" t="s">
        <v>49</v>
      </c>
      <c r="D64" s="215"/>
      <c r="E64" s="215"/>
      <c r="F64" s="215"/>
      <c r="G64" s="96">
        <v>2.36</v>
      </c>
      <c r="H64" s="97" t="s">
        <v>33</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87" t="s">
        <v>50</v>
      </c>
      <c r="D65" s="187"/>
      <c r="E65" s="187"/>
      <c r="F65" s="187"/>
      <c r="G65" s="98">
        <f>+ROUND(G63*G64,0)</f>
        <v>71060802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183" t="s">
        <v>51</v>
      </c>
      <c r="C66" s="184"/>
      <c r="D66" s="184" t="s">
        <v>52</v>
      </c>
      <c r="E66" s="100" t="s">
        <v>53</v>
      </c>
      <c r="F66" s="185" t="s">
        <v>54</v>
      </c>
      <c r="G66" s="101"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83"/>
      <c r="C67" s="184"/>
      <c r="D67" s="184"/>
      <c r="E67" s="100" t="s">
        <v>55</v>
      </c>
      <c r="F67" s="185"/>
      <c r="G67" s="102"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183"/>
      <c r="C68" s="184"/>
      <c r="D68" s="184"/>
      <c r="E68" s="103" t="s">
        <v>56</v>
      </c>
      <c r="F68" s="104" t="s">
        <v>57</v>
      </c>
      <c r="G68" s="102" t="s">
        <v>58</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59</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60</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103</v>
      </c>
      <c r="D71" s="111" t="s">
        <v>62</v>
      </c>
      <c r="E71" s="112">
        <v>140000</v>
      </c>
      <c r="F71" s="113">
        <v>7</v>
      </c>
      <c r="G71" s="114">
        <f>+F71*E71</f>
        <v>980000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63</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64</v>
      </c>
      <c r="D73" s="119" t="s">
        <v>65</v>
      </c>
      <c r="E73" s="112">
        <v>600000</v>
      </c>
      <c r="F73" s="120">
        <f>+F18+F52+F53</f>
        <v>9</v>
      </c>
      <c r="G73" s="114">
        <f>+F73*E73</f>
        <v>5400000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38.25" customHeight="1" x14ac:dyDescent="0.25">
      <c r="B74" s="117"/>
      <c r="C74" s="121" t="s">
        <v>66</v>
      </c>
      <c r="D74" s="119" t="s">
        <v>67</v>
      </c>
      <c r="E74" s="112">
        <v>3000000</v>
      </c>
      <c r="F74" s="122">
        <v>3</v>
      </c>
      <c r="G74" s="114">
        <f>+F74*E74</f>
        <v>9000000</v>
      </c>
      <c r="H74" s="20">
        <v>3000000</v>
      </c>
      <c r="I74" s="7"/>
      <c r="J74" s="7" t="s">
        <v>68</v>
      </c>
      <c r="K74" s="6"/>
      <c r="L74" s="6"/>
      <c r="M74" s="6"/>
      <c r="N74" s="6"/>
      <c r="O74" s="6"/>
      <c r="P74" s="10"/>
      <c r="Q74" s="10"/>
      <c r="R74" s="10"/>
      <c r="S74" s="10"/>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5" customFormat="1" ht="34.35" customHeight="1" x14ac:dyDescent="0.25">
      <c r="B75" s="117"/>
      <c r="C75" s="40" t="s">
        <v>69</v>
      </c>
      <c r="D75" s="119" t="s">
        <v>67</v>
      </c>
      <c r="E75" s="112">
        <v>400000</v>
      </c>
      <c r="F75" s="120">
        <v>3</v>
      </c>
      <c r="G75" s="114">
        <f>+F75*E75</f>
        <v>1200000</v>
      </c>
      <c r="H75" s="20">
        <v>400000</v>
      </c>
      <c r="I75" s="7"/>
      <c r="J75" s="7"/>
      <c r="K75" s="123"/>
      <c r="L75" s="123"/>
      <c r="M75" s="123"/>
      <c r="N75" s="123"/>
      <c r="P75" s="6"/>
      <c r="Q75" s="6"/>
      <c r="R75" s="6"/>
      <c r="S75" s="6"/>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row>
    <row r="76" spans="2:195" s="16" customFormat="1" ht="27.75" customHeight="1" x14ac:dyDescent="0.25">
      <c r="B76" s="117"/>
      <c r="C76" s="110" t="s">
        <v>70</v>
      </c>
      <c r="D76" s="111" t="s">
        <v>67</v>
      </c>
      <c r="E76" s="112">
        <v>400000</v>
      </c>
      <c r="F76" s="120">
        <f>+H5</f>
        <v>3</v>
      </c>
      <c r="G76" s="114">
        <f>+F76*E76</f>
        <v>1200000</v>
      </c>
      <c r="H76" s="20">
        <v>700000</v>
      </c>
      <c r="I76" s="9"/>
      <c r="J76" s="124"/>
      <c r="K76" s="125"/>
      <c r="L76" s="125"/>
      <c r="M76" s="125"/>
      <c r="N76" s="125"/>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x14ac:dyDescent="0.25">
      <c r="B77" s="108"/>
      <c r="C77" s="31" t="s">
        <v>71</v>
      </c>
      <c r="D77" s="31"/>
      <c r="E77" s="83"/>
      <c r="F77" s="115"/>
      <c r="G77" s="116"/>
      <c r="H77" s="7">
        <f>+H76/2.3</f>
        <v>304347.82608695654</v>
      </c>
      <c r="I77" s="7"/>
      <c r="J77" s="12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5">
      <c r="B78" s="117"/>
      <c r="C78" s="127" t="s">
        <v>72</v>
      </c>
      <c r="D78" s="128" t="s">
        <v>67</v>
      </c>
      <c r="E78" s="112">
        <v>300000</v>
      </c>
      <c r="F78" s="120">
        <v>3</v>
      </c>
      <c r="G78" s="114">
        <f>+F78*E78</f>
        <v>900000</v>
      </c>
      <c r="H78" s="20">
        <v>1000000</v>
      </c>
      <c r="I78" s="7"/>
      <c r="J78" s="7"/>
      <c r="K78" s="123"/>
      <c r="L78" s="123"/>
      <c r="M78" s="123"/>
      <c r="N78" s="123"/>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10" t="s">
        <v>73</v>
      </c>
      <c r="D79" s="111" t="s">
        <v>67</v>
      </c>
      <c r="E79" s="112">
        <v>100000</v>
      </c>
      <c r="F79" s="120">
        <f>+H5</f>
        <v>3</v>
      </c>
      <c r="G79" s="114">
        <f>+F79*E79</f>
        <v>300000</v>
      </c>
      <c r="H79" s="20">
        <v>100000</v>
      </c>
      <c r="I79" s="7"/>
      <c r="J79" s="124"/>
      <c r="K79" s="125"/>
      <c r="L79" s="125"/>
      <c r="M79" s="125"/>
      <c r="N79" s="125"/>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31.35" customHeight="1" x14ac:dyDescent="0.25">
      <c r="B80" s="117"/>
      <c r="C80" s="110" t="s">
        <v>74</v>
      </c>
      <c r="D80" s="111" t="s">
        <v>67</v>
      </c>
      <c r="E80" s="112">
        <f>+H80</f>
        <v>200000</v>
      </c>
      <c r="F80" s="129">
        <f>+H5</f>
        <v>3</v>
      </c>
      <c r="G80" s="114">
        <f>+F80*E80</f>
        <v>600000</v>
      </c>
      <c r="H80" s="20">
        <v>200000</v>
      </c>
      <c r="I80" s="7"/>
      <c r="J80" s="126"/>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thickBot="1" x14ac:dyDescent="0.3">
      <c r="B81" s="130"/>
      <c r="C81" s="131" t="s">
        <v>75</v>
      </c>
      <c r="D81" s="132" t="s">
        <v>67</v>
      </c>
      <c r="E81" s="133">
        <v>38500</v>
      </c>
      <c r="F81" s="134">
        <f>+H5</f>
        <v>3</v>
      </c>
      <c r="G81" s="135">
        <f>+F81*E81</f>
        <v>115500</v>
      </c>
      <c r="H81" s="136" t="s">
        <v>33</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x14ac:dyDescent="0.25">
      <c r="B82" s="137"/>
      <c r="C82" s="186" t="s">
        <v>76</v>
      </c>
      <c r="D82" s="186"/>
      <c r="E82" s="186"/>
      <c r="F82" s="186"/>
      <c r="G82" s="138">
        <f>+SUM(G71:G81)</f>
        <v>19695500</v>
      </c>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40"/>
      <c r="C83" s="187" t="s">
        <v>77</v>
      </c>
      <c r="D83" s="187"/>
      <c r="E83" s="187"/>
      <c r="F83" s="187"/>
      <c r="G83" s="141">
        <f>+G82+G65</f>
        <v>90756302</v>
      </c>
      <c r="H83" s="7">
        <f>+H86/2.36</f>
        <v>0</v>
      </c>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35" hidden="1" customHeight="1" x14ac:dyDescent="0.25">
      <c r="B84" s="140"/>
      <c r="C84" s="188" t="s">
        <v>78</v>
      </c>
      <c r="D84" s="188"/>
      <c r="E84" s="188"/>
      <c r="F84" s="188"/>
      <c r="G84" s="142"/>
      <c r="H84" s="161" t="s">
        <v>33</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35" hidden="1" customHeight="1" x14ac:dyDescent="0.25">
      <c r="B85" s="140"/>
      <c r="C85" s="187" t="s">
        <v>79</v>
      </c>
      <c r="D85" s="187"/>
      <c r="E85" s="187"/>
      <c r="F85" s="187"/>
      <c r="G85" s="141"/>
      <c r="H85" s="20"/>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x14ac:dyDescent="0.25">
      <c r="B86" s="140"/>
      <c r="C86" s="187" t="s">
        <v>80</v>
      </c>
      <c r="D86" s="187"/>
      <c r="E86" s="187"/>
      <c r="F86" s="187"/>
      <c r="G86" s="144">
        <f>+ROUND(G83*0.19,0)</f>
        <v>17243697</v>
      </c>
      <c r="H86" s="7"/>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4.25" thickBot="1" x14ac:dyDescent="0.3">
      <c r="A87" s="45"/>
      <c r="B87" s="145"/>
      <c r="C87" s="189" t="s">
        <v>81</v>
      </c>
      <c r="D87" s="189"/>
      <c r="E87" s="189"/>
      <c r="F87" s="189"/>
      <c r="G87" s="146">
        <f>+G86+G83+1</f>
        <v>108000000</v>
      </c>
      <c r="H87" s="7">
        <v>114794540</v>
      </c>
      <c r="I87" s="172"/>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25">
      <c r="B88" s="190" t="s">
        <v>82</v>
      </c>
      <c r="C88" s="191"/>
      <c r="D88" s="191"/>
      <c r="E88" s="191"/>
      <c r="F88" s="191"/>
      <c r="G88" s="191"/>
      <c r="H88" s="7"/>
    </row>
    <row r="89" spans="1:195" ht="28.5" customHeight="1" x14ac:dyDescent="0.25">
      <c r="B89" s="174" t="s">
        <v>83</v>
      </c>
      <c r="C89" s="175"/>
      <c r="D89" s="175"/>
      <c r="E89" s="175"/>
      <c r="F89" s="175"/>
      <c r="G89" s="176"/>
      <c r="H89" s="7"/>
    </row>
    <row r="90" spans="1:195" ht="27" customHeight="1" x14ac:dyDescent="0.25">
      <c r="B90" s="174" t="s">
        <v>99</v>
      </c>
      <c r="C90" s="175"/>
      <c r="D90" s="175"/>
      <c r="E90" s="175"/>
      <c r="F90" s="175"/>
      <c r="G90" s="176"/>
      <c r="H90" s="139"/>
    </row>
    <row r="91" spans="1:195" ht="24.75" customHeight="1" x14ac:dyDescent="0.25">
      <c r="B91" s="174" t="s">
        <v>84</v>
      </c>
      <c r="C91" s="175"/>
      <c r="D91" s="175"/>
      <c r="E91" s="175"/>
      <c r="F91" s="175"/>
      <c r="G91" s="176"/>
    </row>
    <row r="92" spans="1:195" ht="38.450000000000003" customHeight="1" x14ac:dyDescent="0.25">
      <c r="B92" s="174" t="s">
        <v>85</v>
      </c>
      <c r="C92" s="175"/>
      <c r="D92" s="175"/>
      <c r="E92" s="175"/>
      <c r="F92" s="175"/>
      <c r="G92" s="176"/>
      <c r="H92" s="147"/>
      <c r="I92" s="166"/>
    </row>
    <row r="93" spans="1:195" ht="28.5" customHeight="1" x14ac:dyDescent="0.25">
      <c r="B93" s="174" t="s">
        <v>86</v>
      </c>
      <c r="C93" s="175"/>
      <c r="D93" s="175"/>
      <c r="E93" s="175"/>
      <c r="F93" s="175"/>
      <c r="G93" s="176"/>
    </row>
    <row r="94" spans="1:195" ht="28.5" customHeight="1" x14ac:dyDescent="0.25">
      <c r="B94" s="174" t="s">
        <v>104</v>
      </c>
      <c r="C94" s="175"/>
      <c r="D94" s="175"/>
      <c r="E94" s="175"/>
      <c r="F94" s="175"/>
      <c r="G94" s="176"/>
    </row>
    <row r="95" spans="1:195" ht="28.5" customHeight="1" x14ac:dyDescent="0.25">
      <c r="B95" s="174" t="s">
        <v>87</v>
      </c>
      <c r="C95" s="175"/>
      <c r="D95" s="175"/>
      <c r="E95" s="175"/>
      <c r="F95" s="175"/>
      <c r="G95" s="176"/>
    </row>
    <row r="96" spans="1:195" ht="28.5" customHeight="1" x14ac:dyDescent="0.25">
      <c r="B96" s="174" t="s">
        <v>88</v>
      </c>
      <c r="C96" s="175"/>
      <c r="D96" s="175"/>
      <c r="E96" s="175"/>
      <c r="F96" s="175"/>
      <c r="G96" s="176"/>
    </row>
    <row r="97" spans="2:7" ht="48" customHeight="1" x14ac:dyDescent="0.25">
      <c r="B97" s="174" t="s">
        <v>89</v>
      </c>
      <c r="C97" s="175"/>
      <c r="D97" s="175"/>
      <c r="E97" s="175"/>
      <c r="F97" s="175"/>
      <c r="G97" s="176"/>
    </row>
    <row r="98" spans="2:7" ht="44.1" customHeight="1" x14ac:dyDescent="0.25">
      <c r="B98" s="177" t="s">
        <v>90</v>
      </c>
      <c r="C98" s="178"/>
      <c r="D98" s="178"/>
      <c r="E98" s="178"/>
      <c r="F98" s="178"/>
      <c r="G98" s="179"/>
    </row>
    <row r="99" spans="2:7" ht="44.25" customHeight="1" x14ac:dyDescent="0.25">
      <c r="B99" s="180" t="s">
        <v>91</v>
      </c>
      <c r="C99" s="181"/>
      <c r="D99" s="181"/>
      <c r="E99" s="181"/>
      <c r="F99" s="181"/>
      <c r="G99" s="182"/>
    </row>
    <row r="100" spans="2:7" ht="30" customHeight="1" x14ac:dyDescent="0.25">
      <c r="B100" s="174" t="s">
        <v>92</v>
      </c>
      <c r="C100" s="175"/>
      <c r="D100" s="175"/>
      <c r="E100" s="175"/>
      <c r="F100" s="175"/>
      <c r="G100" s="176"/>
    </row>
    <row r="101" spans="2:7" ht="29.45" customHeight="1" x14ac:dyDescent="0.25">
      <c r="B101" s="180" t="s">
        <v>93</v>
      </c>
      <c r="C101" s="181"/>
      <c r="D101" s="181"/>
      <c r="E101" s="181"/>
      <c r="F101" s="181"/>
      <c r="G101" s="182"/>
    </row>
    <row r="102" spans="2:7" x14ac:dyDescent="0.25">
      <c r="B102" s="148"/>
      <c r="C102" s="149"/>
      <c r="D102" s="149"/>
      <c r="E102" s="149"/>
      <c r="F102" s="149"/>
      <c r="G102" s="149"/>
    </row>
    <row r="103" spans="2:7" ht="15.75" x14ac:dyDescent="0.25">
      <c r="B103" s="150" t="s">
        <v>94</v>
      </c>
      <c r="C103" s="151"/>
      <c r="D103" s="151"/>
      <c r="E103" s="152"/>
      <c r="F103" s="153"/>
      <c r="G103" s="153"/>
    </row>
    <row r="104" spans="2:7" ht="38.25" customHeight="1" x14ac:dyDescent="0.25">
      <c r="B104" s="154"/>
      <c r="C104" s="155"/>
      <c r="D104" s="151"/>
      <c r="E104" s="156"/>
      <c r="F104" s="157"/>
      <c r="G104" s="157"/>
    </row>
    <row r="105" spans="2:7" ht="16.5" x14ac:dyDescent="0.25">
      <c r="B105" s="158" t="s">
        <v>95</v>
      </c>
      <c r="C105" s="151"/>
      <c r="D105" s="151"/>
      <c r="E105" s="173" t="s">
        <v>96</v>
      </c>
      <c r="F105" s="173"/>
      <c r="G105" s="173"/>
    </row>
  </sheetData>
  <mergeCells count="42">
    <mergeCell ref="B5:G5"/>
    <mergeCell ref="B2:G2"/>
    <mergeCell ref="B3:G3"/>
    <mergeCell ref="H3:H4"/>
    <mergeCell ref="I3:I4"/>
    <mergeCell ref="B4:G4"/>
    <mergeCell ref="C65:F65"/>
    <mergeCell ref="B6:G6"/>
    <mergeCell ref="B7:G7"/>
    <mergeCell ref="B8:G8"/>
    <mergeCell ref="B9:G9"/>
    <mergeCell ref="B10:D10"/>
    <mergeCell ref="F10:G10"/>
    <mergeCell ref="B12:C14"/>
    <mergeCell ref="C57:G57"/>
    <mergeCell ref="B60:F60"/>
    <mergeCell ref="C63:F63"/>
    <mergeCell ref="C64:F64"/>
    <mergeCell ref="B90:G90"/>
    <mergeCell ref="B66:C68"/>
    <mergeCell ref="D66:D68"/>
    <mergeCell ref="F66:F67"/>
    <mergeCell ref="C82:F82"/>
    <mergeCell ref="C83:F83"/>
    <mergeCell ref="C84:F84"/>
    <mergeCell ref="C85:F85"/>
    <mergeCell ref="C86:F86"/>
    <mergeCell ref="C87:F87"/>
    <mergeCell ref="B88:G88"/>
    <mergeCell ref="B89:G89"/>
    <mergeCell ref="E105:G105"/>
    <mergeCell ref="B91:G91"/>
    <mergeCell ref="B92:G92"/>
    <mergeCell ref="B93:G93"/>
    <mergeCell ref="B94:G94"/>
    <mergeCell ref="B95:G95"/>
    <mergeCell ref="B96:G96"/>
    <mergeCell ref="B97:G97"/>
    <mergeCell ref="B98:G98"/>
    <mergeCell ref="B99:G99"/>
    <mergeCell ref="B100:G100"/>
    <mergeCell ref="B101:G101"/>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V105"/>
  <sheetViews>
    <sheetView zoomScale="85" zoomScaleNormal="85" workbookViewId="0">
      <selection activeCell="B8" sqref="B8:G8"/>
    </sheetView>
  </sheetViews>
  <sheetFormatPr baseColWidth="10" defaultColWidth="12.5703125" defaultRowHeight="13.5" x14ac:dyDescent="0.25"/>
  <cols>
    <col min="1" max="1" width="1.85546875" style="6" customWidth="1"/>
    <col min="2" max="2" width="10.42578125" style="125" customWidth="1"/>
    <col min="3" max="3" width="51.42578125" style="125" customWidth="1"/>
    <col min="4" max="4" width="19" style="125" customWidth="1"/>
    <col min="5" max="5" width="15.85546875" style="159" customWidth="1"/>
    <col min="6" max="6" width="13.85546875" style="6" customWidth="1"/>
    <col min="7" max="7" width="25" style="160"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16" t="s">
        <v>0</v>
      </c>
      <c r="C2" s="217"/>
      <c r="D2" s="217"/>
      <c r="E2" s="217"/>
      <c r="F2" s="217"/>
      <c r="G2" s="218"/>
    </row>
    <row r="3" spans="2:195" x14ac:dyDescent="0.25">
      <c r="B3" s="216" t="s">
        <v>1</v>
      </c>
      <c r="C3" s="217"/>
      <c r="D3" s="217"/>
      <c r="E3" s="217"/>
      <c r="F3" s="217"/>
      <c r="G3" s="217"/>
      <c r="H3" s="219" t="s">
        <v>2</v>
      </c>
      <c r="I3" s="219" t="s">
        <v>3</v>
      </c>
    </row>
    <row r="4" spans="2:195" x14ac:dyDescent="0.25">
      <c r="B4" s="216" t="s">
        <v>4</v>
      </c>
      <c r="C4" s="217"/>
      <c r="D4" s="217"/>
      <c r="E4" s="217"/>
      <c r="F4" s="217"/>
      <c r="G4" s="217"/>
      <c r="H4" s="220"/>
      <c r="I4" s="220"/>
    </row>
    <row r="5" spans="2:195" ht="15" customHeight="1" x14ac:dyDescent="0.25">
      <c r="B5" s="216" t="s">
        <v>5</v>
      </c>
      <c r="C5" s="217"/>
      <c r="D5" s="217"/>
      <c r="E5" s="217"/>
      <c r="F5" s="217"/>
      <c r="G5" s="217"/>
      <c r="H5" s="8">
        <v>3</v>
      </c>
      <c r="I5" s="8">
        <f>+H5-1</f>
        <v>2</v>
      </c>
    </row>
    <row r="6" spans="2:195" ht="15" x14ac:dyDescent="0.25">
      <c r="B6" s="192" t="s">
        <v>6</v>
      </c>
      <c r="C6" s="193"/>
      <c r="D6" s="193"/>
      <c r="E6" s="193"/>
      <c r="F6" s="193"/>
      <c r="G6" s="194"/>
      <c r="H6"/>
    </row>
    <row r="7" spans="2:195" x14ac:dyDescent="0.25">
      <c r="B7" s="195" t="s">
        <v>105</v>
      </c>
      <c r="C7" s="196"/>
      <c r="D7" s="196"/>
      <c r="E7" s="196"/>
      <c r="F7" s="196"/>
      <c r="G7" s="197"/>
    </row>
    <row r="8" spans="2:195" ht="71.099999999999994" customHeight="1" x14ac:dyDescent="0.25">
      <c r="B8" s="198" t="s">
        <v>106</v>
      </c>
      <c r="C8" s="199"/>
      <c r="D8" s="199"/>
      <c r="E8" s="199"/>
      <c r="F8" s="199"/>
      <c r="G8" s="200"/>
      <c r="J8" s="9"/>
      <c r="K8" s="10"/>
    </row>
    <row r="9" spans="2:195" ht="14.25" thickBot="1" x14ac:dyDescent="0.3">
      <c r="B9" s="201"/>
      <c r="C9" s="202"/>
      <c r="D9" s="202"/>
      <c r="E9" s="202"/>
      <c r="F9" s="202"/>
      <c r="G9" s="203"/>
      <c r="J9" s="9"/>
      <c r="K9" s="10"/>
    </row>
    <row r="10" spans="2:195" ht="15" customHeight="1" thickBot="1" x14ac:dyDescent="0.3">
      <c r="B10" s="201" t="s">
        <v>7</v>
      </c>
      <c r="C10" s="202"/>
      <c r="D10" s="203"/>
      <c r="E10" s="11" t="s">
        <v>8</v>
      </c>
      <c r="F10" s="204" t="s">
        <v>9</v>
      </c>
      <c r="G10" s="205"/>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35" customHeight="1" x14ac:dyDescent="0.25">
      <c r="B12" s="206" t="s">
        <v>10</v>
      </c>
      <c r="C12" s="207"/>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208"/>
      <c r="C13" s="209"/>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210"/>
      <c r="C14" s="211"/>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25</v>
      </c>
      <c r="D17" s="36"/>
      <c r="E17" s="37"/>
      <c r="F17" s="38">
        <v>1</v>
      </c>
      <c r="G17" s="39">
        <f>+F17*D17</f>
        <v>0</v>
      </c>
      <c r="H17" s="20" t="s">
        <v>26</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27</v>
      </c>
      <c r="D18" s="36"/>
      <c r="E18" s="37"/>
      <c r="F18" s="38">
        <v>3</v>
      </c>
      <c r="G18" s="39">
        <f>+F18*D18</f>
        <v>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28</v>
      </c>
      <c r="D19" s="36"/>
      <c r="E19" s="37"/>
      <c r="F19" s="38">
        <v>0.45</v>
      </c>
      <c r="G19" s="39">
        <f>+F19*D19</f>
        <v>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29</v>
      </c>
      <c r="D20" s="36"/>
      <c r="E20" s="37"/>
      <c r="F20" s="38">
        <v>0.45</v>
      </c>
      <c r="G20" s="39">
        <f>+F20*D20</f>
        <v>0</v>
      </c>
      <c r="H20" s="20" t="s">
        <v>30</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t="13.5" hidden="1" customHeight="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t="13.5" hidden="1" customHeight="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t="13.5" hidden="1" customHeight="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t="13.5" hidden="1" customHeight="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t="13.5" hidden="1" customHeight="1" x14ac:dyDescent="0.25">
      <c r="B25" s="34"/>
      <c r="C25" s="168"/>
      <c r="D25" s="168"/>
      <c r="E25" s="168"/>
      <c r="F25" s="168"/>
      <c r="G25" s="169"/>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31</v>
      </c>
      <c r="D26" s="42"/>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t="13.5" hidden="1" customHeight="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t="13.5" hidden="1" customHeight="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t="13.5" hidden="1" customHeight="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32</v>
      </c>
      <c r="D30" s="48"/>
      <c r="E30" s="49"/>
      <c r="F30" s="50"/>
      <c r="G30" s="51">
        <f>+D31*(0.2*3.2)+40975</f>
        <v>40975</v>
      </c>
      <c r="H30" s="52" t="s">
        <v>33</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34</v>
      </c>
      <c r="D31" s="162"/>
      <c r="E31" s="163"/>
      <c r="F31" s="164"/>
      <c r="G31" s="165"/>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35</v>
      </c>
      <c r="D32" s="162"/>
      <c r="E32" s="163"/>
      <c r="F32" s="164"/>
      <c r="G32" s="165"/>
      <c r="H32" s="20" t="s">
        <v>26</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t="13.5" hidden="1" customHeight="1" x14ac:dyDescent="0.25">
      <c r="B33" s="46"/>
      <c r="C33" s="53"/>
      <c r="D33" s="162"/>
      <c r="E33" s="163"/>
      <c r="F33" s="164"/>
      <c r="G33" s="165"/>
      <c r="H33" s="20" t="s">
        <v>26</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36</v>
      </c>
      <c r="D34" s="162"/>
      <c r="E34" s="163"/>
      <c r="F34" s="164"/>
      <c r="G34" s="165"/>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37</v>
      </c>
      <c r="D35" s="162"/>
      <c r="E35" s="163"/>
      <c r="F35" s="164"/>
      <c r="G35" s="165"/>
      <c r="H35" s="20" t="s">
        <v>38</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39</v>
      </c>
      <c r="D36" s="162"/>
      <c r="E36" s="163"/>
      <c r="F36" s="164"/>
      <c r="G36" s="165"/>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t="13.5" hidden="1" customHeight="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t="13.5" hidden="1" customHeight="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t="13.5" hidden="1" customHeight="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t="13.5" hidden="1" customHeight="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t="13.5" hidden="1" customHeight="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t="13.5" hidden="1" customHeight="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t="13.5" hidden="1" customHeight="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t="13.5" hidden="1" customHeight="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t="13.5" hidden="1" customHeight="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t="13.5" hidden="1" customHeight="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t="13.5" hidden="1" customHeight="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t="13.5" hidden="1" customHeight="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t="13.5" hidden="1" customHeight="1" x14ac:dyDescent="0.25">
      <c r="B49" s="46"/>
      <c r="C49" s="53"/>
      <c r="D49" s="48"/>
      <c r="E49" s="49"/>
      <c r="F49" s="50"/>
      <c r="G49" s="51"/>
      <c r="H49" s="20" t="s">
        <v>26</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40</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t="13.5" customHeight="1" x14ac:dyDescent="0.25">
      <c r="B51" s="59"/>
      <c r="C51" s="68" t="s">
        <v>98</v>
      </c>
      <c r="D51" s="42"/>
      <c r="E51" s="37"/>
      <c r="F51" s="69">
        <v>4</v>
      </c>
      <c r="G51" s="39">
        <f>+F51*D51</f>
        <v>0</v>
      </c>
      <c r="H51" s="64" t="s">
        <v>41</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42</v>
      </c>
      <c r="D52" s="42"/>
      <c r="E52" s="70"/>
      <c r="F52" s="71">
        <v>2</v>
      </c>
      <c r="G52" s="39">
        <f>+F52*D52</f>
        <v>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t="13.5" hidden="1" customHeight="1" x14ac:dyDescent="0.25">
      <c r="B53" s="34"/>
      <c r="C53" s="72"/>
      <c r="D53" s="73"/>
      <c r="E53" s="37"/>
      <c r="F53" s="69"/>
      <c r="G53" s="39"/>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t="13.5" hidden="1" customHeight="1" x14ac:dyDescent="0.25">
      <c r="B54" s="54"/>
      <c r="C54" s="55" t="s">
        <v>43</v>
      </c>
      <c r="D54" s="56"/>
      <c r="E54" s="56"/>
      <c r="F54" s="57"/>
      <c r="G54" s="58"/>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t="13.5" hidden="1" customHeight="1" x14ac:dyDescent="0.25">
      <c r="B55" s="34"/>
      <c r="C55" s="74"/>
      <c r="D55" s="75"/>
      <c r="E55" s="76"/>
      <c r="F55" s="69"/>
      <c r="G55" s="39"/>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t="13.5" hidden="1" customHeight="1" x14ac:dyDescent="0.25">
      <c r="B56" s="77"/>
      <c r="C56" s="221" t="s">
        <v>44</v>
      </c>
      <c r="D56" s="222"/>
      <c r="E56" s="222"/>
      <c r="F56" s="222"/>
      <c r="G56" s="223"/>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t="13.5" hidden="1" customHeight="1" x14ac:dyDescent="0.25">
      <c r="B57" s="34"/>
      <c r="C57" s="78"/>
      <c r="D57" s="75"/>
      <c r="E57" s="37"/>
      <c r="F57" s="71"/>
      <c r="G57" s="3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t="13.5" hidden="1" customHeight="1" x14ac:dyDescent="0.25">
      <c r="B58" s="34"/>
      <c r="C58" s="79"/>
      <c r="D58" s="75"/>
      <c r="E58" s="80"/>
      <c r="F58" s="69"/>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t="13.5" hidden="1" customHeight="1" x14ac:dyDescent="0.25">
      <c r="B59" s="224" t="s">
        <v>45</v>
      </c>
      <c r="C59" s="225"/>
      <c r="D59" s="225"/>
      <c r="E59" s="225"/>
      <c r="F59" s="226"/>
      <c r="G59" s="81"/>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t="13.5" hidden="1" customHeight="1" x14ac:dyDescent="0.25">
      <c r="B60" s="82"/>
      <c r="C60" s="31" t="s">
        <v>46</v>
      </c>
      <c r="D60" s="83"/>
      <c r="E60" s="83"/>
      <c r="F60" s="84"/>
      <c r="G60" s="85"/>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91" customFormat="1" ht="16.5" hidden="1" customHeight="1" x14ac:dyDescent="0.25">
      <c r="B61" s="34"/>
      <c r="C61" s="86" t="s">
        <v>47</v>
      </c>
      <c r="D61" s="87"/>
      <c r="E61" s="87"/>
      <c r="F61" s="88"/>
      <c r="G61" s="89"/>
      <c r="H61" s="52" t="s">
        <v>33</v>
      </c>
      <c r="I61" s="7"/>
      <c r="J61" s="7"/>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c r="CS61" s="90"/>
      <c r="CT61" s="90"/>
      <c r="CU61" s="90"/>
      <c r="CV61" s="90"/>
      <c r="CW61" s="90"/>
      <c r="CX61" s="90"/>
      <c r="CY61" s="90"/>
      <c r="CZ61" s="90"/>
      <c r="DA61" s="90"/>
      <c r="DB61" s="90"/>
      <c r="DC61" s="90"/>
      <c r="DD61" s="90"/>
      <c r="DE61" s="90"/>
      <c r="DF61" s="90"/>
      <c r="DG61" s="90"/>
      <c r="DH61" s="90"/>
      <c r="DI61" s="90"/>
      <c r="DJ61" s="90"/>
      <c r="DK61" s="90"/>
      <c r="DL61" s="90"/>
      <c r="DM61" s="90"/>
      <c r="DN61" s="90"/>
      <c r="DO61" s="90"/>
      <c r="DP61" s="90"/>
      <c r="DQ61" s="90"/>
      <c r="DR61" s="90"/>
      <c r="DS61" s="90"/>
      <c r="DT61" s="90"/>
      <c r="DU61" s="90"/>
      <c r="DV61" s="90"/>
      <c r="DW61" s="90"/>
      <c r="DX61" s="90"/>
      <c r="DY61" s="90"/>
      <c r="DZ61" s="90"/>
      <c r="EA61" s="90"/>
      <c r="EB61" s="90"/>
      <c r="EC61" s="90"/>
      <c r="ED61" s="90"/>
      <c r="EE61" s="90"/>
      <c r="EF61" s="90"/>
      <c r="EG61" s="90"/>
      <c r="EH61" s="90"/>
      <c r="EI61" s="90"/>
      <c r="EJ61" s="90"/>
      <c r="EK61" s="90"/>
      <c r="EL61" s="90"/>
      <c r="EM61" s="90"/>
      <c r="EN61" s="90"/>
      <c r="EO61" s="90"/>
      <c r="EP61" s="90"/>
      <c r="EQ61" s="90"/>
      <c r="ER61" s="90"/>
      <c r="ES61" s="90"/>
      <c r="ET61" s="90"/>
      <c r="EU61" s="90"/>
      <c r="EV61" s="90"/>
      <c r="EW61" s="90"/>
      <c r="EX61" s="90"/>
      <c r="EY61" s="90"/>
      <c r="EZ61" s="90"/>
      <c r="FA61" s="90"/>
      <c r="FB61" s="90"/>
      <c r="FC61" s="90"/>
      <c r="FD61" s="90"/>
      <c r="FE61" s="90"/>
      <c r="FF61" s="90"/>
      <c r="FG61" s="90"/>
      <c r="FH61" s="90"/>
      <c r="FI61" s="90"/>
      <c r="FJ61" s="90"/>
      <c r="FK61" s="90"/>
      <c r="FL61" s="90"/>
      <c r="FM61" s="90"/>
      <c r="FN61" s="90"/>
      <c r="FO61" s="90"/>
      <c r="FP61" s="90"/>
      <c r="FQ61" s="90"/>
      <c r="FR61" s="90"/>
      <c r="FS61" s="90"/>
      <c r="FT61" s="90"/>
      <c r="FU61" s="90"/>
      <c r="FV61" s="90"/>
      <c r="FW61" s="90"/>
      <c r="FX61" s="90"/>
      <c r="FY61" s="90"/>
      <c r="FZ61" s="90"/>
      <c r="GA61" s="90"/>
      <c r="GB61" s="90"/>
      <c r="GC61" s="90"/>
      <c r="GD61" s="90"/>
      <c r="GE61" s="90"/>
      <c r="GF61" s="90"/>
      <c r="GG61" s="90"/>
      <c r="GH61" s="90"/>
      <c r="GI61" s="90"/>
      <c r="GJ61" s="90"/>
      <c r="GK61" s="90"/>
      <c r="GL61" s="90"/>
      <c r="GM61" s="90"/>
      <c r="GN61" s="90"/>
      <c r="GO61" s="90"/>
      <c r="GP61" s="90"/>
      <c r="GQ61" s="90"/>
      <c r="GR61" s="90"/>
      <c r="GS61" s="90"/>
      <c r="GT61" s="90"/>
      <c r="GU61" s="90"/>
      <c r="GV61" s="90"/>
    </row>
    <row r="62" spans="2:204" s="16" customFormat="1" ht="17.25" thickBot="1" x14ac:dyDescent="0.3">
      <c r="B62" s="30"/>
      <c r="C62" s="221" t="s">
        <v>48</v>
      </c>
      <c r="D62" s="222"/>
      <c r="E62" s="222"/>
      <c r="F62" s="227"/>
      <c r="G62" s="92">
        <f>+SUM(G17:G30)+SUM(G51:G61)</f>
        <v>40975</v>
      </c>
      <c r="H62" s="6"/>
      <c r="I62" s="93"/>
      <c r="J62" s="94"/>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6" customFormat="1" ht="14.25" customHeight="1" thickBot="1" x14ac:dyDescent="0.3">
      <c r="B63" s="95"/>
      <c r="C63" s="228" t="s">
        <v>49</v>
      </c>
      <c r="D63" s="229"/>
      <c r="E63" s="229"/>
      <c r="F63" s="230"/>
      <c r="G63" s="96">
        <v>2.36</v>
      </c>
      <c r="H63" s="97" t="s">
        <v>33</v>
      </c>
      <c r="I63" s="7"/>
      <c r="J63" s="7"/>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3.5" customHeight="1" x14ac:dyDescent="0.25">
      <c r="B64" s="30"/>
      <c r="C64" s="221" t="s">
        <v>50</v>
      </c>
      <c r="D64" s="222"/>
      <c r="E64" s="222"/>
      <c r="F64" s="227"/>
      <c r="G64" s="170">
        <f>+ROUND(G62*G63,0)</f>
        <v>96701</v>
      </c>
      <c r="H64" s="99"/>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ht="14.45" customHeight="1" x14ac:dyDescent="0.25">
      <c r="B65" s="234" t="s">
        <v>51</v>
      </c>
      <c r="C65" s="235"/>
      <c r="D65" s="238" t="s">
        <v>52</v>
      </c>
      <c r="E65" s="100" t="s">
        <v>53</v>
      </c>
      <c r="F65" s="241" t="s">
        <v>54</v>
      </c>
      <c r="G65" s="101" t="s">
        <v>14</v>
      </c>
      <c r="H65" s="6"/>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208"/>
      <c r="C66" s="209"/>
      <c r="D66" s="239"/>
      <c r="E66" s="100" t="s">
        <v>55</v>
      </c>
      <c r="F66" s="242"/>
      <c r="G66" s="102" t="s">
        <v>18</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5" customHeight="1" x14ac:dyDescent="0.25">
      <c r="B67" s="236"/>
      <c r="C67" s="237"/>
      <c r="D67" s="240"/>
      <c r="E67" s="103" t="s">
        <v>56</v>
      </c>
      <c r="F67" s="104" t="s">
        <v>57</v>
      </c>
      <c r="G67" s="102" t="s">
        <v>58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x14ac:dyDescent="0.25">
      <c r="B68" s="95"/>
      <c r="C68" s="105" t="s">
        <v>59</v>
      </c>
      <c r="D68" s="105"/>
      <c r="E68" s="106"/>
      <c r="F68" s="105"/>
      <c r="G68" s="107"/>
      <c r="H68" s="20"/>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108"/>
      <c r="C69" s="31" t="s">
        <v>60</v>
      </c>
      <c r="D69" s="31"/>
      <c r="E69" s="32"/>
      <c r="F69" s="31"/>
      <c r="G69" s="33"/>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ht="18.75" customHeight="1" x14ac:dyDescent="0.25">
      <c r="B70" s="109"/>
      <c r="C70" s="110" t="s">
        <v>61</v>
      </c>
      <c r="D70" s="111" t="s">
        <v>62</v>
      </c>
      <c r="E70" s="112"/>
      <c r="F70" s="113">
        <v>7</v>
      </c>
      <c r="G70" s="114">
        <f>+F70*E70</f>
        <v>0</v>
      </c>
      <c r="H70" s="20">
        <v>140000</v>
      </c>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x14ac:dyDescent="0.25">
      <c r="B71" s="108"/>
      <c r="C71" s="31" t="s">
        <v>63</v>
      </c>
      <c r="D71" s="31"/>
      <c r="E71" s="83"/>
      <c r="F71" s="115"/>
      <c r="G71" s="116"/>
      <c r="H71" s="20"/>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ht="30" customHeight="1" x14ac:dyDescent="0.25">
      <c r="B72" s="117"/>
      <c r="C72" s="118" t="s">
        <v>64</v>
      </c>
      <c r="D72" s="119" t="s">
        <v>65</v>
      </c>
      <c r="E72" s="112"/>
      <c r="F72" s="120">
        <v>9</v>
      </c>
      <c r="G72" s="114">
        <f>+F72*E72</f>
        <v>0</v>
      </c>
      <c r="H72" s="20">
        <v>500000</v>
      </c>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21" customHeight="1" x14ac:dyDescent="0.25">
      <c r="B73" s="117"/>
      <c r="C73" s="121" t="s">
        <v>66</v>
      </c>
      <c r="D73" s="119" t="s">
        <v>67</v>
      </c>
      <c r="E73" s="112"/>
      <c r="F73" s="122">
        <v>3</v>
      </c>
      <c r="G73" s="114">
        <f>+F73*E73</f>
        <v>0</v>
      </c>
      <c r="H73" s="20">
        <v>3000000</v>
      </c>
      <c r="I73" s="7"/>
      <c r="J73" s="7" t="s">
        <v>68</v>
      </c>
      <c r="K73" s="6"/>
      <c r="L73" s="6"/>
      <c r="M73" s="6"/>
      <c r="N73" s="6"/>
      <c r="O73" s="6"/>
      <c r="P73" s="10"/>
      <c r="Q73" s="10"/>
      <c r="R73" s="10"/>
      <c r="S73" s="10"/>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45" customFormat="1" ht="27.75" customHeight="1" x14ac:dyDescent="0.25">
      <c r="B74" s="117"/>
      <c r="C74" s="40" t="s">
        <v>69</v>
      </c>
      <c r="D74" s="119" t="s">
        <v>67</v>
      </c>
      <c r="E74" s="112"/>
      <c r="F74" s="120">
        <v>3</v>
      </c>
      <c r="G74" s="114">
        <f>+F74*E74</f>
        <v>0</v>
      </c>
      <c r="H74" s="20">
        <v>400000</v>
      </c>
      <c r="I74" s="7"/>
      <c r="J74" s="7"/>
      <c r="K74" s="123"/>
      <c r="L74" s="123"/>
      <c r="M74" s="123"/>
      <c r="N74" s="123"/>
      <c r="P74" s="6"/>
      <c r="Q74" s="6"/>
      <c r="R74" s="6"/>
      <c r="S74" s="6"/>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c r="CM74" s="10"/>
      <c r="CN74" s="10"/>
      <c r="CO74" s="10"/>
      <c r="CP74" s="10"/>
      <c r="CQ74" s="10"/>
      <c r="CR74" s="10"/>
      <c r="CS74" s="10"/>
      <c r="CT74" s="10"/>
      <c r="CU74" s="10"/>
      <c r="CV74" s="10"/>
      <c r="CW74" s="10"/>
      <c r="CX74" s="10"/>
      <c r="CY74" s="10"/>
      <c r="CZ74" s="10"/>
      <c r="DA74" s="10"/>
      <c r="DB74" s="10"/>
      <c r="DC74" s="10"/>
      <c r="DD74" s="10"/>
      <c r="DE74" s="10"/>
      <c r="DF74" s="10"/>
      <c r="DG74" s="10"/>
      <c r="DH74" s="10"/>
      <c r="DI74" s="10"/>
      <c r="DJ74" s="10"/>
      <c r="DK74" s="10"/>
      <c r="DL74" s="10"/>
      <c r="DM74" s="10"/>
      <c r="DN74" s="10"/>
      <c r="DO74" s="10"/>
      <c r="DP74" s="10"/>
      <c r="DQ74" s="10"/>
      <c r="DR74" s="10"/>
      <c r="DS74" s="10"/>
      <c r="DT74" s="10"/>
      <c r="DU74" s="10"/>
      <c r="DV74" s="10"/>
      <c r="DW74" s="10"/>
      <c r="DX74" s="10"/>
      <c r="DY74" s="10"/>
      <c r="DZ74" s="10"/>
      <c r="EA74" s="10"/>
      <c r="EB74" s="10"/>
      <c r="EC74" s="10"/>
      <c r="ED74" s="10"/>
      <c r="EE74" s="10"/>
      <c r="EF74" s="10"/>
      <c r="EG74" s="10"/>
      <c r="EH74" s="10"/>
      <c r="EI74" s="10"/>
      <c r="EJ74" s="10"/>
      <c r="EK74" s="10"/>
      <c r="EL74" s="10"/>
      <c r="EM74" s="10"/>
      <c r="EN74" s="10"/>
      <c r="EO74" s="10"/>
      <c r="EP74" s="10"/>
      <c r="EQ74" s="10"/>
      <c r="ER74" s="10"/>
      <c r="ES74" s="10"/>
      <c r="ET74" s="10"/>
      <c r="EU74" s="10"/>
      <c r="EV74" s="10"/>
      <c r="EW74" s="10"/>
      <c r="EX74" s="10"/>
      <c r="EY74" s="10"/>
      <c r="EZ74" s="10"/>
      <c r="FA74" s="10"/>
      <c r="FB74" s="10"/>
      <c r="FC74" s="10"/>
      <c r="FD74" s="10"/>
      <c r="FE74" s="10"/>
      <c r="FF74" s="10"/>
      <c r="FG74" s="10"/>
      <c r="FH74" s="10"/>
      <c r="FI74" s="10"/>
      <c r="FJ74" s="10"/>
      <c r="FK74" s="10"/>
      <c r="FL74" s="10"/>
      <c r="FM74" s="10"/>
      <c r="FN74" s="10"/>
      <c r="FO74" s="10"/>
      <c r="FP74" s="10"/>
      <c r="FQ74" s="10"/>
      <c r="FR74" s="10"/>
      <c r="FS74" s="10"/>
      <c r="FT74" s="10"/>
      <c r="FU74" s="10"/>
      <c r="FV74" s="10"/>
      <c r="FW74" s="10"/>
      <c r="FX74" s="10"/>
      <c r="FY74" s="10"/>
      <c r="FZ74" s="10"/>
      <c r="GA74" s="10"/>
      <c r="GB74" s="10"/>
      <c r="GC74" s="10"/>
      <c r="GD74" s="10"/>
      <c r="GE74" s="10"/>
      <c r="GF74" s="10"/>
      <c r="GG74" s="10"/>
      <c r="GH74" s="10"/>
      <c r="GI74" s="10"/>
      <c r="GJ74" s="10"/>
      <c r="GK74" s="10"/>
      <c r="GL74" s="10"/>
      <c r="GM74" s="10"/>
    </row>
    <row r="75" spans="2:195" s="16" customFormat="1" ht="27.75" customHeight="1" x14ac:dyDescent="0.25">
      <c r="B75" s="117"/>
      <c r="C75" s="110" t="s">
        <v>70</v>
      </c>
      <c r="D75" s="111" t="s">
        <v>67</v>
      </c>
      <c r="E75" s="112"/>
      <c r="F75" s="120">
        <v>3</v>
      </c>
      <c r="G75" s="114">
        <f>+F75*E75</f>
        <v>0</v>
      </c>
      <c r="H75" s="20">
        <v>700000</v>
      </c>
      <c r="I75" s="9"/>
      <c r="J75" s="124"/>
      <c r="K75" s="125"/>
      <c r="L75" s="125"/>
      <c r="M75" s="125"/>
      <c r="N75" s="125"/>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16" customFormat="1" x14ac:dyDescent="0.25">
      <c r="B76" s="108"/>
      <c r="C76" s="31" t="s">
        <v>71</v>
      </c>
      <c r="D76" s="31"/>
      <c r="E76" s="83"/>
      <c r="F76" s="115"/>
      <c r="G76" s="116"/>
      <c r="H76" s="7">
        <f>+H75/2.3</f>
        <v>304347.82608695654</v>
      </c>
      <c r="I76" s="7"/>
      <c r="J76" s="12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ht="27.75" customHeight="1" x14ac:dyDescent="0.25">
      <c r="B77" s="117"/>
      <c r="C77" s="127" t="s">
        <v>72</v>
      </c>
      <c r="D77" s="128" t="s">
        <v>67</v>
      </c>
      <c r="E77" s="112"/>
      <c r="F77" s="120">
        <v>3</v>
      </c>
      <c r="G77" s="114">
        <f>+F77*E77</f>
        <v>0</v>
      </c>
      <c r="H77" s="20">
        <v>1000000</v>
      </c>
      <c r="I77" s="7"/>
      <c r="J77" s="7"/>
      <c r="K77" s="123"/>
      <c r="L77" s="123"/>
      <c r="M77" s="123"/>
      <c r="N77" s="123"/>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5">
      <c r="B78" s="117"/>
      <c r="C78" s="110" t="s">
        <v>73</v>
      </c>
      <c r="D78" s="111" t="s">
        <v>67</v>
      </c>
      <c r="E78" s="112"/>
      <c r="F78" s="120">
        <v>3</v>
      </c>
      <c r="G78" s="114">
        <f>+F78*E78</f>
        <v>0</v>
      </c>
      <c r="H78" s="20">
        <v>100000</v>
      </c>
      <c r="I78" s="7"/>
      <c r="J78" s="124"/>
      <c r="K78" s="125"/>
      <c r="L78" s="125"/>
      <c r="M78" s="125"/>
      <c r="N78" s="125"/>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31.35" customHeight="1" x14ac:dyDescent="0.25">
      <c r="B79" s="117"/>
      <c r="C79" s="110" t="s">
        <v>74</v>
      </c>
      <c r="D79" s="111" t="s">
        <v>67</v>
      </c>
      <c r="E79" s="112"/>
      <c r="F79" s="129">
        <v>3</v>
      </c>
      <c r="G79" s="114">
        <f>+F79*E79</f>
        <v>0</v>
      </c>
      <c r="H79" s="20">
        <v>200000</v>
      </c>
      <c r="I79" s="7"/>
      <c r="J79" s="126"/>
      <c r="K79" s="125"/>
      <c r="L79" s="125"/>
      <c r="M79" s="125"/>
      <c r="N79" s="125"/>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thickBot="1" x14ac:dyDescent="0.3">
      <c r="B80" s="130"/>
      <c r="C80" s="131" t="s">
        <v>75</v>
      </c>
      <c r="D80" s="132" t="s">
        <v>67</v>
      </c>
      <c r="E80" s="133">
        <v>38500</v>
      </c>
      <c r="F80" s="134">
        <v>3</v>
      </c>
      <c r="G80" s="135">
        <f>+F80*E80</f>
        <v>115500</v>
      </c>
      <c r="H80" s="136" t="s">
        <v>33</v>
      </c>
      <c r="I80" s="7"/>
      <c r="J80" s="126"/>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x14ac:dyDescent="0.25">
      <c r="B81" s="137"/>
      <c r="C81" s="243" t="s">
        <v>76</v>
      </c>
      <c r="D81" s="244"/>
      <c r="E81" s="244"/>
      <c r="F81" s="245"/>
      <c r="G81" s="138">
        <f>+SUM(G70:G80)</f>
        <v>115500</v>
      </c>
      <c r="H81" s="6"/>
      <c r="I81" s="7"/>
      <c r="J81" s="7"/>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13.5" customHeight="1" x14ac:dyDescent="0.25">
      <c r="B82" s="140"/>
      <c r="C82" s="221" t="s">
        <v>77</v>
      </c>
      <c r="D82" s="222"/>
      <c r="E82" s="222"/>
      <c r="F82" s="227"/>
      <c r="G82" s="141">
        <f>+G81+G64</f>
        <v>212201</v>
      </c>
      <c r="H82" s="139"/>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ht="13.5" hidden="1" customHeight="1" x14ac:dyDescent="0.25">
      <c r="B83" s="140"/>
      <c r="C83" s="246" t="s">
        <v>78</v>
      </c>
      <c r="D83" s="247"/>
      <c r="E83" s="247"/>
      <c r="F83" s="248"/>
      <c r="G83" s="142"/>
      <c r="H83" s="143"/>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5" hidden="1" customHeight="1" x14ac:dyDescent="0.25">
      <c r="B84" s="140"/>
      <c r="C84" s="221" t="s">
        <v>79</v>
      </c>
      <c r="D84" s="222"/>
      <c r="E84" s="222"/>
      <c r="F84" s="227"/>
      <c r="G84" s="141"/>
      <c r="H84" s="6"/>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5" customHeight="1" x14ac:dyDescent="0.25">
      <c r="B85" s="140"/>
      <c r="C85" s="221" t="s">
        <v>80</v>
      </c>
      <c r="D85" s="222"/>
      <c r="E85" s="222"/>
      <c r="F85" s="227"/>
      <c r="G85" s="144">
        <f>+ROUND(G82*0.19,0)</f>
        <v>40318</v>
      </c>
      <c r="H85" s="6"/>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4.25" customHeight="1" thickBot="1" x14ac:dyDescent="0.3">
      <c r="A86" s="45"/>
      <c r="B86" s="145"/>
      <c r="C86" s="249" t="s">
        <v>81</v>
      </c>
      <c r="D86" s="250"/>
      <c r="E86" s="250"/>
      <c r="F86" s="251"/>
      <c r="G86" s="146">
        <f>EVEN(+G85+G82)</f>
        <v>252520</v>
      </c>
      <c r="H86" s="139"/>
      <c r="I86" s="126"/>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ht="30" customHeight="1" x14ac:dyDescent="0.25">
      <c r="B87" s="190" t="s">
        <v>82</v>
      </c>
      <c r="C87" s="191"/>
      <c r="D87" s="191"/>
      <c r="E87" s="191"/>
      <c r="F87" s="191"/>
      <c r="G87" s="252"/>
      <c r="H87" s="139"/>
    </row>
    <row r="88" spans="1:195" ht="28.5" customHeight="1" x14ac:dyDescent="0.25">
      <c r="B88" s="231" t="s">
        <v>83</v>
      </c>
      <c r="C88" s="232"/>
      <c r="D88" s="232"/>
      <c r="E88" s="232"/>
      <c r="F88" s="232"/>
      <c r="G88" s="233"/>
      <c r="H88" s="139"/>
    </row>
    <row r="89" spans="1:195" ht="27" customHeight="1" x14ac:dyDescent="0.25">
      <c r="B89" s="231" t="s">
        <v>102</v>
      </c>
      <c r="C89" s="232"/>
      <c r="D89" s="232"/>
      <c r="E89" s="232"/>
      <c r="F89" s="232"/>
      <c r="G89" s="233"/>
      <c r="H89" s="139"/>
    </row>
    <row r="90" spans="1:195" ht="24.75" customHeight="1" x14ac:dyDescent="0.25">
      <c r="B90" s="231" t="s">
        <v>84</v>
      </c>
      <c r="C90" s="232"/>
      <c r="D90" s="232"/>
      <c r="E90" s="232"/>
      <c r="F90" s="232"/>
      <c r="G90" s="233"/>
      <c r="I90" s="166"/>
    </row>
    <row r="91" spans="1:195" ht="38.450000000000003" customHeight="1" x14ac:dyDescent="0.25">
      <c r="B91" s="231" t="s">
        <v>85</v>
      </c>
      <c r="C91" s="232"/>
      <c r="D91" s="232"/>
      <c r="E91" s="232"/>
      <c r="F91" s="232"/>
      <c r="G91" s="233"/>
      <c r="H91" s="147"/>
    </row>
    <row r="92" spans="1:195" ht="28.5" customHeight="1" x14ac:dyDescent="0.25">
      <c r="B92" s="231" t="s">
        <v>86</v>
      </c>
      <c r="C92" s="232"/>
      <c r="D92" s="232"/>
      <c r="E92" s="232"/>
      <c r="F92" s="232"/>
      <c r="G92" s="233"/>
    </row>
    <row r="93" spans="1:195" ht="28.5" customHeight="1" x14ac:dyDescent="0.25">
      <c r="B93" s="231" t="s">
        <v>101</v>
      </c>
      <c r="C93" s="232"/>
      <c r="D93" s="232"/>
      <c r="E93" s="232"/>
      <c r="F93" s="232"/>
      <c r="G93" s="233"/>
    </row>
    <row r="94" spans="1:195" ht="28.5" customHeight="1" x14ac:dyDescent="0.25">
      <c r="B94" s="231" t="s">
        <v>87</v>
      </c>
      <c r="C94" s="232"/>
      <c r="D94" s="232"/>
      <c r="E94" s="232"/>
      <c r="F94" s="232"/>
      <c r="G94" s="233"/>
    </row>
    <row r="95" spans="1:195" ht="28.5" customHeight="1" x14ac:dyDescent="0.25">
      <c r="B95" s="231" t="s">
        <v>88</v>
      </c>
      <c r="C95" s="232"/>
      <c r="D95" s="232"/>
      <c r="E95" s="232"/>
      <c r="F95" s="232"/>
      <c r="G95" s="233"/>
    </row>
    <row r="96" spans="1:195" ht="48" customHeight="1" x14ac:dyDescent="0.25">
      <c r="B96" s="231" t="s">
        <v>89</v>
      </c>
      <c r="C96" s="232"/>
      <c r="D96" s="232"/>
      <c r="E96" s="232"/>
      <c r="F96" s="232"/>
      <c r="G96" s="233"/>
    </row>
    <row r="97" spans="2:7" ht="44.1" customHeight="1" x14ac:dyDescent="0.25">
      <c r="B97" s="256" t="s">
        <v>100</v>
      </c>
      <c r="C97" s="257"/>
      <c r="D97" s="257"/>
      <c r="E97" s="257"/>
      <c r="F97" s="257"/>
      <c r="G97" s="258"/>
    </row>
    <row r="98" spans="2:7" ht="30" customHeight="1" x14ac:dyDescent="0.25">
      <c r="B98" s="253" t="s">
        <v>91</v>
      </c>
      <c r="C98" s="254"/>
      <c r="D98" s="254"/>
      <c r="E98" s="254"/>
      <c r="F98" s="254"/>
      <c r="G98" s="255"/>
    </row>
    <row r="99" spans="2:7" ht="29.45" customHeight="1" x14ac:dyDescent="0.25">
      <c r="B99" s="231" t="s">
        <v>92</v>
      </c>
      <c r="C99" s="232"/>
      <c r="D99" s="232"/>
      <c r="E99" s="232"/>
      <c r="F99" s="232"/>
      <c r="G99" s="233"/>
    </row>
    <row r="100" spans="2:7" ht="44.25" customHeight="1" x14ac:dyDescent="0.25">
      <c r="B100" s="253" t="s">
        <v>93</v>
      </c>
      <c r="C100" s="254"/>
      <c r="D100" s="254"/>
      <c r="E100" s="254"/>
      <c r="F100" s="254"/>
      <c r="G100" s="255"/>
    </row>
    <row r="101" spans="2:7" ht="44.25" customHeight="1" x14ac:dyDescent="0.25">
      <c r="B101" s="167"/>
      <c r="C101" s="167"/>
      <c r="D101" s="167"/>
      <c r="E101" s="167"/>
      <c r="F101" s="167"/>
      <c r="G101" s="167"/>
    </row>
    <row r="102" spans="2:7" x14ac:dyDescent="0.25">
      <c r="B102" s="148"/>
      <c r="C102" s="149"/>
      <c r="D102" s="149"/>
      <c r="E102" s="149"/>
      <c r="F102" s="149"/>
      <c r="G102" s="149"/>
    </row>
    <row r="103" spans="2:7" ht="15.75" x14ac:dyDescent="0.25">
      <c r="B103" s="150" t="s">
        <v>94</v>
      </c>
      <c r="C103" s="151"/>
      <c r="D103" s="151"/>
      <c r="E103" s="152"/>
      <c r="F103" s="153"/>
      <c r="G103" s="153"/>
    </row>
    <row r="104" spans="2:7" ht="38.25" customHeight="1" x14ac:dyDescent="0.25">
      <c r="B104" s="154"/>
      <c r="C104" s="155"/>
      <c r="D104" s="151"/>
      <c r="E104" s="156"/>
      <c r="F104" s="157"/>
      <c r="G104" s="157"/>
    </row>
    <row r="105" spans="2:7" ht="16.5" x14ac:dyDescent="0.25">
      <c r="B105" s="158" t="s">
        <v>95</v>
      </c>
      <c r="C105" s="151"/>
      <c r="D105" s="151"/>
      <c r="E105" s="173" t="s">
        <v>96</v>
      </c>
      <c r="F105" s="173"/>
      <c r="G105" s="173"/>
    </row>
  </sheetData>
  <mergeCells count="42">
    <mergeCell ref="E105:G105"/>
    <mergeCell ref="B90:G90"/>
    <mergeCell ref="B91:G91"/>
    <mergeCell ref="B92:G92"/>
    <mergeCell ref="B93:G93"/>
    <mergeCell ref="B94:G94"/>
    <mergeCell ref="B100:G100"/>
    <mergeCell ref="B95:G95"/>
    <mergeCell ref="B96:G96"/>
    <mergeCell ref="B97:G97"/>
    <mergeCell ref="B98:G98"/>
    <mergeCell ref="B99:G99"/>
    <mergeCell ref="C62:F62"/>
    <mergeCell ref="C63:F63"/>
    <mergeCell ref="B89:G89"/>
    <mergeCell ref="B65:C67"/>
    <mergeCell ref="D65:D67"/>
    <mergeCell ref="F65:F66"/>
    <mergeCell ref="C81:F81"/>
    <mergeCell ref="C82:F82"/>
    <mergeCell ref="C83:F83"/>
    <mergeCell ref="C84:F84"/>
    <mergeCell ref="C64:F64"/>
    <mergeCell ref="C85:F85"/>
    <mergeCell ref="C86:F86"/>
    <mergeCell ref="B87:G87"/>
    <mergeCell ref="B88:G88"/>
    <mergeCell ref="B59:F59"/>
    <mergeCell ref="B5:G5"/>
    <mergeCell ref="B2:G2"/>
    <mergeCell ref="B3:G3"/>
    <mergeCell ref="B6:G6"/>
    <mergeCell ref="B7:G7"/>
    <mergeCell ref="B8:G8"/>
    <mergeCell ref="B9:G9"/>
    <mergeCell ref="B10:D10"/>
    <mergeCell ref="F10:G10"/>
    <mergeCell ref="H3:H4"/>
    <mergeCell ref="I3:I4"/>
    <mergeCell ref="B4:G4"/>
    <mergeCell ref="B12:C14"/>
    <mergeCell ref="C56:G5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PO (3JAC) DIR</vt:lpstr>
      <vt:lpstr>Propuesta Económica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Administrador</cp:lastModifiedBy>
  <cp:revision/>
  <dcterms:created xsi:type="dcterms:W3CDTF">2023-07-18T17:47:23Z</dcterms:created>
  <dcterms:modified xsi:type="dcterms:W3CDTF">2023-12-01T17:44:47Z</dcterms:modified>
  <cp:category/>
  <cp:contentStatus/>
</cp:coreProperties>
</file>