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EQUIPO\Dropbox\PC (5)\Desktop\LICITACIONES\LICITACIONES W 2023\CORDOBA\ESAP MONTERIA\SUBSANACIONES\"/>
    </mc:Choice>
  </mc:AlternateContent>
  <xr:revisionPtr revIDLastSave="0" documentId="13_ncr:1_{9FE76AA6-93DF-494C-9B98-4BC882A6B610}" xr6:coauthVersionLast="47" xr6:coauthVersionMax="47" xr10:uidLastSave="{00000000-0000-0000-0000-000000000000}"/>
  <bookViews>
    <workbookView xWindow="-120" yWindow="-120" windowWidth="20730" windowHeight="11040" activeTab="1" xr2:uid="{00000000-000D-0000-FFFF-FFFF00000000}"/>
  </bookViews>
  <sheets>
    <sheet name="ESTRUCTURA DE COSTOS POR UNIDAD" sheetId="1" r:id="rId1"/>
    <sheet name="ESTRUCTURA COSTOS TOTAL" sheetId="2" r:id="rId2"/>
    <sheet name="OFERTA ECONOMICA"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77" i="2" l="1"/>
  <c r="R76" i="2"/>
  <c r="R75" i="2"/>
  <c r="N71" i="2"/>
  <c r="N70" i="2"/>
  <c r="N69" i="2"/>
  <c r="N68" i="2"/>
  <c r="N67" i="2"/>
  <c r="N66" i="2"/>
  <c r="N65" i="2"/>
  <c r="N64" i="2"/>
  <c r="N63" i="2"/>
  <c r="N62" i="2"/>
  <c r="N61" i="2"/>
  <c r="N60" i="2"/>
  <c r="N59" i="2"/>
  <c r="N58" i="2"/>
  <c r="N57" i="2"/>
  <c r="N56" i="2"/>
  <c r="N55" i="2"/>
  <c r="N54" i="2"/>
  <c r="N53" i="2"/>
  <c r="N52" i="2"/>
  <c r="N51" i="2"/>
  <c r="N50" i="2"/>
  <c r="N49" i="2"/>
  <c r="N48" i="2"/>
  <c r="N47" i="2"/>
  <c r="N46" i="2"/>
  <c r="N45" i="2"/>
  <c r="N44" i="2"/>
  <c r="N43" i="2"/>
  <c r="N42" i="2"/>
  <c r="N41" i="2"/>
  <c r="N40" i="2"/>
  <c r="N39" i="2"/>
  <c r="N38" i="2"/>
  <c r="N37" i="2"/>
  <c r="N36" i="2"/>
  <c r="N35" i="2"/>
  <c r="N34" i="2"/>
  <c r="N33" i="2"/>
  <c r="N32" i="2"/>
  <c r="N31" i="2"/>
  <c r="N30" i="2"/>
  <c r="N29" i="2"/>
  <c r="N28" i="2"/>
  <c r="N27" i="2"/>
  <c r="N26" i="2"/>
  <c r="N25" i="2"/>
  <c r="N24" i="2"/>
  <c r="N23" i="2"/>
  <c r="N22" i="2"/>
  <c r="N21" i="2"/>
  <c r="N20" i="2"/>
  <c r="N19" i="2"/>
  <c r="N18" i="2"/>
  <c r="N17" i="2"/>
  <c r="N16" i="2"/>
  <c r="N15" i="2"/>
  <c r="N14" i="2"/>
  <c r="N13" i="2"/>
  <c r="N12" i="2"/>
  <c r="N11" i="2"/>
  <c r="N10" i="2"/>
  <c r="N9" i="2"/>
  <c r="N8" i="2"/>
  <c r="N7" i="2"/>
  <c r="N6" i="2"/>
  <c r="I78" i="3"/>
  <c r="Q71" i="1" l="1"/>
  <c r="G75" i="3"/>
  <c r="H75" i="3" s="1"/>
  <c r="G74" i="3"/>
  <c r="H74" i="3" s="1"/>
  <c r="G73" i="3"/>
  <c r="H73" i="3" s="1"/>
  <c r="G72" i="3"/>
  <c r="H72" i="3" s="1"/>
  <c r="G71" i="3"/>
  <c r="H71" i="3" s="1"/>
  <c r="G70" i="3"/>
  <c r="H70" i="3" s="1"/>
  <c r="I70" i="3" s="1"/>
  <c r="G69" i="3"/>
  <c r="H69" i="3" s="1"/>
  <c r="G68" i="3"/>
  <c r="H68" i="3" s="1"/>
  <c r="G67" i="3"/>
  <c r="H67" i="3" s="1"/>
  <c r="G66" i="3"/>
  <c r="H66" i="3" s="1"/>
  <c r="G65" i="3"/>
  <c r="H65" i="3" s="1"/>
  <c r="G64" i="3"/>
  <c r="H64" i="3" s="1"/>
  <c r="G63" i="3"/>
  <c r="H63" i="3" s="1"/>
  <c r="G62" i="3"/>
  <c r="H62" i="3" s="1"/>
  <c r="G61" i="3"/>
  <c r="H61" i="3" s="1"/>
  <c r="G60" i="3"/>
  <c r="H60" i="3" s="1"/>
  <c r="G59" i="3"/>
  <c r="H59" i="3" s="1"/>
  <c r="G58" i="3"/>
  <c r="H58" i="3" s="1"/>
  <c r="I58" i="3" s="1"/>
  <c r="G57" i="3"/>
  <c r="H57" i="3" s="1"/>
  <c r="G56" i="3"/>
  <c r="H56" i="3" s="1"/>
  <c r="G55" i="3"/>
  <c r="H55" i="3" s="1"/>
  <c r="G54" i="3"/>
  <c r="H54" i="3" s="1"/>
  <c r="G53" i="3"/>
  <c r="H53" i="3" s="1"/>
  <c r="G52" i="3"/>
  <c r="H52" i="3" s="1"/>
  <c r="G51" i="3"/>
  <c r="H51" i="3" s="1"/>
  <c r="G50" i="3"/>
  <c r="H50" i="3" s="1"/>
  <c r="G49" i="3"/>
  <c r="H49" i="3" s="1"/>
  <c r="G48" i="3"/>
  <c r="H48" i="3" s="1"/>
  <c r="G47" i="3"/>
  <c r="H47" i="3" s="1"/>
  <c r="G46" i="3"/>
  <c r="H46" i="3" s="1"/>
  <c r="G45" i="3"/>
  <c r="H45" i="3" s="1"/>
  <c r="G44" i="3"/>
  <c r="H44" i="3" s="1"/>
  <c r="G43" i="3"/>
  <c r="H43" i="3" s="1"/>
  <c r="G42" i="3"/>
  <c r="H42" i="3" s="1"/>
  <c r="I42" i="3" s="1"/>
  <c r="G41" i="3"/>
  <c r="H41" i="3" s="1"/>
  <c r="G40" i="3"/>
  <c r="H40" i="3" s="1"/>
  <c r="G39" i="3"/>
  <c r="H39" i="3" s="1"/>
  <c r="G38" i="3"/>
  <c r="H38" i="3" s="1"/>
  <c r="G37" i="3"/>
  <c r="H37" i="3" s="1"/>
  <c r="G36" i="3"/>
  <c r="H36" i="3" s="1"/>
  <c r="G35" i="3"/>
  <c r="H35" i="3" s="1"/>
  <c r="G34" i="3"/>
  <c r="H34" i="3" s="1"/>
  <c r="G33" i="3"/>
  <c r="H33" i="3" s="1"/>
  <c r="G32" i="3"/>
  <c r="H32" i="3" s="1"/>
  <c r="G31" i="3"/>
  <c r="H31" i="3" s="1"/>
  <c r="G30" i="3"/>
  <c r="H30" i="3" s="1"/>
  <c r="G29" i="3"/>
  <c r="H29" i="3" s="1"/>
  <c r="G28" i="3"/>
  <c r="H28" i="3" s="1"/>
  <c r="G27" i="3"/>
  <c r="H27" i="3" s="1"/>
  <c r="G26" i="3"/>
  <c r="H26" i="3" s="1"/>
  <c r="G25" i="3"/>
  <c r="H25" i="3" s="1"/>
  <c r="G24" i="3"/>
  <c r="H24" i="3" s="1"/>
  <c r="G23" i="3"/>
  <c r="H23" i="3" s="1"/>
  <c r="G22" i="3"/>
  <c r="H22" i="3" s="1"/>
  <c r="G21" i="3"/>
  <c r="H21" i="3" s="1"/>
  <c r="G20" i="3"/>
  <c r="H20" i="3" s="1"/>
  <c r="G19" i="3"/>
  <c r="H19" i="3" s="1"/>
  <c r="G18" i="3"/>
  <c r="H18" i="3" s="1"/>
  <c r="G17" i="3"/>
  <c r="H17" i="3" s="1"/>
  <c r="G16" i="3"/>
  <c r="H16" i="3" s="1"/>
  <c r="G15" i="3"/>
  <c r="H15" i="3" s="1"/>
  <c r="G14" i="3"/>
  <c r="H14" i="3" s="1"/>
  <c r="G13" i="3"/>
  <c r="H13" i="3" s="1"/>
  <c r="G12" i="3"/>
  <c r="H12" i="3" s="1"/>
  <c r="G11" i="3"/>
  <c r="H11" i="3" s="1"/>
  <c r="P70" i="2"/>
  <c r="Q70" i="2" s="1"/>
  <c r="R70" i="2" s="1"/>
  <c r="J70" i="2"/>
  <c r="I70" i="2"/>
  <c r="H70" i="2"/>
  <c r="G70" i="2"/>
  <c r="P69" i="2"/>
  <c r="Q69" i="2" s="1"/>
  <c r="R69" i="2" s="1"/>
  <c r="J69" i="2"/>
  <c r="I69" i="2"/>
  <c r="H69" i="2"/>
  <c r="G69" i="2"/>
  <c r="F69" i="2"/>
  <c r="P68" i="2"/>
  <c r="Q68" i="2" s="1"/>
  <c r="R68" i="2" s="1"/>
  <c r="J68" i="2"/>
  <c r="I68" i="2"/>
  <c r="H68" i="2"/>
  <c r="G68" i="2"/>
  <c r="F68" i="2"/>
  <c r="P67" i="2"/>
  <c r="Q67" i="2" s="1"/>
  <c r="R67" i="2" s="1"/>
  <c r="J67" i="2"/>
  <c r="I67" i="2"/>
  <c r="H67" i="2"/>
  <c r="G67" i="2"/>
  <c r="F67" i="2"/>
  <c r="P66" i="2"/>
  <c r="Q66" i="2" s="1"/>
  <c r="R66" i="2" s="1"/>
  <c r="J66" i="2"/>
  <c r="I66" i="2"/>
  <c r="H66" i="2"/>
  <c r="G66" i="2"/>
  <c r="F66" i="2"/>
  <c r="P65" i="2"/>
  <c r="Q65" i="2" s="1"/>
  <c r="R65" i="2" s="1"/>
  <c r="J65" i="2"/>
  <c r="I65" i="2"/>
  <c r="H65" i="2"/>
  <c r="G65" i="2"/>
  <c r="F65" i="2"/>
  <c r="P64" i="2"/>
  <c r="Q64" i="2" s="1"/>
  <c r="R64" i="2" s="1"/>
  <c r="J64" i="2"/>
  <c r="I64" i="2"/>
  <c r="H64" i="2"/>
  <c r="G64" i="2"/>
  <c r="F64" i="2"/>
  <c r="P63" i="2"/>
  <c r="Q63" i="2" s="1"/>
  <c r="R63" i="2" s="1"/>
  <c r="J63" i="2"/>
  <c r="I63" i="2"/>
  <c r="H63" i="2"/>
  <c r="G63" i="2"/>
  <c r="F63" i="2"/>
  <c r="P62" i="2"/>
  <c r="Q62" i="2" s="1"/>
  <c r="R62" i="2" s="1"/>
  <c r="J62" i="2"/>
  <c r="I62" i="2"/>
  <c r="H62" i="2"/>
  <c r="G62" i="2"/>
  <c r="P61" i="2"/>
  <c r="Q61" i="2" s="1"/>
  <c r="R61" i="2" s="1"/>
  <c r="J61" i="2"/>
  <c r="I61" i="2"/>
  <c r="H61" i="2"/>
  <c r="G61" i="2"/>
  <c r="F61" i="2"/>
  <c r="P60" i="2"/>
  <c r="Q60" i="2" s="1"/>
  <c r="R60" i="2" s="1"/>
  <c r="J60" i="2"/>
  <c r="I60" i="2"/>
  <c r="H60" i="2"/>
  <c r="G60" i="2"/>
  <c r="F60" i="2"/>
  <c r="P59" i="2"/>
  <c r="Q59" i="2" s="1"/>
  <c r="R59" i="2" s="1"/>
  <c r="J59" i="2"/>
  <c r="I59" i="2"/>
  <c r="H59" i="2"/>
  <c r="G59" i="2"/>
  <c r="F59" i="2"/>
  <c r="P58" i="2"/>
  <c r="Q58" i="2" s="1"/>
  <c r="R58" i="2" s="1"/>
  <c r="J58" i="2"/>
  <c r="I58" i="2"/>
  <c r="H58" i="2"/>
  <c r="G58" i="2"/>
  <c r="P57" i="2"/>
  <c r="Q57" i="2" s="1"/>
  <c r="R57" i="2" s="1"/>
  <c r="J57" i="2"/>
  <c r="I57" i="2"/>
  <c r="H57" i="2"/>
  <c r="G57" i="2"/>
  <c r="P56" i="2"/>
  <c r="Q56" i="2" s="1"/>
  <c r="R56" i="2" s="1"/>
  <c r="J56" i="2"/>
  <c r="I56" i="2"/>
  <c r="H56" i="2"/>
  <c r="G56" i="2"/>
  <c r="P55" i="2"/>
  <c r="Q55" i="2" s="1"/>
  <c r="R55" i="2" s="1"/>
  <c r="J55" i="2"/>
  <c r="I55" i="2"/>
  <c r="H55" i="2"/>
  <c r="G55" i="2"/>
  <c r="P54" i="2"/>
  <c r="Q54" i="2" s="1"/>
  <c r="R54" i="2" s="1"/>
  <c r="J54" i="2"/>
  <c r="I54" i="2"/>
  <c r="H54" i="2"/>
  <c r="G54" i="2"/>
  <c r="F54" i="2"/>
  <c r="P53" i="2"/>
  <c r="Q53" i="2" s="1"/>
  <c r="R53" i="2" s="1"/>
  <c r="J53" i="2"/>
  <c r="I53" i="2"/>
  <c r="H53" i="2"/>
  <c r="G53" i="2"/>
  <c r="F53" i="2"/>
  <c r="P52" i="2"/>
  <c r="Q52" i="2" s="1"/>
  <c r="R52" i="2" s="1"/>
  <c r="J52" i="2"/>
  <c r="I52" i="2"/>
  <c r="H52" i="2"/>
  <c r="G52" i="2"/>
  <c r="F52" i="2"/>
  <c r="P51" i="2"/>
  <c r="Q51" i="2" s="1"/>
  <c r="R51" i="2" s="1"/>
  <c r="J51" i="2"/>
  <c r="I51" i="2"/>
  <c r="H51" i="2"/>
  <c r="G51" i="2"/>
  <c r="F51" i="2"/>
  <c r="P50" i="2"/>
  <c r="Q50" i="2" s="1"/>
  <c r="R50" i="2" s="1"/>
  <c r="J50" i="2"/>
  <c r="I50" i="2"/>
  <c r="H50" i="2"/>
  <c r="G50" i="2"/>
  <c r="P49" i="2"/>
  <c r="Q49" i="2" s="1"/>
  <c r="R49" i="2" s="1"/>
  <c r="J49" i="2"/>
  <c r="I49" i="2"/>
  <c r="H49" i="2"/>
  <c r="G49" i="2"/>
  <c r="P48" i="2"/>
  <c r="Q48" i="2" s="1"/>
  <c r="R48" i="2" s="1"/>
  <c r="J48" i="2"/>
  <c r="I48" i="2"/>
  <c r="H48" i="2"/>
  <c r="G48" i="2"/>
  <c r="F48" i="2"/>
  <c r="P47" i="2"/>
  <c r="Q47" i="2" s="1"/>
  <c r="R47" i="2" s="1"/>
  <c r="J47" i="2"/>
  <c r="I47" i="2"/>
  <c r="H47" i="2"/>
  <c r="G47" i="2"/>
  <c r="F47" i="2"/>
  <c r="P46" i="2"/>
  <c r="Q46" i="2" s="1"/>
  <c r="R46" i="2" s="1"/>
  <c r="J46" i="2"/>
  <c r="I46" i="2"/>
  <c r="H46" i="2"/>
  <c r="G46" i="2"/>
  <c r="F46" i="2"/>
  <c r="P45" i="2"/>
  <c r="Q45" i="2" s="1"/>
  <c r="R45" i="2" s="1"/>
  <c r="J45" i="2"/>
  <c r="I45" i="2"/>
  <c r="H45" i="2"/>
  <c r="G45" i="2"/>
  <c r="F45" i="2"/>
  <c r="P44" i="2"/>
  <c r="Q44" i="2" s="1"/>
  <c r="R44" i="2" s="1"/>
  <c r="J44" i="2"/>
  <c r="I44" i="2"/>
  <c r="H44" i="2"/>
  <c r="G44" i="2"/>
  <c r="F44" i="2"/>
  <c r="P43" i="2"/>
  <c r="Q43" i="2" s="1"/>
  <c r="R43" i="2" s="1"/>
  <c r="J43" i="2"/>
  <c r="I43" i="2"/>
  <c r="H43" i="2"/>
  <c r="G43" i="2"/>
  <c r="F43" i="2"/>
  <c r="P42" i="2"/>
  <c r="Q42" i="2" s="1"/>
  <c r="R42" i="2" s="1"/>
  <c r="J42" i="2"/>
  <c r="I42" i="2"/>
  <c r="H42" i="2"/>
  <c r="G42" i="2"/>
  <c r="P41" i="2"/>
  <c r="Q41" i="2" s="1"/>
  <c r="R41" i="2" s="1"/>
  <c r="J41" i="2"/>
  <c r="I41" i="2"/>
  <c r="H41" i="2"/>
  <c r="G41" i="2"/>
  <c r="P40" i="2"/>
  <c r="Q40" i="2" s="1"/>
  <c r="R40" i="2" s="1"/>
  <c r="J40" i="2"/>
  <c r="I40" i="2"/>
  <c r="H40" i="2"/>
  <c r="G40" i="2"/>
  <c r="P39" i="2"/>
  <c r="Q39" i="2" s="1"/>
  <c r="R39" i="2" s="1"/>
  <c r="J39" i="2"/>
  <c r="I39" i="2"/>
  <c r="H39" i="2"/>
  <c r="G39" i="2"/>
  <c r="F39" i="2"/>
  <c r="P38" i="2"/>
  <c r="Q38" i="2" s="1"/>
  <c r="R38" i="2" s="1"/>
  <c r="J38" i="2"/>
  <c r="I38" i="2"/>
  <c r="H38" i="2"/>
  <c r="G38" i="2"/>
  <c r="F38" i="2"/>
  <c r="P37" i="2"/>
  <c r="Q37" i="2" s="1"/>
  <c r="R37" i="2" s="1"/>
  <c r="J37" i="2"/>
  <c r="I37" i="2"/>
  <c r="H37" i="2"/>
  <c r="G37" i="2"/>
  <c r="P36" i="2"/>
  <c r="Q36" i="2" s="1"/>
  <c r="R36" i="2" s="1"/>
  <c r="J36" i="2"/>
  <c r="I36" i="2"/>
  <c r="H36" i="2"/>
  <c r="G36" i="2"/>
  <c r="F36" i="2"/>
  <c r="P35" i="2"/>
  <c r="Q35" i="2" s="1"/>
  <c r="R35" i="2" s="1"/>
  <c r="J35" i="2"/>
  <c r="I35" i="2"/>
  <c r="H35" i="2"/>
  <c r="G35" i="2"/>
  <c r="P34" i="2"/>
  <c r="Q34" i="2" s="1"/>
  <c r="R34" i="2" s="1"/>
  <c r="J34" i="2"/>
  <c r="I34" i="2"/>
  <c r="H34" i="2"/>
  <c r="G34" i="2"/>
  <c r="P33" i="2"/>
  <c r="Q33" i="2" s="1"/>
  <c r="R33" i="2" s="1"/>
  <c r="J33" i="2"/>
  <c r="I33" i="2"/>
  <c r="H33" i="2"/>
  <c r="G33" i="2"/>
  <c r="P32" i="2"/>
  <c r="Q32" i="2" s="1"/>
  <c r="R32" i="2" s="1"/>
  <c r="J32" i="2"/>
  <c r="I32" i="2"/>
  <c r="H32" i="2"/>
  <c r="G32" i="2"/>
  <c r="P31" i="2"/>
  <c r="Q31" i="2" s="1"/>
  <c r="R31" i="2" s="1"/>
  <c r="J31" i="2"/>
  <c r="I31" i="2"/>
  <c r="H31" i="2"/>
  <c r="G31" i="2"/>
  <c r="F31" i="2"/>
  <c r="P30" i="2"/>
  <c r="Q30" i="2" s="1"/>
  <c r="R30" i="2" s="1"/>
  <c r="J30" i="2"/>
  <c r="I30" i="2"/>
  <c r="H30" i="2"/>
  <c r="G30" i="2"/>
  <c r="F30" i="2"/>
  <c r="P29" i="2"/>
  <c r="Q29" i="2" s="1"/>
  <c r="R29" i="2" s="1"/>
  <c r="J29" i="2"/>
  <c r="I29" i="2"/>
  <c r="H29" i="2"/>
  <c r="G29" i="2"/>
  <c r="P28" i="2"/>
  <c r="Q28" i="2" s="1"/>
  <c r="R28" i="2" s="1"/>
  <c r="J28" i="2"/>
  <c r="I28" i="2"/>
  <c r="H28" i="2"/>
  <c r="G28" i="2"/>
  <c r="F28" i="2"/>
  <c r="P27" i="2"/>
  <c r="Q27" i="2" s="1"/>
  <c r="R27" i="2" s="1"/>
  <c r="J27" i="2"/>
  <c r="I27" i="2"/>
  <c r="H27" i="2"/>
  <c r="G27" i="2"/>
  <c r="F27" i="2"/>
  <c r="P26" i="2"/>
  <c r="Q26" i="2" s="1"/>
  <c r="R26" i="2" s="1"/>
  <c r="J26" i="2"/>
  <c r="I26" i="2"/>
  <c r="H26" i="2"/>
  <c r="G26" i="2"/>
  <c r="P25" i="2"/>
  <c r="Q25" i="2" s="1"/>
  <c r="R25" i="2" s="1"/>
  <c r="J25" i="2"/>
  <c r="I25" i="2"/>
  <c r="H25" i="2"/>
  <c r="G25" i="2"/>
  <c r="P24" i="2"/>
  <c r="Q24" i="2" s="1"/>
  <c r="R24" i="2" s="1"/>
  <c r="J24" i="2"/>
  <c r="I24" i="2"/>
  <c r="H24" i="2"/>
  <c r="G24" i="2"/>
  <c r="P23" i="2"/>
  <c r="Q23" i="2" s="1"/>
  <c r="R23" i="2" s="1"/>
  <c r="J23" i="2"/>
  <c r="I23" i="2"/>
  <c r="H23" i="2"/>
  <c r="G23" i="2"/>
  <c r="P22" i="2"/>
  <c r="Q22" i="2" s="1"/>
  <c r="R22" i="2" s="1"/>
  <c r="J22" i="2"/>
  <c r="I22" i="2"/>
  <c r="H22" i="2"/>
  <c r="G22" i="2"/>
  <c r="P21" i="2"/>
  <c r="Q21" i="2" s="1"/>
  <c r="R21" i="2" s="1"/>
  <c r="J21" i="2"/>
  <c r="I21" i="2"/>
  <c r="H21" i="2"/>
  <c r="G21" i="2"/>
  <c r="P20" i="2"/>
  <c r="Q20" i="2" s="1"/>
  <c r="R20" i="2" s="1"/>
  <c r="J20" i="2"/>
  <c r="I20" i="2"/>
  <c r="H20" i="2"/>
  <c r="G20" i="2"/>
  <c r="P19" i="2"/>
  <c r="Q19" i="2" s="1"/>
  <c r="R19" i="2" s="1"/>
  <c r="J19" i="2"/>
  <c r="I19" i="2"/>
  <c r="H19" i="2"/>
  <c r="G19" i="2"/>
  <c r="P18" i="2"/>
  <c r="Q18" i="2" s="1"/>
  <c r="R18" i="2" s="1"/>
  <c r="J18" i="2"/>
  <c r="I18" i="2"/>
  <c r="H18" i="2"/>
  <c r="G18" i="2"/>
  <c r="P17" i="2"/>
  <c r="Q17" i="2" s="1"/>
  <c r="R17" i="2" s="1"/>
  <c r="J17" i="2"/>
  <c r="I17" i="2"/>
  <c r="H17" i="2"/>
  <c r="G17" i="2"/>
  <c r="F17" i="2"/>
  <c r="P16" i="2"/>
  <c r="Q16" i="2" s="1"/>
  <c r="R16" i="2" s="1"/>
  <c r="J16" i="2"/>
  <c r="I16" i="2"/>
  <c r="H16" i="2"/>
  <c r="G16" i="2"/>
  <c r="P15" i="2"/>
  <c r="Q15" i="2" s="1"/>
  <c r="R15" i="2" s="1"/>
  <c r="J15" i="2"/>
  <c r="I15" i="2"/>
  <c r="H15" i="2"/>
  <c r="G15" i="2"/>
  <c r="F15" i="2"/>
  <c r="P14" i="2"/>
  <c r="Q14" i="2" s="1"/>
  <c r="R14" i="2" s="1"/>
  <c r="J14" i="2"/>
  <c r="I14" i="2"/>
  <c r="H14" i="2"/>
  <c r="G14" i="2"/>
  <c r="F14" i="2"/>
  <c r="P13" i="2"/>
  <c r="Q13" i="2" s="1"/>
  <c r="R13" i="2" s="1"/>
  <c r="J13" i="2"/>
  <c r="I13" i="2"/>
  <c r="H13" i="2"/>
  <c r="G13" i="2"/>
  <c r="F13" i="2"/>
  <c r="P12" i="2"/>
  <c r="Q12" i="2" s="1"/>
  <c r="R12" i="2" s="1"/>
  <c r="J12" i="2"/>
  <c r="I12" i="2"/>
  <c r="H12" i="2"/>
  <c r="G12" i="2"/>
  <c r="F12" i="2"/>
  <c r="P11" i="2"/>
  <c r="Q11" i="2" s="1"/>
  <c r="R11" i="2" s="1"/>
  <c r="J11" i="2"/>
  <c r="I11" i="2"/>
  <c r="H11" i="2"/>
  <c r="G11" i="2"/>
  <c r="F11" i="2"/>
  <c r="P10" i="2"/>
  <c r="Q10" i="2" s="1"/>
  <c r="R10" i="2" s="1"/>
  <c r="J10" i="2"/>
  <c r="I10" i="2"/>
  <c r="H10" i="2"/>
  <c r="G10" i="2"/>
  <c r="F10" i="2"/>
  <c r="P9" i="2"/>
  <c r="Q9" i="2" s="1"/>
  <c r="R9" i="2" s="1"/>
  <c r="J9" i="2"/>
  <c r="I9" i="2"/>
  <c r="H9" i="2"/>
  <c r="G9" i="2"/>
  <c r="F9" i="2"/>
  <c r="P8" i="2"/>
  <c r="Q8" i="2" s="1"/>
  <c r="R8" i="2" s="1"/>
  <c r="J8" i="2"/>
  <c r="I8" i="2"/>
  <c r="H8" i="2"/>
  <c r="G8" i="2"/>
  <c r="F8" i="2"/>
  <c r="P7" i="2"/>
  <c r="Q7" i="2" s="1"/>
  <c r="R7" i="2" s="1"/>
  <c r="J7" i="2"/>
  <c r="I7" i="2"/>
  <c r="H7" i="2"/>
  <c r="G7" i="2"/>
  <c r="F7" i="2"/>
  <c r="P6" i="2"/>
  <c r="Q6" i="2" s="1"/>
  <c r="R6" i="2" s="1"/>
  <c r="J6" i="2"/>
  <c r="I6" i="2"/>
  <c r="H6" i="2"/>
  <c r="G6" i="2"/>
  <c r="F6" i="2"/>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11" i="1"/>
  <c r="I10" i="1"/>
  <c r="I9" i="1"/>
  <c r="I8" i="1"/>
  <c r="I7" i="1"/>
  <c r="I6"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6" i="1"/>
  <c r="E69" i="1"/>
  <c r="E68" i="1"/>
  <c r="E67" i="1"/>
  <c r="E66" i="1"/>
  <c r="E65" i="1"/>
  <c r="E64" i="1"/>
  <c r="E63" i="1"/>
  <c r="E61" i="1"/>
  <c r="E60" i="1"/>
  <c r="E59" i="1"/>
  <c r="E54" i="1"/>
  <c r="E53" i="1"/>
  <c r="E52" i="1"/>
  <c r="E51" i="1"/>
  <c r="E48" i="1"/>
  <c r="E47" i="1"/>
  <c r="E46" i="1"/>
  <c r="E45" i="1"/>
  <c r="E44" i="1"/>
  <c r="E43" i="1"/>
  <c r="E39" i="1"/>
  <c r="E38" i="1"/>
  <c r="E36" i="1"/>
  <c r="E31" i="1"/>
  <c r="E30" i="1"/>
  <c r="E28" i="1"/>
  <c r="E27" i="1"/>
  <c r="E17" i="1"/>
  <c r="E15" i="1"/>
  <c r="E14" i="1"/>
  <c r="E13" i="1"/>
  <c r="E12" i="1"/>
  <c r="E11" i="1"/>
  <c r="E10" i="1"/>
  <c r="E9" i="1"/>
  <c r="E7" i="1"/>
  <c r="Q72" i="1" l="1"/>
  <c r="Q74" i="1" s="1"/>
  <c r="K70" i="2"/>
  <c r="I38" i="3"/>
  <c r="I54" i="3"/>
  <c r="I74" i="3"/>
  <c r="I46" i="3"/>
  <c r="I62" i="3"/>
  <c r="I34" i="3"/>
  <c r="I50" i="3"/>
  <c r="I66" i="3"/>
  <c r="I56" i="3"/>
  <c r="I14" i="3"/>
  <c r="I44" i="3"/>
  <c r="I11" i="3"/>
  <c r="I18" i="3"/>
  <c r="I32" i="3"/>
  <c r="I64" i="3"/>
  <c r="I15" i="3"/>
  <c r="I22" i="3"/>
  <c r="I52" i="3"/>
  <c r="I28" i="3"/>
  <c r="I12" i="3"/>
  <c r="I19" i="3"/>
  <c r="I26" i="3"/>
  <c r="I40" i="3"/>
  <c r="I72" i="3"/>
  <c r="I16" i="3"/>
  <c r="I23" i="3"/>
  <c r="I30" i="3"/>
  <c r="I60" i="3"/>
  <c r="I20" i="3"/>
  <c r="I27" i="3"/>
  <c r="I48" i="3"/>
  <c r="I24" i="3"/>
  <c r="I36" i="3"/>
  <c r="I68" i="3"/>
  <c r="I13" i="3"/>
  <c r="I17" i="3"/>
  <c r="I21" i="3"/>
  <c r="I25" i="3"/>
  <c r="I29" i="3"/>
  <c r="I33" i="3"/>
  <c r="I37" i="3"/>
  <c r="I41" i="3"/>
  <c r="I45" i="3"/>
  <c r="I49" i="3"/>
  <c r="I53" i="3"/>
  <c r="I57" i="3"/>
  <c r="I61" i="3"/>
  <c r="I65" i="3"/>
  <c r="I69" i="3"/>
  <c r="I73" i="3"/>
  <c r="I31" i="3"/>
  <c r="I35" i="3"/>
  <c r="I39" i="3"/>
  <c r="I43" i="3"/>
  <c r="I47" i="3"/>
  <c r="I51" i="3"/>
  <c r="I55" i="3"/>
  <c r="I59" i="3"/>
  <c r="I63" i="3"/>
  <c r="I67" i="3"/>
  <c r="I71" i="3"/>
  <c r="I75" i="3"/>
  <c r="R71" i="2"/>
  <c r="R73" i="2" s="1"/>
  <c r="K60" i="2"/>
  <c r="L60" i="2" s="1"/>
  <c r="M60" i="2" s="1"/>
  <c r="K62" i="2"/>
  <c r="L62" i="2" s="1"/>
  <c r="M62" i="2" s="1"/>
  <c r="K44" i="2"/>
  <c r="L44" i="2" s="1"/>
  <c r="M44" i="2" s="1"/>
  <c r="K48" i="2"/>
  <c r="K49" i="2"/>
  <c r="L49" i="2" s="1"/>
  <c r="M49" i="2" s="1"/>
  <c r="K58" i="2"/>
  <c r="L58" i="2" s="1"/>
  <c r="K25" i="2"/>
  <c r="L25" i="2" s="1"/>
  <c r="M25" i="2" s="1"/>
  <c r="K27" i="2"/>
  <c r="L27" i="2" s="1"/>
  <c r="M27" i="2" s="1"/>
  <c r="K55" i="2"/>
  <c r="L55" i="2" s="1"/>
  <c r="M55" i="2" s="1"/>
  <c r="K23" i="2"/>
  <c r="L23" i="2" s="1"/>
  <c r="M23" i="2" s="1"/>
  <c r="S23" i="2" s="1"/>
  <c r="T23" i="2" s="1"/>
  <c r="K7" i="2"/>
  <c r="L7" i="2" s="1"/>
  <c r="M7" i="2" s="1"/>
  <c r="K11" i="2"/>
  <c r="L11" i="2" s="1"/>
  <c r="M11" i="2" s="1"/>
  <c r="K15" i="2"/>
  <c r="L15" i="2" s="1"/>
  <c r="M15" i="2" s="1"/>
  <c r="K31" i="2"/>
  <c r="L31" i="2" s="1"/>
  <c r="M31" i="2" s="1"/>
  <c r="K45" i="2"/>
  <c r="L45" i="2" s="1"/>
  <c r="M45" i="2" s="1"/>
  <c r="K52" i="2"/>
  <c r="L52" i="2" s="1"/>
  <c r="K17" i="2"/>
  <c r="L17" i="2" s="1"/>
  <c r="M17" i="2" s="1"/>
  <c r="K20" i="2"/>
  <c r="L20" i="2" s="1"/>
  <c r="M20" i="2" s="1"/>
  <c r="K36" i="2"/>
  <c r="L36" i="2" s="1"/>
  <c r="M36" i="2" s="1"/>
  <c r="K40" i="2"/>
  <c r="L40" i="2" s="1"/>
  <c r="M40" i="2" s="1"/>
  <c r="K51" i="2"/>
  <c r="L51" i="2" s="1"/>
  <c r="M51" i="2" s="1"/>
  <c r="K69" i="2"/>
  <c r="L69" i="2" s="1"/>
  <c r="K43" i="2"/>
  <c r="L43" i="2" s="1"/>
  <c r="M43" i="2" s="1"/>
  <c r="K61" i="2"/>
  <c r="L61" i="2" s="1"/>
  <c r="M61" i="2" s="1"/>
  <c r="K28" i="2"/>
  <c r="L28" i="2" s="1"/>
  <c r="M28" i="2" s="1"/>
  <c r="K32" i="2"/>
  <c r="L32" i="2" s="1"/>
  <c r="K35" i="2"/>
  <c r="L35" i="2" s="1"/>
  <c r="M35" i="2" s="1"/>
  <c r="K39" i="2"/>
  <c r="K42" i="2"/>
  <c r="L42" i="2" s="1"/>
  <c r="M42" i="2" s="1"/>
  <c r="K64" i="2"/>
  <c r="L64" i="2" s="1"/>
  <c r="M64" i="2" s="1"/>
  <c r="K68" i="2"/>
  <c r="L68" i="2" s="1"/>
  <c r="M68" i="2" s="1"/>
  <c r="K19" i="2"/>
  <c r="L19" i="2" s="1"/>
  <c r="M19" i="2" s="1"/>
  <c r="K8" i="2"/>
  <c r="L8" i="2" s="1"/>
  <c r="M8" i="2" s="1"/>
  <c r="K12" i="2"/>
  <c r="L12" i="2" s="1"/>
  <c r="M12" i="2" s="1"/>
  <c r="K16" i="2"/>
  <c r="K24" i="2"/>
  <c r="L24" i="2" s="1"/>
  <c r="M24" i="2" s="1"/>
  <c r="K50" i="2"/>
  <c r="L50" i="2" s="1"/>
  <c r="K56" i="2"/>
  <c r="L56" i="2" s="1"/>
  <c r="M56" i="2" s="1"/>
  <c r="K65" i="2"/>
  <c r="L65" i="2" s="1"/>
  <c r="M65" i="2" s="1"/>
  <c r="K59" i="2"/>
  <c r="L59" i="2" s="1"/>
  <c r="M59" i="2" s="1"/>
  <c r="K30" i="2"/>
  <c r="L30" i="2" s="1"/>
  <c r="M30" i="2" s="1"/>
  <c r="K38" i="2"/>
  <c r="L38" i="2" s="1"/>
  <c r="K6" i="2"/>
  <c r="L6" i="2" s="1"/>
  <c r="M6" i="2" s="1"/>
  <c r="K10" i="2"/>
  <c r="L10" i="2" s="1"/>
  <c r="K14" i="2"/>
  <c r="L14" i="2" s="1"/>
  <c r="K22" i="2"/>
  <c r="L22" i="2" s="1"/>
  <c r="M22" i="2" s="1"/>
  <c r="K26" i="2"/>
  <c r="L26" i="2" s="1"/>
  <c r="M26" i="2" s="1"/>
  <c r="K34" i="2"/>
  <c r="L34" i="2" s="1"/>
  <c r="M34" i="2" s="1"/>
  <c r="K63" i="2"/>
  <c r="L63" i="2" s="1"/>
  <c r="M63" i="2" s="1"/>
  <c r="K67" i="2"/>
  <c r="L67" i="2" s="1"/>
  <c r="M67" i="2" s="1"/>
  <c r="K29" i="2"/>
  <c r="L29" i="2" s="1"/>
  <c r="M29" i="2" s="1"/>
  <c r="K41" i="2"/>
  <c r="L41" i="2" s="1"/>
  <c r="M41" i="2" s="1"/>
  <c r="K46" i="2"/>
  <c r="L46" i="2" s="1"/>
  <c r="M46" i="2" s="1"/>
  <c r="K47" i="2"/>
  <c r="L47" i="2" s="1"/>
  <c r="M47" i="2" s="1"/>
  <c r="K53" i="2"/>
  <c r="L53" i="2" s="1"/>
  <c r="M53" i="2" s="1"/>
  <c r="K54" i="2"/>
  <c r="L54" i="2" s="1"/>
  <c r="M54" i="2" s="1"/>
  <c r="K9" i="2"/>
  <c r="L9" i="2" s="1"/>
  <c r="M9" i="2" s="1"/>
  <c r="K13" i="2"/>
  <c r="L13" i="2" s="1"/>
  <c r="M13" i="2" s="1"/>
  <c r="K18" i="2"/>
  <c r="L18" i="2" s="1"/>
  <c r="M18" i="2" s="1"/>
  <c r="K21" i="2"/>
  <c r="L21" i="2" s="1"/>
  <c r="M21" i="2" s="1"/>
  <c r="K33" i="2"/>
  <c r="L33" i="2" s="1"/>
  <c r="M33" i="2" s="1"/>
  <c r="K37" i="2"/>
  <c r="L37" i="2" s="1"/>
  <c r="M37" i="2" s="1"/>
  <c r="K57" i="2"/>
  <c r="L57" i="2" s="1"/>
  <c r="M57" i="2" s="1"/>
  <c r="K66" i="2"/>
  <c r="L66" i="2" s="1"/>
  <c r="M66" i="2" s="1"/>
  <c r="L70" i="2"/>
  <c r="M70" i="2" s="1"/>
  <c r="L16" i="2"/>
  <c r="M16" i="2" s="1"/>
  <c r="L39" i="2"/>
  <c r="M39" i="2" s="1"/>
  <c r="L48" i="2"/>
  <c r="M48" i="2" s="1"/>
  <c r="I76" i="3" l="1"/>
  <c r="M58" i="2"/>
  <c r="S58" i="2" s="1"/>
  <c r="T58" i="2" s="1"/>
  <c r="M69" i="2"/>
  <c r="S69" i="2" s="1"/>
  <c r="T69" i="2" s="1"/>
  <c r="M10" i="2"/>
  <c r="M14" i="2"/>
  <c r="M50" i="2"/>
  <c r="S50" i="2" s="1"/>
  <c r="T50" i="2" s="1"/>
  <c r="M38" i="2"/>
  <c r="S38" i="2" s="1"/>
  <c r="T38" i="2" s="1"/>
  <c r="M52" i="2"/>
  <c r="S52" i="2" s="1"/>
  <c r="T52" i="2" s="1"/>
  <c r="M32" i="2"/>
  <c r="S32" i="2" s="1"/>
  <c r="T32" i="2" s="1"/>
  <c r="S9" i="2"/>
  <c r="T9" i="2" s="1"/>
  <c r="S43" i="2"/>
  <c r="T43" i="2" s="1"/>
  <c r="S62" i="2"/>
  <c r="T62" i="2" s="1"/>
  <c r="S66" i="2"/>
  <c r="T66" i="2" s="1"/>
  <c r="S39" i="2"/>
  <c r="T39" i="2" s="1"/>
  <c r="S53" i="2"/>
  <c r="T53" i="2" s="1"/>
  <c r="S46" i="2"/>
  <c r="T46" i="2" s="1"/>
  <c r="S59" i="2"/>
  <c r="T59" i="2" s="1"/>
  <c r="S8" i="2"/>
  <c r="T8" i="2" s="1"/>
  <c r="S30" i="2"/>
  <c r="T30" i="2" s="1"/>
  <c r="S15" i="2"/>
  <c r="T15" i="2" s="1"/>
  <c r="S70" i="2"/>
  <c r="T70" i="2" s="1"/>
  <c r="S37" i="2"/>
  <c r="T37" i="2" s="1"/>
  <c r="S36" i="2"/>
  <c r="T36" i="2" s="1"/>
  <c r="S7" i="2"/>
  <c r="T7" i="2" s="1"/>
  <c r="S21" i="2"/>
  <c r="T21" i="2" s="1"/>
  <c r="S63" i="2"/>
  <c r="T63" i="2" s="1"/>
  <c r="S12" i="2"/>
  <c r="T12" i="2" s="1"/>
  <c r="S65" i="2"/>
  <c r="T65" i="2" s="1"/>
  <c r="S56" i="2"/>
  <c r="T56" i="2" s="1"/>
  <c r="S61" i="2"/>
  <c r="T61" i="2" s="1"/>
  <c r="S47" i="2"/>
  <c r="T47" i="2" s="1"/>
  <c r="S11" i="2"/>
  <c r="T11" i="2" s="1"/>
  <c r="S51" i="2"/>
  <c r="T51" i="2" s="1"/>
  <c r="S33" i="2"/>
  <c r="T33" i="2" s="1"/>
  <c r="S67" i="2"/>
  <c r="T67" i="2" s="1"/>
  <c r="S44" i="2"/>
  <c r="T44" i="2" s="1"/>
  <c r="S18" i="2"/>
  <c r="T18" i="2" s="1"/>
  <c r="S34" i="2"/>
  <c r="T34" i="2" s="1"/>
  <c r="S68" i="2"/>
  <c r="T68" i="2" s="1"/>
  <c r="S27" i="2"/>
  <c r="T27" i="2" s="1"/>
  <c r="S24" i="2"/>
  <c r="T24" i="2" s="1"/>
  <c r="S22" i="2"/>
  <c r="T22" i="2" s="1"/>
  <c r="S54" i="2"/>
  <c r="T54" i="2" s="1"/>
  <c r="S42" i="2"/>
  <c r="T42" i="2" s="1"/>
  <c r="S57" i="2"/>
  <c r="T57" i="2" s="1"/>
  <c r="S25" i="2"/>
  <c r="T25" i="2" s="1"/>
  <c r="S13" i="2"/>
  <c r="T13" i="2" s="1"/>
  <c r="S26" i="2"/>
  <c r="T26" i="2" s="1"/>
  <c r="S28" i="2"/>
  <c r="T28" i="2" s="1"/>
  <c r="S64" i="2"/>
  <c r="T64" i="2" s="1"/>
  <c r="S60" i="2"/>
  <c r="T60" i="2" s="1"/>
  <c r="S20" i="2"/>
  <c r="T20" i="2" s="1"/>
  <c r="S16" i="2"/>
  <c r="T16" i="2" s="1"/>
  <c r="S40" i="2"/>
  <c r="T40" i="2" s="1"/>
  <c r="S17" i="2"/>
  <c r="T17" i="2" s="1"/>
  <c r="S14" i="2"/>
  <c r="T14" i="2" s="1"/>
  <c r="S49" i="2"/>
  <c r="T49" i="2" s="1"/>
  <c r="S35" i="2"/>
  <c r="T35" i="2" s="1"/>
  <c r="S31" i="2"/>
  <c r="T31" i="2" s="1"/>
  <c r="S55" i="2"/>
  <c r="T55" i="2" s="1"/>
  <c r="S41" i="2"/>
  <c r="T41" i="2" s="1"/>
  <c r="S45" i="2"/>
  <c r="T45" i="2" s="1"/>
  <c r="S10" i="2"/>
  <c r="T10" i="2" s="1"/>
  <c r="S6" i="2"/>
  <c r="T6" i="2" s="1"/>
  <c r="S29" i="2"/>
  <c r="T29" i="2" s="1"/>
  <c r="S19" i="2"/>
  <c r="T19" i="2" s="1"/>
  <c r="S48" i="2"/>
  <c r="T48" i="2" s="1"/>
  <c r="T71" i="2" l="1"/>
  <c r="G7" i="1"/>
  <c r="F7" i="1"/>
  <c r="J7" i="1" s="1"/>
  <c r="N7" i="1"/>
  <c r="O7" i="1" s="1"/>
  <c r="F6" i="1"/>
  <c r="G6" i="1"/>
  <c r="N6" i="1"/>
  <c r="O6" i="1" s="1"/>
  <c r="G8" i="1"/>
  <c r="F8" i="1"/>
  <c r="E8" i="1"/>
  <c r="N8" i="1"/>
  <c r="O8" i="1" s="1"/>
  <c r="F42" i="1"/>
  <c r="N42" i="1"/>
  <c r="O42" i="1" s="1"/>
  <c r="G42" i="1"/>
  <c r="F61" i="1"/>
  <c r="N61" i="1"/>
  <c r="O61" i="1" s="1"/>
  <c r="G61" i="1"/>
  <c r="F10" i="1"/>
  <c r="J10" i="1" s="1"/>
  <c r="G10" i="1"/>
  <c r="N10" i="1"/>
  <c r="O10" i="1" s="1"/>
  <c r="F18" i="1"/>
  <c r="G18" i="1"/>
  <c r="J18" i="1"/>
  <c r="K18" i="1" s="1"/>
  <c r="N18" i="1"/>
  <c r="O18" i="1" s="1"/>
  <c r="F27" i="1"/>
  <c r="J27" i="1" s="1"/>
  <c r="G27" i="1"/>
  <c r="N27" i="1"/>
  <c r="O27" i="1" s="1"/>
  <c r="G46" i="1"/>
  <c r="J46" i="1" s="1"/>
  <c r="F46" i="1"/>
  <c r="N46" i="1"/>
  <c r="O46" i="1" s="1"/>
  <c r="G55" i="1"/>
  <c r="F55" i="1"/>
  <c r="N55" i="1"/>
  <c r="O55" i="1" s="1"/>
  <c r="N64" i="1"/>
  <c r="O64" i="1" s="1"/>
  <c r="F64" i="1"/>
  <c r="G64" i="1"/>
  <c r="G70" i="1"/>
  <c r="F70" i="1"/>
  <c r="N70" i="1"/>
  <c r="O70" i="1" s="1"/>
  <c r="F14" i="1"/>
  <c r="N14" i="1"/>
  <c r="O14" i="1" s="1"/>
  <c r="G14" i="1"/>
  <c r="F23" i="1"/>
  <c r="N23" i="1"/>
  <c r="O23" i="1" s="1"/>
  <c r="G23" i="1"/>
  <c r="F32" i="1"/>
  <c r="N32" i="1"/>
  <c r="O32" i="1" s="1"/>
  <c r="G32" i="1"/>
  <c r="F37" i="1"/>
  <c r="N37" i="1"/>
  <c r="O37" i="1" s="1"/>
  <c r="G37" i="1"/>
  <c r="N40" i="1"/>
  <c r="O40" i="1" s="1"/>
  <c r="F40" i="1"/>
  <c r="G40" i="1"/>
  <c r="F51" i="1"/>
  <c r="N51" i="1"/>
  <c r="O51" i="1" s="1"/>
  <c r="G51" i="1"/>
  <c r="G65" i="1"/>
  <c r="N65" i="1"/>
  <c r="O65" i="1" s="1"/>
  <c r="F65" i="1"/>
  <c r="G9" i="1"/>
  <c r="N9" i="1"/>
  <c r="O9" i="1" s="1"/>
  <c r="F9" i="1"/>
  <c r="N11" i="1"/>
  <c r="O11" i="1" s="1"/>
  <c r="F11" i="1"/>
  <c r="G11" i="1"/>
  <c r="N12" i="1"/>
  <c r="O12" i="1" s="1"/>
  <c r="F12" i="1"/>
  <c r="G12" i="1"/>
  <c r="F13" i="1"/>
  <c r="G13" i="1"/>
  <c r="N13" i="1"/>
  <c r="O13" i="1" s="1"/>
  <c r="G15" i="1"/>
  <c r="N15" i="1"/>
  <c r="O15" i="1" s="1"/>
  <c r="F15" i="1"/>
  <c r="F16" i="1"/>
  <c r="J16" i="1" s="1"/>
  <c r="G16" i="1"/>
  <c r="N16" i="1"/>
  <c r="O16" i="1" s="1"/>
  <c r="N17" i="1"/>
  <c r="O17" i="1" s="1"/>
  <c r="F17" i="1"/>
  <c r="G17" i="1"/>
  <c r="F19" i="1"/>
  <c r="G19" i="1"/>
  <c r="N19" i="1"/>
  <c r="O19" i="1" s="1"/>
  <c r="F20" i="1"/>
  <c r="N20" i="1"/>
  <c r="O20" i="1" s="1"/>
  <c r="G20" i="1"/>
  <c r="N21" i="1"/>
  <c r="O21" i="1" s="1"/>
  <c r="F21" i="1"/>
  <c r="G21" i="1"/>
  <c r="F22" i="1"/>
  <c r="G22" i="1"/>
  <c r="N22" i="1"/>
  <c r="O22" i="1" s="1"/>
  <c r="G24" i="1"/>
  <c r="N24" i="1"/>
  <c r="O24" i="1" s="1"/>
  <c r="F24" i="1"/>
  <c r="F25" i="1"/>
  <c r="N25" i="1"/>
  <c r="O25" i="1" s="1"/>
  <c r="G25" i="1"/>
  <c r="N26" i="1"/>
  <c r="O26" i="1" s="1"/>
  <c r="F26" i="1"/>
  <c r="G26" i="1"/>
  <c r="F28" i="1"/>
  <c r="G28" i="1"/>
  <c r="N28" i="1"/>
  <c r="O28" i="1" s="1"/>
  <c r="G29" i="1"/>
  <c r="N29" i="1"/>
  <c r="O29" i="1" s="1"/>
  <c r="F29" i="1"/>
  <c r="N30" i="1"/>
  <c r="O30" i="1" s="1"/>
  <c r="F30" i="1"/>
  <c r="J30" i="1" s="1"/>
  <c r="K30" i="1" s="1"/>
  <c r="G30" i="1"/>
  <c r="F31" i="1"/>
  <c r="G31" i="1"/>
  <c r="N31" i="1"/>
  <c r="O31" i="1" s="1"/>
  <c r="F33" i="1"/>
  <c r="G33" i="1"/>
  <c r="N33" i="1"/>
  <c r="O33" i="1" s="1"/>
  <c r="N34" i="1"/>
  <c r="O34" i="1" s="1"/>
  <c r="F34" i="1"/>
  <c r="G34" i="1"/>
  <c r="N35" i="1"/>
  <c r="O35" i="1" s="1"/>
  <c r="F35" i="1"/>
  <c r="G35" i="1"/>
  <c r="G36" i="1"/>
  <c r="N36" i="1"/>
  <c r="O36" i="1" s="1"/>
  <c r="F36" i="1"/>
  <c r="G38" i="1"/>
  <c r="N38" i="1"/>
  <c r="O38" i="1" s="1"/>
  <c r="F38" i="1"/>
  <c r="N39" i="1"/>
  <c r="O39" i="1" s="1"/>
  <c r="F39" i="1"/>
  <c r="G39" i="1"/>
  <c r="J39" i="1" s="1"/>
  <c r="F41" i="1"/>
  <c r="G41" i="1"/>
  <c r="N41" i="1"/>
  <c r="O41" i="1" s="1"/>
  <c r="G43" i="1"/>
  <c r="N43" i="1"/>
  <c r="O43" i="1" s="1"/>
  <c r="F43" i="1"/>
  <c r="N44" i="1"/>
  <c r="O44" i="1" s="1"/>
  <c r="F44" i="1"/>
  <c r="G44" i="1"/>
  <c r="N45" i="1"/>
  <c r="O45" i="1" s="1"/>
  <c r="F45" i="1"/>
  <c r="G45" i="1"/>
  <c r="J45" i="1"/>
  <c r="F47" i="1"/>
  <c r="G47" i="1"/>
  <c r="N47" i="1"/>
  <c r="O47" i="1" s="1"/>
  <c r="N48" i="1"/>
  <c r="O48" i="1" s="1"/>
  <c r="F48" i="1"/>
  <c r="J48" i="1" s="1"/>
  <c r="G48" i="1"/>
  <c r="N49" i="1"/>
  <c r="O49" i="1" s="1"/>
  <c r="F49" i="1"/>
  <c r="J49" i="1" s="1"/>
  <c r="K49" i="1" s="1"/>
  <c r="G49" i="1"/>
  <c r="F50" i="1"/>
  <c r="G50" i="1"/>
  <c r="J50" i="1"/>
  <c r="N50" i="1"/>
  <c r="O50" i="1" s="1"/>
  <c r="G52" i="1"/>
  <c r="N52" i="1"/>
  <c r="O52" i="1" s="1"/>
  <c r="F52" i="1"/>
  <c r="N53" i="1"/>
  <c r="O53" i="1" s="1"/>
  <c r="F53" i="1"/>
  <c r="G53" i="1"/>
  <c r="J53" i="1" s="1"/>
  <c r="N54" i="1"/>
  <c r="O54" i="1" s="1"/>
  <c r="F54" i="1"/>
  <c r="G54" i="1"/>
  <c r="F56" i="1"/>
  <c r="G56" i="1"/>
  <c r="N56" i="1"/>
  <c r="O56" i="1" s="1"/>
  <c r="G57" i="1"/>
  <c r="N57" i="1"/>
  <c r="O57" i="1" s="1"/>
  <c r="F57" i="1"/>
  <c r="N58" i="1"/>
  <c r="O58" i="1" s="1"/>
  <c r="F58" i="1"/>
  <c r="J58" i="1" s="1"/>
  <c r="G58" i="1"/>
  <c r="F59" i="1"/>
  <c r="J59" i="1" s="1"/>
  <c r="K59" i="1" s="1"/>
  <c r="G59" i="1"/>
  <c r="N59" i="1"/>
  <c r="O59" i="1" s="1"/>
  <c r="G60" i="1"/>
  <c r="N60" i="1"/>
  <c r="O60" i="1" s="1"/>
  <c r="F60" i="1"/>
  <c r="G62" i="1"/>
  <c r="N62" i="1"/>
  <c r="O62" i="1" s="1"/>
  <c r="F62" i="1"/>
  <c r="N63" i="1"/>
  <c r="O63" i="1" s="1"/>
  <c r="F63" i="1"/>
  <c r="G63" i="1"/>
  <c r="F66" i="1"/>
  <c r="G66" i="1"/>
  <c r="N66" i="1"/>
  <c r="O66" i="1" s="1"/>
  <c r="N67" i="1"/>
  <c r="O67" i="1" s="1"/>
  <c r="F67" i="1"/>
  <c r="G67" i="1"/>
  <c r="N68" i="1"/>
  <c r="O68" i="1" s="1"/>
  <c r="F68" i="1"/>
  <c r="G68" i="1"/>
  <c r="N69" i="1"/>
  <c r="O69" i="1" s="1"/>
  <c r="F69" i="1"/>
  <c r="G69" i="1"/>
  <c r="E6" i="1"/>
  <c r="J43" i="1" l="1"/>
  <c r="J12" i="1"/>
  <c r="K12" i="1" s="1"/>
  <c r="L12" i="1" s="1"/>
  <c r="P12" i="1" s="1"/>
  <c r="J31" i="1"/>
  <c r="J41" i="1"/>
  <c r="J9" i="1"/>
  <c r="K9" i="1" s="1"/>
  <c r="L9" i="1" s="1"/>
  <c r="P9" i="1" s="1"/>
  <c r="J44" i="1"/>
  <c r="K44" i="1" s="1"/>
  <c r="J47" i="1"/>
  <c r="K47" i="1" s="1"/>
  <c r="L47" i="1" s="1"/>
  <c r="P47" i="1" s="1"/>
  <c r="J17" i="1"/>
  <c r="J52" i="1"/>
  <c r="K52" i="1" s="1"/>
  <c r="J64" i="1"/>
  <c r="K64" i="1" s="1"/>
  <c r="J33" i="1"/>
  <c r="K33" i="1" s="1"/>
  <c r="L33" i="1" s="1"/>
  <c r="P33" i="1" s="1"/>
  <c r="J40" i="1"/>
  <c r="K40" i="1" s="1"/>
  <c r="L40" i="1" s="1"/>
  <c r="P40" i="1" s="1"/>
  <c r="J23" i="1"/>
  <c r="K23" i="1" s="1"/>
  <c r="L23" i="1" s="1"/>
  <c r="P23" i="1" s="1"/>
  <c r="J25" i="1"/>
  <c r="K25" i="1" s="1"/>
  <c r="L25" i="1" s="1"/>
  <c r="P25" i="1" s="1"/>
  <c r="J19" i="1"/>
  <c r="J11" i="1"/>
  <c r="K11" i="1" s="1"/>
  <c r="L11" i="1" s="1"/>
  <c r="P11" i="1" s="1"/>
  <c r="J69" i="1"/>
  <c r="K69" i="1" s="1"/>
  <c r="L69" i="1" s="1"/>
  <c r="P69" i="1" s="1"/>
  <c r="J67" i="1"/>
  <c r="K67" i="1" s="1"/>
  <c r="L67" i="1" s="1"/>
  <c r="P67" i="1" s="1"/>
  <c r="J60" i="1"/>
  <c r="K60" i="1" s="1"/>
  <c r="L60" i="1" s="1"/>
  <c r="P60" i="1" s="1"/>
  <c r="J22" i="1"/>
  <c r="K22" i="1" s="1"/>
  <c r="L22" i="1" s="1"/>
  <c r="P22" i="1" s="1"/>
  <c r="J34" i="1"/>
  <c r="K34" i="1" s="1"/>
  <c r="L34" i="1" s="1"/>
  <c r="P34" i="1" s="1"/>
  <c r="J26" i="1"/>
  <c r="K26" i="1" s="1"/>
  <c r="L26" i="1" s="1"/>
  <c r="P26" i="1" s="1"/>
  <c r="J20" i="1"/>
  <c r="K20" i="1" s="1"/>
  <c r="L20" i="1" s="1"/>
  <c r="P20" i="1" s="1"/>
  <c r="J13" i="1"/>
  <c r="K13" i="1" s="1"/>
  <c r="L13" i="1" s="1"/>
  <c r="P13" i="1" s="1"/>
  <c r="J32" i="1"/>
  <c r="K32" i="1" s="1"/>
  <c r="L32" i="1" s="1"/>
  <c r="P32" i="1" s="1"/>
  <c r="J14" i="1"/>
  <c r="K14" i="1" s="1"/>
  <c r="L14" i="1" s="1"/>
  <c r="P14" i="1" s="1"/>
  <c r="J42" i="1"/>
  <c r="K42" i="1" s="1"/>
  <c r="L42" i="1" s="1"/>
  <c r="P42" i="1" s="1"/>
  <c r="J38" i="1"/>
  <c r="K38" i="1" s="1"/>
  <c r="L38" i="1" s="1"/>
  <c r="P38" i="1" s="1"/>
  <c r="J29" i="1"/>
  <c r="K29" i="1" s="1"/>
  <c r="L29" i="1" s="1"/>
  <c r="P29" i="1" s="1"/>
  <c r="J24" i="1"/>
  <c r="J70" i="1"/>
  <c r="K70" i="1" s="1"/>
  <c r="L70" i="1" s="1"/>
  <c r="P70" i="1" s="1"/>
  <c r="J6" i="1"/>
  <c r="K6" i="1" s="1"/>
  <c r="L6" i="1" s="1"/>
  <c r="P6" i="1" s="1"/>
  <c r="J36" i="1"/>
  <c r="K36" i="1" s="1"/>
  <c r="L36" i="1" s="1"/>
  <c r="P36" i="1" s="1"/>
  <c r="J21" i="1"/>
  <c r="K21" i="1" s="1"/>
  <c r="L21" i="1" s="1"/>
  <c r="P21" i="1" s="1"/>
  <c r="J15" i="1"/>
  <c r="K15" i="1" s="1"/>
  <c r="L15" i="1" s="1"/>
  <c r="P15" i="1" s="1"/>
  <c r="J51" i="1"/>
  <c r="K51" i="1" s="1"/>
  <c r="L51" i="1" s="1"/>
  <c r="P51" i="1" s="1"/>
  <c r="J37" i="1"/>
  <c r="K37" i="1" s="1"/>
  <c r="L37" i="1" s="1"/>
  <c r="P37" i="1" s="1"/>
  <c r="J61" i="1"/>
  <c r="K61" i="1" s="1"/>
  <c r="J66" i="1"/>
  <c r="K66" i="1" s="1"/>
  <c r="L66" i="1" s="1"/>
  <c r="P66" i="1" s="1"/>
  <c r="J55" i="1"/>
  <c r="K55" i="1" s="1"/>
  <c r="L55" i="1" s="1"/>
  <c r="P55" i="1" s="1"/>
  <c r="J68" i="1"/>
  <c r="K68" i="1" s="1"/>
  <c r="L68" i="1" s="1"/>
  <c r="P68" i="1" s="1"/>
  <c r="J8" i="1"/>
  <c r="K8" i="1" s="1"/>
  <c r="L8" i="1" s="1"/>
  <c r="P8" i="1" s="1"/>
  <c r="J62" i="1"/>
  <c r="K62" i="1" s="1"/>
  <c r="L62" i="1" s="1"/>
  <c r="P62" i="1" s="1"/>
  <c r="J56" i="1"/>
  <c r="K56" i="1" s="1"/>
  <c r="L56" i="1" s="1"/>
  <c r="P56" i="1" s="1"/>
  <c r="J35" i="1"/>
  <c r="K35" i="1" s="1"/>
  <c r="L35" i="1" s="1"/>
  <c r="P35" i="1" s="1"/>
  <c r="J54" i="1"/>
  <c r="K54" i="1" s="1"/>
  <c r="L54" i="1" s="1"/>
  <c r="P54" i="1" s="1"/>
  <c r="J63" i="1"/>
  <c r="K63" i="1" s="1"/>
  <c r="L63" i="1" s="1"/>
  <c r="P63" i="1" s="1"/>
  <c r="J57" i="1"/>
  <c r="K57" i="1" s="1"/>
  <c r="L57" i="1" s="1"/>
  <c r="P57" i="1" s="1"/>
  <c r="J28" i="1"/>
  <c r="K28" i="1" s="1"/>
  <c r="L28" i="1" s="1"/>
  <c r="P28" i="1" s="1"/>
  <c r="J65" i="1"/>
  <c r="K65" i="1" s="1"/>
  <c r="L65" i="1" s="1"/>
  <c r="P65" i="1" s="1"/>
  <c r="K16" i="1"/>
  <c r="L16" i="1" s="1"/>
  <c r="P16" i="1" s="1"/>
  <c r="K58" i="1"/>
  <c r="L58" i="1" s="1"/>
  <c r="P58" i="1" s="1"/>
  <c r="K31" i="1"/>
  <c r="L31" i="1" s="1"/>
  <c r="P31" i="1" s="1"/>
  <c r="K7" i="1"/>
  <c r="L7" i="1" s="1"/>
  <c r="P7" i="1" s="1"/>
  <c r="K46" i="1"/>
  <c r="L46" i="1" s="1"/>
  <c r="P46" i="1" s="1"/>
  <c r="L49" i="1"/>
  <c r="P49" i="1" s="1"/>
  <c r="L18" i="1"/>
  <c r="P18" i="1" s="1"/>
  <c r="L64" i="1"/>
  <c r="P64" i="1" s="1"/>
  <c r="K39" i="1"/>
  <c r="L39" i="1" s="1"/>
  <c r="P39" i="1" s="1"/>
  <c r="K53" i="1"/>
  <c r="L53" i="1" s="1"/>
  <c r="P53" i="1" s="1"/>
  <c r="K41" i="1"/>
  <c r="L41" i="1" s="1"/>
  <c r="P41" i="1" s="1"/>
  <c r="L59" i="1"/>
  <c r="P59" i="1" s="1"/>
  <c r="K10" i="1"/>
  <c r="L10" i="1" s="1"/>
  <c r="P10" i="1" s="1"/>
  <c r="L30" i="1"/>
  <c r="P30" i="1" s="1"/>
  <c r="K27" i="1"/>
  <c r="L27" i="1" s="1"/>
  <c r="P27" i="1" s="1"/>
  <c r="K50" i="1"/>
  <c r="L50" i="1" s="1"/>
  <c r="P50" i="1" s="1"/>
  <c r="K45" i="1"/>
  <c r="L45" i="1" s="1"/>
  <c r="P45" i="1" s="1"/>
  <c r="K17" i="1"/>
  <c r="L17" i="1" s="1"/>
  <c r="P17" i="1" s="1"/>
  <c r="K43" i="1"/>
  <c r="L43" i="1" s="1"/>
  <c r="P43" i="1" s="1"/>
  <c r="K48" i="1"/>
  <c r="L48" i="1" s="1"/>
  <c r="P48" i="1" s="1"/>
  <c r="L44" i="1" l="1"/>
  <c r="P44" i="1" s="1"/>
  <c r="L52" i="1"/>
  <c r="P52" i="1" s="1"/>
  <c r="K24" i="1"/>
  <c r="L24" i="1" s="1"/>
  <c r="P24" i="1" s="1"/>
  <c r="L61" i="1"/>
  <c r="P61" i="1" s="1"/>
  <c r="K19" i="1"/>
  <c r="L19" i="1" s="1"/>
  <c r="P19" i="1" s="1"/>
</calcChain>
</file>

<file path=xl/sharedStrings.xml><?xml version="1.0" encoding="utf-8"?>
<sst xmlns="http://schemas.openxmlformats.org/spreadsheetml/2006/main" count="362" uniqueCount="192">
  <si>
    <t>ESTRUCTURA DE COSTOS POR UNIDAD FABRICADA</t>
  </si>
  <si>
    <t>COSTOS DIRECTOS</t>
  </si>
  <si>
    <t>CTO.DIRECTO</t>
  </si>
  <si>
    <t>COSTOS</t>
  </si>
  <si>
    <t>OTROS</t>
  </si>
  <si>
    <t>FLETES Y</t>
  </si>
  <si>
    <t>TOTAL</t>
  </si>
  <si>
    <t>IMPUESTOS Y</t>
  </si>
  <si>
    <t>TOTL COSTOS Y</t>
  </si>
  <si>
    <t>VALOR</t>
  </si>
  <si>
    <t>%</t>
  </si>
  <si>
    <t>ITEM</t>
  </si>
  <si>
    <t>DESCRIPCIÓN</t>
  </si>
  <si>
    <t>MATERIALES</t>
  </si>
  <si>
    <t>MANO OBRA</t>
  </si>
  <si>
    <t>INDIRECTOS</t>
  </si>
  <si>
    <t>TRANSPORTE</t>
  </si>
  <si>
    <t>IMPREVISTOS</t>
  </si>
  <si>
    <t>COSTOS OPERATIVOS</t>
  </si>
  <si>
    <t>DECUENTOS ENTIDAD</t>
  </si>
  <si>
    <t>GASTOS</t>
  </si>
  <si>
    <t>OFERTADO ANTES DE IVA</t>
  </si>
  <si>
    <t>IVA 19%</t>
  </si>
  <si>
    <t>IVA INCL</t>
  </si>
  <si>
    <t>UTILIDAD</t>
  </si>
  <si>
    <t>DE UTILIDAD</t>
  </si>
  <si>
    <t>PONDERADO</t>
  </si>
  <si>
    <t>TOTAL % DE</t>
  </si>
  <si>
    <t>MERCANCÍA NO FABRICADA POR LA EMPRESA</t>
  </si>
  <si>
    <t>EDGAR ARIZA VIRVIESCAS</t>
  </si>
  <si>
    <t>C.C 13.953.585 Vélez-Santander</t>
  </si>
  <si>
    <t>PERSONA NATURAL</t>
  </si>
  <si>
    <t>CASILLERO METALICO (SEGÚN FICHA TÉCNICA)</t>
  </si>
  <si>
    <t>PUESTO DE TRABAJO EN L PARA RECEPCIÓN( SEGÚN FICHA TECNICA)</t>
  </si>
  <si>
    <t>PUESTO DE TRABAJO GERENCIAL EN L (SEGÚN FICHA TECNICA)</t>
  </si>
  <si>
    <t>SUPERFICIE RECTANGULAR (SEGÚN FICHA TECNICA)</t>
  </si>
  <si>
    <t>PUESTO DE TRABAJO RECTANGULAR (SEGÚN FICHA TECNICA)</t>
  </si>
  <si>
    <t>ARCHIVO DE DOS MODULOS  RODANTES (SEGÚN FICHA TÉCNICA)</t>
  </si>
  <si>
    <t>SILLA UNIVERSITARIA CON BRAZO ABATIBLE (SEGÚN FICHA TECNICA)</t>
  </si>
  <si>
    <t>SILLA TANDEM 3 PUESTOS (SEGÚN FICHA TÉCNICA)</t>
  </si>
  <si>
    <t>MESA CAFÉ O IMPRESORA GABETA INFERIOR 2 PUERTAS (SEGÚN FICHA TECNICA)</t>
  </si>
  <si>
    <t>PUNTO ECOLOGICO (SEGÚN FICHA TECNICA)</t>
  </si>
  <si>
    <t>ESCRITORIO PARA ESTUDIANTE RECTANGULAR DOS PUESTOS (SEGÚN FICHA TÉCNICA)</t>
  </si>
  <si>
    <t>PUESTOS DE TRABAJO EN L AUTOSOPORTADOS ( SEGÚN FICHAS TECNICAS)</t>
  </si>
  <si>
    <t>TABLERO EN ACRILICO FIJADO A MURO (SEGÚN FICHA TECNICA)</t>
  </si>
  <si>
    <t>ESTANTES METALICOS FIJADOS A MURO PISO (SEGÚN FICHA TÉCNICA)</t>
  </si>
  <si>
    <t>CARTELERA TABLERO DE CORCHO (SEGÚN FICHA TÉCNICA)</t>
  </si>
  <si>
    <t>ATRIL COMBINADO DE METACRILATO (SEGÚN FICHA TÉCNICA)</t>
  </si>
  <si>
    <t>MESAS PARA EXTERIOR DE 4 PUESTOS (SEGÚN FICHAS TÉCNICAS)</t>
  </si>
  <si>
    <t>SALA DE ESPERA (SEGÚN FICHA TÉCNICA)</t>
  </si>
  <si>
    <t>ESCRITORIO TAU PRESIDENTE (SEGÚN FICHA TÉCNICA)</t>
  </si>
  <si>
    <t>RECEPCIÓN EN L  (SEGÚN FICHA TECNICA)</t>
  </si>
  <si>
    <t>BIBLIOTECA (SEGÚN FICHA TÉCNICA)</t>
  </si>
  <si>
    <t>MESA REDONDA ( SEGÚN FICHA TÉCNICA)</t>
  </si>
  <si>
    <t>MESA JUNTAS RECTANGULAR (SEGÚN FICHA TÉCNICA)</t>
  </si>
  <si>
    <t>PAPELOGRAFO (SEGÚN FICHA TÉCNICA)</t>
  </si>
  <si>
    <t>ESCRITORIO RECTANGULAR (SEGÚN FICHA TECNICA)</t>
  </si>
  <si>
    <t>SOFA DE 2 PUESTOS (SEGÚN FICHA TÉCNICA)</t>
  </si>
  <si>
    <t>ESTRUCTURA PARA HORNOS MICROHONDAS (SEGÚN FICHA TÉCNICA)</t>
  </si>
  <si>
    <t>ISLA PARA SALA DE SISTEMAS 7 PUESTOS (SEGÚN FICHA TÉCNICA)</t>
  </si>
  <si>
    <t>ISLA PARA SALA DE SISTEMAS 5 PUESTOS (SEGÚN FICHA TÉCNICA)</t>
  </si>
  <si>
    <t>MESA DE LECTURA RECTANGULAR  (SEGÚN FICHA TECNICA)</t>
  </si>
  <si>
    <t>KIT MESA PARA EXTERIOR (SEGÚN FICHA TÉCNICA)</t>
  </si>
  <si>
    <t>PUESTO DE TRABAJO EN L DOBLE (SEGÚN FICHA TÉCNICA)</t>
  </si>
  <si>
    <t>MODULOS PARA BIBLIOTECA A DOS CARAS (SEGÚN FICHA TÉCNICA)</t>
  </si>
  <si>
    <t>PUESTOS DE TRABAJO COLABORATIVO (SEGÚN FICHA TÉCNICA)</t>
  </si>
  <si>
    <t>FOLDERAMA (SEGÚN FICHA TÉCNICA)</t>
  </si>
  <si>
    <t>METRO CUADRADADO DE DIVISIÓN (SEGÚN FICHA TÉCNICA)</t>
  </si>
  <si>
    <t>CONTENEDOR DE BASURA TIPO INDUSTRIAL ( SEGÚN FICHA TECNICA)******</t>
  </si>
  <si>
    <t>CONTENEDOR DE RESIDUOS PELIGROSOS (SEGÚN FICHA TECNICA)*******</t>
  </si>
  <si>
    <t>PUNTO DE RECICLAJE (SEGÚN FICHA TÉCNICA)******</t>
  </si>
  <si>
    <t>CONTENEDOR DE ALMACENAMIENTO DE TAPAS ( SEGÚN FICHA TÉCNICA )******</t>
  </si>
  <si>
    <t>CONTENEDOR DE ALMACENAMIENTO DE PILAS Y/O BATERIAS (SEGÚN FICHA TECNICA)********</t>
  </si>
  <si>
    <t>ESTIBAS PLASTICAS TIPO INDUSTRIAL (SEGÚN FICHA TECNICA)******</t>
  </si>
  <si>
    <t>BASCULA PARA EL PESAJE DE RESIDUOS (SEGÚN FICHA TÉCNICA)********</t>
  </si>
  <si>
    <t>CORTINA ENROLLABLE  EN TEJIDO SCREEN (SEGÚN FICHA TECNICA)********</t>
  </si>
  <si>
    <t>CORTINA BLACK-OUT ENROLLABLE (SEGÚN FICHA TECNICA)********</t>
  </si>
  <si>
    <t>TAPETE ATRAPA MUGRE ( SEGÚN FICHA TECNICA)******</t>
  </si>
  <si>
    <t>METRO LINEAL DE AVISO INSTITUCIONAL (SEGÚN FICHA TÉCNICA)*********</t>
  </si>
  <si>
    <t>BANDERA DE LA ESAP (SEGÚN FICHAS TECNICAS)*******</t>
  </si>
  <si>
    <t>BANDERA DEPARTAMENTAL (SEGÚN FICHA TECNICA)******</t>
  </si>
  <si>
    <t>BANDERA DE COLOMBIA (SEGÚN FICHA TÉCNICA)********</t>
  </si>
  <si>
    <t>SILLA DE RUEDAS ESTRUCTURA EN ACERO CROMADO (SEGÚN FICHA TÉCNICA)*********</t>
  </si>
  <si>
    <t>NEVERA NO FROST (SEGÚN FICHA TÉCNICA)********</t>
  </si>
  <si>
    <t>ASTA DE BANDERA METÁLICA (SEGÚN FICHA TÉCNICA)***********</t>
  </si>
  <si>
    <t>SOPORTE EN PEDESTAL PARA TV (SEGÚN FICHA TÉCNICA)*******</t>
  </si>
  <si>
    <t>PUNTO ECOLÓGICO PLASTICO (SEGÚN FICHA TECNICA)*********</t>
  </si>
  <si>
    <t>SILLA PRESIDENTE ERGONÓMICA (SEGÚN FICHA TÉCNICA)*********</t>
  </si>
  <si>
    <t>SILLA OPERATIVA ERGONÓMICA (SEGÚN FICHA TÉCNICA)*********</t>
  </si>
  <si>
    <t>SILLA GERENCIAL (SEGÚN FICHA TÉCNICA)*********</t>
  </si>
  <si>
    <t>SILLA INTERLOCUTORA FIJA CON BRAZOS (SEGÚN FICHA TÉCNICA)***********</t>
  </si>
  <si>
    <t>SILLA FIJA (SEGÚN FICHA TÉCNICA)**********</t>
  </si>
  <si>
    <t>SILLA GIRATORIA ERGONÓMICA (SEGÚN FICHA TÉCNICA)*******</t>
  </si>
  <si>
    <t>VIDEO PROYECTOR /SEGÚN FICHA TÉCNICA)*********</t>
  </si>
  <si>
    <t>TV 70 PULGADAS (SEGÚN FICHA TÉCNICA)*********</t>
  </si>
  <si>
    <t>********************</t>
  </si>
  <si>
    <t>ITEMS: 11-13-14-15-16-17-18-19-20-21-24-27-28-9-30-32-35-36-37</t>
  </si>
  <si>
    <t>44-45-50-51-52-53-57-65</t>
  </si>
  <si>
    <t>CANTIDADES</t>
  </si>
  <si>
    <t>VALOR UNITARIO</t>
  </si>
  <si>
    <t>VALOR TOTAL IVA INCLUIDO</t>
  </si>
  <si>
    <t>UTILIDAD X</t>
  </si>
  <si>
    <t>UNIDAD</t>
  </si>
  <si>
    <t>VALOR OFERTADO SUBASTA</t>
  </si>
  <si>
    <t>DIFERENCIA POR AJUSTE CENTAVOS</t>
  </si>
  <si>
    <t>VALOR TOTAL OFERTADO IVA INCLUIDO</t>
  </si>
  <si>
    <t>FORMATO DE COTIZACIÓN DOTACIÓN DE MOBILIARIO</t>
  </si>
  <si>
    <t>ELEMENTO</t>
  </si>
  <si>
    <t>UNIDAD DE MEDIDA</t>
  </si>
  <si>
    <t>CANTIDAD TOTAL</t>
  </si>
  <si>
    <t>VALOR UNIT</t>
  </si>
  <si>
    <t>VALOR TOTAL</t>
  </si>
  <si>
    <t>Casillero metálico de 0.99 m de ancho x 1.78 m de alto x 0.48 m de fondo, con 9 casillas, fabtricado en lámina Cold Rolled calibre 16 en laterales, pisos, techos y puertas para garantizar resistencia al impacto y durabilidad, Acabados en pintura electroestática, tipo Epoxipoliester, en colores a elegir por la ESAP, Azul Institucional ref: EP10318 y Gris Gofrado EP10211, las puertas se deben diseñar con el logo institucional en un área aproximadas de 10 cm x 10 cm en impresion en vinilo. Las hojas de las puertas deben tener portacandado, ventilación y numeración. Garantía de 12 meses por fabricación.</t>
  </si>
  <si>
    <t>UN</t>
  </si>
  <si>
    <t>Puesto de trabajo en L para recepción (1.70 y 1.50 de lado x 0.60 de ancho), retorno de 1,10 x 0,50  superficie en aglomerado cara superior en fórmica de alta calidad F8 o superior, superficie inferior en balance Backer para evitar pandeos y proteger de la humedad y canto en PVC  termoformado, 2 cajoneras 2x1, bandeja portacables en lámina C.R. troquelada con pintura electroestática , paneles laterales enchapados en formica F8 y dilataciones en aluminio a=2 cms superficie de atencion en vidrio de 15 mm con soportes dilatadores en acero,  pantalla en vidrio laminado h= 0,40 mts con soporte en acero.
Color Formica HARD ROCK MAPLE MW 76
Color Canto Gris
Color Pintura Gris Gofrado EP10211</t>
  </si>
  <si>
    <t>Puestos de trabajo gerencial en L autosoportado ( 1.70  y 1.60 m de lado x 0.60 y 0.70 ancho) con dos cajoneras 2x1 con cerradura con tapa enchapada en fórmica,  superficie en aglomerado  de 25mm, cara superior en fórmica de alta calidad F8 o superior, superficie inferior en balance Backer para evitar pandeos y proteger de la humedad y canto en  PVC termofundido,  Costado Italiano fabricado en tubo ovalado de 41 x 72, calibre 18, puntera en polipropileno de alta densidad y nivelador de ajuste de altura , amarre superior en platina de 1/4" x 3", faldero en lamina C.R., troquelado con pintura electroestatica. Bandeja portacables en lámina C.R. troquelada , con pintura electroestatica, perforación remata por un pasacables de material plastico o similar que atraviese la superficie.
Formica MW HARD ROCK MAPLE MW76
Color canto Gris
Color pintura Gris Gofrado EP10211</t>
  </si>
  <si>
    <t>Superficie rectangular (largo 0,9 mts x 0,60 mts) en aglomerado de 25 mm, con formica y canto en PVC termofundido, estructura compuesta por dos soprtes "H" fabricados en tubo redondo  calibre 18 de 2" y 3/4" terminados en pintura electroestatica, 4 tapones en polipropileno y niveladores con recubrimirento plastico para ajuste de altura, bandeja portacables troquelado. Perforacion rematada por un pasacables de material plastico, o similar que atraviese la superficie. 
Color Formica MW HARD ROCK MAPLE MW76
Color Canto Gris
Color Pintura Gris Gofrado EP10211</t>
  </si>
  <si>
    <t>Puesto de trabajo rectangular, (longitud variable 1.2 de largo x 0.60 ancho) con cajonera 2x1 con cerradura, superficie en aglomerado 25 mm cara superior en fórmica de alta calidad F8 o superior, superficie inferior en balance Backer para evitar pandeos y proteger de la humedad y canto en PVC termofundidos, estructura compuesta por dos soportes en "H" fabricados en tubo redondo calibre 18 de 2" y 3/4" terminados en pintura electroestatica , 4 tapones en polipropileno y niveladores con recubrimiento plastico para ajuste de altura, pantalla en vidrio sanblasting h=40 cms y soportes de acero, bandeja portacables en lamina C.R. troquelada con pintura electroestatica, perforacion rematada por un pasacables de material plastico o similar que atraviese la superficie.
Color Formica MW HARD ROCK MAPLE MW76
Color Canto Gris
Color Pintura Gris Gofrado EP10211
Color Pantalla Blanco Hielo</t>
  </si>
  <si>
    <t>Puesto de trabajo rectangular, (longitud variable 1.5 de largo x 0.60 ancho) con cajonera 2x1 con cerradura, superficie en aglomerado 25 mm cara superior en fórmica de alta calidad F8 o superior, superficie inferior en balance Backer para evitar pandeos y proteger de la humedad y canto en PVC termofundidos, estructura compuesta por dos soportes en "H" fabricados en tubo redondo calibre 18 de 2" y 3/4" terminados en pintura electroestatica , 4 tapones en polipropileno y niveladores con recubrimiento plastico para ajuste de altura, pantalla en vidrio sanblasting h=40 cms y soportes de acero, bandeja portacables en lamina C.R. troquelada con pintura electroestatica, perforacion rematada por un pasacables de material plastico o similar que atraviese la superficie.
Color Formica MW HARD ROCK MAPLE MW76
Color Canto Gris
Color Pintura Gris Gofrado EP10211
Color Pantalla Blanco Hielo</t>
  </si>
  <si>
    <t>Archivo de dos modulos rodantes manual y dos fijos laterales: Parales de 2.00 alto y entrepaños de 0.30 frente mts de fondo x 1,0 de frente, con dobles tope de espaldar y refuerzo, fabricados en lámina CR C16 y C20 respectivamente, con una resistencia de 80 kg peso repartido.
Acabos frontales en lámina CR cal 18 en pintura electrostática, color a elegir por la ESAP, puerta con cerradura.
Desplazamiento de módulos móviles manualmente, sobre bases y rieles fabricados en ángulo de 1 1/2" x 3/16 de pulgada, accionados mediante manija de empuje manual sobre las ruedas  de tracción macizas de hierro maquinado, que incluyen rodamientos sellados de 3,5" de diámetro. Tensores en platina de 3/4 * 1/8 de pulgada.
El archivo estará compuesto por dos unidades de consulta fijas y una doble rodante, con una puerta.
Las UDC de consulta fijas medirán en su interior 1.0 de frente x 0.30 de fondo x 2.0 m de alto y el panel frontal será de 0,35 de frente por 2,0 de alto y las dobles rodantes serán cada una de 1,0 de frente x 0,60 de fondo (2 de 0,30 m) y 2,0 de alto y el panel frontal será de 0,75 x 2,0 m, la puerta será de 0,75 de frente por 2,0 de alto con llave. Espacios para carpetas tamaño oficio y AZ- Oficio. GARANTIA 2 AÑOS.
Color Azul EP10318
Color Gris Gofrado EP10211</t>
  </si>
  <si>
    <t>Silla universitaria con brazo abatible, Tapizada en paño hilat- con carcazas en la espalda y asiento, base tubo metálica calibre 16, con carcazas en la espalda y asiento, base tubo metálica, Acabado en paño Hilat o similar color azul rey # 2, asiento en espuma inyectada densidad 45, espalda en espuma laminada de alta densidad 50 mm de espesor, bastidores y carcazas en polipropileno, con brazos, estructura en tubo elíptico 14 * 24 mm., pintura epoxi poliéster de aplicación electrostática. DOS (2) AÑOS de Garantía.
Color Pintura Estructura  Gris Gofrado EP10211
Color Formica Raqueta MW HARD ROCK MAPLE MW76.
Canto Color Gris.</t>
  </si>
  <si>
    <t>Silla tandem tres puestos</t>
  </si>
  <si>
    <t>Mesa café o impresora, con gabeta inferior con puertas, un entrepaño, fabricadas en aglomerado con formica, manija.
Color Formica MW HARD ROCK MAPLE MW76
Color Canto Gris</t>
  </si>
  <si>
    <t xml:space="preserve">Contenedor de basura tipo industrial, capacidad de 55 gal, medidas: frente 0.66, ancho 0.74, alto 1.01, para trabajo pesado fabircado en polietileno, con ruedas,manija y tapa. </t>
  </si>
  <si>
    <t>Punto Ecológico
Base	metálica con tablero tres puestos 
Mínimo    tres     contenedores     así:
Color blanco: Para depositar los residuos aprovechables como plástico, botellas, latas, vidrio, metales, papel y cartón. - Este tipo de caneca debe ir con el nombre de Residuos	Aprovechables
Color negro: Para depositar residuos no aprovechables como el papel higiénico; servilletas, papeles y cartones contaminados con comida; papeles metalizados, entre otros. -Este tipo de caneca debe ir con el nombre de Residuos No Aprovechables u ordinarios.
Color verde: Para depositar residuos orgánicos aprovechables como los restos de comida, desechos agrícolas etc.- Este tipo de caneca debe ir con el nombre de Residuos	Orgánicos
Capacidad  35 litros 
Contenedores elaborados en plástico
DEBE PRESENTAR EL PICTOGRAMA O SIMBOLO QUE REPRESENTE LOS RESIDUOS A CONTENER SEGÚN RESOLUCION 2184 de 2019 PARA CADA
CANECA PERTENECIENTE A LOS PUNTOS ECOLOGICOS</t>
  </si>
  <si>
    <t>Contenedor de residuos peligrosos x 1 capacidad 180 litros</t>
  </si>
  <si>
    <t>Punto de reciclaje. Contenedor de almacenamiento de papel reciclado. Medidas 1,50x0,9. Fabricado en cartón y acrilico. Colores a convenir. Con materiar infografico de acuerdo a las necesidades de la ESAP.</t>
  </si>
  <si>
    <t>Contenedor de almacenamiento de tapas. Estructura y superficie metalica coll rolled calibre 18 con pintura electrostatica, base metalica. Frente y costados en acrilico traslucidos. Con rejilla para recoger los elementos. Medidas 0,90 de alto por 0,30 de ancho. Con capacidad de 30-35 litros. Con cabidad que permita introducir la tapa mas no sacarla. Colores a convenir. Con materiar infografico.</t>
  </si>
  <si>
    <t>Contenedor de almacenamiento de pilas y/o baterias.  Estructura y superficie metalica coll rolled calibre 18 con pintura electrostatica, base metalica. Frente y costados en acrilico traslucidos. Con rejilla para recoger los elementos. Medidas 0,90 de alto por 0,30 de ancho. Con capacidad de 30-35 litros. Con cabidad que permita introducir la tapa mas no sacarla. Colores a convenir. Con materiar infografico.</t>
  </si>
  <si>
    <t>Estibas plasticas, tipo industrial. Material reciclable polietileno de alta densidad - plasticos pos industriales y polipropileno. Medida 1,2 m x 1,00 m</t>
  </si>
  <si>
    <t xml:space="preserve">Bascula para el pesaje de residuos. Para trabajo en Industria, Verificación de Peso, Control Interno Plataforma de suelo,  Capacidad de 300 a 1500 kg. Con pantalla LCD
</t>
  </si>
  <si>
    <r>
      <t>Cortina enrollable en tejido screen (</t>
    </r>
    <r>
      <rPr>
        <b/>
        <sz val="9"/>
        <color theme="1"/>
        <rFont val="Calibri"/>
        <family val="2"/>
        <scheme val="minor"/>
      </rPr>
      <t>cantidad según dimensiones en m2</t>
    </r>
    <r>
      <rPr>
        <sz val="9"/>
        <color theme="1"/>
        <rFont val="Calibri"/>
        <family val="2"/>
        <scheme val="minor"/>
      </rPr>
      <t xml:space="preserve">), Material: con hilos de fibra de vidrio o poliéster recubiertos de PVC, debe poseer tejidos ignífugos, que  cumplan normativas M-1 Clase 1, B-1 y M-2. Las cortinas se enrollan sobre un tubo de aluminio de 25ø, 43ø, 53ø, 70ø ó 78ø. Dependiendo del tamaño de la misma.
</t>
    </r>
  </si>
  <si>
    <t>M2</t>
  </si>
  <si>
    <r>
      <t>Cortina Black-out enrollable (</t>
    </r>
    <r>
      <rPr>
        <b/>
        <sz val="9"/>
        <color theme="1"/>
        <rFont val="Calibri"/>
        <family val="2"/>
        <scheme val="minor"/>
      </rPr>
      <t>cantidad según dimensiones en m2</t>
    </r>
    <r>
      <rPr>
        <sz val="9"/>
        <color theme="1"/>
        <rFont val="Calibri"/>
        <family val="2"/>
        <scheme val="minor"/>
      </rPr>
      <t>) Material: Composición 30% F.V  70% PVC  2  capas de vinilo - 1 de fibra de vidrio-1 capa  negra en poliéster. Debe poseer tejidos ignofugos que cumplan normativas M-1 Clase 1, B-1 y M-2. Caracteriísticas. retención De Luz : 100%, ancho de la tela: 1.83mt, peso: 520gm/mt2, resistencia al fuego, tubo De aluminio, soportes: metálicos en acero cromados, mandos: Plásticos de alto impacto inyectados, base: Varilla redonda en aluminio pintado  blanco ½, cadena: Plástica de alta densidad  cordón de  nylon – unión de plástico alto impacto, retención rayos UV : 100%. Color a seleccionar por la ESAP. GARANTIA3 años por defectos de fabricación.
Color Tela Beige Monaco.</t>
    </r>
  </si>
  <si>
    <t xml:space="preserve">Tapete atrapa mugre 70 x 45 cm  con perfil remata borde,  con logotipo de la ESAP, con los colores institucionales/ tapete impreso. El reverso de hule del tapete con logotipo le brinda durabilidad y resistencia. Con garantía
</t>
  </si>
  <si>
    <t>Escritorio para estudiante rectangular de dos puestos (1.40 m de largo x 0.50 ancho), superficie en aglomerado de 25mm,  cara superior en fórmica de alta presión F8 o superior, superficie inferior en balance Backer para evitar pandeos y proteger de la humedad y canto en PVC 2mm termo- fundido, perforación rematada por un pasa cables de material plástico o similar que atraviese la superficie.
Estructura compuesta por dos soportes en "H" fabricados en tubo redondo calibre 18 de 2" y 3/4"terminados en pintura electroestática, 4 tapones en polipropileno y 4 niveladores con recubrimiento plastico para ajuste de altura.
Faldero en aglomerado de 15 mm, cara exterior en fórmica de alta presión F8 o superior, superficie interior en balance Backer para evitar pandeos y proteger de la humedad y canto en PVC 2mm termofundido, fijado a supercie y soportes.
Color Formica MW HARD ROCK MAPLE MW76
Color Canto Gris
Color pintura Gris Gofrado EP10211</t>
  </si>
  <si>
    <t>Puestos de trabajo en L autosoportados (1.40 m. xc 1,40 mts de lado x 0.60 m. ancho) con cajonera 2x1 con cerradura,  superficie en aglomerado de 25 mm , cara superior en fórmica de alta calidad F8 o superior, superficie inferior en balance Backer para evitar pandeos y proteger de la humedad y canto en PVC, estructura compuesta por dos soportes en "H" fabricados  en tubo redondo calibre 18  de 2" x 3/4"  terminados en  pintura electroestática,  pantalla en vidrio sandblasting (2) h= 0.40 m. y soportes en acero, faldero en lámica C.R. troquelado con pintura electtoestética. Bandeja portacables en lámica C.R. troquelada y pintura electroestática. Perforación rematada por un pasa cables de material plástico o similar que atraviese la superficie.
Color Formica MW HARD ROCK MAPLE MW76
Color Canto Gris
Color Pantalla Blanco Hielo</t>
  </si>
  <si>
    <t>Metro lineal de Aviso institucional de ancho 0,80m texto de 0,13m de altura en alto relieve material acrílico espesor de 0,05m con iluminación interna letra por letra</t>
  </si>
  <si>
    <t>ML</t>
  </si>
  <si>
    <t>Tablero en acrilico fijado a muro, medidas: 1,20cm x 2.40 cm, con portaborrador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</si>
  <si>
    <t xml:space="preserve">Estantes metálicos fijados a muro o piso, h=2m. L=0,90m, a=0.30m, con 5 entrepaños y tapa superior, Anaqueles o bandejas en lámina de hierro calibre 1/32″ o chapa 22. Angulos ranurados de lámina de hierro espesor 1/16″  y  2.0mm., terminados con pintura electrostática. </t>
  </si>
  <si>
    <t>BANDERA DE LA ESAP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</si>
  <si>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BANDERA DEPARTAMENTAL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</si>
  <si>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BANDERA DE COLOMBIA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</si>
  <si>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Silla de ruedas Estructura en acero cromado.
Plegable, apoya brazos abatibles.
Tapiz de respaldo en Engomado 600 relleno en espuma densidad 25.
Tapiz de asiento en lona impermeable con refuerzo tejido de fibra.
Apoya pies desmontables de altura  regulable.
Ruedas delanteras 7” maciza.
Ruedas traseras aro 24, aro propulsor y freno
Ancho del asiento: 44cm. Y 40 cm.
Profundidad del asiento: 40 cm.</t>
  </si>
  <si>
    <t>Cartelera Tablero de corcho 112x72cm espesor 3 mm, su cara interior
forrada con tela fieltro, color azul oscura y sujeta a la cara
posterior del tablero de corcho con pega en la cual la tela
cubrirá 10 cm desde el perímetro del tablero.
 EL tablero de MDF delgado 112x72cm espesor 3 mm se
colocara junta a la cara posterior del tablero de corcho.
 Los dos tableros se ubicarán en el lado posterior de la
estructura y será enmarcado con un ángulo de aluminio 10 x
10 mm y espesor 1 mm, a la cual se sujetaran ambos
elementos con remaches</t>
  </si>
  <si>
    <t>Nevera No frost 
Tipo Pequeño
Entre 230 y 260 lt de capacacidad
Ancho : Entre 55 y 65 cm 
Alto:  Entre 130 cm y 160 Cm
Tecnología Home Energy Saver. Cuida el ambiente con el compresor Eco Advance y gas refrigerante R600a. Total Fresh Flow
 Consumo Energetico 28.2 kWh/mes
Control de Temperatura, Luz iterna, sin bandeja de huevos
Material de Bandejas en Nevera: Cristal Templado</t>
  </si>
  <si>
    <t>Atril combinado de metacrilato en tonos de metacrilato negro y blanco sanitados, mesa de madera color cerezo y perfil técnico de aluminio de 0,75m x 0,74m (mesa) x 1,22m de altura total
Incluye: 2 uds. Bases antivibraciones para micrófonos, micrófono cuello cisne para conferencias de alta gama y lámpara leds alta potencia con batería recargable y base magnetica (desmontable)
Medidas 0,75 x 0,74 (mesa) x H= 1,22 mts
Color Negro y Blanco</t>
  </si>
  <si>
    <t>Mesas para exterior de 4 puestos,  diametro 0.80 m  estructura y superficie en aluminio,  incluye sillas estructura tubular en aluminio</t>
  </si>
  <si>
    <t>Asta de bandera metalica de  2,5 metros de largo debidamente Instalada.</t>
  </si>
  <si>
    <t>Soporte en pedestal para TV, perfilería rectangular con rodachinas, con bandeja para DVD o PC portatil, incluye: tornillería y anclajes para su instalación, soporte tipo doble guía, fabricado en estructura metálica en lámina cold roll, pintura electroestática, altura graduable para el TV, permite instalar televisor vertical u horizontalmente, compatible para televisores plasma, LED, LCD, 3D, homologado en marcas LG,SONY, PANASONIC, SAMSUNG,NEC, KALLEY, desde 14 pulgadas hasta 70 pulgadas.
Pintura Electroestatica Color Negro</t>
  </si>
  <si>
    <t>Punto ecologico plastico capacidad 50 Litros</t>
  </si>
  <si>
    <t>Escritorio TAU Presidente enchapado .Superficie en tablex 30 mm enchapada en fórmica y  balance. accesorios de amarre tipo pedestal en acero inoxidable tipo botón. pedestales con incrustación en "U"  y dilatación en la parte superior. Frente curvo 2.10x0.90 retorno 1.20x0.60. con archivo fijo 3 servicios con niveladores
Color Formica Wengue 405
Color Canto Wengue</t>
  </si>
  <si>
    <t>Recepción en L con medida de 2.50 x 1.50, panel mostrador de 2.50 de largo x 1.10H en listones de madera maciza con pintura gold tonner color a elección, mostrador en vidrio de 15mm con accesorios en acero para apoyo en su instalación, superficie principal de 2.50 de largo x 0.60 de ancho y superficie retorno de 0.90 de largo x 0.60 de ancho elaboradas en madera industrial enchapadas en fórmica color a elección, 2 archivadores 2x1 en madera industrial enchapados en fórmica con dos gavetas lapiceras y una de archivo, correderas full extensión en todos sus cajones, sistema de trampa y chapa de seguridad, niveladores para ajuste de altura.</t>
  </si>
  <si>
    <t xml:space="preserve">Sala de espera conformada por: 
- Sofá de tres puestos, con medida de 2.20 de largo x 0.80 de fondo, 
- Sofá de dos puestos con medida de 1.60 de largo x 0.80 de fondo, tapizados en espuma de alta densidad y forrados  en cuero importado color a elección. Patas en madera, estructura en amarillo, tratado y pegado con tornillo, no reclinable. 
- Mesa esquinera de 0.50 x 0.50 elaborada en madera industrial enchapada en cedro.
</t>
  </si>
  <si>
    <t>Biblioteca de 3.60 de largo x 2.40H. Elaborada en madera industrial enchapada en cedro. Parte inferior con medida de 3.60 de largo x 0.80H x 0.50 de fondo, se compone de un espacio para nevera, cajones auxiliares, entrepaños  y puertas abatibles con chapa de seguridad. Parte superior con medida de 3.60 de largo x 1.60H x 0.30 de fondo, está compuesta por entrepaños y puertas abatibles con sus respectivas chapas, pintura gold tonner color a elección.</t>
  </si>
  <si>
    <t>Mesa redonda de 1.00 de diámetro elaborada en madera industrial enchapada en cedro con pintura gold tonner color a elección.</t>
  </si>
  <si>
    <t>Mesa juntas rectangular 14 puestos en madera, 4 x 1,20, Alto de ,0.75m. superficie en aglomerado  der 25 mm, cara superior en fórmica de alta calidad F8 o superior, superficie inferior en balance Backer para evitar pandeos y proteger de la humedad y canto en PVC,  Costado Italiano doble faBRICAdo en tubo ovalado  de 41 x 72 calibre 18, pata en tubo eliptico 31 x 62 calibre 18, puntera en polipropileno de alta densidad y nivelador para ajuste de altura, amarre superior en platina de 1/4" x 3".
Color Formica MW HARD ROCK MAPLE MW76
Color Canto Gris
Color Pintura Gris Gofrado EP10211base metalica, incluye sillas tipo gerencial.</t>
  </si>
  <si>
    <t>Silla presidente ergonómica. Respaldo Triflex 2 con soporte lumbar ajustable en altura y profundidad. Asiento AireWeave 2 con mecanismo Flexfront, con ajuste neumático de altura, basculante sincro con limitador multiposición e inclinación negativa con regulador de la tensión del basculante. Brazos 4D ajustables en altura, inclinación, anchura y profundidad. Base piramidal de 5 brazos con ruedas para superficies duras.</t>
  </si>
  <si>
    <t>Silla operativa ergonómica, espaldar tapizado en malla negra con soporte lumbar, asiento tapizado con espuma inyectada forrado en tela, mecanismo Syncron autopesante con dos posiciones de bloqueo, columna a gas para regulación de altura, base nylon, rodachinas para piso duro. Brazos graduables en altura.</t>
  </si>
  <si>
    <t>Papelografo:
Plano o con cuadricula con marco en aluminio, sujetador de papel y porta marcadores, estructura en tubo con acabado en pintura electrostática.
Material Madera MDF 9 mm
Marco en Aluminio
Accesorios Tripode Metalico
Medidas 0,80 mts  x 1,20 mts</t>
  </si>
  <si>
    <t xml:space="preserve">
Puestos de trabajo colaborativo Aula Docente 6 puestos de trabajo
Isla de 6 puestos de trabajo en "L" autosoportado de 1,40 x 1,40 x 0,73 m de alto, superficies en aglomerado de 25 mm, enchapadas en formica F8, con balance tipo Backer para evitar pandeos y proteger de la humedad, canto rigido plano de 2mm y pasa cables en PVC  que atraviese la superficie. Cajonera 2 x 1 metalica con cerradura tipo trampa, Estructura compuesta por dos soportes en "H" fabricados en tubo redondo calibre 18 de 2" y 3/4" terminados en pinturea electroestatica, 4 tapones en polipropileno y niveladores con recubrimiento plastico para ajuste de altura. Faldero en lamina cold roller, repujado , terminados en pintura electroestatica. Bandeja Portacables en lamina cold roller, punzonados con pre cortes para instalacion de tomas electricas, pantalla en vidrio san blasting con soportes en acero
Color Formica MW HARD ROCK MAPLE MW76
Color Canto Gris
Color Pintura Gris Gofrado EP10211
Color Pantalla Blanco Hielo</t>
  </si>
  <si>
    <t>folderama: Peso 66 kg, alto 2,10mt, frente 1.05mt, fondo 0,45 mt, altura base: 9 cm incluida puerta tipo cortina, se guarda dentro del mismo mueble. cerradura: tipo trampa 5 entrepaños graduables sistema de uña elaborados en lamina cr calibre 18, con cuatro tranca libros por cada uno, capacidad: por entrepaño aproximada 45 kg.
Color Pintura Gris Gofrado EP10211</t>
  </si>
  <si>
    <t>Metro Cuadrado de Division tipo oficina abierta a media o a altura completa en paño colores institucionales o combinada con vidrio.
Color Pintura Gris Gofrado EP 10211
Color Paño EUROS SUPRA 02 AZUL REY
Vidrio Translucido</t>
  </si>
  <si>
    <t>Silla gerencial, Ancho: 71 cm., Altura: 117 cm – 126 cm., Altura asiento: 43 cm – 52 cm., Profundidad asiento: 68 cm.,  asiento  en espuma de alta densidad forrado en paño color a seleccionar por la entidad, espaldar en malla elastica con carcaza en polipropileno y fibra de vidrio,  asiento, espaldar y apoya brazos de altura ajustables, espladar con inclinación ajustable,  Ajuste del respaldo lumbar y apoya cabeza en altura y posición, base en acero cromado de cinco aspas con rodachines .   REF ROMA</t>
  </si>
  <si>
    <t>Silla interlocutora fija con brazos, Tapizada en paño hilat- con carcazas en la espalda y asiento, base tubo metálica, Silla Interlocutora, Acabado en paño Hilat o similar, asiento en espuma inyectada densidad 45, espalda en espuma laminada de alta densidad 50 mm de espesor, bastidores y carcazas en polipropileno, con brazos, estructura en tubo elíptico 14 * 24 mm., pintura epoxi poliéster de aplicación electrostática. DOS (2) AÑOS de Garantía.
Color Pintura Estructura Negro Gofrado
Color Paño EUROS SUPRA 02 AZUL REY</t>
  </si>
  <si>
    <t>Silla fija, Ancho: 54 cm, Altura: 81 cm., Altura asiento: 46 cm, Profundidad asiento: 46 cm,  con carcazas en la espalda y asiento, base tubo metálica, Acabado en paño Hilat o similar, asiento en espuma inyectada densidad 45, espalda en espuma laminada de alta densidad 50 mm de espesor, bastidores y carcazas en polipropileno, sin brazos, estructura en tubo elíptico 14 * 24 mm., pintura epoxi poliéster de aplicación electrostática. DOS (2) AÑOS de Garantía.
Color Pintura estructura Gris Gofrado EP 10211
Color Paño EUROS SUPRA 02 AZUL REY</t>
  </si>
  <si>
    <t>Silla giratoria ergonómica con brazos, Ancho: 61 cm., Altura: 102 cm – 115 cm., Altura asiento: 45 cm – 58 cm., Profundidad asiento: 61 cm,  Tapizada en paño hilat, color a seleccionar por la ESAP, con carcazas en la espalda y asiento, Acabado en textil Hilat o similar, asiento en espuma inyectada densidad 45, espalda en espuma laminada de alta densidad 50 mm de espesor, carcasas asiento y espalda media en polipropileno, brazos en nylon Graduables. Mecanismo Contacto permanente, que reclina la espalda de 88 hasta 105 grados permitiendo que los pies permanezcan apoyados en el piso, sistema  que permite graduar la altura de la  espalda y la profundidad del asiento, columna  neumática que amortigua los movimientos del cuerpo y permite ajustar la altura, telescopio protector de columna, base en nylon de cinco aspas, rodachinas doble rueda. GARANTIA DOS (2) AÑOS</t>
  </si>
  <si>
    <t>Escritorio rectangular para profesor,( 1.20 m de largo x 0.60 ancho) con dos gavetas matalicas,  bandeja portacables troquelada,  superficie en aglomerado de 25 mm , formica y canto en PVC, estructura compuesta por dos soportes en "H" fabricados en tubo redondo calibre 18 de 2" x 3/4", terminados en pintura electroestatica, 4 tapones en polipropileno y niveladores con recubrimiento plastico, para ajuste en altura, faldero en lamina C.R: troquelado.
Color Formica MW HARD ROCK MAPLE MW76
Color Canto Gris
Color Pintura Gris Gofrado EP10211</t>
  </si>
  <si>
    <t>Sofa de 2 puestos, Ancho general: 190 cms, Alto general: 75 cms., Alto asiento: 40 cms., Profundidad asiento: 55 cms., Ancho asiento: 155 cms., Alto espaldar: 42 cms., Ancho espaldar: 155 cms., Largo brazos: 85 cms.  Acabados .Tela vinílica en colores a seleccionar por la entidad. Base: Estructura en madera y metal</t>
  </si>
  <si>
    <t xml:space="preserve">ESTRUCTURA  PARA HORNOS MICROONDAS ELABORADA EN LAMINA COLD ROLLED CALIBRE 22 (0,75mm).                                                                             PUERTAS Y ENTREPAÑOS ;ELABORADOS EN MELAMINICO DE 19 mm ,BORDES RECUBIERTOS CON CANTO RIGIDO TERMOFUNDIDO                                         
PUERTAS  PROVISTAS DE CERRADURA DOBLE PUNTO, BISAGRAS TIPO PARCHE Y MANIJA TIPO CAZULA EMBEBIDA                                                                              ENTREPAÑOS AJUSTABLES EN ALTURA                           TUERCA REMACHABLE DE 1/4                                                NIVELADORES ANTIDESLIZANTES DE 1/4 X1 1/2 DESENGRASE,DESFOFATADO Y SELLADO                                         RECUBRIMIEMTO EN PINTURA EPOXIPOLIESTER APLICACION ELESTROSTATICA CURADO A 180 GRADOS.                                                                                                                                                                                                                                                    DIMENSIONES GENERALES :                                              MUEBLE SUPERIOR : ALTO 1,10 mts-ANCHO 1,60 mts-FONDO 0,35 mts                                                                         
MUEBLE INFERIOR : ALTO 0,70 mts-ANCHO 1,60 mts-FONDO 0,50 mts                              </t>
  </si>
  <si>
    <t>Videoproyector con conectividad inalambrica, pantalla de más de 100" con calidad excepcional y excelente brillo para situaciones de gran luz ambiental o artificial. a tecnología 3LCD ofrece imágenes claras, brillantes y llenas de color. Su  luminosidad de 4.000 lúmenes en color1
 y 4.000 lúmenes en blanco lo  convierten en lamejor opción. Su resolución WXGA de 1.280 px x 800 px es ideal para presentaciones de gran calidad.
- Excelente calidad: resolución nativa WXGA (1.280 px x 800 px). Ideal para  presentaciones multimedia.
- Ajustes de imagen simples e instantáneos:
- Lámpara con una duración hasta de 12.000 horas
- Conectividad inalámbrica: para dispositivos móviles
- colores hasta 3 veces más brillantes, La tecnología 3LCD permite un balance más exacto entre la luz blanca y la de color, para proyecciones realmente naturales.</t>
  </si>
  <si>
    <t>isla para sala de sistemas 7 puestos, con puestos de trabajo individuales unidos, Superficie rectangular (largo 0,9 mts x 0,60 mts) en aglomerado de 25 mm, con formica y canto en PVC termofundido, estructura compuesta por dos soprtes "H" fabricados en tubo redondo  calibre 18 de 2" y 3/4" terminados en pintura electroestatica, 4 tapones en polipropileno y niveladores con recubrimirento plastico para ajuste de altura, bandeja portacables troquelado. Perforacion rematada por un pasacables de material plastico, o similar que atraviese la superficie.  con divisiones de 40 cm de alto en vidrio templado color blanco lechoso.</t>
  </si>
  <si>
    <t>isla para sala de sistemas de 5 puestos, con puestos de trabajo individuales unidos, Superficie rectangular (largo 0,9 mts x 0,60 mts) en aglomerado de 25 mm, con formica y canto en PVC termofundido, estructura compuesta por dos soprtes "H" fabricados en tubo redondo  calibre 18 de 2" y 3/4" terminados en pintura electroestatica, 4 tapones en polipropileno y niveladores con recubrimirento plastico para ajuste de altura, bandeja portacables troquelado. Perforacion rematada por un pasacables de material plastico, o similar que atraviese la superficie.  con divisiones de 40 cm de alto en vidrio sandblasting</t>
  </si>
  <si>
    <t>mesa de lectura rectangular de 2.60 x 1.20 metros superficie en aglomerado 30 mm cara superior en fórmica de alta calidad F8 o superior, superficie inferior en balance Backer para evitar pandeos y proteger de la humedad y canto en PVC termofundidos, capacidad para 6 puestos, con divisiones de 40 cm de alto en vidrio sandblasting,  Perforacion rematada por un pasacables de material plastico, o similar que atraviese la superficie, bandeja portacables troquelado.</t>
  </si>
  <si>
    <t>kit mesa para exterior de 4 puestos con para sol ,  diametro 0.80 m  estructura y superficie en aluminio,  incluye sillas estructura tubular en aluminio</t>
  </si>
  <si>
    <t xml:space="preserve">Puesto de trabajo en L doble para recepción (1.70 y 1.50 de lado x 0.60 de ancho), retorno de 1,10 x 0,50  superficie en aglomerado cara superior en fórmica de alta calidad F8 o superior, superficie inferior en balance Backer para evitar pandeos y proteger de la humedad y canto posformado, 2 cajoneras 2x1, bandeja portacables en lamina C.R troquelada con pintura electroestatica, paneles laterales en aglomerado enchapado en formica F8 y dilataciones en aluminio a=2cm, superficie de atencion en vidrio 15 mm con soportes dilatadores en caero, pantalla en vidrio laminado h=40cm con soportes en acero </t>
  </si>
  <si>
    <t>modulos para biblioteca a dos caras h= 1,20 m, L = 1,00 m, a= 0.80 m, material Chapa de acero desde 0,8 mm hasta 2 mm de espesor (en proyectos). Melamina de 10mm y 25mm de espesor , estructura Desmontable y de fácil montaje-desmontaje. Laterales Melamina de 25mm de espesor, estantes y accesorios en Chapa de acero desde 0,8 mm hasta 2 mm de espesor, recubrimiento: Pintura electrostática de polvo epoxi-poliéster - bonding de 2ª generación polimerizada a 200 ºC. Tratamientos de desengrase y aplicación de nanocerámicas  con baño microcristalino anticorrosivo y proceso de pasivizado (aumento de  la capacidad de penetración consiguiendo mejoras del 300% en resistencia y adherencia). Efecto anti-huella.</t>
  </si>
  <si>
    <t>modulos para biblioteca a dos caras h= 2,00 m, L = 1,00 m, a= 0.80 m, material Chapa de acero desde 0,8 mm hasta 2 mm de espesor (en proyectos). Melamina de 10mm y 25mm de espesor , estructura Desmontable y de fácil montaje-desmontaje. Laterales Melamina de 25mm de espesor, estantes y accesorios en Chapa de acero desde 0,8 mm hasta 2 mm de espesor, recubrimiento: Pintura electrostática de polvo epoxi-poliéster - bonding de 2ª generación polimerizada a 200 ºC. Tratamientos de desengrase y aplicación de nanocerámicas  con baño microcristalino anticorrosivo y proceso de pasivizado (aumento de  la capacidad de penetración consiguiendo mejoras del 300% en resistencia y adherencia). Efecto anti-huella.</t>
  </si>
  <si>
    <t>TV 70 pulgadas 4K-UHD LED Smart TV, cuenta con un procesador Crystal el cual escala con inteligencia artificial las imágenes hasta 4K</t>
  </si>
  <si>
    <t>VALOR UNITARIO IVA INLUIDO</t>
  </si>
  <si>
    <t xml:space="preserve">           VALOR TOTAL COSTOS +IMPUESTOS (OFERTADO)</t>
  </si>
  <si>
    <t>DIFERENCIA POR AJUSTE</t>
  </si>
  <si>
    <t>TOTAL UTILIDAD</t>
  </si>
  <si>
    <t>PROYECTADA</t>
  </si>
  <si>
    <t>TOTAL OFERTADO SUBASTA</t>
  </si>
  <si>
    <t>TOTAL GENERAL</t>
  </si>
  <si>
    <t>DE COSTOS</t>
  </si>
  <si>
    <t>TOTAL COSTOS</t>
  </si>
  <si>
    <t>VALOR ANTES DE IVA</t>
  </si>
  <si>
    <t>VALOR OSTO TOTAL</t>
  </si>
  <si>
    <t>UTILIDAD PROYECTADA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</si>
</sst>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_-;\-* #,##0_-;_-* &quot;-&quot;??_-;_-@_-"/>
    <numFmt numFmtId="165" formatCode="_-&quot;$&quot;\ * #,##0_-;\-&quot;$&quot;\ * #,##0_-;_-&quot;$&quot;\ * &quot;-&quot;??_-;_-@_-"/>
    <numFmt numFmtId="166" formatCode="0.0%"/>
    <numFmt numFmtId="167" formatCode="_(&quot;$&quot;\ * #,##0.00_);_(&quot;$&quot;\ * \(#,##0.00\);_(&quot;$&quot;\ * &quot;-&quot;??_);_(@_)"/>
  </numFmts>
  <fonts count="23">
    <font>
      <sz val="11"/>
      <color theme="1"/>
      <name val="Calibri"/>
      <family val="2"/>
      <scheme val="minor"/>
    </font>
    <font>
      <sz val="11"/>
      <color theme="1"/>
      <name val="Calibri"/>
      <family val="2"/>
      <scheme val="minor"/>
    </font>
    <font>
      <b/>
      <sz val="11"/>
      <color theme="1"/>
      <name val="Calibri"/>
      <family val="2"/>
      <scheme val="minor"/>
    </font>
    <font>
      <b/>
      <sz val="8"/>
      <color theme="1"/>
      <name val="Calibri"/>
      <family val="2"/>
      <scheme val="minor"/>
    </font>
    <font>
      <b/>
      <sz val="9"/>
      <color theme="1"/>
      <name val="Calibri"/>
      <family val="2"/>
    </font>
    <font>
      <b/>
      <sz val="9"/>
      <color rgb="FFFF0000"/>
      <name val="Calibri"/>
      <family val="2"/>
    </font>
    <font>
      <sz val="8"/>
      <color theme="1"/>
      <name val="Calibri"/>
      <family val="2"/>
      <scheme val="minor"/>
    </font>
    <font>
      <b/>
      <sz val="9"/>
      <color rgb="FF000000"/>
      <name val="Calibri"/>
      <family val="2"/>
    </font>
    <font>
      <b/>
      <sz val="8"/>
      <color theme="1"/>
      <name val="Arial Narrow"/>
      <family val="2"/>
    </font>
    <font>
      <b/>
      <sz val="9"/>
      <color theme="1"/>
      <name val="Calibri"/>
      <family val="2"/>
      <scheme val="minor"/>
    </font>
    <font>
      <b/>
      <sz val="10"/>
      <color theme="1"/>
      <name val="Calibri"/>
      <family val="2"/>
      <scheme val="minor"/>
    </font>
    <font>
      <b/>
      <sz val="10"/>
      <color rgb="FF000000"/>
      <name val="Arial"/>
      <family val="2"/>
    </font>
    <font>
      <sz val="9"/>
      <color theme="1"/>
      <name val="Arial  "/>
    </font>
    <font>
      <b/>
      <sz val="9"/>
      <color theme="1"/>
      <name val="Arial  "/>
    </font>
    <font>
      <b/>
      <sz val="8"/>
      <color rgb="FFFF0000"/>
      <name val="Arial"/>
      <family val="2"/>
    </font>
    <font>
      <b/>
      <sz val="8"/>
      <color rgb="FFFF0000"/>
      <name val="Calibri"/>
      <family val="2"/>
      <scheme val="minor"/>
    </font>
    <font>
      <sz val="9"/>
      <color theme="1"/>
      <name val="Calibri"/>
      <family val="2"/>
      <scheme val="minor"/>
    </font>
    <font>
      <b/>
      <sz val="9"/>
      <color theme="1"/>
      <name val="Arial Narrow"/>
      <family val="2"/>
    </font>
    <font>
      <b/>
      <sz val="9"/>
      <name val="Arial  "/>
    </font>
    <font>
      <sz val="9"/>
      <color theme="1"/>
      <name val="Arial"/>
      <family val="2"/>
    </font>
    <font>
      <sz val="9"/>
      <name val="Arial"/>
      <family val="2"/>
    </font>
    <font>
      <sz val="9"/>
      <color rgb="FF000000"/>
      <name val="Calibri"/>
      <family val="2"/>
      <scheme val="minor"/>
    </font>
    <font>
      <sz val="9"/>
      <color rgb="FF444444"/>
      <name val="Arial"/>
      <family val="2"/>
    </font>
  </fonts>
  <fills count="9">
    <fill>
      <patternFill patternType="none"/>
    </fill>
    <fill>
      <patternFill patternType="gray125"/>
    </fill>
    <fill>
      <patternFill patternType="solid">
        <fgColor theme="7" tint="0.39997558519241921"/>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s>
  <cellStyleXfs count="3">
    <xf numFmtId="0" fontId="0" fillId="0" borderId="0"/>
    <xf numFmtId="43" fontId="1" fillId="0" borderId="0" applyFont="0" applyFill="0" applyBorder="0" applyAlignment="0" applyProtection="0"/>
    <xf numFmtId="167" fontId="1" fillId="0" borderId="0" applyFont="0" applyFill="0" applyBorder="0" applyAlignment="0" applyProtection="0"/>
  </cellStyleXfs>
  <cellXfs count="111">
    <xf numFmtId="0" fontId="0" fillId="0" borderId="0" xfId="0"/>
    <xf numFmtId="0" fontId="2" fillId="0" borderId="0" xfId="0" applyFont="1"/>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3" borderId="3" xfId="0" applyFont="1" applyFill="1" applyBorder="1" applyAlignment="1">
      <alignment horizontal="center"/>
    </xf>
    <xf numFmtId="164" fontId="6" fillId="4" borderId="3" xfId="1" applyNumberFormat="1" applyFont="1" applyFill="1" applyBorder="1"/>
    <xf numFmtId="164" fontId="3" fillId="4" borderId="3" xfId="1" applyNumberFormat="1" applyFont="1" applyFill="1" applyBorder="1"/>
    <xf numFmtId="165" fontId="8" fillId="5" borderId="4" xfId="0" applyNumberFormat="1" applyFont="1" applyFill="1" applyBorder="1"/>
    <xf numFmtId="165" fontId="8" fillId="5" borderId="3" xfId="0" applyNumberFormat="1" applyFont="1" applyFill="1" applyBorder="1"/>
    <xf numFmtId="164" fontId="3" fillId="5" borderId="3" xfId="0" applyNumberFormat="1" applyFont="1" applyFill="1" applyBorder="1"/>
    <xf numFmtId="166" fontId="3" fillId="5" borderId="3" xfId="0" applyNumberFormat="1" applyFont="1" applyFill="1" applyBorder="1"/>
    <xf numFmtId="166" fontId="3" fillId="5" borderId="3" xfId="1" applyNumberFormat="1" applyFont="1" applyFill="1" applyBorder="1"/>
    <xf numFmtId="0" fontId="9" fillId="5" borderId="5" xfId="0" applyFont="1" applyFill="1" applyBorder="1"/>
    <xf numFmtId="9" fontId="10" fillId="5" borderId="5" xfId="0" applyNumberFormat="1" applyFont="1" applyFill="1" applyBorder="1"/>
    <xf numFmtId="0" fontId="9" fillId="5" borderId="6" xfId="0" applyFont="1" applyFill="1" applyBorder="1"/>
    <xf numFmtId="9" fontId="10" fillId="5" borderId="6" xfId="0" applyNumberFormat="1" applyFont="1" applyFill="1" applyBorder="1"/>
    <xf numFmtId="0" fontId="9" fillId="5" borderId="7" xfId="0" applyFont="1" applyFill="1" applyBorder="1"/>
    <xf numFmtId="9" fontId="10" fillId="5" borderId="7" xfId="0" applyNumberFormat="1" applyFont="1" applyFill="1" applyBorder="1"/>
    <xf numFmtId="0" fontId="11" fillId="0" borderId="0" xfId="0" applyFont="1" applyAlignment="1">
      <alignment horizontal="left" vertical="center" wrapText="1"/>
    </xf>
    <xf numFmtId="164" fontId="0" fillId="0" borderId="0" xfId="1" applyNumberFormat="1" applyFont="1"/>
    <xf numFmtId="0" fontId="4" fillId="4" borderId="3" xfId="0" applyFont="1" applyFill="1" applyBorder="1" applyAlignment="1">
      <alignment horizontal="left" vertical="center" wrapText="1"/>
    </xf>
    <xf numFmtId="164" fontId="7" fillId="5" borderId="3" xfId="1" applyNumberFormat="1" applyFont="1" applyFill="1" applyBorder="1" applyAlignment="1">
      <alignment vertical="center"/>
    </xf>
    <xf numFmtId="0" fontId="5" fillId="4" borderId="3" xfId="0" applyFont="1" applyFill="1" applyBorder="1" applyAlignment="1">
      <alignment horizontal="left" vertical="center" wrapText="1"/>
    </xf>
    <xf numFmtId="0" fontId="14" fillId="0" borderId="1" xfId="0" applyFont="1" applyBorder="1" applyAlignment="1">
      <alignment horizontal="left" vertical="center" wrapText="1"/>
    </xf>
    <xf numFmtId="0" fontId="15" fillId="0" borderId="1" xfId="0" applyFont="1" applyBorder="1"/>
    <xf numFmtId="0" fontId="3" fillId="0" borderId="1" xfId="0" applyFont="1" applyBorder="1"/>
    <xf numFmtId="0" fontId="3" fillId="0" borderId="2" xfId="0" applyFont="1" applyBorder="1"/>
    <xf numFmtId="0" fontId="14" fillId="0" borderId="2" xfId="0" applyFont="1" applyBorder="1" applyAlignment="1">
      <alignment horizontal="left" vertical="center" wrapText="1"/>
    </xf>
    <xf numFmtId="164" fontId="0" fillId="0" borderId="0" xfId="0" applyNumberFormat="1"/>
    <xf numFmtId="3" fontId="16" fillId="4" borderId="3" xfId="0" applyNumberFormat="1" applyFont="1" applyFill="1" applyBorder="1" applyAlignment="1">
      <alignment horizontal="center" vertical="center"/>
    </xf>
    <xf numFmtId="3" fontId="16" fillId="4" borderId="1" xfId="0" applyNumberFormat="1" applyFont="1" applyFill="1" applyBorder="1" applyAlignment="1">
      <alignment horizontal="center" vertical="center"/>
    </xf>
    <xf numFmtId="0" fontId="3" fillId="3" borderId="1" xfId="0" applyFont="1" applyFill="1" applyBorder="1" applyAlignment="1">
      <alignment horizontal="center"/>
    </xf>
    <xf numFmtId="0" fontId="5" fillId="4" borderId="1" xfId="0" applyFont="1" applyFill="1" applyBorder="1" applyAlignment="1">
      <alignment horizontal="left" vertical="center" wrapText="1"/>
    </xf>
    <xf numFmtId="164" fontId="6" fillId="4" borderId="1" xfId="1" applyNumberFormat="1" applyFont="1" applyFill="1" applyBorder="1"/>
    <xf numFmtId="164" fontId="3" fillId="4" borderId="1" xfId="1" applyNumberFormat="1" applyFont="1" applyFill="1" applyBorder="1"/>
    <xf numFmtId="164" fontId="7" fillId="5" borderId="1" xfId="1" applyNumberFormat="1" applyFont="1" applyFill="1" applyBorder="1" applyAlignment="1">
      <alignment vertical="center"/>
    </xf>
    <xf numFmtId="165" fontId="8" fillId="5" borderId="8" xfId="0" applyNumberFormat="1" applyFont="1" applyFill="1" applyBorder="1"/>
    <xf numFmtId="165" fontId="8" fillId="5" borderId="1" xfId="0" applyNumberFormat="1" applyFont="1" applyFill="1" applyBorder="1"/>
    <xf numFmtId="0" fontId="0" fillId="0" borderId="9" xfId="0" applyBorder="1"/>
    <xf numFmtId="0" fontId="0" fillId="0" borderId="10" xfId="0" applyBorder="1"/>
    <xf numFmtId="0" fontId="2" fillId="0" borderId="10" xfId="0" applyFont="1" applyBorder="1"/>
    <xf numFmtId="0" fontId="9" fillId="5" borderId="12" xfId="0" applyFont="1" applyFill="1" applyBorder="1"/>
    <xf numFmtId="0" fontId="0" fillId="0" borderId="11" xfId="0" applyBorder="1"/>
    <xf numFmtId="164" fontId="2" fillId="0" borderId="10" xfId="0" applyNumberFormat="1" applyFont="1" applyBorder="1"/>
    <xf numFmtId="0" fontId="12" fillId="0" borderId="13" xfId="0" applyFont="1" applyBorder="1"/>
    <xf numFmtId="0" fontId="12" fillId="0" borderId="14" xfId="0" applyFont="1" applyBorder="1"/>
    <xf numFmtId="0" fontId="12" fillId="0" borderId="14" xfId="0" applyFont="1" applyBorder="1" applyAlignment="1">
      <alignment horizontal="center" vertical="center"/>
    </xf>
    <xf numFmtId="0" fontId="12" fillId="0" borderId="15" xfId="0" applyFont="1" applyBorder="1"/>
    <xf numFmtId="0" fontId="12" fillId="0" borderId="0" xfId="0" applyFont="1"/>
    <xf numFmtId="0" fontId="12" fillId="0" borderId="16" xfId="0" applyFont="1" applyBorder="1"/>
    <xf numFmtId="0" fontId="12" fillId="0" borderId="0" xfId="0" applyFont="1" applyAlignment="1">
      <alignment horizontal="center" vertical="center"/>
    </xf>
    <xf numFmtId="0" fontId="12" fillId="0" borderId="17" xfId="0" applyFont="1" applyBorder="1"/>
    <xf numFmtId="0" fontId="17" fillId="0" borderId="17" xfId="0" applyFont="1" applyBorder="1" applyAlignment="1" applyProtection="1">
      <alignment vertical="center"/>
      <protection locked="0"/>
    </xf>
    <xf numFmtId="0" fontId="17" fillId="0" borderId="0" xfId="0" applyFont="1" applyAlignment="1" applyProtection="1">
      <alignment vertical="center"/>
      <protection locked="0"/>
    </xf>
    <xf numFmtId="0" fontId="18" fillId="3" borderId="3" xfId="0" applyFont="1" applyFill="1" applyBorder="1" applyAlignment="1">
      <alignment horizontal="center" vertical="center"/>
    </xf>
    <xf numFmtId="0" fontId="18" fillId="3" borderId="3" xfId="0" applyFont="1" applyFill="1" applyBorder="1" applyAlignment="1">
      <alignment horizontal="center" vertical="center" wrapText="1"/>
    </xf>
    <xf numFmtId="0" fontId="12" fillId="0" borderId="3" xfId="0" applyFont="1" applyBorder="1" applyAlignment="1">
      <alignment horizontal="center" vertical="center"/>
    </xf>
    <xf numFmtId="0" fontId="19" fillId="0" borderId="3" xfId="0" applyFont="1" applyBorder="1" applyAlignment="1">
      <alignment vertical="center" wrapText="1"/>
    </xf>
    <xf numFmtId="0" fontId="19" fillId="0" borderId="3" xfId="0" applyFont="1" applyBorder="1" applyAlignment="1">
      <alignment horizontal="center" vertical="center" wrapText="1"/>
    </xf>
    <xf numFmtId="164" fontId="13" fillId="6" borderId="3" xfId="1" applyNumberFormat="1" applyFont="1" applyFill="1" applyBorder="1"/>
    <xf numFmtId="0" fontId="19" fillId="0" borderId="3" xfId="0" applyFont="1" applyBorder="1" applyAlignment="1">
      <alignment horizontal="left" vertical="top" wrapText="1"/>
    </xf>
    <xf numFmtId="0" fontId="20" fillId="0" borderId="3" xfId="0" applyFont="1" applyBorder="1" applyAlignment="1">
      <alignment horizontal="left" vertical="top" wrapText="1"/>
    </xf>
    <xf numFmtId="0" fontId="20" fillId="0" borderId="3" xfId="0" applyFont="1" applyBorder="1" applyAlignment="1">
      <alignment horizontal="left" vertical="center" wrapText="1"/>
    </xf>
    <xf numFmtId="0" fontId="19" fillId="0" borderId="3" xfId="0" applyFont="1" applyBorder="1" applyAlignment="1">
      <alignment horizontal="left" vertical="center" wrapText="1"/>
    </xf>
    <xf numFmtId="0" fontId="19" fillId="7" borderId="3" xfId="0" applyFont="1" applyFill="1" applyBorder="1" applyAlignment="1">
      <alignment vertical="center" wrapText="1"/>
    </xf>
    <xf numFmtId="0" fontId="19" fillId="7" borderId="3" xfId="0" applyFont="1" applyFill="1" applyBorder="1" applyAlignment="1">
      <alignment horizontal="center" vertical="center" wrapText="1"/>
    </xf>
    <xf numFmtId="0" fontId="16" fillId="7" borderId="3" xfId="0" applyFont="1" applyFill="1" applyBorder="1" applyAlignment="1">
      <alignment vertical="center" wrapText="1"/>
    </xf>
    <xf numFmtId="0" fontId="21" fillId="7" borderId="3" xfId="0" applyFont="1" applyFill="1" applyBorder="1" applyAlignment="1">
      <alignment horizontal="center" vertical="center" wrapText="1"/>
    </xf>
    <xf numFmtId="0" fontId="16" fillId="7" borderId="3" xfId="0" applyFont="1" applyFill="1" applyBorder="1" applyAlignment="1">
      <alignment horizontal="left" vertical="top" wrapText="1"/>
    </xf>
    <xf numFmtId="0" fontId="16" fillId="7" borderId="3" xfId="0" applyFont="1" applyFill="1" applyBorder="1" applyAlignment="1">
      <alignment horizontal="center" vertical="center" wrapText="1"/>
    </xf>
    <xf numFmtId="0" fontId="16" fillId="7" borderId="3" xfId="0" applyFont="1" applyFill="1" applyBorder="1" applyAlignment="1">
      <alignment horizontal="left" vertical="center" wrapText="1"/>
    </xf>
    <xf numFmtId="0" fontId="19" fillId="7" borderId="3" xfId="0" applyFont="1" applyFill="1" applyBorder="1" applyAlignment="1">
      <alignment horizontal="left" vertical="center" wrapText="1"/>
    </xf>
    <xf numFmtId="0" fontId="20" fillId="7" borderId="3" xfId="0" applyFont="1" applyFill="1" applyBorder="1" applyAlignment="1">
      <alignment horizontal="left" vertical="top" wrapText="1"/>
    </xf>
    <xf numFmtId="0" fontId="20" fillId="7" borderId="3" xfId="0" applyFont="1" applyFill="1" applyBorder="1" applyAlignment="1">
      <alignment horizontal="center" vertical="center" wrapText="1"/>
    </xf>
    <xf numFmtId="0" fontId="19" fillId="7" borderId="3" xfId="0" applyFont="1" applyFill="1" applyBorder="1" applyAlignment="1">
      <alignment horizontal="left" vertical="top" wrapText="1"/>
    </xf>
    <xf numFmtId="9" fontId="12" fillId="0" borderId="0" xfId="0" applyNumberFormat="1" applyFont="1"/>
    <xf numFmtId="43" fontId="12" fillId="0" borderId="0" xfId="1" applyFont="1"/>
    <xf numFmtId="0" fontId="19" fillId="7" borderId="3" xfId="0" applyFont="1" applyFill="1" applyBorder="1" applyAlignment="1">
      <alignment wrapText="1"/>
    </xf>
    <xf numFmtId="0" fontId="22" fillId="7" borderId="3" xfId="0" applyFont="1" applyFill="1" applyBorder="1" applyAlignment="1">
      <alignment horizontal="left" vertical="center" wrapText="1"/>
    </xf>
    <xf numFmtId="0" fontId="22" fillId="7" borderId="3" xfId="0" applyFont="1" applyFill="1" applyBorder="1" applyAlignment="1">
      <alignment horizontal="center" vertical="center" wrapText="1"/>
    </xf>
    <xf numFmtId="0" fontId="19" fillId="0" borderId="3" xfId="0" applyFont="1" applyBorder="1" applyAlignment="1">
      <alignment wrapText="1"/>
    </xf>
    <xf numFmtId="0" fontId="12" fillId="0" borderId="1" xfId="0" applyFont="1" applyBorder="1" applyAlignment="1">
      <alignment horizontal="center" vertical="center"/>
    </xf>
    <xf numFmtId="0" fontId="19" fillId="0" borderId="1" xfId="0" applyFont="1" applyBorder="1" applyAlignment="1">
      <alignment horizontal="left" vertical="center" wrapText="1"/>
    </xf>
    <xf numFmtId="0" fontId="19" fillId="7" borderId="1" xfId="0" applyFont="1" applyFill="1" applyBorder="1" applyAlignment="1">
      <alignment horizontal="center" vertical="center" wrapText="1"/>
    </xf>
    <xf numFmtId="0" fontId="13" fillId="8" borderId="19" xfId="0" applyFont="1" applyFill="1" applyBorder="1"/>
    <xf numFmtId="0" fontId="12" fillId="8" borderId="19" xfId="0" applyFont="1" applyFill="1" applyBorder="1"/>
    <xf numFmtId="0" fontId="12" fillId="8" borderId="4" xfId="0" applyFont="1" applyFill="1" applyBorder="1"/>
    <xf numFmtId="164" fontId="13" fillId="8" borderId="4" xfId="1" applyNumberFormat="1" applyFont="1" applyFill="1" applyBorder="1"/>
    <xf numFmtId="0" fontId="13" fillId="3" borderId="3" xfId="0" applyFont="1" applyFill="1" applyBorder="1"/>
    <xf numFmtId="3" fontId="16" fillId="0" borderId="3" xfId="0" applyNumberFormat="1" applyFont="1" applyBorder="1" applyAlignment="1">
      <alignment horizontal="center" vertical="center"/>
    </xf>
    <xf numFmtId="3" fontId="16" fillId="0" borderId="1" xfId="0" applyNumberFormat="1" applyFont="1" applyBorder="1" applyAlignment="1">
      <alignment horizontal="center" vertical="center"/>
    </xf>
    <xf numFmtId="0" fontId="10" fillId="0" borderId="10" xfId="0" applyFont="1" applyBorder="1"/>
    <xf numFmtId="164" fontId="2" fillId="0" borderId="9" xfId="1" applyNumberFormat="1" applyFont="1" applyBorder="1"/>
    <xf numFmtId="165" fontId="2" fillId="0" borderId="9" xfId="0" applyNumberFormat="1" applyFont="1" applyBorder="1"/>
    <xf numFmtId="164" fontId="9" fillId="5" borderId="6" xfId="0" applyNumberFormat="1" applyFont="1" applyFill="1" applyBorder="1"/>
    <xf numFmtId="164" fontId="3" fillId="5" borderId="1" xfId="0" applyNumberFormat="1" applyFont="1" applyFill="1" applyBorder="1"/>
    <xf numFmtId="0" fontId="9" fillId="5" borderId="13" xfId="0" applyFont="1" applyFill="1" applyBorder="1"/>
    <xf numFmtId="0" fontId="9" fillId="5" borderId="16" xfId="0" applyFont="1" applyFill="1" applyBorder="1"/>
    <xf numFmtId="0" fontId="9" fillId="5" borderId="20" xfId="0" applyFont="1" applyFill="1" applyBorder="1"/>
    <xf numFmtId="0" fontId="13" fillId="0" borderId="0" xfId="0" applyFont="1"/>
    <xf numFmtId="0" fontId="13" fillId="0" borderId="18" xfId="0" applyFont="1" applyBorder="1"/>
    <xf numFmtId="0" fontId="13" fillId="0" borderId="19" xfId="0" applyFont="1" applyBorder="1"/>
    <xf numFmtId="0" fontId="13" fillId="0" borderId="4" xfId="0" applyFont="1" applyBorder="1"/>
    <xf numFmtId="164" fontId="13" fillId="0" borderId="3" xfId="1" applyNumberFormat="1" applyFont="1" applyBorder="1"/>
    <xf numFmtId="164" fontId="13" fillId="0" borderId="3" xfId="0" applyNumberFormat="1" applyFont="1" applyBorder="1"/>
    <xf numFmtId="0" fontId="17" fillId="0" borderId="0" xfId="0" applyFont="1" applyAlignment="1" applyProtection="1">
      <alignment horizontal="center" vertical="center"/>
      <protection locked="0"/>
    </xf>
    <xf numFmtId="0" fontId="13" fillId="8" borderId="18" xfId="0" applyFont="1" applyFill="1" applyBorder="1" applyAlignment="1">
      <alignment horizontal="right" vertical="center"/>
    </xf>
    <xf numFmtId="0" fontId="13" fillId="8" borderId="19" xfId="0" applyFont="1" applyFill="1" applyBorder="1" applyAlignment="1">
      <alignment horizontal="right" vertical="center"/>
    </xf>
    <xf numFmtId="164" fontId="2" fillId="0" borderId="5" xfId="0" applyNumberFormat="1" applyFont="1" applyBorder="1"/>
    <xf numFmtId="0" fontId="9" fillId="0" borderId="3" xfId="0" applyFont="1" applyBorder="1"/>
    <xf numFmtId="164" fontId="9" fillId="0" borderId="3" xfId="0" applyNumberFormat="1" applyFont="1" applyBorder="1"/>
  </cellXfs>
  <cellStyles count="3">
    <cellStyle name="Millares" xfId="1" builtinId="3"/>
    <cellStyle name="Moneda 2" xfId="2" xr:uid="{B4E86E05-54E4-4D6E-A37A-965F9100E3AA}"/>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10702</xdr:colOff>
      <xdr:row>0</xdr:row>
      <xdr:rowOff>0</xdr:rowOff>
    </xdr:from>
    <xdr:to>
      <xdr:col>2</xdr:col>
      <xdr:colOff>1077502</xdr:colOff>
      <xdr:row>3</xdr:row>
      <xdr:rowOff>1</xdr:rowOff>
    </xdr:to>
    <xdr:pic>
      <xdr:nvPicPr>
        <xdr:cNvPr id="2" name="Imagen 1">
          <a:extLst>
            <a:ext uri="{FF2B5EF4-FFF2-40B4-BE49-F238E27FC236}">
              <a16:creationId xmlns:a16="http://schemas.microsoft.com/office/drawing/2014/main" id="{71A8D686-99B0-4983-8228-246F7FADCF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1727" y="0"/>
          <a:ext cx="1066800" cy="571501"/>
        </a:xfrm>
        <a:prstGeom prst="rect">
          <a:avLst/>
        </a:prstGeom>
        <a:noFill/>
        <a:ln>
          <a:noFill/>
        </a:ln>
      </xdr:spPr>
    </xdr:pic>
    <xdr:clientData/>
  </xdr:twoCellAnchor>
  <xdr:twoCellAnchor editAs="oneCell">
    <xdr:from>
      <xdr:col>1</xdr:col>
      <xdr:colOff>279294</xdr:colOff>
      <xdr:row>79</xdr:row>
      <xdr:rowOff>21404</xdr:rowOff>
    </xdr:from>
    <xdr:to>
      <xdr:col>2</xdr:col>
      <xdr:colOff>1283843</xdr:colOff>
      <xdr:row>81</xdr:row>
      <xdr:rowOff>96426</xdr:rowOff>
    </xdr:to>
    <xdr:pic>
      <xdr:nvPicPr>
        <xdr:cNvPr id="3" name="Imagen 2">
          <a:extLst>
            <a:ext uri="{FF2B5EF4-FFF2-40B4-BE49-F238E27FC236}">
              <a16:creationId xmlns:a16="http://schemas.microsoft.com/office/drawing/2014/main" id="{382E761F-5F0C-4138-956B-FA41867FEB96}"/>
            </a:ext>
          </a:extLst>
        </xdr:cNvPr>
        <xdr:cNvPicPr>
          <a:picLocks noChangeAspect="1"/>
        </xdr:cNvPicPr>
      </xdr:nvPicPr>
      <xdr:blipFill>
        <a:blip xmlns:r="http://schemas.openxmlformats.org/officeDocument/2006/relationships" r:embed="rId2"/>
        <a:stretch>
          <a:fillRect/>
        </a:stretch>
      </xdr:blipFill>
      <xdr:spPr>
        <a:xfrm>
          <a:off x="498369" y="12651554"/>
          <a:ext cx="1366499" cy="4560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10702</xdr:colOff>
      <xdr:row>0</xdr:row>
      <xdr:rowOff>0</xdr:rowOff>
    </xdr:from>
    <xdr:to>
      <xdr:col>2</xdr:col>
      <xdr:colOff>925102</xdr:colOff>
      <xdr:row>3</xdr:row>
      <xdr:rowOff>1</xdr:rowOff>
    </xdr:to>
    <xdr:pic>
      <xdr:nvPicPr>
        <xdr:cNvPr id="2" name="Imagen 1">
          <a:extLst>
            <a:ext uri="{FF2B5EF4-FFF2-40B4-BE49-F238E27FC236}">
              <a16:creationId xmlns:a16="http://schemas.microsoft.com/office/drawing/2014/main" id="{F568A878-3B9A-4341-B629-E443402B349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1727" y="0"/>
          <a:ext cx="1066800" cy="571501"/>
        </a:xfrm>
        <a:prstGeom prst="rect">
          <a:avLst/>
        </a:prstGeom>
        <a:noFill/>
        <a:ln>
          <a:noFill/>
        </a:ln>
      </xdr:spPr>
    </xdr:pic>
    <xdr:clientData/>
  </xdr:twoCellAnchor>
  <xdr:twoCellAnchor editAs="oneCell">
    <xdr:from>
      <xdr:col>1</xdr:col>
      <xdr:colOff>279294</xdr:colOff>
      <xdr:row>78</xdr:row>
      <xdr:rowOff>21404</xdr:rowOff>
    </xdr:from>
    <xdr:to>
      <xdr:col>2</xdr:col>
      <xdr:colOff>979043</xdr:colOff>
      <xdr:row>80</xdr:row>
      <xdr:rowOff>96426</xdr:rowOff>
    </xdr:to>
    <xdr:pic>
      <xdr:nvPicPr>
        <xdr:cNvPr id="3" name="Imagen 2">
          <a:extLst>
            <a:ext uri="{FF2B5EF4-FFF2-40B4-BE49-F238E27FC236}">
              <a16:creationId xmlns:a16="http://schemas.microsoft.com/office/drawing/2014/main" id="{F8DC7ED6-3884-4DF6-88D8-3B24AD704F86}"/>
            </a:ext>
          </a:extLst>
        </xdr:cNvPr>
        <xdr:cNvPicPr>
          <a:picLocks noChangeAspect="1"/>
        </xdr:cNvPicPr>
      </xdr:nvPicPr>
      <xdr:blipFill>
        <a:blip xmlns:r="http://schemas.openxmlformats.org/officeDocument/2006/relationships" r:embed="rId2"/>
        <a:stretch>
          <a:fillRect/>
        </a:stretch>
      </xdr:blipFill>
      <xdr:spPr>
        <a:xfrm>
          <a:off x="498369" y="18404654"/>
          <a:ext cx="1366499" cy="456022"/>
        </a:xfrm>
        <a:prstGeom prst="rect">
          <a:avLst/>
        </a:prstGeom>
      </xdr:spPr>
    </xdr:pic>
    <xdr:clientData/>
  </xdr:twoCellAnchor>
  <xdr:twoCellAnchor editAs="oneCell">
    <xdr:from>
      <xdr:col>3</xdr:col>
      <xdr:colOff>0</xdr:colOff>
      <xdr:row>15</xdr:row>
      <xdr:rowOff>0</xdr:rowOff>
    </xdr:from>
    <xdr:to>
      <xdr:col>3</xdr:col>
      <xdr:colOff>304800</xdr:colOff>
      <xdr:row>16</xdr:row>
      <xdr:rowOff>171450</xdr:rowOff>
    </xdr:to>
    <xdr:sp macro="" textlink="">
      <xdr:nvSpPr>
        <xdr:cNvPr id="4" name="AutoShape 5" descr="Tablero Acrilico Borrable 80 X 60 Cm | Cuotas sin interés">
          <a:extLst>
            <a:ext uri="{FF2B5EF4-FFF2-40B4-BE49-F238E27FC236}">
              <a16:creationId xmlns:a16="http://schemas.microsoft.com/office/drawing/2014/main" id="{27D057AD-8286-456F-AA14-7F7FBB6F3501}"/>
            </a:ext>
          </a:extLst>
        </xdr:cNvPr>
        <xdr:cNvSpPr>
          <a:spLocks noChangeAspect="1" noChangeArrowheads="1"/>
        </xdr:cNvSpPr>
      </xdr:nvSpPr>
      <xdr:spPr bwMode="auto">
        <a:xfrm>
          <a:off x="7315200" y="18697575"/>
          <a:ext cx="304800" cy="4762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15</xdr:row>
      <xdr:rowOff>0</xdr:rowOff>
    </xdr:from>
    <xdr:to>
      <xdr:col>3</xdr:col>
      <xdr:colOff>304800</xdr:colOff>
      <xdr:row>16</xdr:row>
      <xdr:rowOff>171450</xdr:rowOff>
    </xdr:to>
    <xdr:sp macro="" textlink="">
      <xdr:nvSpPr>
        <xdr:cNvPr id="5" name="AutoShape 6" descr="Tablero Acrilico Borrable 80 X 60 Cm | Cuotas sin interés">
          <a:extLst>
            <a:ext uri="{FF2B5EF4-FFF2-40B4-BE49-F238E27FC236}">
              <a16:creationId xmlns:a16="http://schemas.microsoft.com/office/drawing/2014/main" id="{8412D79F-B2BB-4CC9-B63E-362B208C86A8}"/>
            </a:ext>
          </a:extLst>
        </xdr:cNvPr>
        <xdr:cNvSpPr>
          <a:spLocks noChangeAspect="1" noChangeArrowheads="1"/>
        </xdr:cNvSpPr>
      </xdr:nvSpPr>
      <xdr:spPr bwMode="auto">
        <a:xfrm>
          <a:off x="7315200" y="18697575"/>
          <a:ext cx="304800" cy="4762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18</xdr:row>
      <xdr:rowOff>0</xdr:rowOff>
    </xdr:from>
    <xdr:to>
      <xdr:col>3</xdr:col>
      <xdr:colOff>304800</xdr:colOff>
      <xdr:row>20</xdr:row>
      <xdr:rowOff>161925</xdr:rowOff>
    </xdr:to>
    <xdr:sp macro="" textlink="">
      <xdr:nvSpPr>
        <xdr:cNvPr id="6" name="AutoShape 10" descr="Imagen 1 de 2 de Escritorio Profesional Para Oficina- Ajusta Las Medidas">
          <a:extLst>
            <a:ext uri="{FF2B5EF4-FFF2-40B4-BE49-F238E27FC236}">
              <a16:creationId xmlns:a16="http://schemas.microsoft.com/office/drawing/2014/main" id="{1D667FDA-7CDA-46E8-A084-00853AA5A722}"/>
            </a:ext>
          </a:extLst>
        </xdr:cNvPr>
        <xdr:cNvSpPr>
          <a:spLocks noChangeAspect="1" noChangeArrowheads="1"/>
        </xdr:cNvSpPr>
      </xdr:nvSpPr>
      <xdr:spPr bwMode="auto">
        <a:xfrm>
          <a:off x="7315200" y="21440775"/>
          <a:ext cx="304800" cy="6572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18</xdr:row>
      <xdr:rowOff>0</xdr:rowOff>
    </xdr:from>
    <xdr:to>
      <xdr:col>3</xdr:col>
      <xdr:colOff>304800</xdr:colOff>
      <xdr:row>20</xdr:row>
      <xdr:rowOff>161925</xdr:rowOff>
    </xdr:to>
    <xdr:sp macro="" textlink="">
      <xdr:nvSpPr>
        <xdr:cNvPr id="7" name="AutoShape 11" descr="Imagen 1 de 2 de Escritorio Profesional Para Oficina- Ajusta Las Medidas">
          <a:extLst>
            <a:ext uri="{FF2B5EF4-FFF2-40B4-BE49-F238E27FC236}">
              <a16:creationId xmlns:a16="http://schemas.microsoft.com/office/drawing/2014/main" id="{D29D444D-8E0D-43B9-A900-8B8A9C071A61}"/>
            </a:ext>
          </a:extLst>
        </xdr:cNvPr>
        <xdr:cNvSpPr>
          <a:spLocks noChangeAspect="1" noChangeArrowheads="1"/>
        </xdr:cNvSpPr>
      </xdr:nvSpPr>
      <xdr:spPr bwMode="auto">
        <a:xfrm>
          <a:off x="7315200" y="21440775"/>
          <a:ext cx="304800" cy="6572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18</xdr:row>
      <xdr:rowOff>0</xdr:rowOff>
    </xdr:from>
    <xdr:to>
      <xdr:col>3</xdr:col>
      <xdr:colOff>304800</xdr:colOff>
      <xdr:row>20</xdr:row>
      <xdr:rowOff>161925</xdr:rowOff>
    </xdr:to>
    <xdr:sp macro="" textlink="">
      <xdr:nvSpPr>
        <xdr:cNvPr id="8" name="AutoShape 12" descr="Imagen 1 de 2 de Escritorio Profesional Para Oficina- Ajusta Las Medidas">
          <a:extLst>
            <a:ext uri="{FF2B5EF4-FFF2-40B4-BE49-F238E27FC236}">
              <a16:creationId xmlns:a16="http://schemas.microsoft.com/office/drawing/2014/main" id="{C0706BD0-4D14-4B15-99B1-F2BFEDF2ED83}"/>
            </a:ext>
          </a:extLst>
        </xdr:cNvPr>
        <xdr:cNvSpPr>
          <a:spLocks noChangeAspect="1" noChangeArrowheads="1"/>
        </xdr:cNvSpPr>
      </xdr:nvSpPr>
      <xdr:spPr bwMode="auto">
        <a:xfrm>
          <a:off x="7315200" y="21440775"/>
          <a:ext cx="304800" cy="6572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29</xdr:row>
      <xdr:rowOff>0</xdr:rowOff>
    </xdr:from>
    <xdr:to>
      <xdr:col>3</xdr:col>
      <xdr:colOff>304800</xdr:colOff>
      <xdr:row>33</xdr:row>
      <xdr:rowOff>142875</xdr:rowOff>
    </xdr:to>
    <xdr:sp macro="" textlink="">
      <xdr:nvSpPr>
        <xdr:cNvPr id="9" name="AutoShape 3" descr="Imagen 1 de 6 de Carretilla Zorra Plegable En Aluminio + Pulpo Pretul ">
          <a:extLst>
            <a:ext uri="{FF2B5EF4-FFF2-40B4-BE49-F238E27FC236}">
              <a16:creationId xmlns:a16="http://schemas.microsoft.com/office/drawing/2014/main" id="{9036E6BA-4347-4CE6-8624-A983176CF58E}"/>
            </a:ext>
          </a:extLst>
        </xdr:cNvPr>
        <xdr:cNvSpPr>
          <a:spLocks noChangeAspect="1" noChangeArrowheads="1"/>
        </xdr:cNvSpPr>
      </xdr:nvSpPr>
      <xdr:spPr bwMode="auto">
        <a:xfrm>
          <a:off x="7315200" y="30403800"/>
          <a:ext cx="304800" cy="10191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0</xdr:colOff>
      <xdr:row>20</xdr:row>
      <xdr:rowOff>0</xdr:rowOff>
    </xdr:from>
    <xdr:to>
      <xdr:col>4</xdr:col>
      <xdr:colOff>304800</xdr:colOff>
      <xdr:row>22</xdr:row>
      <xdr:rowOff>95250</xdr:rowOff>
    </xdr:to>
    <xdr:sp macro="" textlink="">
      <xdr:nvSpPr>
        <xdr:cNvPr id="2" name="AutoShape 5" descr="Tablero Acrilico Borrable 80 X 60 Cm | Cuotas sin interés">
          <a:extLst>
            <a:ext uri="{FF2B5EF4-FFF2-40B4-BE49-F238E27FC236}">
              <a16:creationId xmlns:a16="http://schemas.microsoft.com/office/drawing/2014/main" id="{E3F1F7D8-C5CC-4F2B-9358-AB3EAEF245BD}"/>
            </a:ext>
          </a:extLst>
        </xdr:cNvPr>
        <xdr:cNvSpPr>
          <a:spLocks noChangeAspect="1" noChangeArrowheads="1"/>
        </xdr:cNvSpPr>
      </xdr:nvSpPr>
      <xdr:spPr bwMode="auto">
        <a:xfrm>
          <a:off x="7315200" y="16297275"/>
          <a:ext cx="304800" cy="4762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20</xdr:row>
      <xdr:rowOff>0</xdr:rowOff>
    </xdr:from>
    <xdr:to>
      <xdr:col>4</xdr:col>
      <xdr:colOff>304800</xdr:colOff>
      <xdr:row>22</xdr:row>
      <xdr:rowOff>95250</xdr:rowOff>
    </xdr:to>
    <xdr:sp macro="" textlink="">
      <xdr:nvSpPr>
        <xdr:cNvPr id="3" name="AutoShape 6" descr="Tablero Acrilico Borrable 80 X 60 Cm | Cuotas sin interés">
          <a:extLst>
            <a:ext uri="{FF2B5EF4-FFF2-40B4-BE49-F238E27FC236}">
              <a16:creationId xmlns:a16="http://schemas.microsoft.com/office/drawing/2014/main" id="{5B42D7E7-C14B-4FA9-B4BF-F0DBB6FF89AC}"/>
            </a:ext>
          </a:extLst>
        </xdr:cNvPr>
        <xdr:cNvSpPr>
          <a:spLocks noChangeAspect="1" noChangeArrowheads="1"/>
        </xdr:cNvSpPr>
      </xdr:nvSpPr>
      <xdr:spPr bwMode="auto">
        <a:xfrm>
          <a:off x="7315200" y="16297275"/>
          <a:ext cx="304800" cy="4762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23</xdr:row>
      <xdr:rowOff>0</xdr:rowOff>
    </xdr:from>
    <xdr:to>
      <xdr:col>4</xdr:col>
      <xdr:colOff>304800</xdr:colOff>
      <xdr:row>26</xdr:row>
      <xdr:rowOff>85725</xdr:rowOff>
    </xdr:to>
    <xdr:sp macro="" textlink="">
      <xdr:nvSpPr>
        <xdr:cNvPr id="4" name="AutoShape 10" descr="Imagen 1 de 2 de Escritorio Profesional Para Oficina- Ajusta Las Medidas">
          <a:extLst>
            <a:ext uri="{FF2B5EF4-FFF2-40B4-BE49-F238E27FC236}">
              <a16:creationId xmlns:a16="http://schemas.microsoft.com/office/drawing/2014/main" id="{2C1D3D78-8032-4B48-BF30-C7BAF9CBC9F2}"/>
            </a:ext>
          </a:extLst>
        </xdr:cNvPr>
        <xdr:cNvSpPr>
          <a:spLocks noChangeAspect="1" noChangeArrowheads="1"/>
        </xdr:cNvSpPr>
      </xdr:nvSpPr>
      <xdr:spPr bwMode="auto">
        <a:xfrm>
          <a:off x="7315200" y="19040475"/>
          <a:ext cx="304800" cy="6572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23</xdr:row>
      <xdr:rowOff>0</xdr:rowOff>
    </xdr:from>
    <xdr:to>
      <xdr:col>4</xdr:col>
      <xdr:colOff>304800</xdr:colOff>
      <xdr:row>26</xdr:row>
      <xdr:rowOff>85725</xdr:rowOff>
    </xdr:to>
    <xdr:sp macro="" textlink="">
      <xdr:nvSpPr>
        <xdr:cNvPr id="5" name="AutoShape 11" descr="Imagen 1 de 2 de Escritorio Profesional Para Oficina- Ajusta Las Medidas">
          <a:extLst>
            <a:ext uri="{FF2B5EF4-FFF2-40B4-BE49-F238E27FC236}">
              <a16:creationId xmlns:a16="http://schemas.microsoft.com/office/drawing/2014/main" id="{E465E5AE-5E83-4F38-9A15-98731D106C3E}"/>
            </a:ext>
          </a:extLst>
        </xdr:cNvPr>
        <xdr:cNvSpPr>
          <a:spLocks noChangeAspect="1" noChangeArrowheads="1"/>
        </xdr:cNvSpPr>
      </xdr:nvSpPr>
      <xdr:spPr bwMode="auto">
        <a:xfrm>
          <a:off x="7315200" y="19040475"/>
          <a:ext cx="304800" cy="6572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23</xdr:row>
      <xdr:rowOff>0</xdr:rowOff>
    </xdr:from>
    <xdr:to>
      <xdr:col>4</xdr:col>
      <xdr:colOff>304800</xdr:colOff>
      <xdr:row>26</xdr:row>
      <xdr:rowOff>85725</xdr:rowOff>
    </xdr:to>
    <xdr:sp macro="" textlink="">
      <xdr:nvSpPr>
        <xdr:cNvPr id="6" name="AutoShape 12" descr="Imagen 1 de 2 de Escritorio Profesional Para Oficina- Ajusta Las Medidas">
          <a:extLst>
            <a:ext uri="{FF2B5EF4-FFF2-40B4-BE49-F238E27FC236}">
              <a16:creationId xmlns:a16="http://schemas.microsoft.com/office/drawing/2014/main" id="{1C25A994-5983-41BF-8582-874794E77ACB}"/>
            </a:ext>
          </a:extLst>
        </xdr:cNvPr>
        <xdr:cNvSpPr>
          <a:spLocks noChangeAspect="1" noChangeArrowheads="1"/>
        </xdr:cNvSpPr>
      </xdr:nvSpPr>
      <xdr:spPr bwMode="auto">
        <a:xfrm>
          <a:off x="7315200" y="19040475"/>
          <a:ext cx="304800" cy="6572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34</xdr:row>
      <xdr:rowOff>0</xdr:rowOff>
    </xdr:from>
    <xdr:to>
      <xdr:col>4</xdr:col>
      <xdr:colOff>304800</xdr:colOff>
      <xdr:row>39</xdr:row>
      <xdr:rowOff>66675</xdr:rowOff>
    </xdr:to>
    <xdr:sp macro="" textlink="">
      <xdr:nvSpPr>
        <xdr:cNvPr id="7" name="AutoShape 3" descr="Imagen 1 de 6 de Carretilla Zorra Plegable En Aluminio + Pulpo Pretul ">
          <a:extLst>
            <a:ext uri="{FF2B5EF4-FFF2-40B4-BE49-F238E27FC236}">
              <a16:creationId xmlns:a16="http://schemas.microsoft.com/office/drawing/2014/main" id="{2A688BC1-187B-4B68-BD7F-F385D9FCF386}"/>
            </a:ext>
          </a:extLst>
        </xdr:cNvPr>
        <xdr:cNvSpPr>
          <a:spLocks noChangeAspect="1" noChangeArrowheads="1"/>
        </xdr:cNvSpPr>
      </xdr:nvSpPr>
      <xdr:spPr bwMode="auto">
        <a:xfrm>
          <a:off x="7315200" y="28003500"/>
          <a:ext cx="304800" cy="10191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514350</xdr:colOff>
      <xdr:row>1</xdr:row>
      <xdr:rowOff>19050</xdr:rowOff>
    </xdr:from>
    <xdr:to>
      <xdr:col>2</xdr:col>
      <xdr:colOff>1559069</xdr:colOff>
      <xdr:row>5</xdr:row>
      <xdr:rowOff>0</xdr:rowOff>
    </xdr:to>
    <xdr:pic>
      <xdr:nvPicPr>
        <xdr:cNvPr id="8" name="Imagen 7">
          <a:extLst>
            <a:ext uri="{FF2B5EF4-FFF2-40B4-BE49-F238E27FC236}">
              <a16:creationId xmlns:a16="http://schemas.microsoft.com/office/drawing/2014/main" id="{83EE00BA-A9F3-42F3-BBE7-DD96D175BCCE}"/>
            </a:ext>
            <a:ext uri="{147F2762-F138-4A5C-976F-8EAC2B608ADB}">
              <a16:predDERef xmlns:a16="http://schemas.microsoft.com/office/drawing/2014/main" pred="{1D13BAB3-D18F-4D9B-88DB-00985B1980DA}"/>
            </a:ext>
          </a:extLst>
        </xdr:cNvPr>
        <xdr:cNvPicPr>
          <a:picLocks noChangeAspect="1"/>
        </xdr:cNvPicPr>
      </xdr:nvPicPr>
      <xdr:blipFill>
        <a:blip xmlns:r="http://schemas.openxmlformats.org/officeDocument/2006/relationships" r:embed="rId1"/>
        <a:stretch>
          <a:fillRect/>
        </a:stretch>
      </xdr:blipFill>
      <xdr:spPr>
        <a:xfrm>
          <a:off x="238125" y="171450"/>
          <a:ext cx="2111519" cy="733425"/>
        </a:xfrm>
        <a:prstGeom prst="rect">
          <a:avLst/>
        </a:prstGeom>
      </xdr:spPr>
    </xdr:pic>
    <xdr:clientData/>
  </xdr:twoCellAnchor>
  <xdr:twoCellAnchor editAs="oneCell">
    <xdr:from>
      <xdr:col>0</xdr:col>
      <xdr:colOff>37668</xdr:colOff>
      <xdr:row>80</xdr:row>
      <xdr:rowOff>95250</xdr:rowOff>
    </xdr:from>
    <xdr:to>
      <xdr:col>2</xdr:col>
      <xdr:colOff>1034329</xdr:colOff>
      <xdr:row>82</xdr:row>
      <xdr:rowOff>101493</xdr:rowOff>
    </xdr:to>
    <xdr:pic>
      <xdr:nvPicPr>
        <xdr:cNvPr id="9" name="Imagen 8">
          <a:extLst>
            <a:ext uri="{FF2B5EF4-FFF2-40B4-BE49-F238E27FC236}">
              <a16:creationId xmlns:a16="http://schemas.microsoft.com/office/drawing/2014/main" id="{7CBDC12E-1DF3-4B4B-94D7-86DF62B072C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668" y="67818000"/>
          <a:ext cx="1787236" cy="3110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Q85"/>
  <sheetViews>
    <sheetView topLeftCell="G61" workbookViewId="0">
      <selection activeCell="R74" sqref="R74"/>
    </sheetView>
  </sheetViews>
  <sheetFormatPr baseColWidth="10" defaultColWidth="9.140625" defaultRowHeight="15"/>
  <cols>
    <col min="1" max="1" width="3.28515625" customWidth="1"/>
    <col min="2" max="2" width="5.42578125" customWidth="1"/>
    <col min="3" max="3" width="48.5703125" customWidth="1"/>
    <col min="4" max="4" width="19.7109375" customWidth="1"/>
    <col min="5" max="5" width="13.140625" customWidth="1"/>
    <col min="6" max="6" width="13.7109375" customWidth="1"/>
    <col min="7" max="7" width="10" customWidth="1"/>
    <col min="8" max="8" width="13.85546875" customWidth="1"/>
    <col min="9" max="9" width="17.5703125" customWidth="1"/>
    <col min="10" max="10" width="20.140625" customWidth="1"/>
    <col min="11" max="11" width="20.42578125" customWidth="1"/>
    <col min="12" max="12" width="16.140625" customWidth="1"/>
    <col min="13" max="13" width="24.85546875" customWidth="1"/>
    <col min="14" max="15" width="11.5703125" customWidth="1"/>
    <col min="16" max="16" width="10.7109375" customWidth="1"/>
    <col min="17" max="17" width="12.5703125" customWidth="1"/>
  </cols>
  <sheetData>
    <row r="2" spans="2:17">
      <c r="D2" s="1" t="s">
        <v>0</v>
      </c>
    </row>
    <row r="4" spans="2:17">
      <c r="B4" s="2"/>
      <c r="C4" s="2"/>
      <c r="D4" s="2" t="s">
        <v>1</v>
      </c>
      <c r="E4" s="2" t="s">
        <v>2</v>
      </c>
      <c r="F4" s="2" t="s">
        <v>3</v>
      </c>
      <c r="G4" s="2" t="s">
        <v>4</v>
      </c>
      <c r="H4" s="2" t="s">
        <v>5</v>
      </c>
      <c r="I4" s="2"/>
      <c r="J4" s="2" t="s">
        <v>6</v>
      </c>
      <c r="K4" s="2" t="s">
        <v>7</v>
      </c>
      <c r="L4" s="2" t="s">
        <v>8</v>
      </c>
      <c r="M4" s="2" t="s">
        <v>9</v>
      </c>
      <c r="N4" s="2"/>
      <c r="O4" s="2" t="s">
        <v>9</v>
      </c>
      <c r="P4" s="2"/>
      <c r="Q4" s="2" t="s">
        <v>10</v>
      </c>
    </row>
    <row r="5" spans="2:17">
      <c r="B5" s="3" t="s">
        <v>11</v>
      </c>
      <c r="C5" s="3" t="s">
        <v>12</v>
      </c>
      <c r="D5" s="3" t="s">
        <v>13</v>
      </c>
      <c r="E5" s="3" t="s">
        <v>14</v>
      </c>
      <c r="F5" s="3" t="s">
        <v>15</v>
      </c>
      <c r="G5" s="3" t="s">
        <v>3</v>
      </c>
      <c r="H5" s="3" t="s">
        <v>16</v>
      </c>
      <c r="I5" s="3" t="s">
        <v>17</v>
      </c>
      <c r="J5" s="3" t="s">
        <v>18</v>
      </c>
      <c r="K5" s="3" t="s">
        <v>19</v>
      </c>
      <c r="L5" s="3" t="s">
        <v>20</v>
      </c>
      <c r="M5" s="3" t="s">
        <v>21</v>
      </c>
      <c r="N5" s="3" t="s">
        <v>22</v>
      </c>
      <c r="O5" s="3" t="s">
        <v>23</v>
      </c>
      <c r="P5" s="3" t="s">
        <v>24</v>
      </c>
      <c r="Q5" s="3" t="s">
        <v>25</v>
      </c>
    </row>
    <row r="6" spans="2:17">
      <c r="B6" s="4">
        <v>1</v>
      </c>
      <c r="C6" s="20" t="s">
        <v>32</v>
      </c>
      <c r="D6" s="5">
        <v>420000</v>
      </c>
      <c r="E6" s="5">
        <f>+M6*15%</f>
        <v>122992.97810625</v>
      </c>
      <c r="F6" s="5">
        <f>+M6*4%</f>
        <v>32798.127495000001</v>
      </c>
      <c r="G6" s="5">
        <f>+M6*3%</f>
        <v>24598.595621249999</v>
      </c>
      <c r="H6" s="5">
        <f>+M6*3%</f>
        <v>24598.595621249999</v>
      </c>
      <c r="I6" s="5">
        <f>+M6*2%</f>
        <v>16399.0637475</v>
      </c>
      <c r="J6" s="5">
        <f>+D6+E6+F6+G6+H6+I6</f>
        <v>641387.36059125001</v>
      </c>
      <c r="K6" s="5">
        <f>+J6*13.5%</f>
        <v>86587.293679818758</v>
      </c>
      <c r="L6" s="6">
        <f>+J6+K6</f>
        <v>727974.65427106875</v>
      </c>
      <c r="M6" s="21">
        <v>819953.18737499998</v>
      </c>
      <c r="N6" s="7">
        <f>+M6*19%</f>
        <v>155791.10560124999</v>
      </c>
      <c r="O6" s="8">
        <f>+M6+N6</f>
        <v>975744.29297624994</v>
      </c>
      <c r="P6" s="9">
        <f t="shared" ref="P6:P37" si="0">+M6-L6</f>
        <v>91978.53310393123</v>
      </c>
      <c r="Q6" s="10">
        <v>0.11210000000000001</v>
      </c>
    </row>
    <row r="7" spans="2:17" ht="24">
      <c r="B7" s="4">
        <v>2</v>
      </c>
      <c r="C7" s="20" t="s">
        <v>33</v>
      </c>
      <c r="D7" s="5">
        <v>640000</v>
      </c>
      <c r="E7" s="5">
        <f>+M7*15%</f>
        <v>225939.08908124999</v>
      </c>
      <c r="F7" s="5">
        <f>+M7*2%</f>
        <v>30125.211877500002</v>
      </c>
      <c r="G7" s="5">
        <f t="shared" ref="G7:G10" si="1">+M7*3%</f>
        <v>45187.817816249997</v>
      </c>
      <c r="H7" s="5">
        <f t="shared" ref="H7:H70" si="2">+M7*3%</f>
        <v>45187.817816249997</v>
      </c>
      <c r="I7" s="5">
        <f t="shared" ref="I7:I70" si="3">+M7*2%</f>
        <v>30125.211877500002</v>
      </c>
      <c r="J7" s="5">
        <f t="shared" ref="J7:J10" si="4">+D7+E7+F7+G7+H7+I7</f>
        <v>1016565.1484687502</v>
      </c>
      <c r="K7" s="5">
        <f t="shared" ref="K7:K10" si="5">+J7*13.5%</f>
        <v>137236.29504328128</v>
      </c>
      <c r="L7" s="6">
        <f t="shared" ref="L7:L10" si="6">+J7+K7</f>
        <v>1153801.4435120313</v>
      </c>
      <c r="M7" s="21">
        <v>1506260.593875</v>
      </c>
      <c r="N7" s="7">
        <f t="shared" ref="N7:N10" si="7">+M7*19%</f>
        <v>286189.51283625001</v>
      </c>
      <c r="O7" s="8">
        <f t="shared" ref="O7:O10" si="8">+M7+N7</f>
        <v>1792450.10671125</v>
      </c>
      <c r="P7" s="9">
        <f t="shared" si="0"/>
        <v>352459.15036296868</v>
      </c>
      <c r="Q7" s="10">
        <v>0.23300000000000001</v>
      </c>
    </row>
    <row r="8" spans="2:17">
      <c r="B8" s="4">
        <v>3</v>
      </c>
      <c r="C8" s="20" t="s">
        <v>34</v>
      </c>
      <c r="D8" s="5">
        <v>580000</v>
      </c>
      <c r="E8" s="5">
        <f>+M8*15%</f>
        <v>187581.73083749998</v>
      </c>
      <c r="F8" s="5">
        <f>+M8*5%</f>
        <v>62527.243612500002</v>
      </c>
      <c r="G8" s="5">
        <f t="shared" si="1"/>
        <v>37516.3461675</v>
      </c>
      <c r="H8" s="5">
        <f t="shared" si="2"/>
        <v>37516.3461675</v>
      </c>
      <c r="I8" s="5">
        <f t="shared" si="3"/>
        <v>25010.897445000002</v>
      </c>
      <c r="J8" s="5">
        <f t="shared" si="4"/>
        <v>930152.56423000002</v>
      </c>
      <c r="K8" s="5">
        <f t="shared" si="5"/>
        <v>125570.59617105001</v>
      </c>
      <c r="L8" s="6">
        <f t="shared" si="6"/>
        <v>1055723.16040105</v>
      </c>
      <c r="M8" s="21">
        <v>1250544.87225</v>
      </c>
      <c r="N8" s="7">
        <f t="shared" si="7"/>
        <v>237603.5257275</v>
      </c>
      <c r="O8" s="8">
        <f t="shared" si="8"/>
        <v>1488148.3979775</v>
      </c>
      <c r="P8" s="9">
        <f t="shared" si="0"/>
        <v>194821.71184895001</v>
      </c>
      <c r="Q8" s="11">
        <v>0.155</v>
      </c>
    </row>
    <row r="9" spans="2:17">
      <c r="B9" s="4">
        <v>4</v>
      </c>
      <c r="C9" s="20" t="s">
        <v>35</v>
      </c>
      <c r="D9" s="5">
        <v>210000</v>
      </c>
      <c r="E9" s="5">
        <f t="shared" ref="E9:E69" si="9">+M9*15%</f>
        <v>64238.071049999991</v>
      </c>
      <c r="F9" s="5">
        <f>+M9*4%</f>
        <v>17130.152279999998</v>
      </c>
      <c r="G9" s="5">
        <f t="shared" si="1"/>
        <v>12847.614209999998</v>
      </c>
      <c r="H9" s="5">
        <f t="shared" si="2"/>
        <v>12847.614209999998</v>
      </c>
      <c r="I9" s="5">
        <f t="shared" si="3"/>
        <v>8565.0761399999992</v>
      </c>
      <c r="J9" s="5">
        <f t="shared" si="4"/>
        <v>325628.52788999991</v>
      </c>
      <c r="K9" s="5">
        <f t="shared" si="5"/>
        <v>43959.851265149991</v>
      </c>
      <c r="L9" s="6">
        <f t="shared" si="6"/>
        <v>369588.37915514992</v>
      </c>
      <c r="M9" s="21">
        <v>428253.80699999997</v>
      </c>
      <c r="N9" s="7">
        <f t="shared" si="7"/>
        <v>81368.223329999993</v>
      </c>
      <c r="O9" s="8">
        <f t="shared" si="8"/>
        <v>509622.03032999998</v>
      </c>
      <c r="P9" s="9">
        <f t="shared" si="0"/>
        <v>58665.427844850055</v>
      </c>
      <c r="Q9" s="10">
        <v>0.13600000000000001</v>
      </c>
    </row>
    <row r="10" spans="2:17">
      <c r="B10" s="4">
        <v>5</v>
      </c>
      <c r="C10" s="20" t="s">
        <v>36</v>
      </c>
      <c r="D10" s="5">
        <v>350000</v>
      </c>
      <c r="E10" s="5">
        <f t="shared" si="9"/>
        <v>105266.56297499999</v>
      </c>
      <c r="F10" s="5">
        <f>+M10*3%</f>
        <v>21053.312594999999</v>
      </c>
      <c r="G10" s="5">
        <f t="shared" si="1"/>
        <v>21053.312594999999</v>
      </c>
      <c r="H10" s="5">
        <f t="shared" si="2"/>
        <v>21053.312594999999</v>
      </c>
      <c r="I10" s="5">
        <f t="shared" si="3"/>
        <v>14035.541729999999</v>
      </c>
      <c r="J10" s="5">
        <f t="shared" si="4"/>
        <v>532462.04249000014</v>
      </c>
      <c r="K10" s="5">
        <f t="shared" si="5"/>
        <v>71882.375736150017</v>
      </c>
      <c r="L10" s="6">
        <f t="shared" si="6"/>
        <v>604344.4182261501</v>
      </c>
      <c r="M10" s="21">
        <v>701777.08649999998</v>
      </c>
      <c r="N10" s="7">
        <f t="shared" si="7"/>
        <v>133337.646435</v>
      </c>
      <c r="O10" s="8">
        <f t="shared" si="8"/>
        <v>835114.73293499998</v>
      </c>
      <c r="P10" s="9">
        <f t="shared" si="0"/>
        <v>97432.668273849878</v>
      </c>
      <c r="Q10" s="10">
        <v>0.13800000000000001</v>
      </c>
    </row>
    <row r="11" spans="2:17">
      <c r="B11" s="4">
        <v>6</v>
      </c>
      <c r="C11" s="20" t="s">
        <v>36</v>
      </c>
      <c r="D11" s="5">
        <v>420000</v>
      </c>
      <c r="E11" s="5">
        <f t="shared" si="9"/>
        <v>129316.46276249998</v>
      </c>
      <c r="F11" s="5">
        <f t="shared" ref="F11:F70" si="10">+M11*3%</f>
        <v>25863.292552499996</v>
      </c>
      <c r="G11" s="5">
        <f t="shared" ref="G11:G70" si="11">+M11*3%</f>
        <v>25863.292552499996</v>
      </c>
      <c r="H11" s="5">
        <f t="shared" si="2"/>
        <v>25863.292552499996</v>
      </c>
      <c r="I11" s="5">
        <f t="shared" si="3"/>
        <v>17242.195035000001</v>
      </c>
      <c r="J11" s="5">
        <f t="shared" ref="J11:J70" si="12">+D11+E11+F11+G11+H11+I11</f>
        <v>644148.535455</v>
      </c>
      <c r="K11" s="5">
        <f t="shared" ref="K11:K70" si="13">+J11*13.5%</f>
        <v>86960.052286425009</v>
      </c>
      <c r="L11" s="6">
        <f t="shared" ref="L11:L70" si="14">+J11+K11</f>
        <v>731108.58774142503</v>
      </c>
      <c r="M11" s="21">
        <v>862109.75174999994</v>
      </c>
      <c r="N11" s="7">
        <f t="shared" ref="N11:N70" si="15">+M11*19%</f>
        <v>163800.85283249998</v>
      </c>
      <c r="O11" s="8">
        <f t="shared" ref="O11:O70" si="16">+M11+N11</f>
        <v>1025910.6045824999</v>
      </c>
      <c r="P11" s="9">
        <f t="shared" si="0"/>
        <v>131001.16400857491</v>
      </c>
      <c r="Q11" s="10">
        <v>0.15</v>
      </c>
    </row>
    <row r="12" spans="2:17" ht="24">
      <c r="B12" s="4">
        <v>7</v>
      </c>
      <c r="C12" s="20" t="s">
        <v>37</v>
      </c>
      <c r="D12" s="5">
        <v>2450000</v>
      </c>
      <c r="E12" s="5">
        <f t="shared" si="9"/>
        <v>825674.91721874999</v>
      </c>
      <c r="F12" s="5">
        <f t="shared" si="10"/>
        <v>165134.98344375001</v>
      </c>
      <c r="G12" s="5">
        <f t="shared" si="11"/>
        <v>165134.98344375001</v>
      </c>
      <c r="H12" s="5">
        <f t="shared" si="2"/>
        <v>165134.98344375001</v>
      </c>
      <c r="I12" s="5">
        <f t="shared" si="3"/>
        <v>110089.98896250001</v>
      </c>
      <c r="J12" s="5">
        <f t="shared" si="12"/>
        <v>3881169.8565125</v>
      </c>
      <c r="K12" s="5">
        <f t="shared" si="13"/>
        <v>523957.93062918755</v>
      </c>
      <c r="L12" s="6">
        <f t="shared" si="14"/>
        <v>4405127.7871416872</v>
      </c>
      <c r="M12" s="21">
        <v>5504499.4481250001</v>
      </c>
      <c r="N12" s="7">
        <f t="shared" si="15"/>
        <v>1045854.89514375</v>
      </c>
      <c r="O12" s="8">
        <f t="shared" si="16"/>
        <v>6550354.3432687502</v>
      </c>
      <c r="P12" s="9">
        <f t="shared" si="0"/>
        <v>1099371.6609833129</v>
      </c>
      <c r="Q12" s="10">
        <v>0.19</v>
      </c>
    </row>
    <row r="13" spans="2:17" ht="24">
      <c r="B13" s="4">
        <v>8</v>
      </c>
      <c r="C13" s="20" t="s">
        <v>38</v>
      </c>
      <c r="D13" s="5">
        <v>130000</v>
      </c>
      <c r="E13" s="5">
        <f t="shared" si="9"/>
        <v>36233.2846125</v>
      </c>
      <c r="F13" s="5">
        <f t="shared" si="10"/>
        <v>7246.6569224999994</v>
      </c>
      <c r="G13" s="5">
        <f t="shared" si="11"/>
        <v>7246.6569224999994</v>
      </c>
      <c r="H13" s="5">
        <f t="shared" si="2"/>
        <v>7246.6569224999994</v>
      </c>
      <c r="I13" s="5">
        <f t="shared" si="3"/>
        <v>4831.1046150000002</v>
      </c>
      <c r="J13" s="5">
        <f t="shared" si="12"/>
        <v>192804.35999499998</v>
      </c>
      <c r="K13" s="5">
        <f t="shared" si="13"/>
        <v>26028.588599324998</v>
      </c>
      <c r="L13" s="6">
        <f t="shared" si="14"/>
        <v>218832.94859432499</v>
      </c>
      <c r="M13" s="21">
        <v>241555.23074999999</v>
      </c>
      <c r="N13" s="7">
        <f t="shared" si="15"/>
        <v>45895.4938425</v>
      </c>
      <c r="O13" s="8">
        <f t="shared" si="16"/>
        <v>287450.72459250002</v>
      </c>
      <c r="P13" s="9">
        <f t="shared" si="0"/>
        <v>22722.282155674999</v>
      </c>
      <c r="Q13" s="10">
        <v>9.4E-2</v>
      </c>
    </row>
    <row r="14" spans="2:17">
      <c r="B14" s="4">
        <v>9</v>
      </c>
      <c r="C14" s="20" t="s">
        <v>39</v>
      </c>
      <c r="D14" s="5">
        <v>410000</v>
      </c>
      <c r="E14" s="5">
        <f t="shared" si="9"/>
        <v>105713.19939374999</v>
      </c>
      <c r="F14" s="5">
        <f t="shared" si="10"/>
        <v>21142.63987875</v>
      </c>
      <c r="G14" s="5">
        <f t="shared" si="11"/>
        <v>21142.63987875</v>
      </c>
      <c r="H14" s="5">
        <f t="shared" si="2"/>
        <v>21142.63987875</v>
      </c>
      <c r="I14" s="5">
        <f t="shared" si="3"/>
        <v>14095.093252500001</v>
      </c>
      <c r="J14" s="5">
        <f t="shared" si="12"/>
        <v>593236.2122825</v>
      </c>
      <c r="K14" s="5">
        <f t="shared" si="13"/>
        <v>80086.888658137512</v>
      </c>
      <c r="L14" s="6">
        <f t="shared" si="14"/>
        <v>673323.10094063752</v>
      </c>
      <c r="M14" s="21">
        <v>704754.662625</v>
      </c>
      <c r="N14" s="7">
        <f t="shared" si="15"/>
        <v>133903.38589875001</v>
      </c>
      <c r="O14" s="8">
        <f t="shared" si="16"/>
        <v>838658.04852375004</v>
      </c>
      <c r="P14" s="9">
        <f t="shared" si="0"/>
        <v>31431.561684362474</v>
      </c>
      <c r="Q14" s="10">
        <v>4.4499999999999998E-2</v>
      </c>
    </row>
    <row r="15" spans="2:17" ht="24">
      <c r="B15" s="4">
        <v>10</v>
      </c>
      <c r="C15" s="20" t="s">
        <v>40</v>
      </c>
      <c r="D15" s="5">
        <v>520000</v>
      </c>
      <c r="E15" s="5">
        <f t="shared" si="9"/>
        <v>129329.86944374998</v>
      </c>
      <c r="F15" s="5">
        <f t="shared" si="10"/>
        <v>25865.973888749999</v>
      </c>
      <c r="G15" s="5">
        <f t="shared" si="11"/>
        <v>25865.973888749999</v>
      </c>
      <c r="H15" s="5">
        <f t="shared" si="2"/>
        <v>25865.973888749999</v>
      </c>
      <c r="I15" s="5">
        <f t="shared" si="3"/>
        <v>17243.9825925</v>
      </c>
      <c r="J15" s="5">
        <f t="shared" si="12"/>
        <v>744171.77370249992</v>
      </c>
      <c r="K15" s="5">
        <f t="shared" si="13"/>
        <v>100463.18944983749</v>
      </c>
      <c r="L15" s="6">
        <f t="shared" si="14"/>
        <v>844634.96315233735</v>
      </c>
      <c r="M15" s="21">
        <v>862199.12962499994</v>
      </c>
      <c r="N15" s="7">
        <f t="shared" si="15"/>
        <v>163817.83462874999</v>
      </c>
      <c r="O15" s="8">
        <f t="shared" si="16"/>
        <v>1026016.9642537499</v>
      </c>
      <c r="P15" s="9">
        <f t="shared" si="0"/>
        <v>17564.16647266259</v>
      </c>
      <c r="Q15" s="10">
        <v>2.0369999999999999E-2</v>
      </c>
    </row>
    <row r="16" spans="2:17" ht="24">
      <c r="B16" s="4">
        <v>11</v>
      </c>
      <c r="C16" s="22" t="s">
        <v>68</v>
      </c>
      <c r="D16" s="5">
        <v>490000</v>
      </c>
      <c r="E16" s="5">
        <v>0</v>
      </c>
      <c r="F16" s="5">
        <f t="shared" si="10"/>
        <v>27274.282514999999</v>
      </c>
      <c r="G16" s="5">
        <f t="shared" si="11"/>
        <v>27274.282514999999</v>
      </c>
      <c r="H16" s="5">
        <f t="shared" si="2"/>
        <v>27274.282514999999</v>
      </c>
      <c r="I16" s="5">
        <f t="shared" si="3"/>
        <v>18182.855009999999</v>
      </c>
      <c r="J16" s="5">
        <f t="shared" si="12"/>
        <v>590005.70255499985</v>
      </c>
      <c r="K16" s="5">
        <f t="shared" si="13"/>
        <v>79650.769844924987</v>
      </c>
      <c r="L16" s="6">
        <f t="shared" si="14"/>
        <v>669656.47239992488</v>
      </c>
      <c r="M16" s="21">
        <v>909142.75049999997</v>
      </c>
      <c r="N16" s="7">
        <f t="shared" si="15"/>
        <v>172737.12259499999</v>
      </c>
      <c r="O16" s="8">
        <f t="shared" si="16"/>
        <v>1081879.8730949999</v>
      </c>
      <c r="P16" s="9">
        <f t="shared" si="0"/>
        <v>239486.27810007508</v>
      </c>
      <c r="Q16" s="10">
        <v>0.26340000000000002</v>
      </c>
    </row>
    <row r="17" spans="2:17">
      <c r="B17" s="4">
        <v>12</v>
      </c>
      <c r="C17" s="20" t="s">
        <v>41</v>
      </c>
      <c r="D17" s="5">
        <v>380000</v>
      </c>
      <c r="E17" s="5">
        <f t="shared" si="9"/>
        <v>113784.35878124999</v>
      </c>
      <c r="F17" s="5">
        <f t="shared" si="10"/>
        <v>22756.871756249999</v>
      </c>
      <c r="G17" s="5">
        <f t="shared" si="11"/>
        <v>22756.871756249999</v>
      </c>
      <c r="H17" s="5">
        <f t="shared" si="2"/>
        <v>22756.871756249999</v>
      </c>
      <c r="I17" s="5">
        <f t="shared" si="3"/>
        <v>15171.247837499999</v>
      </c>
      <c r="J17" s="5">
        <f t="shared" si="12"/>
        <v>577226.22188749991</v>
      </c>
      <c r="K17" s="5">
        <f t="shared" si="13"/>
        <v>77925.539954812499</v>
      </c>
      <c r="L17" s="6">
        <f t="shared" si="14"/>
        <v>655151.76184231241</v>
      </c>
      <c r="M17" s="21">
        <v>758562.39187499997</v>
      </c>
      <c r="N17" s="7">
        <f t="shared" si="15"/>
        <v>144126.85445625</v>
      </c>
      <c r="O17" s="8">
        <f t="shared" si="16"/>
        <v>902689.24633124995</v>
      </c>
      <c r="P17" s="9">
        <f t="shared" si="0"/>
        <v>103410.63003268756</v>
      </c>
      <c r="Q17" s="10">
        <v>0.1363</v>
      </c>
    </row>
    <row r="18" spans="2:17" ht="24">
      <c r="B18" s="4">
        <v>13</v>
      </c>
      <c r="C18" s="22" t="s">
        <v>69</v>
      </c>
      <c r="D18" s="5">
        <v>350000</v>
      </c>
      <c r="E18" s="5">
        <v>0</v>
      </c>
      <c r="F18" s="5">
        <f t="shared" si="10"/>
        <v>19868.651021249996</v>
      </c>
      <c r="G18" s="5">
        <f t="shared" si="11"/>
        <v>19868.651021249996</v>
      </c>
      <c r="H18" s="5">
        <f t="shared" si="2"/>
        <v>19868.651021249996</v>
      </c>
      <c r="I18" s="5">
        <f t="shared" si="3"/>
        <v>13245.767347499999</v>
      </c>
      <c r="J18" s="5">
        <f t="shared" si="12"/>
        <v>422851.72041125002</v>
      </c>
      <c r="K18" s="5">
        <f t="shared" si="13"/>
        <v>57084.982255518757</v>
      </c>
      <c r="L18" s="6">
        <f t="shared" si="14"/>
        <v>479936.7026667688</v>
      </c>
      <c r="M18" s="21">
        <v>662288.36737499991</v>
      </c>
      <c r="N18" s="7">
        <f t="shared" si="15"/>
        <v>125834.78980124998</v>
      </c>
      <c r="O18" s="8">
        <f t="shared" si="16"/>
        <v>788123.15717624989</v>
      </c>
      <c r="P18" s="9">
        <f t="shared" si="0"/>
        <v>182351.66470823111</v>
      </c>
      <c r="Q18" s="10">
        <v>0.27529999999999999</v>
      </c>
    </row>
    <row r="19" spans="2:17">
      <c r="B19" s="4">
        <v>14</v>
      </c>
      <c r="C19" s="22" t="s">
        <v>70</v>
      </c>
      <c r="D19" s="5">
        <v>85000</v>
      </c>
      <c r="E19" s="5">
        <v>0</v>
      </c>
      <c r="F19" s="5">
        <f t="shared" si="10"/>
        <v>4144.3002899999992</v>
      </c>
      <c r="G19" s="5">
        <f t="shared" si="11"/>
        <v>4144.3002899999992</v>
      </c>
      <c r="H19" s="5">
        <f t="shared" si="2"/>
        <v>4144.3002899999992</v>
      </c>
      <c r="I19" s="5">
        <f t="shared" si="3"/>
        <v>2762.8668600000001</v>
      </c>
      <c r="J19" s="5">
        <f t="shared" si="12"/>
        <v>100195.76772999999</v>
      </c>
      <c r="K19" s="5">
        <f t="shared" si="13"/>
        <v>13526.42864355</v>
      </c>
      <c r="L19" s="6">
        <f t="shared" si="14"/>
        <v>113722.19637354999</v>
      </c>
      <c r="M19" s="21">
        <v>138143.34299999999</v>
      </c>
      <c r="N19" s="7">
        <f t="shared" si="15"/>
        <v>26247.23517</v>
      </c>
      <c r="O19" s="8">
        <f t="shared" si="16"/>
        <v>164390.57816999999</v>
      </c>
      <c r="P19" s="9">
        <f t="shared" si="0"/>
        <v>24421.146626450005</v>
      </c>
      <c r="Q19" s="10">
        <v>0.17599999999999999</v>
      </c>
    </row>
    <row r="20" spans="2:17" ht="24">
      <c r="B20" s="4">
        <v>15</v>
      </c>
      <c r="C20" s="22" t="s">
        <v>71</v>
      </c>
      <c r="D20" s="5">
        <v>45000</v>
      </c>
      <c r="E20" s="5">
        <v>0</v>
      </c>
      <c r="F20" s="5">
        <f t="shared" si="10"/>
        <v>5602.5087524999999</v>
      </c>
      <c r="G20" s="5">
        <f t="shared" si="11"/>
        <v>5602.5087524999999</v>
      </c>
      <c r="H20" s="5">
        <f t="shared" si="2"/>
        <v>5602.5087524999999</v>
      </c>
      <c r="I20" s="5">
        <f t="shared" si="3"/>
        <v>3735.0058349999999</v>
      </c>
      <c r="J20" s="5">
        <f t="shared" si="12"/>
        <v>65542.532092499998</v>
      </c>
      <c r="K20" s="5">
        <f t="shared" si="13"/>
        <v>8848.2418324874998</v>
      </c>
      <c r="L20" s="6">
        <f t="shared" si="14"/>
        <v>74390.773924987501</v>
      </c>
      <c r="M20" s="21">
        <v>186750.29175</v>
      </c>
      <c r="N20" s="7">
        <f t="shared" si="15"/>
        <v>35482.555432499998</v>
      </c>
      <c r="O20" s="8">
        <f t="shared" si="16"/>
        <v>222232.8471825</v>
      </c>
      <c r="P20" s="9">
        <f t="shared" si="0"/>
        <v>112359.5178250125</v>
      </c>
      <c r="Q20" s="10">
        <v>0.6</v>
      </c>
    </row>
    <row r="21" spans="2:17" ht="24">
      <c r="B21" s="4">
        <v>16</v>
      </c>
      <c r="C21" s="22" t="s">
        <v>72</v>
      </c>
      <c r="D21" s="5">
        <v>58000</v>
      </c>
      <c r="E21" s="5">
        <v>0</v>
      </c>
      <c r="F21" s="5">
        <f t="shared" si="10"/>
        <v>5090.0699812499997</v>
      </c>
      <c r="G21" s="5">
        <f t="shared" si="11"/>
        <v>5090.0699812499997</v>
      </c>
      <c r="H21" s="5">
        <f t="shared" si="2"/>
        <v>5090.0699812499997</v>
      </c>
      <c r="I21" s="5">
        <f t="shared" si="3"/>
        <v>3393.3799875</v>
      </c>
      <c r="J21" s="5">
        <f t="shared" si="12"/>
        <v>76663.589931249997</v>
      </c>
      <c r="K21" s="5">
        <f t="shared" si="13"/>
        <v>10349.584640718751</v>
      </c>
      <c r="L21" s="6">
        <f t="shared" si="14"/>
        <v>87013.174571968746</v>
      </c>
      <c r="M21" s="21">
        <v>169668.99937499998</v>
      </c>
      <c r="N21" s="7">
        <f t="shared" si="15"/>
        <v>32237.109881249999</v>
      </c>
      <c r="O21" s="8">
        <f t="shared" si="16"/>
        <v>201906.10925624997</v>
      </c>
      <c r="P21" s="9">
        <f t="shared" si="0"/>
        <v>82655.824803031239</v>
      </c>
      <c r="Q21" s="10">
        <v>0.48499999999999999</v>
      </c>
    </row>
    <row r="22" spans="2:17" ht="24">
      <c r="B22" s="4">
        <v>17</v>
      </c>
      <c r="C22" s="22" t="s">
        <v>73</v>
      </c>
      <c r="D22" s="5">
        <v>480000</v>
      </c>
      <c r="E22" s="5">
        <v>0</v>
      </c>
      <c r="F22" s="5">
        <f t="shared" si="10"/>
        <v>23093.539661249997</v>
      </c>
      <c r="G22" s="5">
        <f t="shared" si="11"/>
        <v>23093.539661249997</v>
      </c>
      <c r="H22" s="5">
        <f t="shared" si="2"/>
        <v>23093.539661249997</v>
      </c>
      <c r="I22" s="5">
        <f t="shared" si="3"/>
        <v>15395.693107499999</v>
      </c>
      <c r="J22" s="5">
        <f t="shared" si="12"/>
        <v>564676.31209124997</v>
      </c>
      <c r="K22" s="5">
        <f t="shared" si="13"/>
        <v>76231.302132318757</v>
      </c>
      <c r="L22" s="6">
        <f t="shared" si="14"/>
        <v>640907.6142235687</v>
      </c>
      <c r="M22" s="21">
        <v>769784.65537499997</v>
      </c>
      <c r="N22" s="7">
        <f t="shared" si="15"/>
        <v>146259.08452124998</v>
      </c>
      <c r="O22" s="8">
        <f t="shared" si="16"/>
        <v>916043.73989624996</v>
      </c>
      <c r="P22" s="9">
        <f t="shared" si="0"/>
        <v>128877.04115143127</v>
      </c>
      <c r="Q22" s="10">
        <v>0.16739999999999999</v>
      </c>
    </row>
    <row r="23" spans="2:17" ht="24">
      <c r="B23" s="4">
        <v>18</v>
      </c>
      <c r="C23" s="22" t="s">
        <v>74</v>
      </c>
      <c r="D23" s="5">
        <v>840000</v>
      </c>
      <c r="E23" s="5">
        <v>0</v>
      </c>
      <c r="F23" s="5">
        <f t="shared" si="10"/>
        <v>33033.050774999996</v>
      </c>
      <c r="G23" s="5">
        <f t="shared" si="11"/>
        <v>33033.050774999996</v>
      </c>
      <c r="H23" s="5">
        <f t="shared" si="2"/>
        <v>33033.050774999996</v>
      </c>
      <c r="I23" s="5">
        <f t="shared" si="3"/>
        <v>22022.03385</v>
      </c>
      <c r="J23" s="5">
        <f t="shared" si="12"/>
        <v>961121.18617500004</v>
      </c>
      <c r="K23" s="5">
        <f t="shared" si="13"/>
        <v>129751.36013362501</v>
      </c>
      <c r="L23" s="6">
        <f t="shared" si="14"/>
        <v>1090872.546308625</v>
      </c>
      <c r="M23" s="21">
        <v>1101101.6924999999</v>
      </c>
      <c r="N23" s="7">
        <f t="shared" si="15"/>
        <v>209209.32157499998</v>
      </c>
      <c r="O23" s="8">
        <f t="shared" si="16"/>
        <v>1310311.0140749998</v>
      </c>
      <c r="P23" s="9">
        <f t="shared" si="0"/>
        <v>10229.146191374864</v>
      </c>
      <c r="Q23" s="10">
        <v>9.1999999999999998E-3</v>
      </c>
    </row>
    <row r="24" spans="2:17" ht="24">
      <c r="B24" s="4">
        <v>19</v>
      </c>
      <c r="C24" s="22" t="s">
        <v>75</v>
      </c>
      <c r="D24" s="5">
        <v>115000</v>
      </c>
      <c r="E24" s="5">
        <v>0</v>
      </c>
      <c r="F24" s="5">
        <f t="shared" si="10"/>
        <v>6459.0354787499991</v>
      </c>
      <c r="G24" s="5">
        <f t="shared" si="11"/>
        <v>6459.0354787499991</v>
      </c>
      <c r="H24" s="5">
        <f t="shared" si="2"/>
        <v>6459.0354787499991</v>
      </c>
      <c r="I24" s="5">
        <f t="shared" si="3"/>
        <v>4306.0236525</v>
      </c>
      <c r="J24" s="5">
        <f t="shared" si="12"/>
        <v>138683.13008875001</v>
      </c>
      <c r="K24" s="5">
        <f t="shared" si="13"/>
        <v>18722.222561981253</v>
      </c>
      <c r="L24" s="6">
        <f t="shared" si="14"/>
        <v>157405.35265073128</v>
      </c>
      <c r="M24" s="21">
        <v>215301.18262499999</v>
      </c>
      <c r="N24" s="7">
        <f t="shared" si="15"/>
        <v>40907.224698749997</v>
      </c>
      <c r="O24" s="8">
        <f t="shared" si="16"/>
        <v>256208.40732374997</v>
      </c>
      <c r="P24" s="9">
        <f t="shared" si="0"/>
        <v>57895.829974268709</v>
      </c>
      <c r="Q24" s="10">
        <v>0.26889999999999997</v>
      </c>
    </row>
    <row r="25" spans="2:17" ht="24">
      <c r="B25" s="4">
        <v>20</v>
      </c>
      <c r="C25" s="22" t="s">
        <v>76</v>
      </c>
      <c r="D25" s="5">
        <v>95000</v>
      </c>
      <c r="E25" s="5">
        <v>0</v>
      </c>
      <c r="F25" s="5">
        <f t="shared" si="10"/>
        <v>6474.9885862499996</v>
      </c>
      <c r="G25" s="5">
        <f t="shared" si="11"/>
        <v>6474.9885862499996</v>
      </c>
      <c r="H25" s="5">
        <f t="shared" si="2"/>
        <v>6474.9885862499996</v>
      </c>
      <c r="I25" s="5">
        <f t="shared" si="3"/>
        <v>4316.6590575</v>
      </c>
      <c r="J25" s="5">
        <f t="shared" si="12"/>
        <v>118741.62481624998</v>
      </c>
      <c r="K25" s="5">
        <f t="shared" si="13"/>
        <v>16030.119350193749</v>
      </c>
      <c r="L25" s="6">
        <f t="shared" si="14"/>
        <v>134771.74416644374</v>
      </c>
      <c r="M25" s="21">
        <v>215832.95287499999</v>
      </c>
      <c r="N25" s="7">
        <f t="shared" si="15"/>
        <v>41008.261046250002</v>
      </c>
      <c r="O25" s="8">
        <f t="shared" si="16"/>
        <v>256841.21392124999</v>
      </c>
      <c r="P25" s="9">
        <f t="shared" si="0"/>
        <v>81061.208708556253</v>
      </c>
      <c r="Q25" s="10">
        <v>0.3755</v>
      </c>
    </row>
    <row r="26" spans="2:17">
      <c r="B26" s="4">
        <v>21</v>
      </c>
      <c r="C26" s="22" t="s">
        <v>77</v>
      </c>
      <c r="D26" s="5">
        <v>45000</v>
      </c>
      <c r="E26" s="5">
        <v>0</v>
      </c>
      <c r="F26" s="5">
        <f t="shared" si="10"/>
        <v>2936.6365612499999</v>
      </c>
      <c r="G26" s="5">
        <f t="shared" si="11"/>
        <v>2936.6365612499999</v>
      </c>
      <c r="H26" s="5">
        <f t="shared" si="2"/>
        <v>2936.6365612499999</v>
      </c>
      <c r="I26" s="5">
        <f t="shared" si="3"/>
        <v>1957.7577074999999</v>
      </c>
      <c r="J26" s="5">
        <f t="shared" si="12"/>
        <v>55767.667391250005</v>
      </c>
      <c r="K26" s="5">
        <f t="shared" si="13"/>
        <v>7528.6350978187511</v>
      </c>
      <c r="L26" s="6">
        <f t="shared" si="14"/>
        <v>63296.302489068752</v>
      </c>
      <c r="M26" s="21">
        <v>97887.885374999998</v>
      </c>
      <c r="N26" s="7">
        <f t="shared" si="15"/>
        <v>18598.698221250001</v>
      </c>
      <c r="O26" s="8">
        <f t="shared" si="16"/>
        <v>116486.58359625</v>
      </c>
      <c r="P26" s="9">
        <f t="shared" si="0"/>
        <v>34591.582885931246</v>
      </c>
      <c r="Q26" s="10">
        <v>0.3533</v>
      </c>
    </row>
    <row r="27" spans="2:17" ht="24">
      <c r="B27" s="4">
        <v>22</v>
      </c>
      <c r="C27" s="20" t="s">
        <v>42</v>
      </c>
      <c r="D27" s="5">
        <v>420000</v>
      </c>
      <c r="E27" s="5">
        <f t="shared" si="9"/>
        <v>113290.58818124999</v>
      </c>
      <c r="F27" s="5">
        <f t="shared" si="10"/>
        <v>22658.117636249997</v>
      </c>
      <c r="G27" s="5">
        <f t="shared" si="11"/>
        <v>22658.117636249997</v>
      </c>
      <c r="H27" s="5">
        <f t="shared" si="2"/>
        <v>22658.117636249997</v>
      </c>
      <c r="I27" s="5">
        <f t="shared" si="3"/>
        <v>15105.4117575</v>
      </c>
      <c r="J27" s="5">
        <f t="shared" si="12"/>
        <v>616370.35284750001</v>
      </c>
      <c r="K27" s="5">
        <f t="shared" si="13"/>
        <v>83209.997634412503</v>
      </c>
      <c r="L27" s="6">
        <f t="shared" si="14"/>
        <v>699580.35048191249</v>
      </c>
      <c r="M27" s="21">
        <v>755270.58787499997</v>
      </c>
      <c r="N27" s="7">
        <f t="shared" si="15"/>
        <v>143501.41169625</v>
      </c>
      <c r="O27" s="8">
        <f t="shared" si="16"/>
        <v>898771.99957124994</v>
      </c>
      <c r="P27" s="9">
        <f t="shared" si="0"/>
        <v>55690.237393087475</v>
      </c>
      <c r="Q27" s="10">
        <v>7.3700000000000002E-2</v>
      </c>
    </row>
    <row r="28" spans="2:17" ht="24">
      <c r="B28" s="4">
        <v>23</v>
      </c>
      <c r="C28" s="20" t="s">
        <v>43</v>
      </c>
      <c r="D28" s="5">
        <v>480000</v>
      </c>
      <c r="E28" s="5">
        <f t="shared" si="9"/>
        <v>157773.78793125</v>
      </c>
      <c r="F28" s="5">
        <f t="shared" si="10"/>
        <v>31554.757586249998</v>
      </c>
      <c r="G28" s="5">
        <f t="shared" si="11"/>
        <v>31554.757586249998</v>
      </c>
      <c r="H28" s="5">
        <f t="shared" si="2"/>
        <v>31554.757586249998</v>
      </c>
      <c r="I28" s="5">
        <f t="shared" si="3"/>
        <v>21036.505057500002</v>
      </c>
      <c r="J28" s="5">
        <f t="shared" si="12"/>
        <v>753474.56574749982</v>
      </c>
      <c r="K28" s="5">
        <f t="shared" si="13"/>
        <v>101719.06637591249</v>
      </c>
      <c r="L28" s="6">
        <f t="shared" si="14"/>
        <v>855193.63212341233</v>
      </c>
      <c r="M28" s="21">
        <v>1051825.252875</v>
      </c>
      <c r="N28" s="7">
        <f t="shared" si="15"/>
        <v>199846.79804625001</v>
      </c>
      <c r="O28" s="8">
        <f t="shared" si="16"/>
        <v>1251672.0509212501</v>
      </c>
      <c r="P28" s="9">
        <f t="shared" si="0"/>
        <v>196631.62075158767</v>
      </c>
      <c r="Q28" s="10">
        <v>0.18690000000000001</v>
      </c>
    </row>
    <row r="29" spans="2:17" ht="24">
      <c r="B29" s="4">
        <v>24</v>
      </c>
      <c r="C29" s="22" t="s">
        <v>78</v>
      </c>
      <c r="D29" s="5">
        <v>620000</v>
      </c>
      <c r="E29" s="5">
        <v>0</v>
      </c>
      <c r="F29" s="5">
        <f t="shared" si="10"/>
        <v>28893.826473749999</v>
      </c>
      <c r="G29" s="5">
        <f t="shared" si="11"/>
        <v>28893.826473749999</v>
      </c>
      <c r="H29" s="5">
        <f t="shared" si="2"/>
        <v>28893.826473749999</v>
      </c>
      <c r="I29" s="5">
        <f t="shared" si="3"/>
        <v>19262.550982500001</v>
      </c>
      <c r="J29" s="5">
        <f t="shared" si="12"/>
        <v>725944.03040374978</v>
      </c>
      <c r="K29" s="5">
        <f t="shared" si="13"/>
        <v>98002.444104506227</v>
      </c>
      <c r="L29" s="6">
        <f t="shared" si="14"/>
        <v>823946.47450825595</v>
      </c>
      <c r="M29" s="21">
        <v>963127.54912500002</v>
      </c>
      <c r="N29" s="7">
        <f t="shared" si="15"/>
        <v>182994.23433375001</v>
      </c>
      <c r="O29" s="8">
        <f t="shared" si="16"/>
        <v>1146121.78345875</v>
      </c>
      <c r="P29" s="9">
        <f t="shared" si="0"/>
        <v>139181.07461674407</v>
      </c>
      <c r="Q29" s="10">
        <v>0.14449999999999999</v>
      </c>
    </row>
    <row r="30" spans="2:17">
      <c r="B30" s="4">
        <v>25</v>
      </c>
      <c r="C30" s="20" t="s">
        <v>44</v>
      </c>
      <c r="D30" s="5">
        <v>262000</v>
      </c>
      <c r="E30" s="5">
        <f t="shared" si="9"/>
        <v>89419.528462499977</v>
      </c>
      <c r="F30" s="5">
        <f t="shared" si="10"/>
        <v>17883.905692499997</v>
      </c>
      <c r="G30" s="5">
        <f t="shared" si="11"/>
        <v>17883.905692499997</v>
      </c>
      <c r="H30" s="5">
        <f t="shared" si="2"/>
        <v>17883.905692499997</v>
      </c>
      <c r="I30" s="5">
        <f t="shared" si="3"/>
        <v>11922.603794999999</v>
      </c>
      <c r="J30" s="5">
        <f t="shared" si="12"/>
        <v>416993.84933499998</v>
      </c>
      <c r="K30" s="5">
        <f t="shared" si="13"/>
        <v>56294.169660225001</v>
      </c>
      <c r="L30" s="6">
        <f t="shared" si="14"/>
        <v>473288.01899522496</v>
      </c>
      <c r="M30" s="21">
        <v>596130.1897499999</v>
      </c>
      <c r="N30" s="7">
        <f t="shared" si="15"/>
        <v>113264.73605249998</v>
      </c>
      <c r="O30" s="8">
        <f t="shared" si="16"/>
        <v>709394.92580249987</v>
      </c>
      <c r="P30" s="9">
        <f t="shared" si="0"/>
        <v>122842.17075477494</v>
      </c>
      <c r="Q30" s="10">
        <v>0.20599999999999999</v>
      </c>
    </row>
    <row r="31" spans="2:17" ht="24">
      <c r="B31" s="4">
        <v>26</v>
      </c>
      <c r="C31" s="20" t="s">
        <v>45</v>
      </c>
      <c r="D31" s="5">
        <v>260000</v>
      </c>
      <c r="E31" s="5">
        <f t="shared" si="9"/>
        <v>86088.93783749998</v>
      </c>
      <c r="F31" s="5">
        <f t="shared" si="10"/>
        <v>17217.787567499996</v>
      </c>
      <c r="G31" s="5">
        <f t="shared" si="11"/>
        <v>17217.787567499996</v>
      </c>
      <c r="H31" s="5">
        <f t="shared" si="2"/>
        <v>17217.787567499996</v>
      </c>
      <c r="I31" s="5">
        <f t="shared" si="3"/>
        <v>11478.525044999998</v>
      </c>
      <c r="J31" s="5">
        <f t="shared" si="12"/>
        <v>409220.8255850001</v>
      </c>
      <c r="K31" s="5">
        <f t="shared" si="13"/>
        <v>55244.811453975017</v>
      </c>
      <c r="L31" s="6">
        <f t="shared" si="14"/>
        <v>464465.63703897514</v>
      </c>
      <c r="M31" s="21">
        <v>573926.2522499999</v>
      </c>
      <c r="N31" s="7">
        <f t="shared" si="15"/>
        <v>109045.98792749998</v>
      </c>
      <c r="O31" s="8">
        <f t="shared" si="16"/>
        <v>682972.24017749983</v>
      </c>
      <c r="P31" s="9">
        <f t="shared" si="0"/>
        <v>109460.61521102476</v>
      </c>
      <c r="Q31" s="10">
        <v>0.19070000000000001</v>
      </c>
    </row>
    <row r="32" spans="2:17">
      <c r="B32" s="4">
        <v>27</v>
      </c>
      <c r="C32" s="22" t="s">
        <v>79</v>
      </c>
      <c r="D32" s="5">
        <v>210000</v>
      </c>
      <c r="E32" s="5">
        <v>0</v>
      </c>
      <c r="F32" s="5">
        <f t="shared" si="10"/>
        <v>9876.1371412499993</v>
      </c>
      <c r="G32" s="5">
        <f t="shared" si="11"/>
        <v>9876.1371412499993</v>
      </c>
      <c r="H32" s="5">
        <f t="shared" si="2"/>
        <v>9876.1371412499993</v>
      </c>
      <c r="I32" s="5">
        <f t="shared" si="3"/>
        <v>6584.0914275000005</v>
      </c>
      <c r="J32" s="5">
        <f t="shared" si="12"/>
        <v>246212.50285124997</v>
      </c>
      <c r="K32" s="5">
        <f t="shared" si="13"/>
        <v>33238.687884918749</v>
      </c>
      <c r="L32" s="6">
        <f t="shared" si="14"/>
        <v>279451.1907361687</v>
      </c>
      <c r="M32" s="21">
        <v>329204.571375</v>
      </c>
      <c r="N32" s="7">
        <f t="shared" si="15"/>
        <v>62548.868561249998</v>
      </c>
      <c r="O32" s="8">
        <f t="shared" si="16"/>
        <v>391753.43993624998</v>
      </c>
      <c r="P32" s="9">
        <f t="shared" si="0"/>
        <v>49753.380638831295</v>
      </c>
      <c r="Q32" s="10">
        <v>0.15110000000000001</v>
      </c>
    </row>
    <row r="33" spans="2:17">
      <c r="B33" s="4">
        <v>28</v>
      </c>
      <c r="C33" s="22" t="s">
        <v>80</v>
      </c>
      <c r="D33" s="5">
        <v>210000</v>
      </c>
      <c r="E33" s="5">
        <v>0</v>
      </c>
      <c r="F33" s="5">
        <f t="shared" si="10"/>
        <v>9876.1371412499993</v>
      </c>
      <c r="G33" s="5">
        <f t="shared" si="11"/>
        <v>9876.1371412499993</v>
      </c>
      <c r="H33" s="5">
        <f t="shared" si="2"/>
        <v>9876.1371412499993</v>
      </c>
      <c r="I33" s="5">
        <f t="shared" si="3"/>
        <v>6584.0914275000005</v>
      </c>
      <c r="J33" s="5">
        <f t="shared" si="12"/>
        <v>246212.50285124997</v>
      </c>
      <c r="K33" s="5">
        <f t="shared" si="13"/>
        <v>33238.687884918749</v>
      </c>
      <c r="L33" s="6">
        <f t="shared" si="14"/>
        <v>279451.1907361687</v>
      </c>
      <c r="M33" s="21">
        <v>329204.571375</v>
      </c>
      <c r="N33" s="7">
        <f t="shared" si="15"/>
        <v>62548.868561249998</v>
      </c>
      <c r="O33" s="8">
        <f t="shared" si="16"/>
        <v>391753.43993624998</v>
      </c>
      <c r="P33" s="9">
        <f t="shared" si="0"/>
        <v>49753.380638831295</v>
      </c>
      <c r="Q33" s="10">
        <v>0.15110000000000001</v>
      </c>
    </row>
    <row r="34" spans="2:17">
      <c r="B34" s="4">
        <v>29</v>
      </c>
      <c r="C34" s="22" t="s">
        <v>81</v>
      </c>
      <c r="D34" s="5">
        <v>210000</v>
      </c>
      <c r="E34" s="5">
        <v>0</v>
      </c>
      <c r="F34" s="5">
        <f t="shared" si="10"/>
        <v>9876.1371412499993</v>
      </c>
      <c r="G34" s="5">
        <f t="shared" si="11"/>
        <v>9876.1371412499993</v>
      </c>
      <c r="H34" s="5">
        <f t="shared" si="2"/>
        <v>9876.1371412499993</v>
      </c>
      <c r="I34" s="5">
        <f t="shared" si="3"/>
        <v>6584.0914275000005</v>
      </c>
      <c r="J34" s="5">
        <f t="shared" si="12"/>
        <v>246212.50285124997</v>
      </c>
      <c r="K34" s="5">
        <f t="shared" si="13"/>
        <v>33238.687884918749</v>
      </c>
      <c r="L34" s="6">
        <f t="shared" si="14"/>
        <v>279451.1907361687</v>
      </c>
      <c r="M34" s="21">
        <v>329204.571375</v>
      </c>
      <c r="N34" s="7">
        <f t="shared" si="15"/>
        <v>62548.868561249998</v>
      </c>
      <c r="O34" s="8">
        <f t="shared" si="16"/>
        <v>391753.43993624998</v>
      </c>
      <c r="P34" s="9">
        <f t="shared" si="0"/>
        <v>49753.380638831295</v>
      </c>
      <c r="Q34" s="10">
        <v>0.15110000000000001</v>
      </c>
    </row>
    <row r="35" spans="2:17" ht="24">
      <c r="B35" s="4">
        <v>30</v>
      </c>
      <c r="C35" s="22" t="s">
        <v>82</v>
      </c>
      <c r="D35" s="5">
        <v>505000</v>
      </c>
      <c r="E35" s="5">
        <v>0</v>
      </c>
      <c r="F35" s="5">
        <f t="shared" si="10"/>
        <v>24026.357992499998</v>
      </c>
      <c r="G35" s="5">
        <f t="shared" si="11"/>
        <v>24026.357992499998</v>
      </c>
      <c r="H35" s="5">
        <f t="shared" si="2"/>
        <v>24026.357992499998</v>
      </c>
      <c r="I35" s="5">
        <f t="shared" si="3"/>
        <v>16017.571994999998</v>
      </c>
      <c r="J35" s="5">
        <f t="shared" si="12"/>
        <v>593096.64597249986</v>
      </c>
      <c r="K35" s="5">
        <f t="shared" si="13"/>
        <v>80068.047206287491</v>
      </c>
      <c r="L35" s="6">
        <f t="shared" si="14"/>
        <v>673164.69317878736</v>
      </c>
      <c r="M35" s="21">
        <v>800878.59974999994</v>
      </c>
      <c r="N35" s="7">
        <f t="shared" si="15"/>
        <v>152166.9339525</v>
      </c>
      <c r="O35" s="8">
        <f t="shared" si="16"/>
        <v>953045.53370249993</v>
      </c>
      <c r="P35" s="9">
        <f t="shared" si="0"/>
        <v>127713.90657121257</v>
      </c>
      <c r="Q35" s="10">
        <v>0.15939999999999999</v>
      </c>
    </row>
    <row r="36" spans="2:17">
      <c r="B36" s="4">
        <v>31</v>
      </c>
      <c r="C36" s="20" t="s">
        <v>46</v>
      </c>
      <c r="D36" s="5">
        <v>210000</v>
      </c>
      <c r="E36" s="5">
        <f t="shared" si="9"/>
        <v>74711.808899999989</v>
      </c>
      <c r="F36" s="5">
        <f t="shared" si="10"/>
        <v>14942.361779999999</v>
      </c>
      <c r="G36" s="5">
        <f t="shared" si="11"/>
        <v>14942.361779999999</v>
      </c>
      <c r="H36" s="5">
        <f t="shared" si="2"/>
        <v>14942.361779999999</v>
      </c>
      <c r="I36" s="5">
        <f t="shared" si="3"/>
        <v>9961.5745200000001</v>
      </c>
      <c r="J36" s="5">
        <f t="shared" si="12"/>
        <v>339500.46875999996</v>
      </c>
      <c r="K36" s="5">
        <f t="shared" si="13"/>
        <v>45832.5632826</v>
      </c>
      <c r="L36" s="6">
        <f t="shared" si="14"/>
        <v>385333.03204259998</v>
      </c>
      <c r="M36" s="21">
        <v>498078.72599999997</v>
      </c>
      <c r="N36" s="7">
        <f t="shared" si="15"/>
        <v>94634.957939999993</v>
      </c>
      <c r="O36" s="8">
        <f t="shared" si="16"/>
        <v>592713.6839399999</v>
      </c>
      <c r="P36" s="9">
        <f t="shared" si="0"/>
        <v>112745.69395739998</v>
      </c>
      <c r="Q36" s="10">
        <v>0.2263</v>
      </c>
    </row>
    <row r="37" spans="2:17">
      <c r="B37" s="4">
        <v>32</v>
      </c>
      <c r="C37" s="22" t="s">
        <v>83</v>
      </c>
      <c r="D37" s="5">
        <v>1720000</v>
      </c>
      <c r="E37" s="5">
        <v>0</v>
      </c>
      <c r="F37" s="5">
        <f t="shared" si="10"/>
        <v>71943.607473750002</v>
      </c>
      <c r="G37" s="5">
        <f t="shared" si="11"/>
        <v>71943.607473750002</v>
      </c>
      <c r="H37" s="5">
        <f t="shared" si="2"/>
        <v>71943.607473750002</v>
      </c>
      <c r="I37" s="5">
        <f t="shared" si="3"/>
        <v>47962.404982500004</v>
      </c>
      <c r="J37" s="5">
        <f t="shared" si="12"/>
        <v>1983793.2274037497</v>
      </c>
      <c r="K37" s="5">
        <f t="shared" si="13"/>
        <v>267812.08569950622</v>
      </c>
      <c r="L37" s="6">
        <f t="shared" si="14"/>
        <v>2251605.3131032558</v>
      </c>
      <c r="M37" s="21">
        <v>2398120.2491250001</v>
      </c>
      <c r="N37" s="7">
        <f t="shared" si="15"/>
        <v>455642.84733375005</v>
      </c>
      <c r="O37" s="8">
        <f t="shared" si="16"/>
        <v>2853763.0964587503</v>
      </c>
      <c r="P37" s="9">
        <f t="shared" si="0"/>
        <v>146514.93602174427</v>
      </c>
      <c r="Q37" s="10">
        <v>6.0999999999999999E-2</v>
      </c>
    </row>
    <row r="38" spans="2:17">
      <c r="B38" s="4">
        <v>33</v>
      </c>
      <c r="C38" s="20" t="s">
        <v>47</v>
      </c>
      <c r="D38" s="5">
        <v>810000</v>
      </c>
      <c r="E38" s="5">
        <f t="shared" si="9"/>
        <v>244052.94886874998</v>
      </c>
      <c r="F38" s="5">
        <f t="shared" si="10"/>
        <v>48810.589773749998</v>
      </c>
      <c r="G38" s="5">
        <f t="shared" si="11"/>
        <v>48810.589773749998</v>
      </c>
      <c r="H38" s="5">
        <f t="shared" si="2"/>
        <v>48810.589773749998</v>
      </c>
      <c r="I38" s="5">
        <f t="shared" si="3"/>
        <v>32540.3931825</v>
      </c>
      <c r="J38" s="5">
        <f t="shared" si="12"/>
        <v>1233025.1113724997</v>
      </c>
      <c r="K38" s="5">
        <f t="shared" si="13"/>
        <v>166458.39003528748</v>
      </c>
      <c r="L38" s="6">
        <f t="shared" si="14"/>
        <v>1399483.5014077872</v>
      </c>
      <c r="M38" s="21">
        <v>1627019.659125</v>
      </c>
      <c r="N38" s="7">
        <f t="shared" si="15"/>
        <v>309133.73523375002</v>
      </c>
      <c r="O38" s="8">
        <f t="shared" si="16"/>
        <v>1936153.39435875</v>
      </c>
      <c r="P38" s="9">
        <f t="shared" ref="P38:P70" si="17">+M38-L38</f>
        <v>227536.1577172128</v>
      </c>
      <c r="Q38" s="10">
        <v>0.13980000000000001</v>
      </c>
    </row>
    <row r="39" spans="2:17" ht="24">
      <c r="B39" s="4">
        <v>34</v>
      </c>
      <c r="C39" s="20" t="s">
        <v>48</v>
      </c>
      <c r="D39" s="5">
        <v>470000</v>
      </c>
      <c r="E39" s="5">
        <f t="shared" si="9"/>
        <v>143070.11566874999</v>
      </c>
      <c r="F39" s="5">
        <f t="shared" si="10"/>
        <v>28614.023133749997</v>
      </c>
      <c r="G39" s="5">
        <f t="shared" si="11"/>
        <v>28614.023133749997</v>
      </c>
      <c r="H39" s="5">
        <f t="shared" si="2"/>
        <v>28614.023133749997</v>
      </c>
      <c r="I39" s="5">
        <f t="shared" si="3"/>
        <v>19076.015422500001</v>
      </c>
      <c r="J39" s="5">
        <f t="shared" si="12"/>
        <v>717988.20049249986</v>
      </c>
      <c r="K39" s="5">
        <f t="shared" si="13"/>
        <v>96928.407066487489</v>
      </c>
      <c r="L39" s="6">
        <f t="shared" si="14"/>
        <v>814916.60755898734</v>
      </c>
      <c r="M39" s="21">
        <v>953800.77112499997</v>
      </c>
      <c r="N39" s="7">
        <f t="shared" si="15"/>
        <v>181222.14651374999</v>
      </c>
      <c r="O39" s="8">
        <f t="shared" si="16"/>
        <v>1135022.91763875</v>
      </c>
      <c r="P39" s="9">
        <f t="shared" si="17"/>
        <v>138884.16356601263</v>
      </c>
      <c r="Q39" s="10">
        <v>0.14560000000000001</v>
      </c>
    </row>
    <row r="40" spans="2:17" ht="24">
      <c r="B40" s="4">
        <v>35</v>
      </c>
      <c r="C40" s="22" t="s">
        <v>84</v>
      </c>
      <c r="D40" s="5">
        <v>130000</v>
      </c>
      <c r="E40" s="5">
        <v>0</v>
      </c>
      <c r="F40" s="5">
        <f t="shared" si="10"/>
        <v>7140.1454774999993</v>
      </c>
      <c r="G40" s="5">
        <f t="shared" si="11"/>
        <v>7140.1454774999993</v>
      </c>
      <c r="H40" s="5">
        <f t="shared" si="2"/>
        <v>7140.1454774999993</v>
      </c>
      <c r="I40" s="5">
        <f t="shared" si="3"/>
        <v>4760.0969850000001</v>
      </c>
      <c r="J40" s="5">
        <f t="shared" si="12"/>
        <v>156180.53341749997</v>
      </c>
      <c r="K40" s="5">
        <f t="shared" si="13"/>
        <v>21084.372011362499</v>
      </c>
      <c r="L40" s="6">
        <f t="shared" si="14"/>
        <v>177264.90542886246</v>
      </c>
      <c r="M40" s="21">
        <v>238004.84925</v>
      </c>
      <c r="N40" s="7">
        <f t="shared" si="15"/>
        <v>45220.921357500003</v>
      </c>
      <c r="O40" s="8">
        <f t="shared" si="16"/>
        <v>283225.77060749999</v>
      </c>
      <c r="P40" s="9">
        <f t="shared" si="17"/>
        <v>60739.943821137538</v>
      </c>
      <c r="Q40" s="10">
        <v>0.25519999999999998</v>
      </c>
    </row>
    <row r="41" spans="2:17" ht="24">
      <c r="B41" s="4">
        <v>36</v>
      </c>
      <c r="C41" s="22" t="s">
        <v>85</v>
      </c>
      <c r="D41" s="5">
        <v>134000</v>
      </c>
      <c r="E41" s="5">
        <v>0</v>
      </c>
      <c r="F41" s="5">
        <f t="shared" si="10"/>
        <v>7871.4419962499996</v>
      </c>
      <c r="G41" s="5">
        <f t="shared" si="11"/>
        <v>7871.4419962499996</v>
      </c>
      <c r="H41" s="5">
        <f t="shared" si="2"/>
        <v>7871.4419962499996</v>
      </c>
      <c r="I41" s="5">
        <f t="shared" si="3"/>
        <v>5247.6279974999998</v>
      </c>
      <c r="J41" s="5">
        <f t="shared" si="12"/>
        <v>162861.95398625004</v>
      </c>
      <c r="K41" s="5">
        <f t="shared" si="13"/>
        <v>21986.363788143757</v>
      </c>
      <c r="L41" s="6">
        <f t="shared" si="14"/>
        <v>184848.3177743938</v>
      </c>
      <c r="M41" s="21">
        <v>262381.399875</v>
      </c>
      <c r="N41" s="7">
        <f t="shared" si="15"/>
        <v>49852.465976250001</v>
      </c>
      <c r="O41" s="8">
        <f t="shared" si="16"/>
        <v>312233.86585125001</v>
      </c>
      <c r="P41" s="9">
        <f t="shared" si="17"/>
        <v>77533.082100606203</v>
      </c>
      <c r="Q41" s="10">
        <v>0.2954</v>
      </c>
    </row>
    <row r="42" spans="2:17">
      <c r="B42" s="4">
        <v>37</v>
      </c>
      <c r="C42" s="22" t="s">
        <v>86</v>
      </c>
      <c r="D42" s="5">
        <v>90000</v>
      </c>
      <c r="E42" s="5">
        <v>0</v>
      </c>
      <c r="F42" s="5">
        <f t="shared" si="10"/>
        <v>5148.3342374999993</v>
      </c>
      <c r="G42" s="5">
        <f t="shared" si="11"/>
        <v>5148.3342374999993</v>
      </c>
      <c r="H42" s="5">
        <f t="shared" si="2"/>
        <v>5148.3342374999993</v>
      </c>
      <c r="I42" s="5">
        <f t="shared" si="3"/>
        <v>3432.2228249999998</v>
      </c>
      <c r="J42" s="5">
        <f t="shared" si="12"/>
        <v>108877.22553750002</v>
      </c>
      <c r="K42" s="5">
        <f t="shared" si="13"/>
        <v>14698.425447562504</v>
      </c>
      <c r="L42" s="6">
        <f t="shared" si="14"/>
        <v>123575.65098506253</v>
      </c>
      <c r="M42" s="21">
        <v>171611.14124999999</v>
      </c>
      <c r="N42" s="7">
        <f t="shared" si="15"/>
        <v>32606.116837499998</v>
      </c>
      <c r="O42" s="8">
        <f t="shared" si="16"/>
        <v>204217.2580875</v>
      </c>
      <c r="P42" s="9">
        <f t="shared" si="17"/>
        <v>48035.490264937456</v>
      </c>
      <c r="Q42" s="10">
        <v>0.27989999999999998</v>
      </c>
    </row>
    <row r="43" spans="2:17">
      <c r="B43" s="4">
        <v>38</v>
      </c>
      <c r="C43" s="20" t="s">
        <v>50</v>
      </c>
      <c r="D43" s="5">
        <v>1010000</v>
      </c>
      <c r="E43" s="5">
        <f t="shared" si="9"/>
        <v>287953.4217375</v>
      </c>
      <c r="F43" s="5">
        <f t="shared" si="10"/>
        <v>57590.684347499999</v>
      </c>
      <c r="G43" s="5">
        <f t="shared" si="11"/>
        <v>57590.684347499999</v>
      </c>
      <c r="H43" s="5">
        <f t="shared" si="2"/>
        <v>57590.684347499999</v>
      </c>
      <c r="I43" s="5">
        <f t="shared" si="3"/>
        <v>38393.789564999999</v>
      </c>
      <c r="J43" s="5">
        <f t="shared" si="12"/>
        <v>1509119.2643450003</v>
      </c>
      <c r="K43" s="5">
        <f t="shared" si="13"/>
        <v>203731.10068657505</v>
      </c>
      <c r="L43" s="6">
        <f t="shared" si="14"/>
        <v>1712850.3650315753</v>
      </c>
      <c r="M43" s="21">
        <v>1919689.4782499999</v>
      </c>
      <c r="N43" s="7">
        <f t="shared" si="15"/>
        <v>364741.00086749997</v>
      </c>
      <c r="O43" s="8">
        <f t="shared" si="16"/>
        <v>2284430.4791174997</v>
      </c>
      <c r="P43" s="9">
        <f t="shared" si="17"/>
        <v>206839.11321842461</v>
      </c>
      <c r="Q43" s="10">
        <v>0.1077</v>
      </c>
    </row>
    <row r="44" spans="2:17">
      <c r="B44" s="4">
        <v>39</v>
      </c>
      <c r="C44" s="20" t="s">
        <v>51</v>
      </c>
      <c r="D44" s="5">
        <v>2950000</v>
      </c>
      <c r="E44" s="5">
        <f t="shared" si="9"/>
        <v>842364.12740624999</v>
      </c>
      <c r="F44" s="5">
        <f t="shared" si="10"/>
        <v>168472.82548125001</v>
      </c>
      <c r="G44" s="5">
        <f t="shared" si="11"/>
        <v>168472.82548125001</v>
      </c>
      <c r="H44" s="5">
        <f t="shared" si="2"/>
        <v>168472.82548125001</v>
      </c>
      <c r="I44" s="5">
        <f t="shared" si="3"/>
        <v>112315.21698750001</v>
      </c>
      <c r="J44" s="5">
        <f t="shared" si="12"/>
        <v>4410097.8208374996</v>
      </c>
      <c r="K44" s="5">
        <f t="shared" si="13"/>
        <v>595363.20581306249</v>
      </c>
      <c r="L44" s="6">
        <f t="shared" si="14"/>
        <v>5005461.026650562</v>
      </c>
      <c r="M44" s="21">
        <v>5615760.8493750002</v>
      </c>
      <c r="N44" s="7">
        <f t="shared" si="15"/>
        <v>1066994.5613812502</v>
      </c>
      <c r="O44" s="8">
        <f t="shared" si="16"/>
        <v>6682755.4107562508</v>
      </c>
      <c r="P44" s="9">
        <f t="shared" si="17"/>
        <v>610299.82272443827</v>
      </c>
      <c r="Q44" s="10">
        <v>0.1086</v>
      </c>
    </row>
    <row r="45" spans="2:17">
      <c r="B45" s="4">
        <v>40</v>
      </c>
      <c r="C45" s="20" t="s">
        <v>49</v>
      </c>
      <c r="D45" s="5">
        <v>1830000</v>
      </c>
      <c r="E45" s="5">
        <f t="shared" si="9"/>
        <v>519340.26093749999</v>
      </c>
      <c r="F45" s="5">
        <f t="shared" si="10"/>
        <v>103868.0521875</v>
      </c>
      <c r="G45" s="5">
        <f t="shared" si="11"/>
        <v>103868.0521875</v>
      </c>
      <c r="H45" s="5">
        <f t="shared" si="2"/>
        <v>103868.0521875</v>
      </c>
      <c r="I45" s="5">
        <f t="shared" si="3"/>
        <v>69245.368125000008</v>
      </c>
      <c r="J45" s="5">
        <f t="shared" si="12"/>
        <v>2730189.785625</v>
      </c>
      <c r="K45" s="5">
        <f t="shared" si="13"/>
        <v>368575.621059375</v>
      </c>
      <c r="L45" s="6">
        <f t="shared" si="14"/>
        <v>3098765.4066843749</v>
      </c>
      <c r="M45" s="21">
        <v>3462268.40625</v>
      </c>
      <c r="N45" s="7">
        <f t="shared" si="15"/>
        <v>657830.9971875</v>
      </c>
      <c r="O45" s="8">
        <f t="shared" si="16"/>
        <v>4120099.4034374999</v>
      </c>
      <c r="P45" s="9">
        <f t="shared" si="17"/>
        <v>363502.9995656251</v>
      </c>
      <c r="Q45" s="10">
        <v>0.10489999999999999</v>
      </c>
    </row>
    <row r="46" spans="2:17">
      <c r="B46" s="4">
        <v>41</v>
      </c>
      <c r="C46" s="20" t="s">
        <v>52</v>
      </c>
      <c r="D46" s="5">
        <v>2860000</v>
      </c>
      <c r="E46" s="5">
        <f t="shared" si="9"/>
        <v>841375.82733749994</v>
      </c>
      <c r="F46" s="5">
        <f t="shared" si="10"/>
        <v>168275.16546749999</v>
      </c>
      <c r="G46" s="5">
        <f t="shared" si="11"/>
        <v>168275.16546749999</v>
      </c>
      <c r="H46" s="5">
        <f t="shared" si="2"/>
        <v>168275.16546749999</v>
      </c>
      <c r="I46" s="5">
        <f t="shared" si="3"/>
        <v>112183.44364499999</v>
      </c>
      <c r="J46" s="5">
        <f t="shared" si="12"/>
        <v>4318384.7673849985</v>
      </c>
      <c r="K46" s="5">
        <f t="shared" si="13"/>
        <v>582981.94359697483</v>
      </c>
      <c r="L46" s="6">
        <f t="shared" si="14"/>
        <v>4901366.7109819734</v>
      </c>
      <c r="M46" s="21">
        <v>5609172.1822499996</v>
      </c>
      <c r="N46" s="7">
        <f t="shared" si="15"/>
        <v>1065742.7146274999</v>
      </c>
      <c r="O46" s="8">
        <f t="shared" si="16"/>
        <v>6674914.8968774993</v>
      </c>
      <c r="P46" s="9">
        <f t="shared" si="17"/>
        <v>707805.47126802616</v>
      </c>
      <c r="Q46" s="10">
        <v>0.12609999999999999</v>
      </c>
    </row>
    <row r="47" spans="2:17">
      <c r="B47" s="4">
        <v>42</v>
      </c>
      <c r="C47" s="20" t="s">
        <v>53</v>
      </c>
      <c r="D47" s="5">
        <v>342000</v>
      </c>
      <c r="E47" s="5">
        <f t="shared" si="9"/>
        <v>107910.4617</v>
      </c>
      <c r="F47" s="5">
        <f t="shared" si="10"/>
        <v>21582.092339999999</v>
      </c>
      <c r="G47" s="5">
        <f t="shared" si="11"/>
        <v>21582.092339999999</v>
      </c>
      <c r="H47" s="5">
        <f t="shared" si="2"/>
        <v>21582.092339999999</v>
      </c>
      <c r="I47" s="5">
        <f t="shared" si="3"/>
        <v>14388.06156</v>
      </c>
      <c r="J47" s="5">
        <f t="shared" si="12"/>
        <v>529044.80027999985</v>
      </c>
      <c r="K47" s="5">
        <f t="shared" si="13"/>
        <v>71421.048037799977</v>
      </c>
      <c r="L47" s="6">
        <f t="shared" si="14"/>
        <v>600465.84831779986</v>
      </c>
      <c r="M47" s="21">
        <v>719403.07799999998</v>
      </c>
      <c r="N47" s="7">
        <f t="shared" si="15"/>
        <v>136686.58481999999</v>
      </c>
      <c r="O47" s="8">
        <f t="shared" si="16"/>
        <v>856089.66281999997</v>
      </c>
      <c r="P47" s="9">
        <f t="shared" si="17"/>
        <v>118937.22968220012</v>
      </c>
      <c r="Q47" s="10">
        <v>0.1653</v>
      </c>
    </row>
    <row r="48" spans="2:17">
      <c r="B48" s="4">
        <v>43</v>
      </c>
      <c r="C48" s="20" t="s">
        <v>54</v>
      </c>
      <c r="D48" s="5">
        <v>3820000</v>
      </c>
      <c r="E48" s="5">
        <f t="shared" si="9"/>
        <v>1164010.562775</v>
      </c>
      <c r="F48" s="5">
        <f t="shared" si="10"/>
        <v>232802.11255499997</v>
      </c>
      <c r="G48" s="5">
        <f t="shared" si="11"/>
        <v>232802.11255499997</v>
      </c>
      <c r="H48" s="5">
        <f t="shared" si="2"/>
        <v>232802.11255499997</v>
      </c>
      <c r="I48" s="5">
        <f t="shared" si="3"/>
        <v>155201.40836999999</v>
      </c>
      <c r="J48" s="5">
        <f t="shared" si="12"/>
        <v>5837618.3088100003</v>
      </c>
      <c r="K48" s="5">
        <f t="shared" si="13"/>
        <v>788078.47168935009</v>
      </c>
      <c r="L48" s="6">
        <f t="shared" si="14"/>
        <v>6625696.7804993503</v>
      </c>
      <c r="M48" s="21">
        <v>7760070.4184999997</v>
      </c>
      <c r="N48" s="7">
        <f t="shared" si="15"/>
        <v>1474413.3795149999</v>
      </c>
      <c r="O48" s="8">
        <f t="shared" si="16"/>
        <v>9234483.7980150003</v>
      </c>
      <c r="P48" s="9">
        <f t="shared" si="17"/>
        <v>1134373.6380006494</v>
      </c>
      <c r="Q48" s="10">
        <v>0.14610000000000001</v>
      </c>
    </row>
    <row r="49" spans="2:17" ht="24">
      <c r="B49" s="4">
        <v>44</v>
      </c>
      <c r="C49" s="22" t="s">
        <v>87</v>
      </c>
      <c r="D49" s="5">
        <v>720000</v>
      </c>
      <c r="E49" s="5">
        <v>0</v>
      </c>
      <c r="F49" s="5">
        <f t="shared" si="10"/>
        <v>36663.411419999997</v>
      </c>
      <c r="G49" s="5">
        <f t="shared" si="11"/>
        <v>36663.411419999997</v>
      </c>
      <c r="H49" s="5">
        <f t="shared" si="2"/>
        <v>36663.411419999997</v>
      </c>
      <c r="I49" s="5">
        <f t="shared" si="3"/>
        <v>24442.274279999998</v>
      </c>
      <c r="J49" s="5">
        <f t="shared" si="12"/>
        <v>854432.50854000007</v>
      </c>
      <c r="K49" s="5">
        <f t="shared" si="13"/>
        <v>115348.38865290002</v>
      </c>
      <c r="L49" s="6">
        <f t="shared" si="14"/>
        <v>969780.89719290007</v>
      </c>
      <c r="M49" s="21">
        <v>1222113.7139999999</v>
      </c>
      <c r="N49" s="7">
        <f t="shared" si="15"/>
        <v>232201.60566</v>
      </c>
      <c r="O49" s="8">
        <f t="shared" si="16"/>
        <v>1454315.31966</v>
      </c>
      <c r="P49" s="9">
        <f t="shared" si="17"/>
        <v>252332.81680709985</v>
      </c>
      <c r="Q49" s="10">
        <v>0.2064</v>
      </c>
    </row>
    <row r="50" spans="2:17" ht="24">
      <c r="B50" s="4">
        <v>45</v>
      </c>
      <c r="C50" s="22" t="s">
        <v>88</v>
      </c>
      <c r="D50" s="5">
        <v>278000</v>
      </c>
      <c r="E50" s="5">
        <v>0</v>
      </c>
      <c r="F50" s="5">
        <f t="shared" si="10"/>
        <v>14521.79671875</v>
      </c>
      <c r="G50" s="5">
        <f t="shared" si="11"/>
        <v>14521.79671875</v>
      </c>
      <c r="H50" s="5">
        <f t="shared" si="2"/>
        <v>14521.79671875</v>
      </c>
      <c r="I50" s="5">
        <f t="shared" si="3"/>
        <v>9681.1978125000005</v>
      </c>
      <c r="J50" s="5">
        <f t="shared" si="12"/>
        <v>331246.58796874993</v>
      </c>
      <c r="K50" s="5">
        <f t="shared" si="13"/>
        <v>44718.289375781242</v>
      </c>
      <c r="L50" s="6">
        <f t="shared" si="14"/>
        <v>375964.87734453118</v>
      </c>
      <c r="M50" s="21">
        <v>484059.890625</v>
      </c>
      <c r="N50" s="7">
        <f t="shared" si="15"/>
        <v>91971.379218750008</v>
      </c>
      <c r="O50" s="8">
        <f t="shared" si="16"/>
        <v>576031.26984375005</v>
      </c>
      <c r="P50" s="9">
        <f t="shared" si="17"/>
        <v>108095.01328046882</v>
      </c>
      <c r="Q50" s="10">
        <v>0.2233</v>
      </c>
    </row>
    <row r="51" spans="2:17">
      <c r="B51" s="4">
        <v>46</v>
      </c>
      <c r="C51" s="20" t="s">
        <v>55</v>
      </c>
      <c r="D51" s="5">
        <v>94000</v>
      </c>
      <c r="E51" s="5">
        <f t="shared" si="9"/>
        <v>40174.511624999999</v>
      </c>
      <c r="F51" s="5">
        <f t="shared" si="10"/>
        <v>8034.902325</v>
      </c>
      <c r="G51" s="5">
        <f t="shared" si="11"/>
        <v>8034.902325</v>
      </c>
      <c r="H51" s="5">
        <f t="shared" si="2"/>
        <v>8034.902325</v>
      </c>
      <c r="I51" s="5">
        <f t="shared" si="3"/>
        <v>5356.6015500000003</v>
      </c>
      <c r="J51" s="5">
        <f t="shared" si="12"/>
        <v>163635.82014999999</v>
      </c>
      <c r="K51" s="5">
        <f t="shared" si="13"/>
        <v>22090.835720250001</v>
      </c>
      <c r="L51" s="6">
        <f t="shared" si="14"/>
        <v>185726.65587024999</v>
      </c>
      <c r="M51" s="21">
        <v>267830.07750000001</v>
      </c>
      <c r="N51" s="7">
        <f t="shared" si="15"/>
        <v>50887.714725000005</v>
      </c>
      <c r="O51" s="8">
        <f t="shared" si="16"/>
        <v>318717.79222500004</v>
      </c>
      <c r="P51" s="9">
        <f t="shared" si="17"/>
        <v>82103.421629750024</v>
      </c>
      <c r="Q51" s="10">
        <v>0.30649999999999999</v>
      </c>
    </row>
    <row r="52" spans="2:17">
      <c r="B52" s="4">
        <v>47</v>
      </c>
      <c r="C52" s="20" t="s">
        <v>65</v>
      </c>
      <c r="D52" s="5">
        <v>3330000</v>
      </c>
      <c r="E52" s="5">
        <f t="shared" si="9"/>
        <v>1008738.0905624999</v>
      </c>
      <c r="F52" s="5">
        <f t="shared" si="10"/>
        <v>201747.6181125</v>
      </c>
      <c r="G52" s="5">
        <f t="shared" si="11"/>
        <v>201747.6181125</v>
      </c>
      <c r="H52" s="5">
        <f t="shared" si="2"/>
        <v>201747.6181125</v>
      </c>
      <c r="I52" s="5">
        <f t="shared" si="3"/>
        <v>134498.412075</v>
      </c>
      <c r="J52" s="5">
        <f t="shared" si="12"/>
        <v>5078479.3569749994</v>
      </c>
      <c r="K52" s="5">
        <f t="shared" si="13"/>
        <v>685594.71319162496</v>
      </c>
      <c r="L52" s="6">
        <f t="shared" si="14"/>
        <v>5764074.0701666242</v>
      </c>
      <c r="M52" s="21">
        <v>6724920.6037499998</v>
      </c>
      <c r="N52" s="7">
        <f t="shared" si="15"/>
        <v>1277734.9147125001</v>
      </c>
      <c r="O52" s="8">
        <f t="shared" si="16"/>
        <v>8002655.5184624996</v>
      </c>
      <c r="P52" s="9">
        <f t="shared" si="17"/>
        <v>960846.53358337563</v>
      </c>
      <c r="Q52" s="10">
        <v>0.14280000000000001</v>
      </c>
    </row>
    <row r="53" spans="2:17">
      <c r="B53" s="4">
        <v>48</v>
      </c>
      <c r="C53" s="20" t="s">
        <v>66</v>
      </c>
      <c r="D53" s="5">
        <v>690000</v>
      </c>
      <c r="E53" s="5">
        <f t="shared" si="9"/>
        <v>232252.70844375002</v>
      </c>
      <c r="F53" s="5">
        <f t="shared" si="10"/>
        <v>46450.541688750003</v>
      </c>
      <c r="G53" s="5">
        <f t="shared" si="11"/>
        <v>46450.541688750003</v>
      </c>
      <c r="H53" s="5">
        <f t="shared" si="2"/>
        <v>46450.541688750003</v>
      </c>
      <c r="I53" s="5">
        <f t="shared" si="3"/>
        <v>30967.027792500001</v>
      </c>
      <c r="J53" s="5">
        <f t="shared" si="12"/>
        <v>1092571.3613025001</v>
      </c>
      <c r="K53" s="5">
        <f t="shared" si="13"/>
        <v>147497.13377583752</v>
      </c>
      <c r="L53" s="6">
        <f t="shared" si="14"/>
        <v>1240068.4950783376</v>
      </c>
      <c r="M53" s="21">
        <v>1548351.3896250001</v>
      </c>
      <c r="N53" s="7">
        <f t="shared" si="15"/>
        <v>294186.76402875001</v>
      </c>
      <c r="O53" s="8">
        <f t="shared" si="16"/>
        <v>1842538.1536537502</v>
      </c>
      <c r="P53" s="9">
        <f t="shared" si="17"/>
        <v>308282.89454666246</v>
      </c>
      <c r="Q53" s="10">
        <v>0.1991</v>
      </c>
    </row>
    <row r="54" spans="2:17">
      <c r="B54" s="4">
        <v>49</v>
      </c>
      <c r="C54" s="20" t="s">
        <v>67</v>
      </c>
      <c r="D54" s="5">
        <v>220000</v>
      </c>
      <c r="E54" s="5">
        <f t="shared" si="9"/>
        <v>72816.323399999994</v>
      </c>
      <c r="F54" s="5">
        <f t="shared" si="10"/>
        <v>14563.264679999998</v>
      </c>
      <c r="G54" s="5">
        <f t="shared" si="11"/>
        <v>14563.264679999998</v>
      </c>
      <c r="H54" s="5">
        <f t="shared" si="2"/>
        <v>14563.264679999998</v>
      </c>
      <c r="I54" s="5">
        <f t="shared" si="3"/>
        <v>9708.8431199999995</v>
      </c>
      <c r="J54" s="5">
        <f t="shared" si="12"/>
        <v>346214.96056000004</v>
      </c>
      <c r="K54" s="5">
        <f t="shared" si="13"/>
        <v>46739.019675600008</v>
      </c>
      <c r="L54" s="6">
        <f t="shared" si="14"/>
        <v>392953.98023560003</v>
      </c>
      <c r="M54" s="21">
        <v>485442.15599999996</v>
      </c>
      <c r="N54" s="7">
        <f t="shared" si="15"/>
        <v>92234.009639999989</v>
      </c>
      <c r="O54" s="8">
        <f t="shared" si="16"/>
        <v>577676.1656399999</v>
      </c>
      <c r="P54" s="9">
        <f t="shared" si="17"/>
        <v>92488.17576439993</v>
      </c>
      <c r="Q54" s="10">
        <v>0.1905</v>
      </c>
    </row>
    <row r="55" spans="2:17">
      <c r="B55" s="4">
        <v>50</v>
      </c>
      <c r="C55" s="22" t="s">
        <v>89</v>
      </c>
      <c r="D55" s="5">
        <v>420000</v>
      </c>
      <c r="E55" s="5">
        <v>0</v>
      </c>
      <c r="F55" s="5">
        <f t="shared" si="10"/>
        <v>21264.278107499998</v>
      </c>
      <c r="G55" s="5">
        <f t="shared" si="11"/>
        <v>21264.278107499998</v>
      </c>
      <c r="H55" s="5">
        <f t="shared" si="2"/>
        <v>21264.278107499998</v>
      </c>
      <c r="I55" s="5">
        <f t="shared" si="3"/>
        <v>14176.185404999998</v>
      </c>
      <c r="J55" s="5">
        <f t="shared" si="12"/>
        <v>497969.01972749998</v>
      </c>
      <c r="K55" s="5">
        <f t="shared" si="13"/>
        <v>67225.817663212496</v>
      </c>
      <c r="L55" s="6">
        <f t="shared" si="14"/>
        <v>565194.83739071246</v>
      </c>
      <c r="M55" s="21">
        <v>708809.27024999994</v>
      </c>
      <c r="N55" s="7">
        <f t="shared" si="15"/>
        <v>134673.7613475</v>
      </c>
      <c r="O55" s="8">
        <f t="shared" si="16"/>
        <v>843483.03159749997</v>
      </c>
      <c r="P55" s="9">
        <f t="shared" si="17"/>
        <v>143614.43285928748</v>
      </c>
      <c r="Q55" s="10">
        <v>0.2026</v>
      </c>
    </row>
    <row r="56" spans="2:17" ht="24">
      <c r="B56" s="4">
        <v>51</v>
      </c>
      <c r="C56" s="22" t="s">
        <v>90</v>
      </c>
      <c r="D56" s="5">
        <v>120000</v>
      </c>
      <c r="E56" s="5">
        <v>0</v>
      </c>
      <c r="F56" s="5">
        <f t="shared" si="10"/>
        <v>8468.4693375000006</v>
      </c>
      <c r="G56" s="5">
        <f t="shared" si="11"/>
        <v>8468.4693375000006</v>
      </c>
      <c r="H56" s="5">
        <f t="shared" si="2"/>
        <v>8468.4693375000006</v>
      </c>
      <c r="I56" s="5">
        <f t="shared" si="3"/>
        <v>5645.6462250000004</v>
      </c>
      <c r="J56" s="5">
        <f t="shared" si="12"/>
        <v>151051.05423750001</v>
      </c>
      <c r="K56" s="5">
        <f t="shared" si="13"/>
        <v>20391.892322062504</v>
      </c>
      <c r="L56" s="6">
        <f t="shared" si="14"/>
        <v>171442.94655956252</v>
      </c>
      <c r="M56" s="21">
        <v>282282.31125000003</v>
      </c>
      <c r="N56" s="7">
        <f t="shared" si="15"/>
        <v>53633.639137500009</v>
      </c>
      <c r="O56" s="8">
        <f t="shared" si="16"/>
        <v>335915.95038750005</v>
      </c>
      <c r="P56" s="9">
        <f t="shared" si="17"/>
        <v>110839.36469043751</v>
      </c>
      <c r="Q56" s="10">
        <v>0.3926</v>
      </c>
    </row>
    <row r="57" spans="2:17">
      <c r="B57" s="4">
        <v>52</v>
      </c>
      <c r="C57" s="22" t="s">
        <v>91</v>
      </c>
      <c r="D57" s="5">
        <v>110000</v>
      </c>
      <c r="E57" s="5">
        <v>0</v>
      </c>
      <c r="F57" s="5">
        <f t="shared" si="10"/>
        <v>7434.0975037499993</v>
      </c>
      <c r="G57" s="5">
        <f t="shared" si="11"/>
        <v>7434.0975037499993</v>
      </c>
      <c r="H57" s="5">
        <f t="shared" si="2"/>
        <v>7434.0975037499993</v>
      </c>
      <c r="I57" s="5">
        <f t="shared" si="3"/>
        <v>4956.0650024999995</v>
      </c>
      <c r="J57" s="5">
        <f t="shared" si="12"/>
        <v>137258.35751375</v>
      </c>
      <c r="K57" s="5">
        <f t="shared" si="13"/>
        <v>18529.878264356252</v>
      </c>
      <c r="L57" s="6">
        <f t="shared" si="14"/>
        <v>155788.23577810626</v>
      </c>
      <c r="M57" s="21">
        <v>247803.25012499999</v>
      </c>
      <c r="N57" s="7">
        <f t="shared" si="15"/>
        <v>47082.617523749999</v>
      </c>
      <c r="O57" s="8">
        <f t="shared" si="16"/>
        <v>294885.86764874996</v>
      </c>
      <c r="P57" s="9">
        <f t="shared" si="17"/>
        <v>92015.014346893731</v>
      </c>
      <c r="Q57" s="10">
        <v>0.37130000000000002</v>
      </c>
    </row>
    <row r="58" spans="2:17">
      <c r="B58" s="4">
        <v>53</v>
      </c>
      <c r="C58" s="22" t="s">
        <v>92</v>
      </c>
      <c r="D58" s="5">
        <v>265000</v>
      </c>
      <c r="E58" s="5">
        <v>0</v>
      </c>
      <c r="F58" s="5">
        <f t="shared" si="10"/>
        <v>12090.111423749999</v>
      </c>
      <c r="G58" s="5">
        <f t="shared" si="11"/>
        <v>12090.111423749999</v>
      </c>
      <c r="H58" s="5">
        <f t="shared" si="2"/>
        <v>12090.111423749999</v>
      </c>
      <c r="I58" s="5">
        <f t="shared" si="3"/>
        <v>8060.0742824999998</v>
      </c>
      <c r="J58" s="5">
        <f t="shared" si="12"/>
        <v>309330.40855375002</v>
      </c>
      <c r="K58" s="5">
        <f t="shared" si="13"/>
        <v>41759.605154756253</v>
      </c>
      <c r="L58" s="6">
        <f t="shared" si="14"/>
        <v>351090.01370850625</v>
      </c>
      <c r="M58" s="21">
        <v>403003.714125</v>
      </c>
      <c r="N58" s="7">
        <f t="shared" si="15"/>
        <v>76570.705683749999</v>
      </c>
      <c r="O58" s="8">
        <f t="shared" si="16"/>
        <v>479574.41980874998</v>
      </c>
      <c r="P58" s="9">
        <f t="shared" si="17"/>
        <v>51913.700416493753</v>
      </c>
      <c r="Q58" s="10">
        <v>0.128</v>
      </c>
    </row>
    <row r="59" spans="2:17">
      <c r="B59" s="4">
        <v>54</v>
      </c>
      <c r="C59" s="20" t="s">
        <v>56</v>
      </c>
      <c r="D59" s="5">
        <v>380000</v>
      </c>
      <c r="E59" s="5">
        <f t="shared" si="9"/>
        <v>110094.73891874999</v>
      </c>
      <c r="F59" s="5">
        <f t="shared" si="10"/>
        <v>22018.947783749998</v>
      </c>
      <c r="G59" s="5">
        <f t="shared" si="11"/>
        <v>22018.947783749998</v>
      </c>
      <c r="H59" s="5">
        <f t="shared" si="2"/>
        <v>22018.947783749998</v>
      </c>
      <c r="I59" s="5">
        <f t="shared" si="3"/>
        <v>14679.298522500001</v>
      </c>
      <c r="J59" s="5">
        <f t="shared" si="12"/>
        <v>570830.88079249999</v>
      </c>
      <c r="K59" s="5">
        <f t="shared" si="13"/>
        <v>77062.168906987499</v>
      </c>
      <c r="L59" s="6">
        <f t="shared" si="14"/>
        <v>647893.04969948751</v>
      </c>
      <c r="M59" s="21">
        <v>733964.926125</v>
      </c>
      <c r="N59" s="7">
        <f t="shared" si="15"/>
        <v>139453.33596375</v>
      </c>
      <c r="O59" s="8">
        <f t="shared" si="16"/>
        <v>873418.26208875002</v>
      </c>
      <c r="P59" s="9">
        <f t="shared" si="17"/>
        <v>86071.876425512484</v>
      </c>
      <c r="Q59" s="10">
        <v>0.1172</v>
      </c>
    </row>
    <row r="60" spans="2:17">
      <c r="B60" s="4">
        <v>55</v>
      </c>
      <c r="C60" s="20" t="s">
        <v>57</v>
      </c>
      <c r="D60" s="5">
        <v>980000</v>
      </c>
      <c r="E60" s="5">
        <f t="shared" si="9"/>
        <v>274599.52402499999</v>
      </c>
      <c r="F60" s="5">
        <f t="shared" si="10"/>
        <v>54919.904804999991</v>
      </c>
      <c r="G60" s="5">
        <f t="shared" si="11"/>
        <v>54919.904804999991</v>
      </c>
      <c r="H60" s="5">
        <f t="shared" si="2"/>
        <v>54919.904804999991</v>
      </c>
      <c r="I60" s="5">
        <f t="shared" si="3"/>
        <v>36613.269869999996</v>
      </c>
      <c r="J60" s="5">
        <f t="shared" si="12"/>
        <v>1455972.5083099997</v>
      </c>
      <c r="K60" s="5">
        <f t="shared" si="13"/>
        <v>196556.28862184996</v>
      </c>
      <c r="L60" s="6">
        <f t="shared" si="14"/>
        <v>1652528.7969318498</v>
      </c>
      <c r="M60" s="21">
        <v>1830663.4934999999</v>
      </c>
      <c r="N60" s="7">
        <f t="shared" si="15"/>
        <v>347826.06376499997</v>
      </c>
      <c r="O60" s="8">
        <f t="shared" si="16"/>
        <v>2178489.557265</v>
      </c>
      <c r="P60" s="9">
        <f t="shared" si="17"/>
        <v>178134.69656815007</v>
      </c>
      <c r="Q60" s="10">
        <v>9.7299999999999998E-2</v>
      </c>
    </row>
    <row r="61" spans="2:17" ht="24">
      <c r="B61" s="4">
        <v>56</v>
      </c>
      <c r="C61" s="20" t="s">
        <v>58</v>
      </c>
      <c r="D61" s="5">
        <v>888000</v>
      </c>
      <c r="E61" s="5">
        <f t="shared" si="9"/>
        <v>298271.08558124996</v>
      </c>
      <c r="F61" s="5">
        <f t="shared" si="10"/>
        <v>59654.217116249994</v>
      </c>
      <c r="G61" s="5">
        <f t="shared" si="11"/>
        <v>59654.217116249994</v>
      </c>
      <c r="H61" s="5">
        <f t="shared" si="2"/>
        <v>59654.217116249994</v>
      </c>
      <c r="I61" s="5">
        <f t="shared" si="3"/>
        <v>39769.478077499996</v>
      </c>
      <c r="J61" s="5">
        <f t="shared" si="12"/>
        <v>1405003.2150074998</v>
      </c>
      <c r="K61" s="5">
        <f t="shared" si="13"/>
        <v>189675.43402601249</v>
      </c>
      <c r="L61" s="6">
        <f t="shared" si="14"/>
        <v>1594678.6490335122</v>
      </c>
      <c r="M61" s="21">
        <v>1988473.9038749998</v>
      </c>
      <c r="N61" s="7">
        <f t="shared" si="15"/>
        <v>377810.04173624999</v>
      </c>
      <c r="O61" s="8">
        <f t="shared" si="16"/>
        <v>2366283.9456112497</v>
      </c>
      <c r="P61" s="9">
        <f t="shared" si="17"/>
        <v>393795.25484148762</v>
      </c>
      <c r="Q61" s="10">
        <v>0.19800000000000001</v>
      </c>
    </row>
    <row r="62" spans="2:17">
      <c r="B62" s="4">
        <v>57</v>
      </c>
      <c r="C62" s="22" t="s">
        <v>93</v>
      </c>
      <c r="D62" s="5">
        <v>1960000</v>
      </c>
      <c r="E62" s="5">
        <v>0</v>
      </c>
      <c r="F62" s="5">
        <f t="shared" si="10"/>
        <v>87244.914172499994</v>
      </c>
      <c r="G62" s="5">
        <f t="shared" si="11"/>
        <v>87244.914172499994</v>
      </c>
      <c r="H62" s="5">
        <f t="shared" si="2"/>
        <v>87244.914172499994</v>
      </c>
      <c r="I62" s="5">
        <f t="shared" si="3"/>
        <v>58163.276115000001</v>
      </c>
      <c r="J62" s="5">
        <f t="shared" si="12"/>
        <v>2279898.0186324995</v>
      </c>
      <c r="K62" s="5">
        <f t="shared" si="13"/>
        <v>307786.23251538747</v>
      </c>
      <c r="L62" s="6">
        <f t="shared" si="14"/>
        <v>2587684.2511478867</v>
      </c>
      <c r="M62" s="21">
        <v>2908163.8057499998</v>
      </c>
      <c r="N62" s="7">
        <f t="shared" si="15"/>
        <v>552551.12309250003</v>
      </c>
      <c r="O62" s="8">
        <f t="shared" si="16"/>
        <v>3460714.9288424999</v>
      </c>
      <c r="P62" s="9">
        <f t="shared" si="17"/>
        <v>320479.55460211309</v>
      </c>
      <c r="Q62" s="10">
        <v>0.11020000000000001</v>
      </c>
    </row>
    <row r="63" spans="2:17" ht="24">
      <c r="B63" s="4">
        <v>58</v>
      </c>
      <c r="C63" s="20" t="s">
        <v>59</v>
      </c>
      <c r="D63" s="5">
        <v>3331000</v>
      </c>
      <c r="E63" s="5">
        <f t="shared" si="9"/>
        <v>1015108.2034874998</v>
      </c>
      <c r="F63" s="5">
        <f t="shared" si="10"/>
        <v>203021.64069749997</v>
      </c>
      <c r="G63" s="5">
        <f t="shared" si="11"/>
        <v>203021.64069749997</v>
      </c>
      <c r="H63" s="5">
        <f t="shared" si="2"/>
        <v>203021.64069749997</v>
      </c>
      <c r="I63" s="5">
        <f t="shared" si="3"/>
        <v>135347.760465</v>
      </c>
      <c r="J63" s="5">
        <f t="shared" si="12"/>
        <v>5090520.8860449987</v>
      </c>
      <c r="K63" s="5">
        <f t="shared" si="13"/>
        <v>687220.31961607491</v>
      </c>
      <c r="L63" s="6">
        <f t="shared" si="14"/>
        <v>5777741.2056610733</v>
      </c>
      <c r="M63" s="21">
        <v>6767388.0232499996</v>
      </c>
      <c r="N63" s="7">
        <f t="shared" si="15"/>
        <v>1285803.7244175</v>
      </c>
      <c r="O63" s="8">
        <f t="shared" si="16"/>
        <v>8053191.7476674998</v>
      </c>
      <c r="P63" s="9">
        <f t="shared" si="17"/>
        <v>989646.81758892629</v>
      </c>
      <c r="Q63" s="10">
        <v>0.14000000000000001</v>
      </c>
    </row>
    <row r="64" spans="2:17" ht="24">
      <c r="B64" s="4">
        <v>59</v>
      </c>
      <c r="C64" s="20" t="s">
        <v>60</v>
      </c>
      <c r="D64" s="5">
        <v>2530000</v>
      </c>
      <c r="E64" s="5">
        <f t="shared" si="9"/>
        <v>766213.2503999999</v>
      </c>
      <c r="F64" s="5">
        <f t="shared" si="10"/>
        <v>153242.65007999996</v>
      </c>
      <c r="G64" s="5">
        <f t="shared" si="11"/>
        <v>153242.65007999996</v>
      </c>
      <c r="H64" s="5">
        <f t="shared" si="2"/>
        <v>153242.65007999996</v>
      </c>
      <c r="I64" s="5">
        <f t="shared" si="3"/>
        <v>102161.76671999999</v>
      </c>
      <c r="J64" s="5">
        <f t="shared" si="12"/>
        <v>3858102.9673600001</v>
      </c>
      <c r="K64" s="5">
        <f t="shared" si="13"/>
        <v>520843.90059360006</v>
      </c>
      <c r="L64" s="6">
        <f t="shared" si="14"/>
        <v>4378946.8679536004</v>
      </c>
      <c r="M64" s="21">
        <v>5108088.3359999992</v>
      </c>
      <c r="N64" s="7">
        <f t="shared" si="15"/>
        <v>970536.78383999981</v>
      </c>
      <c r="O64" s="8">
        <f t="shared" si="16"/>
        <v>6078625.1198399989</v>
      </c>
      <c r="P64" s="9">
        <f t="shared" si="17"/>
        <v>729141.46804639883</v>
      </c>
      <c r="Q64" s="10">
        <v>0.14000000000000001</v>
      </c>
    </row>
    <row r="65" spans="2:17">
      <c r="B65" s="4">
        <v>60</v>
      </c>
      <c r="C65" s="20" t="s">
        <v>61</v>
      </c>
      <c r="D65" s="5">
        <v>1120000</v>
      </c>
      <c r="E65" s="5">
        <f t="shared" si="9"/>
        <v>325114.46555624995</v>
      </c>
      <c r="F65" s="5">
        <f t="shared" si="10"/>
        <v>65022.893111249992</v>
      </c>
      <c r="G65" s="5">
        <f t="shared" si="11"/>
        <v>65022.893111249992</v>
      </c>
      <c r="H65" s="5">
        <f t="shared" si="2"/>
        <v>65022.893111249992</v>
      </c>
      <c r="I65" s="5">
        <f t="shared" si="3"/>
        <v>43348.595407499997</v>
      </c>
      <c r="J65" s="5">
        <f t="shared" si="12"/>
        <v>1683531.7402974996</v>
      </c>
      <c r="K65" s="5">
        <f t="shared" si="13"/>
        <v>227276.78494016247</v>
      </c>
      <c r="L65" s="6">
        <f t="shared" si="14"/>
        <v>1910808.525237662</v>
      </c>
      <c r="M65" s="21">
        <v>2167429.7703749998</v>
      </c>
      <c r="N65" s="7">
        <f t="shared" si="15"/>
        <v>411811.65637124999</v>
      </c>
      <c r="O65" s="8">
        <f t="shared" si="16"/>
        <v>2579241.4267462497</v>
      </c>
      <c r="P65" s="9">
        <f t="shared" si="17"/>
        <v>256621.24513733783</v>
      </c>
      <c r="Q65" s="10">
        <v>0.1183</v>
      </c>
    </row>
    <row r="66" spans="2:17">
      <c r="B66" s="4">
        <v>61</v>
      </c>
      <c r="C66" s="20" t="s">
        <v>62</v>
      </c>
      <c r="D66" s="5">
        <v>960000</v>
      </c>
      <c r="E66" s="5">
        <f t="shared" si="9"/>
        <v>287520.44495624996</v>
      </c>
      <c r="F66" s="5">
        <f t="shared" si="10"/>
        <v>57504.088991249992</v>
      </c>
      <c r="G66" s="5">
        <f t="shared" si="11"/>
        <v>57504.088991249992</v>
      </c>
      <c r="H66" s="5">
        <f t="shared" si="2"/>
        <v>57504.088991249992</v>
      </c>
      <c r="I66" s="5">
        <f t="shared" si="3"/>
        <v>38336.059327499999</v>
      </c>
      <c r="J66" s="5">
        <f t="shared" si="12"/>
        <v>1458368.7712574997</v>
      </c>
      <c r="K66" s="5">
        <f t="shared" si="13"/>
        <v>196879.78411976248</v>
      </c>
      <c r="L66" s="6">
        <f t="shared" si="14"/>
        <v>1655248.5553772622</v>
      </c>
      <c r="M66" s="21">
        <v>1916802.9663749998</v>
      </c>
      <c r="N66" s="7">
        <f t="shared" si="15"/>
        <v>364192.56361124996</v>
      </c>
      <c r="O66" s="8">
        <f t="shared" si="16"/>
        <v>2280995.5299862497</v>
      </c>
      <c r="P66" s="9">
        <f t="shared" si="17"/>
        <v>261554.41099773766</v>
      </c>
      <c r="Q66" s="10">
        <v>0.13</v>
      </c>
    </row>
    <row r="67" spans="2:17">
      <c r="B67" s="4">
        <v>62</v>
      </c>
      <c r="C67" s="20" t="s">
        <v>63</v>
      </c>
      <c r="D67" s="5">
        <v>1250000</v>
      </c>
      <c r="E67" s="5">
        <f t="shared" si="9"/>
        <v>367447.62149999995</v>
      </c>
      <c r="F67" s="5">
        <f t="shared" si="10"/>
        <v>73489.52429999999</v>
      </c>
      <c r="G67" s="5">
        <f t="shared" si="11"/>
        <v>73489.52429999999</v>
      </c>
      <c r="H67" s="5">
        <f t="shared" si="2"/>
        <v>73489.52429999999</v>
      </c>
      <c r="I67" s="5">
        <f t="shared" si="3"/>
        <v>48993.016199999991</v>
      </c>
      <c r="J67" s="5">
        <f t="shared" si="12"/>
        <v>1886909.2105999996</v>
      </c>
      <c r="K67" s="5">
        <f t="shared" si="13"/>
        <v>254732.74343099998</v>
      </c>
      <c r="L67" s="6">
        <f t="shared" si="14"/>
        <v>2141641.9540309994</v>
      </c>
      <c r="M67" s="21">
        <v>2449650.8099999996</v>
      </c>
      <c r="N67" s="7">
        <f t="shared" si="15"/>
        <v>465433.65389999992</v>
      </c>
      <c r="O67" s="8">
        <f t="shared" si="16"/>
        <v>2915084.4638999994</v>
      </c>
      <c r="P67" s="9">
        <f t="shared" si="17"/>
        <v>308008.85596900014</v>
      </c>
      <c r="Q67" s="10">
        <v>0.125</v>
      </c>
    </row>
    <row r="68" spans="2:17" ht="24">
      <c r="B68" s="4">
        <v>63</v>
      </c>
      <c r="C68" s="20" t="s">
        <v>64</v>
      </c>
      <c r="D68" s="5">
        <v>470000</v>
      </c>
      <c r="E68" s="5">
        <f t="shared" si="9"/>
        <v>152285.64913124999</v>
      </c>
      <c r="F68" s="5">
        <f t="shared" si="10"/>
        <v>30457.129826249999</v>
      </c>
      <c r="G68" s="5">
        <f t="shared" si="11"/>
        <v>30457.129826249999</v>
      </c>
      <c r="H68" s="5">
        <f t="shared" si="2"/>
        <v>30457.129826249999</v>
      </c>
      <c r="I68" s="5">
        <f t="shared" si="3"/>
        <v>20304.753217499998</v>
      </c>
      <c r="J68" s="5">
        <f t="shared" si="12"/>
        <v>733961.7918275001</v>
      </c>
      <c r="K68" s="5">
        <f t="shared" si="13"/>
        <v>99084.841896712518</v>
      </c>
      <c r="L68" s="6">
        <f t="shared" si="14"/>
        <v>833046.63372421265</v>
      </c>
      <c r="M68" s="21">
        <v>1015237.6608749999</v>
      </c>
      <c r="N68" s="7">
        <f t="shared" si="15"/>
        <v>192895.15556625</v>
      </c>
      <c r="O68" s="8">
        <f t="shared" si="16"/>
        <v>1208132.81644125</v>
      </c>
      <c r="P68" s="9">
        <f t="shared" si="17"/>
        <v>182191.0271507873</v>
      </c>
      <c r="Q68" s="10">
        <v>0.1794</v>
      </c>
    </row>
    <row r="69" spans="2:17" ht="24">
      <c r="B69" s="4">
        <v>64</v>
      </c>
      <c r="C69" s="20" t="s">
        <v>64</v>
      </c>
      <c r="D69" s="5">
        <v>620000</v>
      </c>
      <c r="E69" s="5">
        <f t="shared" si="9"/>
        <v>218525.53162499997</v>
      </c>
      <c r="F69" s="5">
        <f t="shared" si="10"/>
        <v>43705.106324999993</v>
      </c>
      <c r="G69" s="5">
        <f t="shared" si="11"/>
        <v>43705.106324999993</v>
      </c>
      <c r="H69" s="5">
        <f t="shared" si="2"/>
        <v>43705.106324999993</v>
      </c>
      <c r="I69" s="5">
        <f t="shared" si="3"/>
        <v>29136.737549999998</v>
      </c>
      <c r="J69" s="5">
        <f t="shared" si="12"/>
        <v>998777.58814999973</v>
      </c>
      <c r="K69" s="5">
        <f t="shared" si="13"/>
        <v>134834.97440024998</v>
      </c>
      <c r="L69" s="6">
        <f t="shared" si="14"/>
        <v>1133612.5625502497</v>
      </c>
      <c r="M69" s="21">
        <v>1456836.8774999999</v>
      </c>
      <c r="N69" s="7">
        <f t="shared" si="15"/>
        <v>276799.00672499998</v>
      </c>
      <c r="O69" s="8">
        <f t="shared" si="16"/>
        <v>1733635.8842249999</v>
      </c>
      <c r="P69" s="9">
        <f t="shared" si="17"/>
        <v>323224.3149497502</v>
      </c>
      <c r="Q69" s="10">
        <v>0.2218</v>
      </c>
    </row>
    <row r="70" spans="2:17" ht="15.75" thickBot="1">
      <c r="B70" s="4">
        <v>65</v>
      </c>
      <c r="C70" s="22" t="s">
        <v>94</v>
      </c>
      <c r="D70" s="5">
        <v>2900000</v>
      </c>
      <c r="E70" s="5">
        <v>0</v>
      </c>
      <c r="F70" s="5">
        <f t="shared" si="10"/>
        <v>117224.85046499998</v>
      </c>
      <c r="G70" s="5">
        <f t="shared" si="11"/>
        <v>117224.85046499998</v>
      </c>
      <c r="H70" s="5">
        <f t="shared" si="2"/>
        <v>117224.85046499998</v>
      </c>
      <c r="I70" s="5">
        <f t="shared" si="3"/>
        <v>78149.900309999997</v>
      </c>
      <c r="J70" s="5">
        <f t="shared" si="12"/>
        <v>3329824.4517050004</v>
      </c>
      <c r="K70" s="5">
        <f t="shared" si="13"/>
        <v>449526.30098017509</v>
      </c>
      <c r="L70" s="6">
        <f t="shared" si="14"/>
        <v>3779350.7526851753</v>
      </c>
      <c r="M70" s="21">
        <v>3907495.0154999997</v>
      </c>
      <c r="N70" s="7">
        <f t="shared" si="15"/>
        <v>742424.052945</v>
      </c>
      <c r="O70" s="8">
        <f t="shared" si="16"/>
        <v>4649919.0684449999</v>
      </c>
      <c r="P70" s="9">
        <f t="shared" si="17"/>
        <v>128144.26281482447</v>
      </c>
      <c r="Q70" s="10">
        <v>3.27E-2</v>
      </c>
    </row>
    <row r="71" spans="2:17" ht="2.25" customHeight="1" thickBot="1">
      <c r="P71" s="12" t="s">
        <v>6</v>
      </c>
      <c r="Q71" s="13">
        <f>SUM(Q6:Q70)</f>
        <v>11.93267</v>
      </c>
    </row>
    <row r="72" spans="2:17" ht="15.75" thickBot="1">
      <c r="P72" s="12" t="s">
        <v>26</v>
      </c>
      <c r="Q72" s="13">
        <f>+Q71/65</f>
        <v>0.18357953846153846</v>
      </c>
    </row>
    <row r="73" spans="2:17">
      <c r="P73" s="14" t="s">
        <v>27</v>
      </c>
      <c r="Q73" s="15"/>
    </row>
    <row r="74" spans="2:17" ht="15.75" thickBot="1">
      <c r="C74" s="23" t="s">
        <v>28</v>
      </c>
      <c r="D74" s="24" t="s">
        <v>95</v>
      </c>
      <c r="P74" s="16" t="s">
        <v>24</v>
      </c>
      <c r="Q74" s="17">
        <f>+Q72</f>
        <v>0.18357953846153846</v>
      </c>
    </row>
    <row r="75" spans="2:17" ht="22.5">
      <c r="C75" s="23" t="s">
        <v>96</v>
      </c>
      <c r="D75" s="25"/>
      <c r="P75" s="1"/>
    </row>
    <row r="76" spans="2:17">
      <c r="C76" s="27" t="s">
        <v>97</v>
      </c>
      <c r="D76" s="26"/>
    </row>
    <row r="77" spans="2:17">
      <c r="C77" s="18"/>
    </row>
    <row r="78" spans="2:17">
      <c r="C78" s="18"/>
    </row>
    <row r="79" spans="2:17">
      <c r="C79" s="18"/>
    </row>
    <row r="83" spans="3:9">
      <c r="C83" s="1" t="s">
        <v>29</v>
      </c>
    </row>
    <row r="84" spans="3:9">
      <c r="C84" t="s">
        <v>30</v>
      </c>
      <c r="I84" s="19"/>
    </row>
    <row r="85" spans="3:9">
      <c r="C85" t="s">
        <v>31</v>
      </c>
      <c r="I85" s="19"/>
    </row>
  </sheetData>
  <pageMargins left="0.7" right="0.7" top="0.75" bottom="0.75" header="0.3" footer="0.3"/>
  <pageSetup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CB6B3-9C28-48E6-BB45-88A4C3B92192}">
  <dimension ref="B2:T84"/>
  <sheetViews>
    <sheetView tabSelected="1" topLeftCell="K63" workbookViewId="0">
      <selection activeCell="S78" sqref="S78"/>
    </sheetView>
  </sheetViews>
  <sheetFormatPr baseColWidth="10" defaultColWidth="9.140625" defaultRowHeight="15"/>
  <cols>
    <col min="1" max="1" width="3.28515625" customWidth="1"/>
    <col min="2" max="2" width="5.42578125" customWidth="1"/>
    <col min="3" max="3" width="48.5703125" customWidth="1"/>
    <col min="4" max="4" width="16.28515625" customWidth="1"/>
    <col min="5" max="5" width="19.7109375" customWidth="1"/>
    <col min="6" max="6" width="13.140625" customWidth="1"/>
    <col min="7" max="7" width="13.7109375" customWidth="1"/>
    <col min="8" max="8" width="10" customWidth="1"/>
    <col min="9" max="9" width="13.85546875" customWidth="1"/>
    <col min="10" max="10" width="17.5703125" customWidth="1"/>
    <col min="11" max="11" width="20.140625" customWidth="1"/>
    <col min="12" max="12" width="20.42578125" customWidth="1"/>
    <col min="13" max="14" width="16.140625" customWidth="1"/>
    <col min="15" max="15" width="24.85546875" customWidth="1"/>
    <col min="16" max="16" width="11.5703125" customWidth="1"/>
    <col min="17" max="17" width="18.140625" customWidth="1"/>
    <col min="18" max="18" width="27.28515625" customWidth="1"/>
    <col min="19" max="19" width="18.140625" customWidth="1"/>
    <col min="20" max="20" width="10.7109375" customWidth="1"/>
  </cols>
  <sheetData>
    <row r="2" spans="2:20">
      <c r="E2" s="1" t="s">
        <v>0</v>
      </c>
    </row>
    <row r="4" spans="2:20">
      <c r="B4" s="2"/>
      <c r="C4" s="2"/>
      <c r="D4" s="2"/>
      <c r="E4" s="2" t="s">
        <v>1</v>
      </c>
      <c r="F4" s="2" t="s">
        <v>2</v>
      </c>
      <c r="G4" s="2" t="s">
        <v>3</v>
      </c>
      <c r="H4" s="2" t="s">
        <v>4</v>
      </c>
      <c r="I4" s="2" t="s">
        <v>5</v>
      </c>
      <c r="J4" s="2"/>
      <c r="K4" s="2" t="s">
        <v>6</v>
      </c>
      <c r="L4" s="2" t="s">
        <v>7</v>
      </c>
      <c r="M4" s="2" t="s">
        <v>8</v>
      </c>
      <c r="N4" s="2" t="s">
        <v>186</v>
      </c>
      <c r="O4" s="2" t="s">
        <v>99</v>
      </c>
      <c r="P4" s="2"/>
      <c r="Q4" s="2" t="s">
        <v>9</v>
      </c>
      <c r="R4" s="2"/>
      <c r="S4" s="2" t="s">
        <v>101</v>
      </c>
      <c r="T4" s="2" t="s">
        <v>6</v>
      </c>
    </row>
    <row r="5" spans="2:20">
      <c r="B5" s="3" t="s">
        <v>11</v>
      </c>
      <c r="C5" s="3" t="s">
        <v>12</v>
      </c>
      <c r="D5" s="3" t="s">
        <v>98</v>
      </c>
      <c r="E5" s="3" t="s">
        <v>13</v>
      </c>
      <c r="F5" s="3" t="s">
        <v>14</v>
      </c>
      <c r="G5" s="3" t="s">
        <v>15</v>
      </c>
      <c r="H5" s="3" t="s">
        <v>3</v>
      </c>
      <c r="I5" s="3" t="s">
        <v>16</v>
      </c>
      <c r="J5" s="3" t="s">
        <v>17</v>
      </c>
      <c r="K5" s="3" t="s">
        <v>18</v>
      </c>
      <c r="L5" s="3" t="s">
        <v>19</v>
      </c>
      <c r="M5" s="3" t="s">
        <v>20</v>
      </c>
      <c r="N5" s="3" t="s">
        <v>187</v>
      </c>
      <c r="O5" s="3" t="s">
        <v>21</v>
      </c>
      <c r="P5" s="3" t="s">
        <v>22</v>
      </c>
      <c r="Q5" s="3" t="s">
        <v>23</v>
      </c>
      <c r="R5" s="3" t="s">
        <v>105</v>
      </c>
      <c r="S5" s="3" t="s">
        <v>102</v>
      </c>
      <c r="T5" s="3" t="s">
        <v>24</v>
      </c>
    </row>
    <row r="6" spans="2:20">
      <c r="B6" s="4">
        <v>1</v>
      </c>
      <c r="C6" s="20" t="s">
        <v>32</v>
      </c>
      <c r="D6" s="29">
        <v>75</v>
      </c>
      <c r="E6" s="5">
        <v>420000</v>
      </c>
      <c r="F6" s="5">
        <f>+O6*15%</f>
        <v>122992.97810625</v>
      </c>
      <c r="G6" s="5">
        <f>+O6*4%</f>
        <v>32798.127495000001</v>
      </c>
      <c r="H6" s="5">
        <f>+O6*3%</f>
        <v>24598.595621249999</v>
      </c>
      <c r="I6" s="5">
        <f>+O6*3%</f>
        <v>24598.595621249999</v>
      </c>
      <c r="J6" s="5">
        <f>+O6*2%</f>
        <v>16399.0637475</v>
      </c>
      <c r="K6" s="5">
        <f>+E6+F6+G6+H6+I6+J6</f>
        <v>641387.36059125001</v>
      </c>
      <c r="L6" s="5">
        <f>+K6*13.5%</f>
        <v>86587.293679818758</v>
      </c>
      <c r="M6" s="6">
        <f>+K6+L6</f>
        <v>727974.65427106875</v>
      </c>
      <c r="N6" s="6">
        <f>+D6*M6</f>
        <v>54598099.070330158</v>
      </c>
      <c r="O6" s="21">
        <v>819953.18737499998</v>
      </c>
      <c r="P6" s="7">
        <f>+O6*19%</f>
        <v>155791.10560124999</v>
      </c>
      <c r="Q6" s="8">
        <f>+O6+P6</f>
        <v>975744.29297624994</v>
      </c>
      <c r="R6" s="8">
        <f>+D6*Q6</f>
        <v>73180821.973218739</v>
      </c>
      <c r="S6" s="9">
        <f t="shared" ref="S6:S37" si="0">+O6-M6</f>
        <v>91978.53310393123</v>
      </c>
      <c r="T6" s="9">
        <f>+D6*S6</f>
        <v>6898389.9827948418</v>
      </c>
    </row>
    <row r="7" spans="2:20" ht="24">
      <c r="B7" s="4">
        <v>2</v>
      </c>
      <c r="C7" s="20" t="s">
        <v>33</v>
      </c>
      <c r="D7" s="29">
        <v>1</v>
      </c>
      <c r="E7" s="5">
        <v>640000</v>
      </c>
      <c r="F7" s="5">
        <f>+O7*15%</f>
        <v>225939.08908124999</v>
      </c>
      <c r="G7" s="5">
        <f>+O7*2%</f>
        <v>30125.211877500002</v>
      </c>
      <c r="H7" s="5">
        <f t="shared" ref="H7:H70" si="1">+O7*3%</f>
        <v>45187.817816249997</v>
      </c>
      <c r="I7" s="5">
        <f t="shared" ref="I7:I70" si="2">+O7*3%</f>
        <v>45187.817816249997</v>
      </c>
      <c r="J7" s="5">
        <f t="shared" ref="J7:J70" si="3">+O7*2%</f>
        <v>30125.211877500002</v>
      </c>
      <c r="K7" s="5">
        <f t="shared" ref="K7:K70" si="4">+E7+F7+G7+H7+I7+J7</f>
        <v>1016565.1484687502</v>
      </c>
      <c r="L7" s="5">
        <f t="shared" ref="L7:L70" si="5">+K7*13.5%</f>
        <v>137236.29504328128</v>
      </c>
      <c r="M7" s="6">
        <f t="shared" ref="M7:M70" si="6">+K7+L7</f>
        <v>1153801.4435120313</v>
      </c>
      <c r="N7" s="6">
        <f t="shared" ref="N7:N70" si="7">+D7*M7</f>
        <v>1153801.4435120313</v>
      </c>
      <c r="O7" s="21">
        <v>1506260.593875</v>
      </c>
      <c r="P7" s="7">
        <f t="shared" ref="P7:P70" si="8">+O7*19%</f>
        <v>286189.51283625001</v>
      </c>
      <c r="Q7" s="8">
        <f t="shared" ref="Q7:Q70" si="9">+O7+P7</f>
        <v>1792450.10671125</v>
      </c>
      <c r="R7" s="8">
        <f t="shared" ref="R7:R70" si="10">+D7*Q7</f>
        <v>1792450.10671125</v>
      </c>
      <c r="S7" s="9">
        <f t="shared" si="0"/>
        <v>352459.15036296868</v>
      </c>
      <c r="T7" s="9">
        <f>+D7*S7</f>
        <v>352459.15036296868</v>
      </c>
    </row>
    <row r="8" spans="2:20">
      <c r="B8" s="4">
        <v>3</v>
      </c>
      <c r="C8" s="20" t="s">
        <v>34</v>
      </c>
      <c r="D8" s="29">
        <v>1</v>
      </c>
      <c r="E8" s="5">
        <v>580000</v>
      </c>
      <c r="F8" s="5">
        <f>+O8*15%</f>
        <v>187581.73083749998</v>
      </c>
      <c r="G8" s="5">
        <f>+O8*5%</f>
        <v>62527.243612500002</v>
      </c>
      <c r="H8" s="5">
        <f t="shared" si="1"/>
        <v>37516.3461675</v>
      </c>
      <c r="I8" s="5">
        <f t="shared" si="2"/>
        <v>37516.3461675</v>
      </c>
      <c r="J8" s="5">
        <f t="shared" si="3"/>
        <v>25010.897445000002</v>
      </c>
      <c r="K8" s="5">
        <f t="shared" si="4"/>
        <v>930152.56423000002</v>
      </c>
      <c r="L8" s="5">
        <f t="shared" si="5"/>
        <v>125570.59617105001</v>
      </c>
      <c r="M8" s="6">
        <f t="shared" si="6"/>
        <v>1055723.16040105</v>
      </c>
      <c r="N8" s="6">
        <f t="shared" si="7"/>
        <v>1055723.16040105</v>
      </c>
      <c r="O8" s="21">
        <v>1250544.87225</v>
      </c>
      <c r="P8" s="7">
        <f t="shared" si="8"/>
        <v>237603.5257275</v>
      </c>
      <c r="Q8" s="8">
        <f t="shared" si="9"/>
        <v>1488148.3979775</v>
      </c>
      <c r="R8" s="8">
        <f t="shared" si="10"/>
        <v>1488148.3979775</v>
      </c>
      <c r="S8" s="9">
        <f t="shared" si="0"/>
        <v>194821.71184895001</v>
      </c>
      <c r="T8" s="9">
        <f t="shared" ref="T8:T70" si="11">+D8*S8</f>
        <v>194821.71184895001</v>
      </c>
    </row>
    <row r="9" spans="2:20">
      <c r="B9" s="4">
        <v>4</v>
      </c>
      <c r="C9" s="20" t="s">
        <v>35</v>
      </c>
      <c r="D9" s="29">
        <v>1</v>
      </c>
      <c r="E9" s="5">
        <v>210000</v>
      </c>
      <c r="F9" s="5">
        <f t="shared" ref="F9:F69" si="12">+O9*15%</f>
        <v>64238.071049999991</v>
      </c>
      <c r="G9" s="5">
        <f>+O9*4%</f>
        <v>17130.152279999998</v>
      </c>
      <c r="H9" s="5">
        <f t="shared" si="1"/>
        <v>12847.614209999998</v>
      </c>
      <c r="I9" s="5">
        <f t="shared" si="2"/>
        <v>12847.614209999998</v>
      </c>
      <c r="J9" s="5">
        <f t="shared" si="3"/>
        <v>8565.0761399999992</v>
      </c>
      <c r="K9" s="5">
        <f t="shared" si="4"/>
        <v>325628.52788999991</v>
      </c>
      <c r="L9" s="5">
        <f t="shared" si="5"/>
        <v>43959.851265149991</v>
      </c>
      <c r="M9" s="6">
        <f t="shared" si="6"/>
        <v>369588.37915514992</v>
      </c>
      <c r="N9" s="6">
        <f t="shared" si="7"/>
        <v>369588.37915514992</v>
      </c>
      <c r="O9" s="21">
        <v>428253.80699999997</v>
      </c>
      <c r="P9" s="7">
        <f t="shared" si="8"/>
        <v>81368.223329999993</v>
      </c>
      <c r="Q9" s="8">
        <f t="shared" si="9"/>
        <v>509622.03032999998</v>
      </c>
      <c r="R9" s="8">
        <f t="shared" si="10"/>
        <v>509622.03032999998</v>
      </c>
      <c r="S9" s="9">
        <f t="shared" si="0"/>
        <v>58665.427844850055</v>
      </c>
      <c r="T9" s="9">
        <f t="shared" si="11"/>
        <v>58665.427844850055</v>
      </c>
    </row>
    <row r="10" spans="2:20">
      <c r="B10" s="4">
        <v>5</v>
      </c>
      <c r="C10" s="20" t="s">
        <v>36</v>
      </c>
      <c r="D10" s="29">
        <v>6</v>
      </c>
      <c r="E10" s="5">
        <v>350000</v>
      </c>
      <c r="F10" s="5">
        <f t="shared" si="12"/>
        <v>105266.56297499999</v>
      </c>
      <c r="G10" s="5">
        <f>+O10*3%</f>
        <v>21053.312594999999</v>
      </c>
      <c r="H10" s="5">
        <f t="shared" si="1"/>
        <v>21053.312594999999</v>
      </c>
      <c r="I10" s="5">
        <f t="shared" si="2"/>
        <v>21053.312594999999</v>
      </c>
      <c r="J10" s="5">
        <f t="shared" si="3"/>
        <v>14035.541729999999</v>
      </c>
      <c r="K10" s="5">
        <f t="shared" si="4"/>
        <v>532462.04249000014</v>
      </c>
      <c r="L10" s="5">
        <f t="shared" si="5"/>
        <v>71882.375736150017</v>
      </c>
      <c r="M10" s="6">
        <f t="shared" si="6"/>
        <v>604344.4182261501</v>
      </c>
      <c r="N10" s="6">
        <f t="shared" si="7"/>
        <v>3626066.5093569006</v>
      </c>
      <c r="O10" s="21">
        <v>701777.08649999998</v>
      </c>
      <c r="P10" s="7">
        <f t="shared" si="8"/>
        <v>133337.646435</v>
      </c>
      <c r="Q10" s="8">
        <f t="shared" si="9"/>
        <v>835114.73293499998</v>
      </c>
      <c r="R10" s="8">
        <f t="shared" si="10"/>
        <v>5010688.3976099994</v>
      </c>
      <c r="S10" s="9">
        <f t="shared" si="0"/>
        <v>97432.668273849878</v>
      </c>
      <c r="T10" s="9">
        <f t="shared" si="11"/>
        <v>584596.00964309927</v>
      </c>
    </row>
    <row r="11" spans="2:20">
      <c r="B11" s="4">
        <v>6</v>
      </c>
      <c r="C11" s="20" t="s">
        <v>36</v>
      </c>
      <c r="D11" s="29">
        <v>1</v>
      </c>
      <c r="E11" s="5">
        <v>420000</v>
      </c>
      <c r="F11" s="5">
        <f t="shared" si="12"/>
        <v>129316.46276249998</v>
      </c>
      <c r="G11" s="5">
        <f t="shared" ref="G11:G70" si="13">+O11*3%</f>
        <v>25863.292552499996</v>
      </c>
      <c r="H11" s="5">
        <f t="shared" si="1"/>
        <v>25863.292552499996</v>
      </c>
      <c r="I11" s="5">
        <f t="shared" si="2"/>
        <v>25863.292552499996</v>
      </c>
      <c r="J11" s="5">
        <f t="shared" si="3"/>
        <v>17242.195035000001</v>
      </c>
      <c r="K11" s="5">
        <f t="shared" si="4"/>
        <v>644148.535455</v>
      </c>
      <c r="L11" s="5">
        <f t="shared" si="5"/>
        <v>86960.052286425009</v>
      </c>
      <c r="M11" s="6">
        <f t="shared" si="6"/>
        <v>731108.58774142503</v>
      </c>
      <c r="N11" s="6">
        <f t="shared" si="7"/>
        <v>731108.58774142503</v>
      </c>
      <c r="O11" s="21">
        <v>862109.75174999994</v>
      </c>
      <c r="P11" s="7">
        <f t="shared" si="8"/>
        <v>163800.85283249998</v>
      </c>
      <c r="Q11" s="8">
        <f t="shared" si="9"/>
        <v>1025910.6045824999</v>
      </c>
      <c r="R11" s="8">
        <f t="shared" si="10"/>
        <v>1025910.6045824999</v>
      </c>
      <c r="S11" s="9">
        <f t="shared" si="0"/>
        <v>131001.16400857491</v>
      </c>
      <c r="T11" s="9">
        <f t="shared" si="11"/>
        <v>131001.16400857491</v>
      </c>
    </row>
    <row r="12" spans="2:20" ht="24">
      <c r="B12" s="4">
        <v>7</v>
      </c>
      <c r="C12" s="20" t="s">
        <v>37</v>
      </c>
      <c r="D12" s="29">
        <v>1</v>
      </c>
      <c r="E12" s="5">
        <v>2450000</v>
      </c>
      <c r="F12" s="5">
        <f t="shared" si="12"/>
        <v>825674.91721874999</v>
      </c>
      <c r="G12" s="5">
        <f t="shared" si="13"/>
        <v>165134.98344375001</v>
      </c>
      <c r="H12" s="5">
        <f t="shared" si="1"/>
        <v>165134.98344375001</v>
      </c>
      <c r="I12" s="5">
        <f t="shared" si="2"/>
        <v>165134.98344375001</v>
      </c>
      <c r="J12" s="5">
        <f t="shared" si="3"/>
        <v>110089.98896250001</v>
      </c>
      <c r="K12" s="5">
        <f t="shared" si="4"/>
        <v>3881169.8565125</v>
      </c>
      <c r="L12" s="5">
        <f t="shared" si="5"/>
        <v>523957.93062918755</v>
      </c>
      <c r="M12" s="6">
        <f t="shared" si="6"/>
        <v>4405127.7871416872</v>
      </c>
      <c r="N12" s="6">
        <f t="shared" si="7"/>
        <v>4405127.7871416872</v>
      </c>
      <c r="O12" s="21">
        <v>5504499.4481250001</v>
      </c>
      <c r="P12" s="7">
        <f t="shared" si="8"/>
        <v>1045854.89514375</v>
      </c>
      <c r="Q12" s="8">
        <f t="shared" si="9"/>
        <v>6550354.3432687502</v>
      </c>
      <c r="R12" s="8">
        <f t="shared" si="10"/>
        <v>6550354.3432687502</v>
      </c>
      <c r="S12" s="9">
        <f t="shared" si="0"/>
        <v>1099371.6609833129</v>
      </c>
      <c r="T12" s="9">
        <f t="shared" si="11"/>
        <v>1099371.6609833129</v>
      </c>
    </row>
    <row r="13" spans="2:20" ht="24">
      <c r="B13" s="4">
        <v>8</v>
      </c>
      <c r="C13" s="20" t="s">
        <v>38</v>
      </c>
      <c r="D13" s="29">
        <v>450</v>
      </c>
      <c r="E13" s="5">
        <v>130000</v>
      </c>
      <c r="F13" s="5">
        <f t="shared" si="12"/>
        <v>36233.2846125</v>
      </c>
      <c r="G13" s="5">
        <f t="shared" si="13"/>
        <v>7246.6569224999994</v>
      </c>
      <c r="H13" s="5">
        <f t="shared" si="1"/>
        <v>7246.6569224999994</v>
      </c>
      <c r="I13" s="5">
        <f t="shared" si="2"/>
        <v>7246.6569224999994</v>
      </c>
      <c r="J13" s="5">
        <f t="shared" si="3"/>
        <v>4831.1046150000002</v>
      </c>
      <c r="K13" s="5">
        <f t="shared" si="4"/>
        <v>192804.35999499998</v>
      </c>
      <c r="L13" s="5">
        <f t="shared" si="5"/>
        <v>26028.588599324998</v>
      </c>
      <c r="M13" s="6">
        <f t="shared" si="6"/>
        <v>218832.94859432499</v>
      </c>
      <c r="N13" s="6">
        <f t="shared" si="7"/>
        <v>98474826.867446244</v>
      </c>
      <c r="O13" s="21">
        <v>241555.23074999999</v>
      </c>
      <c r="P13" s="7">
        <f t="shared" si="8"/>
        <v>45895.4938425</v>
      </c>
      <c r="Q13" s="8">
        <f t="shared" si="9"/>
        <v>287450.72459250002</v>
      </c>
      <c r="R13" s="8">
        <f t="shared" si="10"/>
        <v>129352826.06662501</v>
      </c>
      <c r="S13" s="9">
        <f t="shared" si="0"/>
        <v>22722.282155674999</v>
      </c>
      <c r="T13" s="9">
        <f t="shared" si="11"/>
        <v>10225026.970053749</v>
      </c>
    </row>
    <row r="14" spans="2:20">
      <c r="B14" s="4">
        <v>9</v>
      </c>
      <c r="C14" s="20" t="s">
        <v>39</v>
      </c>
      <c r="D14" s="29">
        <v>11</v>
      </c>
      <c r="E14" s="5">
        <v>410000</v>
      </c>
      <c r="F14" s="5">
        <f t="shared" si="12"/>
        <v>105713.19939374999</v>
      </c>
      <c r="G14" s="5">
        <f t="shared" si="13"/>
        <v>21142.63987875</v>
      </c>
      <c r="H14" s="5">
        <f t="shared" si="1"/>
        <v>21142.63987875</v>
      </c>
      <c r="I14" s="5">
        <f t="shared" si="2"/>
        <v>21142.63987875</v>
      </c>
      <c r="J14" s="5">
        <f t="shared" si="3"/>
        <v>14095.093252500001</v>
      </c>
      <c r="K14" s="5">
        <f t="shared" si="4"/>
        <v>593236.2122825</v>
      </c>
      <c r="L14" s="5">
        <f t="shared" si="5"/>
        <v>80086.888658137512</v>
      </c>
      <c r="M14" s="6">
        <f t="shared" si="6"/>
        <v>673323.10094063752</v>
      </c>
      <c r="N14" s="6">
        <f t="shared" si="7"/>
        <v>7406554.110347013</v>
      </c>
      <c r="O14" s="21">
        <v>704754.662625</v>
      </c>
      <c r="P14" s="7">
        <f t="shared" si="8"/>
        <v>133903.38589875001</v>
      </c>
      <c r="Q14" s="8">
        <f t="shared" si="9"/>
        <v>838658.04852375004</v>
      </c>
      <c r="R14" s="8">
        <f t="shared" si="10"/>
        <v>9225238.5337612499</v>
      </c>
      <c r="S14" s="9">
        <f t="shared" si="0"/>
        <v>31431.561684362474</v>
      </c>
      <c r="T14" s="9">
        <f t="shared" si="11"/>
        <v>345747.17852798721</v>
      </c>
    </row>
    <row r="15" spans="2:20" ht="24">
      <c r="B15" s="4">
        <v>10</v>
      </c>
      <c r="C15" s="20" t="s">
        <v>40</v>
      </c>
      <c r="D15" s="29">
        <v>3</v>
      </c>
      <c r="E15" s="5">
        <v>520000</v>
      </c>
      <c r="F15" s="5">
        <f t="shared" si="12"/>
        <v>129329.86944374998</v>
      </c>
      <c r="G15" s="5">
        <f t="shared" si="13"/>
        <v>25865.973888749999</v>
      </c>
      <c r="H15" s="5">
        <f t="shared" si="1"/>
        <v>25865.973888749999</v>
      </c>
      <c r="I15" s="5">
        <f t="shared" si="2"/>
        <v>25865.973888749999</v>
      </c>
      <c r="J15" s="5">
        <f t="shared" si="3"/>
        <v>17243.9825925</v>
      </c>
      <c r="K15" s="5">
        <f t="shared" si="4"/>
        <v>744171.77370249992</v>
      </c>
      <c r="L15" s="5">
        <f t="shared" si="5"/>
        <v>100463.18944983749</v>
      </c>
      <c r="M15" s="6">
        <f t="shared" si="6"/>
        <v>844634.96315233735</v>
      </c>
      <c r="N15" s="6">
        <f t="shared" si="7"/>
        <v>2533904.8894570121</v>
      </c>
      <c r="O15" s="21">
        <v>862199.12962499994</v>
      </c>
      <c r="P15" s="7">
        <f t="shared" si="8"/>
        <v>163817.83462874999</v>
      </c>
      <c r="Q15" s="8">
        <f t="shared" si="9"/>
        <v>1026016.9642537499</v>
      </c>
      <c r="R15" s="8">
        <f t="shared" si="10"/>
        <v>3078050.89276125</v>
      </c>
      <c r="S15" s="9">
        <f t="shared" si="0"/>
        <v>17564.16647266259</v>
      </c>
      <c r="T15" s="9">
        <f t="shared" si="11"/>
        <v>52692.499417987769</v>
      </c>
    </row>
    <row r="16" spans="2:20" ht="24">
      <c r="B16" s="4">
        <v>11</v>
      </c>
      <c r="C16" s="22" t="s">
        <v>68</v>
      </c>
      <c r="D16" s="29">
        <v>2</v>
      </c>
      <c r="E16" s="5">
        <v>490000</v>
      </c>
      <c r="F16" s="5">
        <v>0</v>
      </c>
      <c r="G16" s="5">
        <f t="shared" si="13"/>
        <v>27274.282514999999</v>
      </c>
      <c r="H16" s="5">
        <f t="shared" si="1"/>
        <v>27274.282514999999</v>
      </c>
      <c r="I16" s="5">
        <f t="shared" si="2"/>
        <v>27274.282514999999</v>
      </c>
      <c r="J16" s="5">
        <f t="shared" si="3"/>
        <v>18182.855009999999</v>
      </c>
      <c r="K16" s="5">
        <f t="shared" si="4"/>
        <v>590005.70255499985</v>
      </c>
      <c r="L16" s="5">
        <f t="shared" si="5"/>
        <v>79650.769844924987</v>
      </c>
      <c r="M16" s="6">
        <f t="shared" si="6"/>
        <v>669656.47239992488</v>
      </c>
      <c r="N16" s="6">
        <f t="shared" si="7"/>
        <v>1339312.9447998498</v>
      </c>
      <c r="O16" s="21">
        <v>909142.75049999997</v>
      </c>
      <c r="P16" s="7">
        <f t="shared" si="8"/>
        <v>172737.12259499999</v>
      </c>
      <c r="Q16" s="8">
        <f t="shared" si="9"/>
        <v>1081879.8730949999</v>
      </c>
      <c r="R16" s="8">
        <f t="shared" si="10"/>
        <v>2163759.7461899999</v>
      </c>
      <c r="S16" s="9">
        <f t="shared" si="0"/>
        <v>239486.27810007508</v>
      </c>
      <c r="T16" s="9">
        <f t="shared" si="11"/>
        <v>478972.55620015017</v>
      </c>
    </row>
    <row r="17" spans="2:20">
      <c r="B17" s="4">
        <v>12</v>
      </c>
      <c r="C17" s="20" t="s">
        <v>41</v>
      </c>
      <c r="D17" s="29">
        <v>12</v>
      </c>
      <c r="E17" s="5">
        <v>380000</v>
      </c>
      <c r="F17" s="5">
        <f t="shared" si="12"/>
        <v>113784.35878124999</v>
      </c>
      <c r="G17" s="5">
        <f t="shared" si="13"/>
        <v>22756.871756249999</v>
      </c>
      <c r="H17" s="5">
        <f t="shared" si="1"/>
        <v>22756.871756249999</v>
      </c>
      <c r="I17" s="5">
        <f t="shared" si="2"/>
        <v>22756.871756249999</v>
      </c>
      <c r="J17" s="5">
        <f t="shared" si="3"/>
        <v>15171.247837499999</v>
      </c>
      <c r="K17" s="5">
        <f t="shared" si="4"/>
        <v>577226.22188749991</v>
      </c>
      <c r="L17" s="5">
        <f t="shared" si="5"/>
        <v>77925.539954812499</v>
      </c>
      <c r="M17" s="6">
        <f t="shared" si="6"/>
        <v>655151.76184231241</v>
      </c>
      <c r="N17" s="6">
        <f t="shared" si="7"/>
        <v>7861821.1421077494</v>
      </c>
      <c r="O17" s="21">
        <v>758562.39187499997</v>
      </c>
      <c r="P17" s="7">
        <f t="shared" si="8"/>
        <v>144126.85445625</v>
      </c>
      <c r="Q17" s="8">
        <f t="shared" si="9"/>
        <v>902689.24633124995</v>
      </c>
      <c r="R17" s="8">
        <f t="shared" si="10"/>
        <v>10832270.955975</v>
      </c>
      <c r="S17" s="9">
        <f t="shared" si="0"/>
        <v>103410.63003268756</v>
      </c>
      <c r="T17" s="9">
        <f t="shared" si="11"/>
        <v>1240927.5603922508</v>
      </c>
    </row>
    <row r="18" spans="2:20" ht="24">
      <c r="B18" s="4">
        <v>13</v>
      </c>
      <c r="C18" s="22" t="s">
        <v>69</v>
      </c>
      <c r="D18" s="29">
        <v>1</v>
      </c>
      <c r="E18" s="5">
        <v>350000</v>
      </c>
      <c r="F18" s="5">
        <v>0</v>
      </c>
      <c r="G18" s="5">
        <f t="shared" si="13"/>
        <v>19868.651021249996</v>
      </c>
      <c r="H18" s="5">
        <f t="shared" si="1"/>
        <v>19868.651021249996</v>
      </c>
      <c r="I18" s="5">
        <f t="shared" si="2"/>
        <v>19868.651021249996</v>
      </c>
      <c r="J18" s="5">
        <f t="shared" si="3"/>
        <v>13245.767347499999</v>
      </c>
      <c r="K18" s="5">
        <f t="shared" si="4"/>
        <v>422851.72041125002</v>
      </c>
      <c r="L18" s="5">
        <f t="shared" si="5"/>
        <v>57084.982255518757</v>
      </c>
      <c r="M18" s="6">
        <f t="shared" si="6"/>
        <v>479936.7026667688</v>
      </c>
      <c r="N18" s="6">
        <f t="shared" si="7"/>
        <v>479936.7026667688</v>
      </c>
      <c r="O18" s="21">
        <v>662288.36737499991</v>
      </c>
      <c r="P18" s="7">
        <f t="shared" si="8"/>
        <v>125834.78980124998</v>
      </c>
      <c r="Q18" s="8">
        <f t="shared" si="9"/>
        <v>788123.15717624989</v>
      </c>
      <c r="R18" s="8">
        <f t="shared" si="10"/>
        <v>788123.15717624989</v>
      </c>
      <c r="S18" s="9">
        <f t="shared" si="0"/>
        <v>182351.66470823111</v>
      </c>
      <c r="T18" s="9">
        <f t="shared" si="11"/>
        <v>182351.66470823111</v>
      </c>
    </row>
    <row r="19" spans="2:20">
      <c r="B19" s="4">
        <v>14</v>
      </c>
      <c r="C19" s="22" t="s">
        <v>70</v>
      </c>
      <c r="D19" s="29">
        <v>3</v>
      </c>
      <c r="E19" s="5">
        <v>85000</v>
      </c>
      <c r="F19" s="5">
        <v>0</v>
      </c>
      <c r="G19" s="5">
        <f t="shared" si="13"/>
        <v>4144.3002899999992</v>
      </c>
      <c r="H19" s="5">
        <f t="shared" si="1"/>
        <v>4144.3002899999992</v>
      </c>
      <c r="I19" s="5">
        <f t="shared" si="2"/>
        <v>4144.3002899999992</v>
      </c>
      <c r="J19" s="5">
        <f t="shared" si="3"/>
        <v>2762.8668600000001</v>
      </c>
      <c r="K19" s="5">
        <f t="shared" si="4"/>
        <v>100195.76772999999</v>
      </c>
      <c r="L19" s="5">
        <f t="shared" si="5"/>
        <v>13526.42864355</v>
      </c>
      <c r="M19" s="6">
        <f t="shared" si="6"/>
        <v>113722.19637354999</v>
      </c>
      <c r="N19" s="6">
        <f t="shared" si="7"/>
        <v>341166.58912064997</v>
      </c>
      <c r="O19" s="21">
        <v>138143.34299999999</v>
      </c>
      <c r="P19" s="7">
        <f t="shared" si="8"/>
        <v>26247.23517</v>
      </c>
      <c r="Q19" s="8">
        <f t="shared" si="9"/>
        <v>164390.57816999999</v>
      </c>
      <c r="R19" s="8">
        <f t="shared" si="10"/>
        <v>493171.73450999998</v>
      </c>
      <c r="S19" s="9">
        <f t="shared" si="0"/>
        <v>24421.146626450005</v>
      </c>
      <c r="T19" s="9">
        <f t="shared" si="11"/>
        <v>73263.439879350015</v>
      </c>
    </row>
    <row r="20" spans="2:20" ht="24">
      <c r="B20" s="4">
        <v>15</v>
      </c>
      <c r="C20" s="22" t="s">
        <v>71</v>
      </c>
      <c r="D20" s="29">
        <v>3</v>
      </c>
      <c r="E20" s="5">
        <v>45000</v>
      </c>
      <c r="F20" s="5">
        <v>0</v>
      </c>
      <c r="G20" s="5">
        <f t="shared" si="13"/>
        <v>5602.5087524999999</v>
      </c>
      <c r="H20" s="5">
        <f t="shared" si="1"/>
        <v>5602.5087524999999</v>
      </c>
      <c r="I20" s="5">
        <f t="shared" si="2"/>
        <v>5602.5087524999999</v>
      </c>
      <c r="J20" s="5">
        <f t="shared" si="3"/>
        <v>3735.0058349999999</v>
      </c>
      <c r="K20" s="5">
        <f t="shared" si="4"/>
        <v>65542.532092499998</v>
      </c>
      <c r="L20" s="5">
        <f t="shared" si="5"/>
        <v>8848.2418324874998</v>
      </c>
      <c r="M20" s="6">
        <f t="shared" si="6"/>
        <v>74390.773924987501</v>
      </c>
      <c r="N20" s="6">
        <f t="shared" si="7"/>
        <v>223172.3217749625</v>
      </c>
      <c r="O20" s="21">
        <v>186750.29175</v>
      </c>
      <c r="P20" s="7">
        <f t="shared" si="8"/>
        <v>35482.555432499998</v>
      </c>
      <c r="Q20" s="8">
        <f t="shared" si="9"/>
        <v>222232.8471825</v>
      </c>
      <c r="R20" s="8">
        <f t="shared" si="10"/>
        <v>666698.54154750006</v>
      </c>
      <c r="S20" s="9">
        <f t="shared" si="0"/>
        <v>112359.5178250125</v>
      </c>
      <c r="T20" s="9">
        <f t="shared" si="11"/>
        <v>337078.55347503751</v>
      </c>
    </row>
    <row r="21" spans="2:20" ht="24">
      <c r="B21" s="4">
        <v>16</v>
      </c>
      <c r="C21" s="22" t="s">
        <v>72</v>
      </c>
      <c r="D21" s="29">
        <v>1</v>
      </c>
      <c r="E21" s="5">
        <v>58000</v>
      </c>
      <c r="F21" s="5">
        <v>0</v>
      </c>
      <c r="G21" s="5">
        <f t="shared" si="13"/>
        <v>5090.0699812499997</v>
      </c>
      <c r="H21" s="5">
        <f t="shared" si="1"/>
        <v>5090.0699812499997</v>
      </c>
      <c r="I21" s="5">
        <f t="shared" si="2"/>
        <v>5090.0699812499997</v>
      </c>
      <c r="J21" s="5">
        <f t="shared" si="3"/>
        <v>3393.3799875</v>
      </c>
      <c r="K21" s="5">
        <f t="shared" si="4"/>
        <v>76663.589931249997</v>
      </c>
      <c r="L21" s="5">
        <f t="shared" si="5"/>
        <v>10349.584640718751</v>
      </c>
      <c r="M21" s="6">
        <f t="shared" si="6"/>
        <v>87013.174571968746</v>
      </c>
      <c r="N21" s="6">
        <f t="shared" si="7"/>
        <v>87013.174571968746</v>
      </c>
      <c r="O21" s="21">
        <v>169668.99937499998</v>
      </c>
      <c r="P21" s="7">
        <f t="shared" si="8"/>
        <v>32237.109881249999</v>
      </c>
      <c r="Q21" s="8">
        <f t="shared" si="9"/>
        <v>201906.10925624997</v>
      </c>
      <c r="R21" s="8">
        <f t="shared" si="10"/>
        <v>201906.10925624997</v>
      </c>
      <c r="S21" s="9">
        <f t="shared" si="0"/>
        <v>82655.824803031239</v>
      </c>
      <c r="T21" s="9">
        <f t="shared" si="11"/>
        <v>82655.824803031239</v>
      </c>
    </row>
    <row r="22" spans="2:20" ht="24">
      <c r="B22" s="4">
        <v>17</v>
      </c>
      <c r="C22" s="22" t="s">
        <v>73</v>
      </c>
      <c r="D22" s="29">
        <v>4</v>
      </c>
      <c r="E22" s="5">
        <v>480000</v>
      </c>
      <c r="F22" s="5">
        <v>0</v>
      </c>
      <c r="G22" s="5">
        <f t="shared" si="13"/>
        <v>23093.539661249997</v>
      </c>
      <c r="H22" s="5">
        <f t="shared" si="1"/>
        <v>23093.539661249997</v>
      </c>
      <c r="I22" s="5">
        <f t="shared" si="2"/>
        <v>23093.539661249997</v>
      </c>
      <c r="J22" s="5">
        <f t="shared" si="3"/>
        <v>15395.693107499999</v>
      </c>
      <c r="K22" s="5">
        <f t="shared" si="4"/>
        <v>564676.31209124997</v>
      </c>
      <c r="L22" s="5">
        <f t="shared" si="5"/>
        <v>76231.302132318757</v>
      </c>
      <c r="M22" s="6">
        <f t="shared" si="6"/>
        <v>640907.6142235687</v>
      </c>
      <c r="N22" s="6">
        <f t="shared" si="7"/>
        <v>2563630.4568942748</v>
      </c>
      <c r="O22" s="21">
        <v>769784.65537499997</v>
      </c>
      <c r="P22" s="7">
        <f t="shared" si="8"/>
        <v>146259.08452124998</v>
      </c>
      <c r="Q22" s="8">
        <f t="shared" si="9"/>
        <v>916043.73989624996</v>
      </c>
      <c r="R22" s="8">
        <f t="shared" si="10"/>
        <v>3664174.9595849998</v>
      </c>
      <c r="S22" s="9">
        <f t="shared" si="0"/>
        <v>128877.04115143127</v>
      </c>
      <c r="T22" s="9">
        <f t="shared" si="11"/>
        <v>515508.16460572509</v>
      </c>
    </row>
    <row r="23" spans="2:20" ht="24">
      <c r="B23" s="4">
        <v>18</v>
      </c>
      <c r="C23" s="22" t="s">
        <v>74</v>
      </c>
      <c r="D23" s="29">
        <v>1</v>
      </c>
      <c r="E23" s="5">
        <v>840000</v>
      </c>
      <c r="F23" s="5">
        <v>0</v>
      </c>
      <c r="G23" s="5">
        <f t="shared" si="13"/>
        <v>33033.050774999996</v>
      </c>
      <c r="H23" s="5">
        <f t="shared" si="1"/>
        <v>33033.050774999996</v>
      </c>
      <c r="I23" s="5">
        <f t="shared" si="2"/>
        <v>33033.050774999996</v>
      </c>
      <c r="J23" s="5">
        <f t="shared" si="3"/>
        <v>22022.03385</v>
      </c>
      <c r="K23" s="5">
        <f t="shared" si="4"/>
        <v>961121.18617500004</v>
      </c>
      <c r="L23" s="5">
        <f t="shared" si="5"/>
        <v>129751.36013362501</v>
      </c>
      <c r="M23" s="6">
        <f t="shared" si="6"/>
        <v>1090872.546308625</v>
      </c>
      <c r="N23" s="6">
        <f t="shared" si="7"/>
        <v>1090872.546308625</v>
      </c>
      <c r="O23" s="21">
        <v>1101101.6924999999</v>
      </c>
      <c r="P23" s="7">
        <f t="shared" si="8"/>
        <v>209209.32157499998</v>
      </c>
      <c r="Q23" s="8">
        <f t="shared" si="9"/>
        <v>1310311.0140749998</v>
      </c>
      <c r="R23" s="8">
        <f t="shared" si="10"/>
        <v>1310311.0140749998</v>
      </c>
      <c r="S23" s="9">
        <f t="shared" si="0"/>
        <v>10229.146191374864</v>
      </c>
      <c r="T23" s="9">
        <f t="shared" si="11"/>
        <v>10229.146191374864</v>
      </c>
    </row>
    <row r="24" spans="2:20" ht="24">
      <c r="B24" s="4">
        <v>19</v>
      </c>
      <c r="C24" s="22" t="s">
        <v>75</v>
      </c>
      <c r="D24" s="29">
        <v>60</v>
      </c>
      <c r="E24" s="5">
        <v>115000</v>
      </c>
      <c r="F24" s="5">
        <v>0</v>
      </c>
      <c r="G24" s="5">
        <f t="shared" si="13"/>
        <v>6459.0354787499991</v>
      </c>
      <c r="H24" s="5">
        <f t="shared" si="1"/>
        <v>6459.0354787499991</v>
      </c>
      <c r="I24" s="5">
        <f t="shared" si="2"/>
        <v>6459.0354787499991</v>
      </c>
      <c r="J24" s="5">
        <f t="shared" si="3"/>
        <v>4306.0236525</v>
      </c>
      <c r="K24" s="5">
        <f t="shared" si="4"/>
        <v>138683.13008875001</v>
      </c>
      <c r="L24" s="5">
        <f t="shared" si="5"/>
        <v>18722.222561981253</v>
      </c>
      <c r="M24" s="6">
        <f t="shared" si="6"/>
        <v>157405.35265073128</v>
      </c>
      <c r="N24" s="6">
        <f t="shared" si="7"/>
        <v>9444321.1590438765</v>
      </c>
      <c r="O24" s="21">
        <v>215301.18262499999</v>
      </c>
      <c r="P24" s="7">
        <f t="shared" si="8"/>
        <v>40907.224698749997</v>
      </c>
      <c r="Q24" s="8">
        <f t="shared" si="9"/>
        <v>256208.40732374997</v>
      </c>
      <c r="R24" s="8">
        <f t="shared" si="10"/>
        <v>15372504.439424999</v>
      </c>
      <c r="S24" s="9">
        <f t="shared" si="0"/>
        <v>57895.829974268709</v>
      </c>
      <c r="T24" s="9">
        <f t="shared" si="11"/>
        <v>3473749.7984561226</v>
      </c>
    </row>
    <row r="25" spans="2:20" ht="24">
      <c r="B25" s="4">
        <v>20</v>
      </c>
      <c r="C25" s="22" t="s">
        <v>76</v>
      </c>
      <c r="D25" s="29">
        <v>42</v>
      </c>
      <c r="E25" s="5">
        <v>95000</v>
      </c>
      <c r="F25" s="5">
        <v>0</v>
      </c>
      <c r="G25" s="5">
        <f t="shared" si="13"/>
        <v>6474.9885862499996</v>
      </c>
      <c r="H25" s="5">
        <f t="shared" si="1"/>
        <v>6474.9885862499996</v>
      </c>
      <c r="I25" s="5">
        <f t="shared" si="2"/>
        <v>6474.9885862499996</v>
      </c>
      <c r="J25" s="5">
        <f t="shared" si="3"/>
        <v>4316.6590575</v>
      </c>
      <c r="K25" s="5">
        <f t="shared" si="4"/>
        <v>118741.62481624998</v>
      </c>
      <c r="L25" s="5">
        <f t="shared" si="5"/>
        <v>16030.119350193749</v>
      </c>
      <c r="M25" s="6">
        <f t="shared" si="6"/>
        <v>134771.74416644374</v>
      </c>
      <c r="N25" s="6">
        <f t="shared" si="7"/>
        <v>5660413.2549906373</v>
      </c>
      <c r="O25" s="21">
        <v>215832.95287499999</v>
      </c>
      <c r="P25" s="7">
        <f t="shared" si="8"/>
        <v>41008.261046250002</v>
      </c>
      <c r="Q25" s="8">
        <f t="shared" si="9"/>
        <v>256841.21392124999</v>
      </c>
      <c r="R25" s="8">
        <f t="shared" si="10"/>
        <v>10787330.984692499</v>
      </c>
      <c r="S25" s="9">
        <f t="shared" si="0"/>
        <v>81061.208708556253</v>
      </c>
      <c r="T25" s="9">
        <f t="shared" si="11"/>
        <v>3404570.7657593628</v>
      </c>
    </row>
    <row r="26" spans="2:20">
      <c r="B26" s="4">
        <v>21</v>
      </c>
      <c r="C26" s="22" t="s">
        <v>77</v>
      </c>
      <c r="D26" s="29">
        <v>3</v>
      </c>
      <c r="E26" s="5">
        <v>45000</v>
      </c>
      <c r="F26" s="5">
        <v>0</v>
      </c>
      <c r="G26" s="5">
        <f t="shared" si="13"/>
        <v>2936.6365612499999</v>
      </c>
      <c r="H26" s="5">
        <f t="shared" si="1"/>
        <v>2936.6365612499999</v>
      </c>
      <c r="I26" s="5">
        <f t="shared" si="2"/>
        <v>2936.6365612499999</v>
      </c>
      <c r="J26" s="5">
        <f t="shared" si="3"/>
        <v>1957.7577074999999</v>
      </c>
      <c r="K26" s="5">
        <f t="shared" si="4"/>
        <v>55767.667391250005</v>
      </c>
      <c r="L26" s="5">
        <f t="shared" si="5"/>
        <v>7528.6350978187511</v>
      </c>
      <c r="M26" s="6">
        <f t="shared" si="6"/>
        <v>63296.302489068752</v>
      </c>
      <c r="N26" s="6">
        <f t="shared" si="7"/>
        <v>189888.90746720624</v>
      </c>
      <c r="O26" s="21">
        <v>97887.885374999998</v>
      </c>
      <c r="P26" s="7">
        <f t="shared" si="8"/>
        <v>18598.698221250001</v>
      </c>
      <c r="Q26" s="8">
        <f t="shared" si="9"/>
        <v>116486.58359625</v>
      </c>
      <c r="R26" s="8">
        <f t="shared" si="10"/>
        <v>349459.75078875001</v>
      </c>
      <c r="S26" s="9">
        <f t="shared" si="0"/>
        <v>34591.582885931246</v>
      </c>
      <c r="T26" s="9">
        <f t="shared" si="11"/>
        <v>103774.74865779374</v>
      </c>
    </row>
    <row r="27" spans="2:20" ht="24">
      <c r="B27" s="4">
        <v>22</v>
      </c>
      <c r="C27" s="20" t="s">
        <v>42</v>
      </c>
      <c r="D27" s="29">
        <v>6</v>
      </c>
      <c r="E27" s="5">
        <v>420000</v>
      </c>
      <c r="F27" s="5">
        <f t="shared" si="12"/>
        <v>113290.58818124999</v>
      </c>
      <c r="G27" s="5">
        <f t="shared" si="13"/>
        <v>22658.117636249997</v>
      </c>
      <c r="H27" s="5">
        <f t="shared" si="1"/>
        <v>22658.117636249997</v>
      </c>
      <c r="I27" s="5">
        <f t="shared" si="2"/>
        <v>22658.117636249997</v>
      </c>
      <c r="J27" s="5">
        <f t="shared" si="3"/>
        <v>15105.4117575</v>
      </c>
      <c r="K27" s="5">
        <f t="shared" si="4"/>
        <v>616370.35284750001</v>
      </c>
      <c r="L27" s="5">
        <f t="shared" si="5"/>
        <v>83209.997634412503</v>
      </c>
      <c r="M27" s="6">
        <f t="shared" si="6"/>
        <v>699580.35048191249</v>
      </c>
      <c r="N27" s="6">
        <f t="shared" si="7"/>
        <v>4197482.102891475</v>
      </c>
      <c r="O27" s="21">
        <v>755270.58787499997</v>
      </c>
      <c r="P27" s="7">
        <f t="shared" si="8"/>
        <v>143501.41169625</v>
      </c>
      <c r="Q27" s="8">
        <f t="shared" si="9"/>
        <v>898771.99957124994</v>
      </c>
      <c r="R27" s="8">
        <f t="shared" si="10"/>
        <v>5392631.9974274999</v>
      </c>
      <c r="S27" s="9">
        <f t="shared" si="0"/>
        <v>55690.237393087475</v>
      </c>
      <c r="T27" s="9">
        <f t="shared" si="11"/>
        <v>334141.42435852485</v>
      </c>
    </row>
    <row r="28" spans="2:20" ht="24">
      <c r="B28" s="4">
        <v>23</v>
      </c>
      <c r="C28" s="20" t="s">
        <v>43</v>
      </c>
      <c r="D28" s="29">
        <v>48</v>
      </c>
      <c r="E28" s="5">
        <v>480000</v>
      </c>
      <c r="F28" s="5">
        <f t="shared" si="12"/>
        <v>157773.78793125</v>
      </c>
      <c r="G28" s="5">
        <f t="shared" si="13"/>
        <v>31554.757586249998</v>
      </c>
      <c r="H28" s="5">
        <f t="shared" si="1"/>
        <v>31554.757586249998</v>
      </c>
      <c r="I28" s="5">
        <f t="shared" si="2"/>
        <v>31554.757586249998</v>
      </c>
      <c r="J28" s="5">
        <f t="shared" si="3"/>
        <v>21036.505057500002</v>
      </c>
      <c r="K28" s="5">
        <f t="shared" si="4"/>
        <v>753474.56574749982</v>
      </c>
      <c r="L28" s="5">
        <f t="shared" si="5"/>
        <v>101719.06637591249</v>
      </c>
      <c r="M28" s="6">
        <f t="shared" si="6"/>
        <v>855193.63212341233</v>
      </c>
      <c r="N28" s="6">
        <f t="shared" si="7"/>
        <v>41049294.341923788</v>
      </c>
      <c r="O28" s="21">
        <v>1051825.252875</v>
      </c>
      <c r="P28" s="7">
        <f t="shared" si="8"/>
        <v>199846.79804625001</v>
      </c>
      <c r="Q28" s="8">
        <f t="shared" si="9"/>
        <v>1251672.0509212501</v>
      </c>
      <c r="R28" s="8">
        <f t="shared" si="10"/>
        <v>60080258.444220006</v>
      </c>
      <c r="S28" s="9">
        <f t="shared" si="0"/>
        <v>196631.62075158767</v>
      </c>
      <c r="T28" s="9">
        <f t="shared" si="11"/>
        <v>9438317.7960762084</v>
      </c>
    </row>
    <row r="29" spans="2:20" ht="24">
      <c r="B29" s="4">
        <v>24</v>
      </c>
      <c r="C29" s="22" t="s">
        <v>78</v>
      </c>
      <c r="D29" s="29">
        <v>4</v>
      </c>
      <c r="E29" s="5">
        <v>620000</v>
      </c>
      <c r="F29" s="5">
        <v>0</v>
      </c>
      <c r="G29" s="5">
        <f t="shared" si="13"/>
        <v>28893.826473749999</v>
      </c>
      <c r="H29" s="5">
        <f t="shared" si="1"/>
        <v>28893.826473749999</v>
      </c>
      <c r="I29" s="5">
        <f t="shared" si="2"/>
        <v>28893.826473749999</v>
      </c>
      <c r="J29" s="5">
        <f t="shared" si="3"/>
        <v>19262.550982500001</v>
      </c>
      <c r="K29" s="5">
        <f t="shared" si="4"/>
        <v>725944.03040374978</v>
      </c>
      <c r="L29" s="5">
        <f t="shared" si="5"/>
        <v>98002.444104506227</v>
      </c>
      <c r="M29" s="6">
        <f t="shared" si="6"/>
        <v>823946.47450825595</v>
      </c>
      <c r="N29" s="6">
        <f t="shared" si="7"/>
        <v>3295785.8980330238</v>
      </c>
      <c r="O29" s="21">
        <v>963127.54912500002</v>
      </c>
      <c r="P29" s="7">
        <f t="shared" si="8"/>
        <v>182994.23433375001</v>
      </c>
      <c r="Q29" s="8">
        <f t="shared" si="9"/>
        <v>1146121.78345875</v>
      </c>
      <c r="R29" s="8">
        <f t="shared" si="10"/>
        <v>4584487.133835</v>
      </c>
      <c r="S29" s="9">
        <f t="shared" si="0"/>
        <v>139181.07461674407</v>
      </c>
      <c r="T29" s="9">
        <f t="shared" si="11"/>
        <v>556724.29846697627</v>
      </c>
    </row>
    <row r="30" spans="2:20">
      <c r="B30" s="4">
        <v>25</v>
      </c>
      <c r="C30" s="20" t="s">
        <v>44</v>
      </c>
      <c r="D30" s="29">
        <v>31</v>
      </c>
      <c r="E30" s="5">
        <v>262000</v>
      </c>
      <c r="F30" s="5">
        <f t="shared" si="12"/>
        <v>89419.528462499977</v>
      </c>
      <c r="G30" s="5">
        <f t="shared" si="13"/>
        <v>17883.905692499997</v>
      </c>
      <c r="H30" s="5">
        <f t="shared" si="1"/>
        <v>17883.905692499997</v>
      </c>
      <c r="I30" s="5">
        <f t="shared" si="2"/>
        <v>17883.905692499997</v>
      </c>
      <c r="J30" s="5">
        <f t="shared" si="3"/>
        <v>11922.603794999999</v>
      </c>
      <c r="K30" s="5">
        <f t="shared" si="4"/>
        <v>416993.84933499998</v>
      </c>
      <c r="L30" s="5">
        <f t="shared" si="5"/>
        <v>56294.169660225001</v>
      </c>
      <c r="M30" s="6">
        <f t="shared" si="6"/>
        <v>473288.01899522496</v>
      </c>
      <c r="N30" s="6">
        <f t="shared" si="7"/>
        <v>14671928.588851973</v>
      </c>
      <c r="O30" s="21">
        <v>596130.1897499999</v>
      </c>
      <c r="P30" s="7">
        <f t="shared" si="8"/>
        <v>113264.73605249998</v>
      </c>
      <c r="Q30" s="8">
        <f t="shared" si="9"/>
        <v>709394.92580249987</v>
      </c>
      <c r="R30" s="8">
        <f t="shared" si="10"/>
        <v>21991242.699877497</v>
      </c>
      <c r="S30" s="9">
        <f t="shared" si="0"/>
        <v>122842.17075477494</v>
      </c>
      <c r="T30" s="9">
        <f t="shared" si="11"/>
        <v>3808107.2933980231</v>
      </c>
    </row>
    <row r="31" spans="2:20" ht="24">
      <c r="B31" s="4">
        <v>26</v>
      </c>
      <c r="C31" s="20" t="s">
        <v>45</v>
      </c>
      <c r="D31" s="29">
        <v>7</v>
      </c>
      <c r="E31" s="5">
        <v>260000</v>
      </c>
      <c r="F31" s="5">
        <f t="shared" si="12"/>
        <v>86088.93783749998</v>
      </c>
      <c r="G31" s="5">
        <f t="shared" si="13"/>
        <v>17217.787567499996</v>
      </c>
      <c r="H31" s="5">
        <f t="shared" si="1"/>
        <v>17217.787567499996</v>
      </c>
      <c r="I31" s="5">
        <f t="shared" si="2"/>
        <v>17217.787567499996</v>
      </c>
      <c r="J31" s="5">
        <f t="shared" si="3"/>
        <v>11478.525044999998</v>
      </c>
      <c r="K31" s="5">
        <f t="shared" si="4"/>
        <v>409220.8255850001</v>
      </c>
      <c r="L31" s="5">
        <f t="shared" si="5"/>
        <v>55244.811453975017</v>
      </c>
      <c r="M31" s="6">
        <f t="shared" si="6"/>
        <v>464465.63703897514</v>
      </c>
      <c r="N31" s="6">
        <f t="shared" si="7"/>
        <v>3251259.4592728261</v>
      </c>
      <c r="O31" s="21">
        <v>573926.2522499999</v>
      </c>
      <c r="P31" s="7">
        <f t="shared" si="8"/>
        <v>109045.98792749998</v>
      </c>
      <c r="Q31" s="8">
        <f t="shared" si="9"/>
        <v>682972.24017749983</v>
      </c>
      <c r="R31" s="8">
        <f t="shared" si="10"/>
        <v>4780805.6812424986</v>
      </c>
      <c r="S31" s="9">
        <f t="shared" si="0"/>
        <v>109460.61521102476</v>
      </c>
      <c r="T31" s="9">
        <f t="shared" si="11"/>
        <v>766224.30647717335</v>
      </c>
    </row>
    <row r="32" spans="2:20">
      <c r="B32" s="4">
        <v>27</v>
      </c>
      <c r="C32" s="22" t="s">
        <v>79</v>
      </c>
      <c r="D32" s="29">
        <v>1</v>
      </c>
      <c r="E32" s="5">
        <v>210000</v>
      </c>
      <c r="F32" s="5">
        <v>0</v>
      </c>
      <c r="G32" s="5">
        <f t="shared" si="13"/>
        <v>9876.1371412499993</v>
      </c>
      <c r="H32" s="5">
        <f t="shared" si="1"/>
        <v>9876.1371412499993</v>
      </c>
      <c r="I32" s="5">
        <f t="shared" si="2"/>
        <v>9876.1371412499993</v>
      </c>
      <c r="J32" s="5">
        <f t="shared" si="3"/>
        <v>6584.0914275000005</v>
      </c>
      <c r="K32" s="5">
        <f t="shared" si="4"/>
        <v>246212.50285124997</v>
      </c>
      <c r="L32" s="5">
        <f t="shared" si="5"/>
        <v>33238.687884918749</v>
      </c>
      <c r="M32" s="6">
        <f t="shared" si="6"/>
        <v>279451.1907361687</v>
      </c>
      <c r="N32" s="6">
        <f t="shared" si="7"/>
        <v>279451.1907361687</v>
      </c>
      <c r="O32" s="21">
        <v>329204.571375</v>
      </c>
      <c r="P32" s="7">
        <f t="shared" si="8"/>
        <v>62548.868561249998</v>
      </c>
      <c r="Q32" s="8">
        <f t="shared" si="9"/>
        <v>391753.43993624998</v>
      </c>
      <c r="R32" s="8">
        <f t="shared" si="10"/>
        <v>391753.43993624998</v>
      </c>
      <c r="S32" s="9">
        <f t="shared" si="0"/>
        <v>49753.380638831295</v>
      </c>
      <c r="T32" s="9">
        <f t="shared" si="11"/>
        <v>49753.380638831295</v>
      </c>
    </row>
    <row r="33" spans="2:20">
      <c r="B33" s="4">
        <v>28</v>
      </c>
      <c r="C33" s="22" t="s">
        <v>80</v>
      </c>
      <c r="D33" s="29">
        <v>2</v>
      </c>
      <c r="E33" s="5">
        <v>210000</v>
      </c>
      <c r="F33" s="5">
        <v>0</v>
      </c>
      <c r="G33" s="5">
        <f t="shared" si="13"/>
        <v>9876.1371412499993</v>
      </c>
      <c r="H33" s="5">
        <f t="shared" si="1"/>
        <v>9876.1371412499993</v>
      </c>
      <c r="I33" s="5">
        <f t="shared" si="2"/>
        <v>9876.1371412499993</v>
      </c>
      <c r="J33" s="5">
        <f t="shared" si="3"/>
        <v>6584.0914275000005</v>
      </c>
      <c r="K33" s="5">
        <f t="shared" si="4"/>
        <v>246212.50285124997</v>
      </c>
      <c r="L33" s="5">
        <f t="shared" si="5"/>
        <v>33238.687884918749</v>
      </c>
      <c r="M33" s="6">
        <f t="shared" si="6"/>
        <v>279451.1907361687</v>
      </c>
      <c r="N33" s="6">
        <f t="shared" si="7"/>
        <v>558902.38147233741</v>
      </c>
      <c r="O33" s="21">
        <v>329204.571375</v>
      </c>
      <c r="P33" s="7">
        <f t="shared" si="8"/>
        <v>62548.868561249998</v>
      </c>
      <c r="Q33" s="8">
        <f t="shared" si="9"/>
        <v>391753.43993624998</v>
      </c>
      <c r="R33" s="8">
        <f t="shared" si="10"/>
        <v>783506.87987249997</v>
      </c>
      <c r="S33" s="9">
        <f t="shared" si="0"/>
        <v>49753.380638831295</v>
      </c>
      <c r="T33" s="9">
        <f t="shared" si="11"/>
        <v>99506.76127766259</v>
      </c>
    </row>
    <row r="34" spans="2:20">
      <c r="B34" s="4">
        <v>29</v>
      </c>
      <c r="C34" s="22" t="s">
        <v>81</v>
      </c>
      <c r="D34" s="29">
        <v>3</v>
      </c>
      <c r="E34" s="5">
        <v>210000</v>
      </c>
      <c r="F34" s="5">
        <v>0</v>
      </c>
      <c r="G34" s="5">
        <f t="shared" si="13"/>
        <v>9876.1371412499993</v>
      </c>
      <c r="H34" s="5">
        <f t="shared" si="1"/>
        <v>9876.1371412499993</v>
      </c>
      <c r="I34" s="5">
        <f t="shared" si="2"/>
        <v>9876.1371412499993</v>
      </c>
      <c r="J34" s="5">
        <f t="shared" si="3"/>
        <v>6584.0914275000005</v>
      </c>
      <c r="K34" s="5">
        <f t="shared" si="4"/>
        <v>246212.50285124997</v>
      </c>
      <c r="L34" s="5">
        <f t="shared" si="5"/>
        <v>33238.687884918749</v>
      </c>
      <c r="M34" s="6">
        <f t="shared" si="6"/>
        <v>279451.1907361687</v>
      </c>
      <c r="N34" s="6">
        <f t="shared" si="7"/>
        <v>838353.57220850606</v>
      </c>
      <c r="O34" s="21">
        <v>329204.571375</v>
      </c>
      <c r="P34" s="7">
        <f t="shared" si="8"/>
        <v>62548.868561249998</v>
      </c>
      <c r="Q34" s="8">
        <f t="shared" si="9"/>
        <v>391753.43993624998</v>
      </c>
      <c r="R34" s="8">
        <f t="shared" si="10"/>
        <v>1175260.3198087499</v>
      </c>
      <c r="S34" s="9">
        <f t="shared" si="0"/>
        <v>49753.380638831295</v>
      </c>
      <c r="T34" s="9">
        <f t="shared" si="11"/>
        <v>149260.14191649389</v>
      </c>
    </row>
    <row r="35" spans="2:20" ht="24">
      <c r="B35" s="4">
        <v>30</v>
      </c>
      <c r="C35" s="22" t="s">
        <v>82</v>
      </c>
      <c r="D35" s="29">
        <v>3</v>
      </c>
      <c r="E35" s="5">
        <v>505000</v>
      </c>
      <c r="F35" s="5">
        <v>0</v>
      </c>
      <c r="G35" s="5">
        <f t="shared" si="13"/>
        <v>24026.357992499998</v>
      </c>
      <c r="H35" s="5">
        <f t="shared" si="1"/>
        <v>24026.357992499998</v>
      </c>
      <c r="I35" s="5">
        <f t="shared" si="2"/>
        <v>24026.357992499998</v>
      </c>
      <c r="J35" s="5">
        <f t="shared" si="3"/>
        <v>16017.571994999998</v>
      </c>
      <c r="K35" s="5">
        <f t="shared" si="4"/>
        <v>593096.64597249986</v>
      </c>
      <c r="L35" s="5">
        <f t="shared" si="5"/>
        <v>80068.047206287491</v>
      </c>
      <c r="M35" s="6">
        <f t="shared" si="6"/>
        <v>673164.69317878736</v>
      </c>
      <c r="N35" s="6">
        <f t="shared" si="7"/>
        <v>2019494.0795363621</v>
      </c>
      <c r="O35" s="21">
        <v>800878.59974999994</v>
      </c>
      <c r="P35" s="7">
        <f t="shared" si="8"/>
        <v>152166.9339525</v>
      </c>
      <c r="Q35" s="8">
        <f t="shared" si="9"/>
        <v>953045.53370249993</v>
      </c>
      <c r="R35" s="8">
        <f t="shared" si="10"/>
        <v>2859136.6011074996</v>
      </c>
      <c r="S35" s="9">
        <f t="shared" si="0"/>
        <v>127713.90657121257</v>
      </c>
      <c r="T35" s="9">
        <f t="shared" si="11"/>
        <v>383141.71971363772</v>
      </c>
    </row>
    <row r="36" spans="2:20">
      <c r="B36" s="4">
        <v>31</v>
      </c>
      <c r="C36" s="20" t="s">
        <v>46</v>
      </c>
      <c r="D36" s="29">
        <v>6</v>
      </c>
      <c r="E36" s="5">
        <v>210000</v>
      </c>
      <c r="F36" s="5">
        <f t="shared" si="12"/>
        <v>74711.808899999989</v>
      </c>
      <c r="G36" s="5">
        <f t="shared" si="13"/>
        <v>14942.361779999999</v>
      </c>
      <c r="H36" s="5">
        <f t="shared" si="1"/>
        <v>14942.361779999999</v>
      </c>
      <c r="I36" s="5">
        <f t="shared" si="2"/>
        <v>14942.361779999999</v>
      </c>
      <c r="J36" s="5">
        <f t="shared" si="3"/>
        <v>9961.5745200000001</v>
      </c>
      <c r="K36" s="5">
        <f t="shared" si="4"/>
        <v>339500.46875999996</v>
      </c>
      <c r="L36" s="5">
        <f t="shared" si="5"/>
        <v>45832.5632826</v>
      </c>
      <c r="M36" s="6">
        <f t="shared" si="6"/>
        <v>385333.03204259998</v>
      </c>
      <c r="N36" s="6">
        <f t="shared" si="7"/>
        <v>2311998.1922555999</v>
      </c>
      <c r="O36" s="21">
        <v>498078.72599999997</v>
      </c>
      <c r="P36" s="7">
        <f t="shared" si="8"/>
        <v>94634.957939999993</v>
      </c>
      <c r="Q36" s="8">
        <f t="shared" si="9"/>
        <v>592713.6839399999</v>
      </c>
      <c r="R36" s="8">
        <f t="shared" si="10"/>
        <v>3556282.1036399994</v>
      </c>
      <c r="S36" s="9">
        <f t="shared" si="0"/>
        <v>112745.69395739998</v>
      </c>
      <c r="T36" s="9">
        <f t="shared" si="11"/>
        <v>676474.16374439991</v>
      </c>
    </row>
    <row r="37" spans="2:20">
      <c r="B37" s="4">
        <v>32</v>
      </c>
      <c r="C37" s="22" t="s">
        <v>83</v>
      </c>
      <c r="D37" s="29">
        <v>2</v>
      </c>
      <c r="E37" s="5">
        <v>1720000</v>
      </c>
      <c r="F37" s="5">
        <v>0</v>
      </c>
      <c r="G37" s="5">
        <f t="shared" si="13"/>
        <v>71943.607473750002</v>
      </c>
      <c r="H37" s="5">
        <f t="shared" si="1"/>
        <v>71943.607473750002</v>
      </c>
      <c r="I37" s="5">
        <f t="shared" si="2"/>
        <v>71943.607473750002</v>
      </c>
      <c r="J37" s="5">
        <f t="shared" si="3"/>
        <v>47962.404982500004</v>
      </c>
      <c r="K37" s="5">
        <f t="shared" si="4"/>
        <v>1983793.2274037497</v>
      </c>
      <c r="L37" s="5">
        <f t="shared" si="5"/>
        <v>267812.08569950622</v>
      </c>
      <c r="M37" s="6">
        <f t="shared" si="6"/>
        <v>2251605.3131032558</v>
      </c>
      <c r="N37" s="6">
        <f t="shared" si="7"/>
        <v>4503210.6262065116</v>
      </c>
      <c r="O37" s="21">
        <v>2398120.2491250001</v>
      </c>
      <c r="P37" s="7">
        <f t="shared" si="8"/>
        <v>455642.84733375005</v>
      </c>
      <c r="Q37" s="8">
        <f t="shared" si="9"/>
        <v>2853763.0964587503</v>
      </c>
      <c r="R37" s="8">
        <f t="shared" si="10"/>
        <v>5707526.1929175006</v>
      </c>
      <c r="S37" s="9">
        <f t="shared" si="0"/>
        <v>146514.93602174427</v>
      </c>
      <c r="T37" s="9">
        <f t="shared" si="11"/>
        <v>293029.87204348855</v>
      </c>
    </row>
    <row r="38" spans="2:20">
      <c r="B38" s="4">
        <v>33</v>
      </c>
      <c r="C38" s="20" t="s">
        <v>47</v>
      </c>
      <c r="D38" s="29">
        <v>2</v>
      </c>
      <c r="E38" s="5">
        <v>810000</v>
      </c>
      <c r="F38" s="5">
        <f t="shared" si="12"/>
        <v>244052.94886874998</v>
      </c>
      <c r="G38" s="5">
        <f t="shared" si="13"/>
        <v>48810.589773749998</v>
      </c>
      <c r="H38" s="5">
        <f t="shared" si="1"/>
        <v>48810.589773749998</v>
      </c>
      <c r="I38" s="5">
        <f t="shared" si="2"/>
        <v>48810.589773749998</v>
      </c>
      <c r="J38" s="5">
        <f t="shared" si="3"/>
        <v>32540.3931825</v>
      </c>
      <c r="K38" s="5">
        <f t="shared" si="4"/>
        <v>1233025.1113724997</v>
      </c>
      <c r="L38" s="5">
        <f t="shared" si="5"/>
        <v>166458.39003528748</v>
      </c>
      <c r="M38" s="6">
        <f t="shared" si="6"/>
        <v>1399483.5014077872</v>
      </c>
      <c r="N38" s="6">
        <f t="shared" si="7"/>
        <v>2798967.0028155744</v>
      </c>
      <c r="O38" s="21">
        <v>1627019.659125</v>
      </c>
      <c r="P38" s="7">
        <f t="shared" si="8"/>
        <v>309133.73523375002</v>
      </c>
      <c r="Q38" s="8">
        <f t="shared" si="9"/>
        <v>1936153.39435875</v>
      </c>
      <c r="R38" s="8">
        <f t="shared" si="10"/>
        <v>3872306.7887174999</v>
      </c>
      <c r="S38" s="9">
        <f t="shared" ref="S38:S70" si="14">+O38-M38</f>
        <v>227536.1577172128</v>
      </c>
      <c r="T38" s="9">
        <f t="shared" si="11"/>
        <v>455072.3154344256</v>
      </c>
    </row>
    <row r="39" spans="2:20" ht="24">
      <c r="B39" s="4">
        <v>34</v>
      </c>
      <c r="C39" s="20" t="s">
        <v>48</v>
      </c>
      <c r="D39" s="29">
        <v>18</v>
      </c>
      <c r="E39" s="5">
        <v>470000</v>
      </c>
      <c r="F39" s="5">
        <f t="shared" si="12"/>
        <v>143070.11566874999</v>
      </c>
      <c r="G39" s="5">
        <f t="shared" si="13"/>
        <v>28614.023133749997</v>
      </c>
      <c r="H39" s="5">
        <f t="shared" si="1"/>
        <v>28614.023133749997</v>
      </c>
      <c r="I39" s="5">
        <f t="shared" si="2"/>
        <v>28614.023133749997</v>
      </c>
      <c r="J39" s="5">
        <f t="shared" si="3"/>
        <v>19076.015422500001</v>
      </c>
      <c r="K39" s="5">
        <f t="shared" si="4"/>
        <v>717988.20049249986</v>
      </c>
      <c r="L39" s="5">
        <f t="shared" si="5"/>
        <v>96928.407066487489</v>
      </c>
      <c r="M39" s="6">
        <f t="shared" si="6"/>
        <v>814916.60755898734</v>
      </c>
      <c r="N39" s="6">
        <f t="shared" si="7"/>
        <v>14668498.936061772</v>
      </c>
      <c r="O39" s="21">
        <v>953800.77112499997</v>
      </c>
      <c r="P39" s="7">
        <f t="shared" si="8"/>
        <v>181222.14651374999</v>
      </c>
      <c r="Q39" s="8">
        <f t="shared" si="9"/>
        <v>1135022.91763875</v>
      </c>
      <c r="R39" s="8">
        <f t="shared" si="10"/>
        <v>20430412.517497502</v>
      </c>
      <c r="S39" s="9">
        <f t="shared" si="14"/>
        <v>138884.16356601263</v>
      </c>
      <c r="T39" s="9">
        <f t="shared" si="11"/>
        <v>2499914.9441882274</v>
      </c>
    </row>
    <row r="40" spans="2:20" ht="24">
      <c r="B40" s="4">
        <v>35</v>
      </c>
      <c r="C40" s="22" t="s">
        <v>84</v>
      </c>
      <c r="D40" s="29">
        <v>3</v>
      </c>
      <c r="E40" s="5">
        <v>130000</v>
      </c>
      <c r="F40" s="5">
        <v>0</v>
      </c>
      <c r="G40" s="5">
        <f t="shared" si="13"/>
        <v>7140.1454774999993</v>
      </c>
      <c r="H40" s="5">
        <f t="shared" si="1"/>
        <v>7140.1454774999993</v>
      </c>
      <c r="I40" s="5">
        <f t="shared" si="2"/>
        <v>7140.1454774999993</v>
      </c>
      <c r="J40" s="5">
        <f t="shared" si="3"/>
        <v>4760.0969850000001</v>
      </c>
      <c r="K40" s="5">
        <f t="shared" si="4"/>
        <v>156180.53341749997</v>
      </c>
      <c r="L40" s="5">
        <f t="shared" si="5"/>
        <v>21084.372011362499</v>
      </c>
      <c r="M40" s="6">
        <f t="shared" si="6"/>
        <v>177264.90542886246</v>
      </c>
      <c r="N40" s="6">
        <f t="shared" si="7"/>
        <v>531794.71628658741</v>
      </c>
      <c r="O40" s="21">
        <v>238004.84925</v>
      </c>
      <c r="P40" s="7">
        <f t="shared" si="8"/>
        <v>45220.921357500003</v>
      </c>
      <c r="Q40" s="8">
        <f t="shared" si="9"/>
        <v>283225.77060749999</v>
      </c>
      <c r="R40" s="8">
        <f t="shared" si="10"/>
        <v>849677.31182249996</v>
      </c>
      <c r="S40" s="9">
        <f t="shared" si="14"/>
        <v>60739.943821137538</v>
      </c>
      <c r="T40" s="9">
        <f t="shared" si="11"/>
        <v>182219.83146341261</v>
      </c>
    </row>
    <row r="41" spans="2:20" ht="24">
      <c r="B41" s="4">
        <v>36</v>
      </c>
      <c r="C41" s="22" t="s">
        <v>85</v>
      </c>
      <c r="D41" s="29">
        <v>3</v>
      </c>
      <c r="E41" s="5">
        <v>134000</v>
      </c>
      <c r="F41" s="5">
        <v>0</v>
      </c>
      <c r="G41" s="5">
        <f t="shared" si="13"/>
        <v>7871.4419962499996</v>
      </c>
      <c r="H41" s="5">
        <f t="shared" si="1"/>
        <v>7871.4419962499996</v>
      </c>
      <c r="I41" s="5">
        <f t="shared" si="2"/>
        <v>7871.4419962499996</v>
      </c>
      <c r="J41" s="5">
        <f t="shared" si="3"/>
        <v>5247.6279974999998</v>
      </c>
      <c r="K41" s="5">
        <f t="shared" si="4"/>
        <v>162861.95398625004</v>
      </c>
      <c r="L41" s="5">
        <f t="shared" si="5"/>
        <v>21986.363788143757</v>
      </c>
      <c r="M41" s="6">
        <f t="shared" si="6"/>
        <v>184848.3177743938</v>
      </c>
      <c r="N41" s="6">
        <f t="shared" si="7"/>
        <v>554544.95332318137</v>
      </c>
      <c r="O41" s="21">
        <v>262381.399875</v>
      </c>
      <c r="P41" s="7">
        <f t="shared" si="8"/>
        <v>49852.465976250001</v>
      </c>
      <c r="Q41" s="8">
        <f t="shared" si="9"/>
        <v>312233.86585125001</v>
      </c>
      <c r="R41" s="8">
        <f t="shared" si="10"/>
        <v>936701.59755375003</v>
      </c>
      <c r="S41" s="9">
        <f t="shared" si="14"/>
        <v>77533.082100606203</v>
      </c>
      <c r="T41" s="9">
        <f t="shared" si="11"/>
        <v>232599.24630181861</v>
      </c>
    </row>
    <row r="42" spans="2:20">
      <c r="B42" s="4">
        <v>37</v>
      </c>
      <c r="C42" s="22" t="s">
        <v>86</v>
      </c>
      <c r="D42" s="29">
        <v>6</v>
      </c>
      <c r="E42" s="5">
        <v>90000</v>
      </c>
      <c r="F42" s="5">
        <v>0</v>
      </c>
      <c r="G42" s="5">
        <f t="shared" si="13"/>
        <v>5148.3342374999993</v>
      </c>
      <c r="H42" s="5">
        <f t="shared" si="1"/>
        <v>5148.3342374999993</v>
      </c>
      <c r="I42" s="5">
        <f t="shared" si="2"/>
        <v>5148.3342374999993</v>
      </c>
      <c r="J42" s="5">
        <f t="shared" si="3"/>
        <v>3432.2228249999998</v>
      </c>
      <c r="K42" s="5">
        <f t="shared" si="4"/>
        <v>108877.22553750002</v>
      </c>
      <c r="L42" s="5">
        <f t="shared" si="5"/>
        <v>14698.425447562504</v>
      </c>
      <c r="M42" s="6">
        <f t="shared" si="6"/>
        <v>123575.65098506253</v>
      </c>
      <c r="N42" s="6">
        <f t="shared" si="7"/>
        <v>741453.90591037518</v>
      </c>
      <c r="O42" s="21">
        <v>171611.14124999999</v>
      </c>
      <c r="P42" s="7">
        <f t="shared" si="8"/>
        <v>32606.116837499998</v>
      </c>
      <c r="Q42" s="8">
        <f t="shared" si="9"/>
        <v>204217.2580875</v>
      </c>
      <c r="R42" s="8">
        <f t="shared" si="10"/>
        <v>1225303.548525</v>
      </c>
      <c r="S42" s="9">
        <f t="shared" si="14"/>
        <v>48035.490264937456</v>
      </c>
      <c r="T42" s="9">
        <f t="shared" si="11"/>
        <v>288212.94158962474</v>
      </c>
    </row>
    <row r="43" spans="2:20">
      <c r="B43" s="4">
        <v>38</v>
      </c>
      <c r="C43" s="20" t="s">
        <v>50</v>
      </c>
      <c r="D43" s="29">
        <v>2</v>
      </c>
      <c r="E43" s="5">
        <v>1010000</v>
      </c>
      <c r="F43" s="5">
        <f t="shared" si="12"/>
        <v>287953.4217375</v>
      </c>
      <c r="G43" s="5">
        <f t="shared" si="13"/>
        <v>57590.684347499999</v>
      </c>
      <c r="H43" s="5">
        <f t="shared" si="1"/>
        <v>57590.684347499999</v>
      </c>
      <c r="I43" s="5">
        <f t="shared" si="2"/>
        <v>57590.684347499999</v>
      </c>
      <c r="J43" s="5">
        <f t="shared" si="3"/>
        <v>38393.789564999999</v>
      </c>
      <c r="K43" s="5">
        <f t="shared" si="4"/>
        <v>1509119.2643450003</v>
      </c>
      <c r="L43" s="5">
        <f t="shared" si="5"/>
        <v>203731.10068657505</v>
      </c>
      <c r="M43" s="6">
        <f t="shared" si="6"/>
        <v>1712850.3650315753</v>
      </c>
      <c r="N43" s="6">
        <f t="shared" si="7"/>
        <v>3425700.7300631506</v>
      </c>
      <c r="O43" s="21">
        <v>1919689.4782499999</v>
      </c>
      <c r="P43" s="7">
        <f t="shared" si="8"/>
        <v>364741.00086749997</v>
      </c>
      <c r="Q43" s="8">
        <f t="shared" si="9"/>
        <v>2284430.4791174997</v>
      </c>
      <c r="R43" s="8">
        <f t="shared" si="10"/>
        <v>4568860.9582349993</v>
      </c>
      <c r="S43" s="9">
        <f t="shared" si="14"/>
        <v>206839.11321842461</v>
      </c>
      <c r="T43" s="9">
        <f t="shared" si="11"/>
        <v>413678.22643684922</v>
      </c>
    </row>
    <row r="44" spans="2:20">
      <c r="B44" s="4">
        <v>39</v>
      </c>
      <c r="C44" s="20" t="s">
        <v>51</v>
      </c>
      <c r="D44" s="29">
        <v>1</v>
      </c>
      <c r="E44" s="5">
        <v>2950000</v>
      </c>
      <c r="F44" s="5">
        <f t="shared" si="12"/>
        <v>842364.12740624999</v>
      </c>
      <c r="G44" s="5">
        <f t="shared" si="13"/>
        <v>168472.82548125001</v>
      </c>
      <c r="H44" s="5">
        <f t="shared" si="1"/>
        <v>168472.82548125001</v>
      </c>
      <c r="I44" s="5">
        <f t="shared" si="2"/>
        <v>168472.82548125001</v>
      </c>
      <c r="J44" s="5">
        <f t="shared" si="3"/>
        <v>112315.21698750001</v>
      </c>
      <c r="K44" s="5">
        <f t="shared" si="4"/>
        <v>4410097.8208374996</v>
      </c>
      <c r="L44" s="5">
        <f t="shared" si="5"/>
        <v>595363.20581306249</v>
      </c>
      <c r="M44" s="6">
        <f t="shared" si="6"/>
        <v>5005461.026650562</v>
      </c>
      <c r="N44" s="6">
        <f t="shared" si="7"/>
        <v>5005461.026650562</v>
      </c>
      <c r="O44" s="21">
        <v>5615760.8493750002</v>
      </c>
      <c r="P44" s="7">
        <f t="shared" si="8"/>
        <v>1066994.5613812502</v>
      </c>
      <c r="Q44" s="8">
        <f t="shared" si="9"/>
        <v>6682755.4107562508</v>
      </c>
      <c r="R44" s="8">
        <f t="shared" si="10"/>
        <v>6682755.4107562508</v>
      </c>
      <c r="S44" s="9">
        <f t="shared" si="14"/>
        <v>610299.82272443827</v>
      </c>
      <c r="T44" s="9">
        <f t="shared" si="11"/>
        <v>610299.82272443827</v>
      </c>
    </row>
    <row r="45" spans="2:20">
      <c r="B45" s="4">
        <v>40</v>
      </c>
      <c r="C45" s="20" t="s">
        <v>49</v>
      </c>
      <c r="D45" s="29">
        <v>5</v>
      </c>
      <c r="E45" s="5">
        <v>1830000</v>
      </c>
      <c r="F45" s="5">
        <f t="shared" si="12"/>
        <v>519340.26093749999</v>
      </c>
      <c r="G45" s="5">
        <f t="shared" si="13"/>
        <v>103868.0521875</v>
      </c>
      <c r="H45" s="5">
        <f t="shared" si="1"/>
        <v>103868.0521875</v>
      </c>
      <c r="I45" s="5">
        <f t="shared" si="2"/>
        <v>103868.0521875</v>
      </c>
      <c r="J45" s="5">
        <f t="shared" si="3"/>
        <v>69245.368125000008</v>
      </c>
      <c r="K45" s="5">
        <f t="shared" si="4"/>
        <v>2730189.785625</v>
      </c>
      <c r="L45" s="5">
        <f t="shared" si="5"/>
        <v>368575.621059375</v>
      </c>
      <c r="M45" s="6">
        <f t="shared" si="6"/>
        <v>3098765.4066843749</v>
      </c>
      <c r="N45" s="6">
        <f t="shared" si="7"/>
        <v>15493827.033421874</v>
      </c>
      <c r="O45" s="21">
        <v>3462268.40625</v>
      </c>
      <c r="P45" s="7">
        <f t="shared" si="8"/>
        <v>657830.9971875</v>
      </c>
      <c r="Q45" s="8">
        <f t="shared" si="9"/>
        <v>4120099.4034374999</v>
      </c>
      <c r="R45" s="8">
        <f t="shared" si="10"/>
        <v>20600497.017187499</v>
      </c>
      <c r="S45" s="9">
        <f t="shared" si="14"/>
        <v>363502.9995656251</v>
      </c>
      <c r="T45" s="9">
        <f t="shared" si="11"/>
        <v>1817514.9978281255</v>
      </c>
    </row>
    <row r="46" spans="2:20">
      <c r="B46" s="4">
        <v>41</v>
      </c>
      <c r="C46" s="20" t="s">
        <v>52</v>
      </c>
      <c r="D46" s="29">
        <v>1</v>
      </c>
      <c r="E46" s="5">
        <v>2860000</v>
      </c>
      <c r="F46" s="5">
        <f t="shared" si="12"/>
        <v>841375.82733749994</v>
      </c>
      <c r="G46" s="5">
        <f t="shared" si="13"/>
        <v>168275.16546749999</v>
      </c>
      <c r="H46" s="5">
        <f t="shared" si="1"/>
        <v>168275.16546749999</v>
      </c>
      <c r="I46" s="5">
        <f t="shared" si="2"/>
        <v>168275.16546749999</v>
      </c>
      <c r="J46" s="5">
        <f t="shared" si="3"/>
        <v>112183.44364499999</v>
      </c>
      <c r="K46" s="5">
        <f t="shared" si="4"/>
        <v>4318384.7673849985</v>
      </c>
      <c r="L46" s="5">
        <f t="shared" si="5"/>
        <v>582981.94359697483</v>
      </c>
      <c r="M46" s="6">
        <f t="shared" si="6"/>
        <v>4901366.7109819734</v>
      </c>
      <c r="N46" s="6">
        <f t="shared" si="7"/>
        <v>4901366.7109819734</v>
      </c>
      <c r="O46" s="21">
        <v>5609172.1822499996</v>
      </c>
      <c r="P46" s="7">
        <f t="shared" si="8"/>
        <v>1065742.7146274999</v>
      </c>
      <c r="Q46" s="8">
        <f t="shared" si="9"/>
        <v>6674914.8968774993</v>
      </c>
      <c r="R46" s="8">
        <f t="shared" si="10"/>
        <v>6674914.8968774993</v>
      </c>
      <c r="S46" s="9">
        <f t="shared" si="14"/>
        <v>707805.47126802616</v>
      </c>
      <c r="T46" s="9">
        <f t="shared" si="11"/>
        <v>707805.47126802616</v>
      </c>
    </row>
    <row r="47" spans="2:20">
      <c r="B47" s="4">
        <v>42</v>
      </c>
      <c r="C47" s="20" t="s">
        <v>53</v>
      </c>
      <c r="D47" s="29">
        <v>11</v>
      </c>
      <c r="E47" s="5">
        <v>342000</v>
      </c>
      <c r="F47" s="5">
        <f t="shared" si="12"/>
        <v>107910.4617</v>
      </c>
      <c r="G47" s="5">
        <f t="shared" si="13"/>
        <v>21582.092339999999</v>
      </c>
      <c r="H47" s="5">
        <f t="shared" si="1"/>
        <v>21582.092339999999</v>
      </c>
      <c r="I47" s="5">
        <f t="shared" si="2"/>
        <v>21582.092339999999</v>
      </c>
      <c r="J47" s="5">
        <f t="shared" si="3"/>
        <v>14388.06156</v>
      </c>
      <c r="K47" s="5">
        <f t="shared" si="4"/>
        <v>529044.80027999985</v>
      </c>
      <c r="L47" s="5">
        <f t="shared" si="5"/>
        <v>71421.048037799977</v>
      </c>
      <c r="M47" s="6">
        <f t="shared" si="6"/>
        <v>600465.84831779986</v>
      </c>
      <c r="N47" s="6">
        <f t="shared" si="7"/>
        <v>6605124.3314957982</v>
      </c>
      <c r="O47" s="21">
        <v>719403.07799999998</v>
      </c>
      <c r="P47" s="7">
        <f t="shared" si="8"/>
        <v>136686.58481999999</v>
      </c>
      <c r="Q47" s="8">
        <f t="shared" si="9"/>
        <v>856089.66281999997</v>
      </c>
      <c r="R47" s="8">
        <f t="shared" si="10"/>
        <v>9416986.2910200004</v>
      </c>
      <c r="S47" s="9">
        <f t="shared" si="14"/>
        <v>118937.22968220012</v>
      </c>
      <c r="T47" s="9">
        <f t="shared" si="11"/>
        <v>1308309.5265042013</v>
      </c>
    </row>
    <row r="48" spans="2:20">
      <c r="B48" s="4">
        <v>43</v>
      </c>
      <c r="C48" s="20" t="s">
        <v>54</v>
      </c>
      <c r="D48" s="29">
        <v>3</v>
      </c>
      <c r="E48" s="5">
        <v>3820000</v>
      </c>
      <c r="F48" s="5">
        <f t="shared" si="12"/>
        <v>1164010.562775</v>
      </c>
      <c r="G48" s="5">
        <f t="shared" si="13"/>
        <v>232802.11255499997</v>
      </c>
      <c r="H48" s="5">
        <f t="shared" si="1"/>
        <v>232802.11255499997</v>
      </c>
      <c r="I48" s="5">
        <f t="shared" si="2"/>
        <v>232802.11255499997</v>
      </c>
      <c r="J48" s="5">
        <f t="shared" si="3"/>
        <v>155201.40836999999</v>
      </c>
      <c r="K48" s="5">
        <f t="shared" si="4"/>
        <v>5837618.3088100003</v>
      </c>
      <c r="L48" s="5">
        <f t="shared" si="5"/>
        <v>788078.47168935009</v>
      </c>
      <c r="M48" s="6">
        <f t="shared" si="6"/>
        <v>6625696.7804993503</v>
      </c>
      <c r="N48" s="6">
        <f t="shared" si="7"/>
        <v>19877090.341498051</v>
      </c>
      <c r="O48" s="21">
        <v>7760070.4184999997</v>
      </c>
      <c r="P48" s="7">
        <f t="shared" si="8"/>
        <v>1474413.3795149999</v>
      </c>
      <c r="Q48" s="8">
        <f t="shared" si="9"/>
        <v>9234483.7980150003</v>
      </c>
      <c r="R48" s="8">
        <f t="shared" si="10"/>
        <v>27703451.394045003</v>
      </c>
      <c r="S48" s="9">
        <f t="shared" si="14"/>
        <v>1134373.6380006494</v>
      </c>
      <c r="T48" s="9">
        <f t="shared" si="11"/>
        <v>3403120.9140019482</v>
      </c>
    </row>
    <row r="49" spans="2:20" ht="24">
      <c r="B49" s="4">
        <v>44</v>
      </c>
      <c r="C49" s="22" t="s">
        <v>87</v>
      </c>
      <c r="D49" s="29">
        <v>1</v>
      </c>
      <c r="E49" s="5">
        <v>720000</v>
      </c>
      <c r="F49" s="5">
        <v>0</v>
      </c>
      <c r="G49" s="5">
        <f t="shared" si="13"/>
        <v>36663.411419999997</v>
      </c>
      <c r="H49" s="5">
        <f t="shared" si="1"/>
        <v>36663.411419999997</v>
      </c>
      <c r="I49" s="5">
        <f t="shared" si="2"/>
        <v>36663.411419999997</v>
      </c>
      <c r="J49" s="5">
        <f t="shared" si="3"/>
        <v>24442.274279999998</v>
      </c>
      <c r="K49" s="5">
        <f t="shared" si="4"/>
        <v>854432.50854000007</v>
      </c>
      <c r="L49" s="5">
        <f t="shared" si="5"/>
        <v>115348.38865290002</v>
      </c>
      <c r="M49" s="6">
        <f t="shared" si="6"/>
        <v>969780.89719290007</v>
      </c>
      <c r="N49" s="6">
        <f t="shared" si="7"/>
        <v>969780.89719290007</v>
      </c>
      <c r="O49" s="21">
        <v>1222113.7139999999</v>
      </c>
      <c r="P49" s="7">
        <f t="shared" si="8"/>
        <v>232201.60566</v>
      </c>
      <c r="Q49" s="8">
        <f t="shared" si="9"/>
        <v>1454315.31966</v>
      </c>
      <c r="R49" s="8">
        <f t="shared" si="10"/>
        <v>1454315.31966</v>
      </c>
      <c r="S49" s="9">
        <f t="shared" si="14"/>
        <v>252332.81680709985</v>
      </c>
      <c r="T49" s="9">
        <f t="shared" si="11"/>
        <v>252332.81680709985</v>
      </c>
    </row>
    <row r="50" spans="2:20" ht="24">
      <c r="B50" s="4">
        <v>45</v>
      </c>
      <c r="C50" s="22" t="s">
        <v>88</v>
      </c>
      <c r="D50" s="29">
        <v>14</v>
      </c>
      <c r="E50" s="5">
        <v>278000</v>
      </c>
      <c r="F50" s="5">
        <v>0</v>
      </c>
      <c r="G50" s="5">
        <f t="shared" si="13"/>
        <v>14521.79671875</v>
      </c>
      <c r="H50" s="5">
        <f t="shared" si="1"/>
        <v>14521.79671875</v>
      </c>
      <c r="I50" s="5">
        <f t="shared" si="2"/>
        <v>14521.79671875</v>
      </c>
      <c r="J50" s="5">
        <f t="shared" si="3"/>
        <v>9681.1978125000005</v>
      </c>
      <c r="K50" s="5">
        <f t="shared" si="4"/>
        <v>331246.58796874993</v>
      </c>
      <c r="L50" s="5">
        <f t="shared" si="5"/>
        <v>44718.289375781242</v>
      </c>
      <c r="M50" s="6">
        <f t="shared" si="6"/>
        <v>375964.87734453118</v>
      </c>
      <c r="N50" s="6">
        <f t="shared" si="7"/>
        <v>5263508.2828234369</v>
      </c>
      <c r="O50" s="21">
        <v>484059.890625</v>
      </c>
      <c r="P50" s="7">
        <f t="shared" si="8"/>
        <v>91971.379218750008</v>
      </c>
      <c r="Q50" s="8">
        <f t="shared" si="9"/>
        <v>576031.26984375005</v>
      </c>
      <c r="R50" s="8">
        <f t="shared" si="10"/>
        <v>8064437.7778125005</v>
      </c>
      <c r="S50" s="9">
        <f t="shared" si="14"/>
        <v>108095.01328046882</v>
      </c>
      <c r="T50" s="9">
        <f t="shared" si="11"/>
        <v>1513330.1859265636</v>
      </c>
    </row>
    <row r="51" spans="2:20">
      <c r="B51" s="4">
        <v>46</v>
      </c>
      <c r="C51" s="20" t="s">
        <v>55</v>
      </c>
      <c r="D51" s="29">
        <v>1</v>
      </c>
      <c r="E51" s="5">
        <v>94000</v>
      </c>
      <c r="F51" s="5">
        <f t="shared" si="12"/>
        <v>40174.511624999999</v>
      </c>
      <c r="G51" s="5">
        <f t="shared" si="13"/>
        <v>8034.902325</v>
      </c>
      <c r="H51" s="5">
        <f t="shared" si="1"/>
        <v>8034.902325</v>
      </c>
      <c r="I51" s="5">
        <f t="shared" si="2"/>
        <v>8034.902325</v>
      </c>
      <c r="J51" s="5">
        <f t="shared" si="3"/>
        <v>5356.6015500000003</v>
      </c>
      <c r="K51" s="5">
        <f t="shared" si="4"/>
        <v>163635.82014999999</v>
      </c>
      <c r="L51" s="5">
        <f t="shared" si="5"/>
        <v>22090.835720250001</v>
      </c>
      <c r="M51" s="6">
        <f t="shared" si="6"/>
        <v>185726.65587024999</v>
      </c>
      <c r="N51" s="6">
        <f t="shared" si="7"/>
        <v>185726.65587024999</v>
      </c>
      <c r="O51" s="21">
        <v>267830.07750000001</v>
      </c>
      <c r="P51" s="7">
        <f t="shared" si="8"/>
        <v>50887.714725000005</v>
      </c>
      <c r="Q51" s="8">
        <f t="shared" si="9"/>
        <v>318717.79222500004</v>
      </c>
      <c r="R51" s="8">
        <f t="shared" si="10"/>
        <v>318717.79222500004</v>
      </c>
      <c r="S51" s="9">
        <f t="shared" si="14"/>
        <v>82103.421629750024</v>
      </c>
      <c r="T51" s="9">
        <f t="shared" si="11"/>
        <v>82103.421629750024</v>
      </c>
    </row>
    <row r="52" spans="2:20">
      <c r="B52" s="4">
        <v>47</v>
      </c>
      <c r="C52" s="20" t="s">
        <v>65</v>
      </c>
      <c r="D52" s="29">
        <v>1</v>
      </c>
      <c r="E52" s="5">
        <v>3330000</v>
      </c>
      <c r="F52" s="5">
        <f t="shared" si="12"/>
        <v>1008738.0905624999</v>
      </c>
      <c r="G52" s="5">
        <f t="shared" si="13"/>
        <v>201747.6181125</v>
      </c>
      <c r="H52" s="5">
        <f t="shared" si="1"/>
        <v>201747.6181125</v>
      </c>
      <c r="I52" s="5">
        <f t="shared" si="2"/>
        <v>201747.6181125</v>
      </c>
      <c r="J52" s="5">
        <f t="shared" si="3"/>
        <v>134498.412075</v>
      </c>
      <c r="K52" s="5">
        <f t="shared" si="4"/>
        <v>5078479.3569749994</v>
      </c>
      <c r="L52" s="5">
        <f t="shared" si="5"/>
        <v>685594.71319162496</v>
      </c>
      <c r="M52" s="6">
        <f t="shared" si="6"/>
        <v>5764074.0701666242</v>
      </c>
      <c r="N52" s="6">
        <f t="shared" si="7"/>
        <v>5764074.0701666242</v>
      </c>
      <c r="O52" s="21">
        <v>6724920.6037499998</v>
      </c>
      <c r="P52" s="7">
        <f t="shared" si="8"/>
        <v>1277734.9147125001</v>
      </c>
      <c r="Q52" s="8">
        <f t="shared" si="9"/>
        <v>8002655.5184624996</v>
      </c>
      <c r="R52" s="8">
        <f t="shared" si="10"/>
        <v>8002655.5184624996</v>
      </c>
      <c r="S52" s="9">
        <f t="shared" si="14"/>
        <v>960846.53358337563</v>
      </c>
      <c r="T52" s="9">
        <f t="shared" si="11"/>
        <v>960846.53358337563</v>
      </c>
    </row>
    <row r="53" spans="2:20">
      <c r="B53" s="4">
        <v>48</v>
      </c>
      <c r="C53" s="20" t="s">
        <v>66</v>
      </c>
      <c r="D53" s="29">
        <v>1</v>
      </c>
      <c r="E53" s="5">
        <v>690000</v>
      </c>
      <c r="F53" s="5">
        <f t="shared" si="12"/>
        <v>232252.70844375002</v>
      </c>
      <c r="G53" s="5">
        <f t="shared" si="13"/>
        <v>46450.541688750003</v>
      </c>
      <c r="H53" s="5">
        <f t="shared" si="1"/>
        <v>46450.541688750003</v>
      </c>
      <c r="I53" s="5">
        <f t="shared" si="2"/>
        <v>46450.541688750003</v>
      </c>
      <c r="J53" s="5">
        <f t="shared" si="3"/>
        <v>30967.027792500001</v>
      </c>
      <c r="K53" s="5">
        <f t="shared" si="4"/>
        <v>1092571.3613025001</v>
      </c>
      <c r="L53" s="5">
        <f t="shared" si="5"/>
        <v>147497.13377583752</v>
      </c>
      <c r="M53" s="6">
        <f t="shared" si="6"/>
        <v>1240068.4950783376</v>
      </c>
      <c r="N53" s="6">
        <f t="shared" si="7"/>
        <v>1240068.4950783376</v>
      </c>
      <c r="O53" s="21">
        <v>1548351.3896250001</v>
      </c>
      <c r="P53" s="7">
        <f t="shared" si="8"/>
        <v>294186.76402875001</v>
      </c>
      <c r="Q53" s="8">
        <f t="shared" si="9"/>
        <v>1842538.1536537502</v>
      </c>
      <c r="R53" s="8">
        <f t="shared" si="10"/>
        <v>1842538.1536537502</v>
      </c>
      <c r="S53" s="9">
        <f t="shared" si="14"/>
        <v>308282.89454666246</v>
      </c>
      <c r="T53" s="9">
        <f t="shared" si="11"/>
        <v>308282.89454666246</v>
      </c>
    </row>
    <row r="54" spans="2:20">
      <c r="B54" s="4">
        <v>49</v>
      </c>
      <c r="C54" s="20" t="s">
        <v>67</v>
      </c>
      <c r="D54" s="29">
        <v>30</v>
      </c>
      <c r="E54" s="5">
        <v>220000</v>
      </c>
      <c r="F54" s="5">
        <f t="shared" si="12"/>
        <v>72816.323399999994</v>
      </c>
      <c r="G54" s="5">
        <f t="shared" si="13"/>
        <v>14563.264679999998</v>
      </c>
      <c r="H54" s="5">
        <f t="shared" si="1"/>
        <v>14563.264679999998</v>
      </c>
      <c r="I54" s="5">
        <f t="shared" si="2"/>
        <v>14563.264679999998</v>
      </c>
      <c r="J54" s="5">
        <f t="shared" si="3"/>
        <v>9708.8431199999995</v>
      </c>
      <c r="K54" s="5">
        <f t="shared" si="4"/>
        <v>346214.96056000004</v>
      </c>
      <c r="L54" s="5">
        <f t="shared" si="5"/>
        <v>46739.019675600008</v>
      </c>
      <c r="M54" s="6">
        <f t="shared" si="6"/>
        <v>392953.98023560003</v>
      </c>
      <c r="N54" s="6">
        <f t="shared" si="7"/>
        <v>11788619.407068001</v>
      </c>
      <c r="O54" s="21">
        <v>485442.15599999996</v>
      </c>
      <c r="P54" s="7">
        <f t="shared" si="8"/>
        <v>92234.009639999989</v>
      </c>
      <c r="Q54" s="8">
        <f t="shared" si="9"/>
        <v>577676.1656399999</v>
      </c>
      <c r="R54" s="8">
        <f t="shared" si="10"/>
        <v>17330284.969199996</v>
      </c>
      <c r="S54" s="9">
        <f t="shared" si="14"/>
        <v>92488.17576439993</v>
      </c>
      <c r="T54" s="9">
        <f t="shared" si="11"/>
        <v>2774645.2729319977</v>
      </c>
    </row>
    <row r="55" spans="2:20">
      <c r="B55" s="4">
        <v>50</v>
      </c>
      <c r="C55" s="22" t="s">
        <v>89</v>
      </c>
      <c r="D55" s="29">
        <v>1</v>
      </c>
      <c r="E55" s="5">
        <v>420000</v>
      </c>
      <c r="F55" s="5">
        <v>0</v>
      </c>
      <c r="G55" s="5">
        <f t="shared" si="13"/>
        <v>21264.278107499998</v>
      </c>
      <c r="H55" s="5">
        <f t="shared" si="1"/>
        <v>21264.278107499998</v>
      </c>
      <c r="I55" s="5">
        <f t="shared" si="2"/>
        <v>21264.278107499998</v>
      </c>
      <c r="J55" s="5">
        <f t="shared" si="3"/>
        <v>14176.185404999998</v>
      </c>
      <c r="K55" s="5">
        <f t="shared" si="4"/>
        <v>497969.01972749998</v>
      </c>
      <c r="L55" s="5">
        <f t="shared" si="5"/>
        <v>67225.817663212496</v>
      </c>
      <c r="M55" s="6">
        <f t="shared" si="6"/>
        <v>565194.83739071246</v>
      </c>
      <c r="N55" s="6">
        <f t="shared" si="7"/>
        <v>565194.83739071246</v>
      </c>
      <c r="O55" s="21">
        <v>708809.27024999994</v>
      </c>
      <c r="P55" s="7">
        <f t="shared" si="8"/>
        <v>134673.7613475</v>
      </c>
      <c r="Q55" s="8">
        <f t="shared" si="9"/>
        <v>843483.03159749997</v>
      </c>
      <c r="R55" s="8">
        <f t="shared" si="10"/>
        <v>843483.03159749997</v>
      </c>
      <c r="S55" s="9">
        <f t="shared" si="14"/>
        <v>143614.43285928748</v>
      </c>
      <c r="T55" s="9">
        <f t="shared" si="11"/>
        <v>143614.43285928748</v>
      </c>
    </row>
    <row r="56" spans="2:20" ht="24">
      <c r="B56" s="4">
        <v>51</v>
      </c>
      <c r="C56" s="22" t="s">
        <v>90</v>
      </c>
      <c r="D56" s="29">
        <v>65</v>
      </c>
      <c r="E56" s="5">
        <v>120000</v>
      </c>
      <c r="F56" s="5">
        <v>0</v>
      </c>
      <c r="G56" s="5">
        <f t="shared" si="13"/>
        <v>8468.4693375000006</v>
      </c>
      <c r="H56" s="5">
        <f t="shared" si="1"/>
        <v>8468.4693375000006</v>
      </c>
      <c r="I56" s="5">
        <f t="shared" si="2"/>
        <v>8468.4693375000006</v>
      </c>
      <c r="J56" s="5">
        <f t="shared" si="3"/>
        <v>5645.6462250000004</v>
      </c>
      <c r="K56" s="5">
        <f t="shared" si="4"/>
        <v>151051.05423750001</v>
      </c>
      <c r="L56" s="5">
        <f t="shared" si="5"/>
        <v>20391.892322062504</v>
      </c>
      <c r="M56" s="6">
        <f t="shared" si="6"/>
        <v>171442.94655956252</v>
      </c>
      <c r="N56" s="6">
        <f t="shared" si="7"/>
        <v>11143791.526371565</v>
      </c>
      <c r="O56" s="21">
        <v>282282.31125000003</v>
      </c>
      <c r="P56" s="7">
        <f t="shared" si="8"/>
        <v>53633.639137500009</v>
      </c>
      <c r="Q56" s="8">
        <f t="shared" si="9"/>
        <v>335915.95038750005</v>
      </c>
      <c r="R56" s="8">
        <f t="shared" si="10"/>
        <v>21834536.775187504</v>
      </c>
      <c r="S56" s="9">
        <f t="shared" si="14"/>
        <v>110839.36469043751</v>
      </c>
      <c r="T56" s="9">
        <f t="shared" si="11"/>
        <v>7204558.7048784383</v>
      </c>
    </row>
    <row r="57" spans="2:20">
      <c r="B57" s="4">
        <v>52</v>
      </c>
      <c r="C57" s="22" t="s">
        <v>91</v>
      </c>
      <c r="D57" s="29">
        <v>60</v>
      </c>
      <c r="E57" s="5">
        <v>110000</v>
      </c>
      <c r="F57" s="5">
        <v>0</v>
      </c>
      <c r="G57" s="5">
        <f t="shared" si="13"/>
        <v>7434.0975037499993</v>
      </c>
      <c r="H57" s="5">
        <f t="shared" si="1"/>
        <v>7434.0975037499993</v>
      </c>
      <c r="I57" s="5">
        <f t="shared" si="2"/>
        <v>7434.0975037499993</v>
      </c>
      <c r="J57" s="5">
        <f t="shared" si="3"/>
        <v>4956.0650024999995</v>
      </c>
      <c r="K57" s="5">
        <f t="shared" si="4"/>
        <v>137258.35751375</v>
      </c>
      <c r="L57" s="5">
        <f t="shared" si="5"/>
        <v>18529.878264356252</v>
      </c>
      <c r="M57" s="6">
        <f t="shared" si="6"/>
        <v>155788.23577810626</v>
      </c>
      <c r="N57" s="6">
        <f t="shared" si="7"/>
        <v>9347294.1466863751</v>
      </c>
      <c r="O57" s="21">
        <v>247803.25012499999</v>
      </c>
      <c r="P57" s="7">
        <f t="shared" si="8"/>
        <v>47082.617523749999</v>
      </c>
      <c r="Q57" s="8">
        <f t="shared" si="9"/>
        <v>294885.86764874996</v>
      </c>
      <c r="R57" s="8">
        <f t="shared" si="10"/>
        <v>17693152.058924999</v>
      </c>
      <c r="S57" s="9">
        <f t="shared" si="14"/>
        <v>92015.014346893731</v>
      </c>
      <c r="T57" s="9">
        <f t="shared" si="11"/>
        <v>5520900.8608136242</v>
      </c>
    </row>
    <row r="58" spans="2:20">
      <c r="B58" s="4">
        <v>53</v>
      </c>
      <c r="C58" s="22" t="s">
        <v>92</v>
      </c>
      <c r="D58" s="29">
        <v>54</v>
      </c>
      <c r="E58" s="5">
        <v>265000</v>
      </c>
      <c r="F58" s="5">
        <v>0</v>
      </c>
      <c r="G58" s="5">
        <f t="shared" si="13"/>
        <v>12090.111423749999</v>
      </c>
      <c r="H58" s="5">
        <f t="shared" si="1"/>
        <v>12090.111423749999</v>
      </c>
      <c r="I58" s="5">
        <f t="shared" si="2"/>
        <v>12090.111423749999</v>
      </c>
      <c r="J58" s="5">
        <f t="shared" si="3"/>
        <v>8060.0742824999998</v>
      </c>
      <c r="K58" s="5">
        <f t="shared" si="4"/>
        <v>309330.40855375002</v>
      </c>
      <c r="L58" s="5">
        <f t="shared" si="5"/>
        <v>41759.605154756253</v>
      </c>
      <c r="M58" s="6">
        <f t="shared" si="6"/>
        <v>351090.01370850625</v>
      </c>
      <c r="N58" s="6">
        <f t="shared" si="7"/>
        <v>18958860.740259338</v>
      </c>
      <c r="O58" s="21">
        <v>403003.714125</v>
      </c>
      <c r="P58" s="7">
        <f t="shared" si="8"/>
        <v>76570.705683749999</v>
      </c>
      <c r="Q58" s="8">
        <f t="shared" si="9"/>
        <v>479574.41980874998</v>
      </c>
      <c r="R58" s="8">
        <f t="shared" si="10"/>
        <v>25897018.6696725</v>
      </c>
      <c r="S58" s="9">
        <f t="shared" si="14"/>
        <v>51913.700416493753</v>
      </c>
      <c r="T58" s="9">
        <f t="shared" si="11"/>
        <v>2803339.8224906628</v>
      </c>
    </row>
    <row r="59" spans="2:20">
      <c r="B59" s="4">
        <v>54</v>
      </c>
      <c r="C59" s="20" t="s">
        <v>56</v>
      </c>
      <c r="D59" s="29">
        <v>15</v>
      </c>
      <c r="E59" s="5">
        <v>380000</v>
      </c>
      <c r="F59" s="5">
        <f t="shared" si="12"/>
        <v>110094.73891874999</v>
      </c>
      <c r="G59" s="5">
        <f t="shared" si="13"/>
        <v>22018.947783749998</v>
      </c>
      <c r="H59" s="5">
        <f t="shared" si="1"/>
        <v>22018.947783749998</v>
      </c>
      <c r="I59" s="5">
        <f t="shared" si="2"/>
        <v>22018.947783749998</v>
      </c>
      <c r="J59" s="5">
        <f t="shared" si="3"/>
        <v>14679.298522500001</v>
      </c>
      <c r="K59" s="5">
        <f t="shared" si="4"/>
        <v>570830.88079249999</v>
      </c>
      <c r="L59" s="5">
        <f t="shared" si="5"/>
        <v>77062.168906987499</v>
      </c>
      <c r="M59" s="6">
        <f t="shared" si="6"/>
        <v>647893.04969948751</v>
      </c>
      <c r="N59" s="6">
        <f t="shared" si="7"/>
        <v>9718395.7454923131</v>
      </c>
      <c r="O59" s="21">
        <v>733964.926125</v>
      </c>
      <c r="P59" s="7">
        <f t="shared" si="8"/>
        <v>139453.33596375</v>
      </c>
      <c r="Q59" s="8">
        <f t="shared" si="9"/>
        <v>873418.26208875002</v>
      </c>
      <c r="R59" s="8">
        <f t="shared" si="10"/>
        <v>13101273.931331251</v>
      </c>
      <c r="S59" s="9">
        <f t="shared" si="14"/>
        <v>86071.876425512484</v>
      </c>
      <c r="T59" s="9">
        <f t="shared" si="11"/>
        <v>1291078.1463826871</v>
      </c>
    </row>
    <row r="60" spans="2:20">
      <c r="B60" s="4">
        <v>55</v>
      </c>
      <c r="C60" s="20" t="s">
        <v>57</v>
      </c>
      <c r="D60" s="29">
        <v>2</v>
      </c>
      <c r="E60" s="5">
        <v>980000</v>
      </c>
      <c r="F60" s="5">
        <f t="shared" si="12"/>
        <v>274599.52402499999</v>
      </c>
      <c r="G60" s="5">
        <f t="shared" si="13"/>
        <v>54919.904804999991</v>
      </c>
      <c r="H60" s="5">
        <f t="shared" si="1"/>
        <v>54919.904804999991</v>
      </c>
      <c r="I60" s="5">
        <f t="shared" si="2"/>
        <v>54919.904804999991</v>
      </c>
      <c r="J60" s="5">
        <f t="shared" si="3"/>
        <v>36613.269869999996</v>
      </c>
      <c r="K60" s="5">
        <f t="shared" si="4"/>
        <v>1455972.5083099997</v>
      </c>
      <c r="L60" s="5">
        <f t="shared" si="5"/>
        <v>196556.28862184996</v>
      </c>
      <c r="M60" s="6">
        <f t="shared" si="6"/>
        <v>1652528.7969318498</v>
      </c>
      <c r="N60" s="6">
        <f t="shared" si="7"/>
        <v>3305057.5938636996</v>
      </c>
      <c r="O60" s="21">
        <v>1830663.4934999999</v>
      </c>
      <c r="P60" s="7">
        <f t="shared" si="8"/>
        <v>347826.06376499997</v>
      </c>
      <c r="Q60" s="8">
        <f t="shared" si="9"/>
        <v>2178489.557265</v>
      </c>
      <c r="R60" s="8">
        <f t="shared" si="10"/>
        <v>4356979.1145299999</v>
      </c>
      <c r="S60" s="9">
        <f t="shared" si="14"/>
        <v>178134.69656815007</v>
      </c>
      <c r="T60" s="9">
        <f t="shared" si="11"/>
        <v>356269.39313630015</v>
      </c>
    </row>
    <row r="61" spans="2:20" ht="24">
      <c r="B61" s="4">
        <v>56</v>
      </c>
      <c r="C61" s="20" t="s">
        <v>58</v>
      </c>
      <c r="D61" s="29">
        <v>1</v>
      </c>
      <c r="E61" s="5">
        <v>888000</v>
      </c>
      <c r="F61" s="5">
        <f t="shared" si="12"/>
        <v>298271.08558124996</v>
      </c>
      <c r="G61" s="5">
        <f t="shared" si="13"/>
        <v>59654.217116249994</v>
      </c>
      <c r="H61" s="5">
        <f t="shared" si="1"/>
        <v>59654.217116249994</v>
      </c>
      <c r="I61" s="5">
        <f t="shared" si="2"/>
        <v>59654.217116249994</v>
      </c>
      <c r="J61" s="5">
        <f t="shared" si="3"/>
        <v>39769.478077499996</v>
      </c>
      <c r="K61" s="5">
        <f t="shared" si="4"/>
        <v>1405003.2150074998</v>
      </c>
      <c r="L61" s="5">
        <f t="shared" si="5"/>
        <v>189675.43402601249</v>
      </c>
      <c r="M61" s="6">
        <f t="shared" si="6"/>
        <v>1594678.6490335122</v>
      </c>
      <c r="N61" s="6">
        <f t="shared" si="7"/>
        <v>1594678.6490335122</v>
      </c>
      <c r="O61" s="21">
        <v>1988473.9038749998</v>
      </c>
      <c r="P61" s="7">
        <f t="shared" si="8"/>
        <v>377810.04173624999</v>
      </c>
      <c r="Q61" s="8">
        <f t="shared" si="9"/>
        <v>2366283.9456112497</v>
      </c>
      <c r="R61" s="8">
        <f t="shared" si="10"/>
        <v>2366283.9456112497</v>
      </c>
      <c r="S61" s="9">
        <f t="shared" si="14"/>
        <v>393795.25484148762</v>
      </c>
      <c r="T61" s="9">
        <f t="shared" si="11"/>
        <v>393795.25484148762</v>
      </c>
    </row>
    <row r="62" spans="2:20">
      <c r="B62" s="4">
        <v>57</v>
      </c>
      <c r="C62" s="22" t="s">
        <v>93</v>
      </c>
      <c r="D62" s="29">
        <v>19</v>
      </c>
      <c r="E62" s="5">
        <v>1960000</v>
      </c>
      <c r="F62" s="5">
        <v>0</v>
      </c>
      <c r="G62" s="5">
        <f t="shared" si="13"/>
        <v>87244.914172499994</v>
      </c>
      <c r="H62" s="5">
        <f t="shared" si="1"/>
        <v>87244.914172499994</v>
      </c>
      <c r="I62" s="5">
        <f t="shared" si="2"/>
        <v>87244.914172499994</v>
      </c>
      <c r="J62" s="5">
        <f t="shared" si="3"/>
        <v>58163.276115000001</v>
      </c>
      <c r="K62" s="5">
        <f t="shared" si="4"/>
        <v>2279898.0186324995</v>
      </c>
      <c r="L62" s="5">
        <f t="shared" si="5"/>
        <v>307786.23251538747</v>
      </c>
      <c r="M62" s="6">
        <f t="shared" si="6"/>
        <v>2587684.2511478867</v>
      </c>
      <c r="N62" s="6">
        <f t="shared" si="7"/>
        <v>49166000.771809846</v>
      </c>
      <c r="O62" s="21">
        <v>2908163.8057499998</v>
      </c>
      <c r="P62" s="7">
        <f t="shared" si="8"/>
        <v>552551.12309250003</v>
      </c>
      <c r="Q62" s="8">
        <f t="shared" si="9"/>
        <v>3460714.9288424999</v>
      </c>
      <c r="R62" s="8">
        <f t="shared" si="10"/>
        <v>65753583.648007497</v>
      </c>
      <c r="S62" s="9">
        <f t="shared" si="14"/>
        <v>320479.55460211309</v>
      </c>
      <c r="T62" s="9">
        <f t="shared" si="11"/>
        <v>6089111.5374401491</v>
      </c>
    </row>
    <row r="63" spans="2:20" ht="24">
      <c r="B63" s="4">
        <v>58</v>
      </c>
      <c r="C63" s="20" t="s">
        <v>59</v>
      </c>
      <c r="D63" s="29">
        <v>1</v>
      </c>
      <c r="E63" s="5">
        <v>3331000</v>
      </c>
      <c r="F63" s="5">
        <f t="shared" si="12"/>
        <v>1015108.2034874998</v>
      </c>
      <c r="G63" s="5">
        <f t="shared" si="13"/>
        <v>203021.64069749997</v>
      </c>
      <c r="H63" s="5">
        <f t="shared" si="1"/>
        <v>203021.64069749997</v>
      </c>
      <c r="I63" s="5">
        <f t="shared" si="2"/>
        <v>203021.64069749997</v>
      </c>
      <c r="J63" s="5">
        <f t="shared" si="3"/>
        <v>135347.760465</v>
      </c>
      <c r="K63" s="5">
        <f t="shared" si="4"/>
        <v>5090520.8860449987</v>
      </c>
      <c r="L63" s="5">
        <f t="shared" si="5"/>
        <v>687220.31961607491</v>
      </c>
      <c r="M63" s="6">
        <f t="shared" si="6"/>
        <v>5777741.2056610733</v>
      </c>
      <c r="N63" s="6">
        <f t="shared" si="7"/>
        <v>5777741.2056610733</v>
      </c>
      <c r="O63" s="21">
        <v>6767388.0232499996</v>
      </c>
      <c r="P63" s="7">
        <f t="shared" si="8"/>
        <v>1285803.7244175</v>
      </c>
      <c r="Q63" s="8">
        <f t="shared" si="9"/>
        <v>8053191.7476674998</v>
      </c>
      <c r="R63" s="8">
        <f t="shared" si="10"/>
        <v>8053191.7476674998</v>
      </c>
      <c r="S63" s="9">
        <f t="shared" si="14"/>
        <v>989646.81758892629</v>
      </c>
      <c r="T63" s="9">
        <f t="shared" si="11"/>
        <v>989646.81758892629</v>
      </c>
    </row>
    <row r="64" spans="2:20" ht="24">
      <c r="B64" s="4">
        <v>59</v>
      </c>
      <c r="C64" s="20" t="s">
        <v>60</v>
      </c>
      <c r="D64" s="29">
        <v>1</v>
      </c>
      <c r="E64" s="5">
        <v>2530000</v>
      </c>
      <c r="F64" s="5">
        <f t="shared" si="12"/>
        <v>766213.2503999999</v>
      </c>
      <c r="G64" s="5">
        <f t="shared" si="13"/>
        <v>153242.65007999996</v>
      </c>
      <c r="H64" s="5">
        <f t="shared" si="1"/>
        <v>153242.65007999996</v>
      </c>
      <c r="I64" s="5">
        <f t="shared" si="2"/>
        <v>153242.65007999996</v>
      </c>
      <c r="J64" s="5">
        <f t="shared" si="3"/>
        <v>102161.76671999999</v>
      </c>
      <c r="K64" s="5">
        <f t="shared" si="4"/>
        <v>3858102.9673600001</v>
      </c>
      <c r="L64" s="5">
        <f t="shared" si="5"/>
        <v>520843.90059360006</v>
      </c>
      <c r="M64" s="6">
        <f t="shared" si="6"/>
        <v>4378946.8679536004</v>
      </c>
      <c r="N64" s="6">
        <f t="shared" si="7"/>
        <v>4378946.8679536004</v>
      </c>
      <c r="O64" s="21">
        <v>5108088.3359999992</v>
      </c>
      <c r="P64" s="7">
        <f t="shared" si="8"/>
        <v>970536.78383999981</v>
      </c>
      <c r="Q64" s="8">
        <f t="shared" si="9"/>
        <v>6078625.1198399989</v>
      </c>
      <c r="R64" s="8">
        <f t="shared" si="10"/>
        <v>6078625.1198399989</v>
      </c>
      <c r="S64" s="9">
        <f t="shared" si="14"/>
        <v>729141.46804639883</v>
      </c>
      <c r="T64" s="9">
        <f t="shared" si="11"/>
        <v>729141.46804639883</v>
      </c>
    </row>
    <row r="65" spans="2:20">
      <c r="B65" s="4">
        <v>60</v>
      </c>
      <c r="C65" s="20" t="s">
        <v>61</v>
      </c>
      <c r="D65" s="29">
        <v>10</v>
      </c>
      <c r="E65" s="5">
        <v>1120000</v>
      </c>
      <c r="F65" s="5">
        <f t="shared" si="12"/>
        <v>325114.46555624995</v>
      </c>
      <c r="G65" s="5">
        <f t="shared" si="13"/>
        <v>65022.893111249992</v>
      </c>
      <c r="H65" s="5">
        <f t="shared" si="1"/>
        <v>65022.893111249992</v>
      </c>
      <c r="I65" s="5">
        <f t="shared" si="2"/>
        <v>65022.893111249992</v>
      </c>
      <c r="J65" s="5">
        <f t="shared" si="3"/>
        <v>43348.595407499997</v>
      </c>
      <c r="K65" s="5">
        <f t="shared" si="4"/>
        <v>1683531.7402974996</v>
      </c>
      <c r="L65" s="5">
        <f t="shared" si="5"/>
        <v>227276.78494016247</v>
      </c>
      <c r="M65" s="6">
        <f t="shared" si="6"/>
        <v>1910808.525237662</v>
      </c>
      <c r="N65" s="6">
        <f t="shared" si="7"/>
        <v>19108085.25237662</v>
      </c>
      <c r="O65" s="21">
        <v>2167429.7703749998</v>
      </c>
      <c r="P65" s="7">
        <f t="shared" si="8"/>
        <v>411811.65637124999</v>
      </c>
      <c r="Q65" s="8">
        <f t="shared" si="9"/>
        <v>2579241.4267462497</v>
      </c>
      <c r="R65" s="8">
        <f t="shared" si="10"/>
        <v>25792414.267462496</v>
      </c>
      <c r="S65" s="9">
        <f t="shared" si="14"/>
        <v>256621.24513733783</v>
      </c>
      <c r="T65" s="9">
        <f t="shared" si="11"/>
        <v>2566212.4513733783</v>
      </c>
    </row>
    <row r="66" spans="2:20">
      <c r="B66" s="4">
        <v>61</v>
      </c>
      <c r="C66" s="20" t="s">
        <v>62</v>
      </c>
      <c r="D66" s="29">
        <v>15</v>
      </c>
      <c r="E66" s="5">
        <v>960000</v>
      </c>
      <c r="F66" s="5">
        <f t="shared" si="12"/>
        <v>287520.44495624996</v>
      </c>
      <c r="G66" s="5">
        <f t="shared" si="13"/>
        <v>57504.088991249992</v>
      </c>
      <c r="H66" s="5">
        <f t="shared" si="1"/>
        <v>57504.088991249992</v>
      </c>
      <c r="I66" s="5">
        <f t="shared" si="2"/>
        <v>57504.088991249992</v>
      </c>
      <c r="J66" s="5">
        <f t="shared" si="3"/>
        <v>38336.059327499999</v>
      </c>
      <c r="K66" s="5">
        <f t="shared" si="4"/>
        <v>1458368.7712574997</v>
      </c>
      <c r="L66" s="5">
        <f t="shared" si="5"/>
        <v>196879.78411976248</v>
      </c>
      <c r="M66" s="6">
        <f t="shared" si="6"/>
        <v>1655248.5553772622</v>
      </c>
      <c r="N66" s="6">
        <f t="shared" si="7"/>
        <v>24828728.330658931</v>
      </c>
      <c r="O66" s="21">
        <v>1916802.9663749998</v>
      </c>
      <c r="P66" s="7">
        <f t="shared" si="8"/>
        <v>364192.56361124996</v>
      </c>
      <c r="Q66" s="8">
        <f t="shared" si="9"/>
        <v>2280995.5299862497</v>
      </c>
      <c r="R66" s="8">
        <f t="shared" si="10"/>
        <v>34214932.949793749</v>
      </c>
      <c r="S66" s="9">
        <f t="shared" si="14"/>
        <v>261554.41099773766</v>
      </c>
      <c r="T66" s="9">
        <f t="shared" si="11"/>
        <v>3923316.164966065</v>
      </c>
    </row>
    <row r="67" spans="2:20">
      <c r="B67" s="4">
        <v>62</v>
      </c>
      <c r="C67" s="20" t="s">
        <v>63</v>
      </c>
      <c r="D67" s="29">
        <v>1</v>
      </c>
      <c r="E67" s="5">
        <v>1250000</v>
      </c>
      <c r="F67" s="5">
        <f t="shared" si="12"/>
        <v>367447.62149999995</v>
      </c>
      <c r="G67" s="5">
        <f t="shared" si="13"/>
        <v>73489.52429999999</v>
      </c>
      <c r="H67" s="5">
        <f t="shared" si="1"/>
        <v>73489.52429999999</v>
      </c>
      <c r="I67" s="5">
        <f t="shared" si="2"/>
        <v>73489.52429999999</v>
      </c>
      <c r="J67" s="5">
        <f t="shared" si="3"/>
        <v>48993.016199999991</v>
      </c>
      <c r="K67" s="5">
        <f t="shared" si="4"/>
        <v>1886909.2105999996</v>
      </c>
      <c r="L67" s="5">
        <f t="shared" si="5"/>
        <v>254732.74343099998</v>
      </c>
      <c r="M67" s="6">
        <f t="shared" si="6"/>
        <v>2141641.9540309994</v>
      </c>
      <c r="N67" s="6">
        <f t="shared" si="7"/>
        <v>2141641.9540309994</v>
      </c>
      <c r="O67" s="21">
        <v>2449650.8099999996</v>
      </c>
      <c r="P67" s="7">
        <f t="shared" si="8"/>
        <v>465433.65389999992</v>
      </c>
      <c r="Q67" s="8">
        <f t="shared" si="9"/>
        <v>2915084.4638999994</v>
      </c>
      <c r="R67" s="8">
        <f t="shared" si="10"/>
        <v>2915084.4638999994</v>
      </c>
      <c r="S67" s="9">
        <f t="shared" si="14"/>
        <v>308008.85596900014</v>
      </c>
      <c r="T67" s="9">
        <f t="shared" si="11"/>
        <v>308008.85596900014</v>
      </c>
    </row>
    <row r="68" spans="2:20" ht="24">
      <c r="B68" s="4">
        <v>63</v>
      </c>
      <c r="C68" s="20" t="s">
        <v>64</v>
      </c>
      <c r="D68" s="29">
        <v>5</v>
      </c>
      <c r="E68" s="5">
        <v>470000</v>
      </c>
      <c r="F68" s="5">
        <f t="shared" si="12"/>
        <v>152285.64913124999</v>
      </c>
      <c r="G68" s="5">
        <f t="shared" si="13"/>
        <v>30457.129826249999</v>
      </c>
      <c r="H68" s="5">
        <f t="shared" si="1"/>
        <v>30457.129826249999</v>
      </c>
      <c r="I68" s="5">
        <f t="shared" si="2"/>
        <v>30457.129826249999</v>
      </c>
      <c r="J68" s="5">
        <f t="shared" si="3"/>
        <v>20304.753217499998</v>
      </c>
      <c r="K68" s="5">
        <f t="shared" si="4"/>
        <v>733961.7918275001</v>
      </c>
      <c r="L68" s="5">
        <f t="shared" si="5"/>
        <v>99084.841896712518</v>
      </c>
      <c r="M68" s="6">
        <f t="shared" si="6"/>
        <v>833046.63372421265</v>
      </c>
      <c r="N68" s="6">
        <f t="shared" si="7"/>
        <v>4165233.1686210632</v>
      </c>
      <c r="O68" s="21">
        <v>1015237.6608749999</v>
      </c>
      <c r="P68" s="7">
        <f t="shared" si="8"/>
        <v>192895.15556625</v>
      </c>
      <c r="Q68" s="8">
        <f t="shared" si="9"/>
        <v>1208132.81644125</v>
      </c>
      <c r="R68" s="8">
        <f t="shared" si="10"/>
        <v>6040664.0822062502</v>
      </c>
      <c r="S68" s="9">
        <f t="shared" si="14"/>
        <v>182191.0271507873</v>
      </c>
      <c r="T68" s="9">
        <f t="shared" si="11"/>
        <v>910955.13575393648</v>
      </c>
    </row>
    <row r="69" spans="2:20" ht="24">
      <c r="B69" s="4">
        <v>64</v>
      </c>
      <c r="C69" s="20" t="s">
        <v>64</v>
      </c>
      <c r="D69" s="29">
        <v>10</v>
      </c>
      <c r="E69" s="5">
        <v>620000</v>
      </c>
      <c r="F69" s="5">
        <f t="shared" si="12"/>
        <v>218525.53162499997</v>
      </c>
      <c r="G69" s="5">
        <f t="shared" si="13"/>
        <v>43705.106324999993</v>
      </c>
      <c r="H69" s="5">
        <f t="shared" si="1"/>
        <v>43705.106324999993</v>
      </c>
      <c r="I69" s="5">
        <f t="shared" si="2"/>
        <v>43705.106324999993</v>
      </c>
      <c r="J69" s="5">
        <f t="shared" si="3"/>
        <v>29136.737549999998</v>
      </c>
      <c r="K69" s="5">
        <f t="shared" si="4"/>
        <v>998777.58814999973</v>
      </c>
      <c r="L69" s="5">
        <f t="shared" si="5"/>
        <v>134834.97440024998</v>
      </c>
      <c r="M69" s="6">
        <f t="shared" si="6"/>
        <v>1133612.5625502497</v>
      </c>
      <c r="N69" s="6">
        <f t="shared" si="7"/>
        <v>11336125.625502497</v>
      </c>
      <c r="O69" s="21">
        <v>1456836.8774999999</v>
      </c>
      <c r="P69" s="7">
        <f t="shared" si="8"/>
        <v>276799.00672499998</v>
      </c>
      <c r="Q69" s="8">
        <f t="shared" si="9"/>
        <v>1733635.8842249999</v>
      </c>
      <c r="R69" s="8">
        <f t="shared" si="10"/>
        <v>17336358.842250001</v>
      </c>
      <c r="S69" s="9">
        <f t="shared" si="14"/>
        <v>323224.3149497502</v>
      </c>
      <c r="T69" s="9">
        <f t="shared" si="11"/>
        <v>3232243.149497502</v>
      </c>
    </row>
    <row r="70" spans="2:20" ht="15.75" thickBot="1">
      <c r="B70" s="31">
        <v>65</v>
      </c>
      <c r="C70" s="32" t="s">
        <v>94</v>
      </c>
      <c r="D70" s="30">
        <v>4</v>
      </c>
      <c r="E70" s="33">
        <v>2900000</v>
      </c>
      <c r="F70" s="33">
        <v>0</v>
      </c>
      <c r="G70" s="33">
        <f t="shared" si="13"/>
        <v>117224.85046499998</v>
      </c>
      <c r="H70" s="33">
        <f t="shared" si="1"/>
        <v>117224.85046499998</v>
      </c>
      <c r="I70" s="33">
        <f t="shared" si="2"/>
        <v>117224.85046499998</v>
      </c>
      <c r="J70" s="33">
        <f t="shared" si="3"/>
        <v>78149.900309999997</v>
      </c>
      <c r="K70" s="33">
        <f t="shared" si="4"/>
        <v>3329824.4517050004</v>
      </c>
      <c r="L70" s="33">
        <f t="shared" si="5"/>
        <v>449526.30098017509</v>
      </c>
      <c r="M70" s="34">
        <f t="shared" si="6"/>
        <v>3779350.7526851753</v>
      </c>
      <c r="N70" s="6">
        <f t="shared" si="7"/>
        <v>15117403.010740701</v>
      </c>
      <c r="O70" s="35">
        <v>3907495.0154999997</v>
      </c>
      <c r="P70" s="36">
        <f t="shared" si="8"/>
        <v>742424.052945</v>
      </c>
      <c r="Q70" s="37">
        <f t="shared" si="9"/>
        <v>4649919.0684449999</v>
      </c>
      <c r="R70" s="37">
        <f t="shared" si="10"/>
        <v>18599676.273779999</v>
      </c>
      <c r="S70" s="95">
        <f t="shared" si="14"/>
        <v>128144.26281482447</v>
      </c>
      <c r="T70" s="95">
        <f t="shared" si="11"/>
        <v>512577.05125929788</v>
      </c>
    </row>
    <row r="71" spans="2:20" ht="15.75" thickBot="1">
      <c r="B71" s="38"/>
      <c r="C71" s="39"/>
      <c r="D71" s="39"/>
      <c r="E71" s="39"/>
      <c r="F71" s="39"/>
      <c r="G71" s="39"/>
      <c r="H71" s="39"/>
      <c r="I71" s="39"/>
      <c r="J71" s="39"/>
      <c r="K71" s="39"/>
      <c r="L71" s="39"/>
      <c r="M71" s="40" t="s">
        <v>188</v>
      </c>
      <c r="N71" s="108">
        <f>SUM(N6:N70)</f>
        <v>571082297.36118519</v>
      </c>
      <c r="O71" s="43" t="s">
        <v>181</v>
      </c>
      <c r="P71" s="39"/>
      <c r="Q71" s="39"/>
      <c r="R71" s="93">
        <f>SUM(R6:R70)</f>
        <v>799998790.41896617</v>
      </c>
      <c r="S71" s="96" t="s">
        <v>183</v>
      </c>
      <c r="T71" s="94">
        <f>SUM(T6:T70)</f>
        <v>101185593.74718983</v>
      </c>
    </row>
    <row r="72" spans="2:20" ht="15.75" thickBot="1">
      <c r="B72" s="38"/>
      <c r="C72" s="39"/>
      <c r="D72" s="39"/>
      <c r="E72" s="39"/>
      <c r="F72" s="39"/>
      <c r="G72" s="39"/>
      <c r="H72" s="39"/>
      <c r="I72" s="39"/>
      <c r="J72" s="39"/>
      <c r="K72" s="39"/>
      <c r="L72" s="39"/>
      <c r="M72" s="39"/>
      <c r="N72" s="39"/>
      <c r="O72" s="40"/>
      <c r="P72" s="91" t="s">
        <v>103</v>
      </c>
      <c r="Q72" s="39"/>
      <c r="R72" s="92">
        <v>800000000</v>
      </c>
      <c r="S72" s="97" t="s">
        <v>184</v>
      </c>
      <c r="T72" s="41"/>
    </row>
    <row r="73" spans="2:20" ht="15.75" thickBot="1">
      <c r="B73" s="38"/>
      <c r="C73" s="39"/>
      <c r="D73" s="39"/>
      <c r="E73" s="39"/>
      <c r="F73" s="39"/>
      <c r="G73" s="39"/>
      <c r="H73" s="39"/>
      <c r="I73" s="39"/>
      <c r="J73" s="39"/>
      <c r="K73" s="39"/>
      <c r="L73" s="39"/>
      <c r="M73" s="39"/>
      <c r="N73" s="39"/>
      <c r="O73" s="40"/>
      <c r="P73" s="40" t="s">
        <v>182</v>
      </c>
      <c r="Q73" s="42"/>
      <c r="R73" s="93">
        <f>+R72-R71</f>
        <v>1209.5810338258743</v>
      </c>
      <c r="S73" s="98"/>
      <c r="T73" s="16"/>
    </row>
    <row r="74" spans="2:20">
      <c r="C74" s="18"/>
      <c r="D74" s="18"/>
      <c r="R74" s="28"/>
    </row>
    <row r="75" spans="2:20">
      <c r="C75" s="23" t="s">
        <v>28</v>
      </c>
      <c r="D75" s="18"/>
      <c r="Q75" s="109" t="s">
        <v>189</v>
      </c>
      <c r="R75" s="110">
        <f>+R71/1.19</f>
        <v>672267891.10837495</v>
      </c>
    </row>
    <row r="76" spans="2:20" ht="22.5">
      <c r="C76" s="23" t="s">
        <v>96</v>
      </c>
      <c r="D76" s="18"/>
      <c r="Q76" s="109" t="s">
        <v>190</v>
      </c>
      <c r="R76" s="110">
        <f>+N71</f>
        <v>571082297.36118519</v>
      </c>
    </row>
    <row r="77" spans="2:20">
      <c r="C77" s="27" t="s">
        <v>97</v>
      </c>
      <c r="D77" s="18"/>
      <c r="Q77" s="109" t="s">
        <v>191</v>
      </c>
      <c r="R77" s="110">
        <f>+R75-R76</f>
        <v>101185593.74718976</v>
      </c>
    </row>
    <row r="78" spans="2:20">
      <c r="C78" s="18"/>
      <c r="D78" s="18"/>
    </row>
    <row r="80" spans="2:20">
      <c r="R80" s="28"/>
    </row>
    <row r="82" spans="3:10">
      <c r="C82" s="1" t="s">
        <v>29</v>
      </c>
    </row>
    <row r="83" spans="3:10">
      <c r="C83" t="s">
        <v>30</v>
      </c>
      <c r="J83" s="19"/>
    </row>
    <row r="84" spans="3:10">
      <c r="C84" t="s">
        <v>31</v>
      </c>
      <c r="J84" s="19"/>
    </row>
  </sheetData>
  <pageMargins left="0.7" right="0.7" top="0.75" bottom="0.75" header="0.3" footer="0.3"/>
  <pageSetup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990BF-9E7C-4724-AFFE-9EB6AC5A706F}">
  <dimension ref="A1:L86"/>
  <sheetViews>
    <sheetView topLeftCell="D73" workbookViewId="0">
      <selection activeCell="H75" sqref="H75"/>
    </sheetView>
  </sheetViews>
  <sheetFormatPr baseColWidth="10" defaultColWidth="11.42578125" defaultRowHeight="12"/>
  <cols>
    <col min="1" max="1" width="3.5703125" style="48" customWidth="1"/>
    <col min="2" max="2" width="8.28515625" style="48" customWidth="1"/>
    <col min="3" max="3" width="97.85546875" style="48" customWidth="1"/>
    <col min="4" max="4" width="14.28515625" style="50" customWidth="1"/>
    <col min="5" max="5" width="14.28515625" style="48" customWidth="1"/>
    <col min="6" max="6" width="12.85546875" style="48" customWidth="1"/>
    <col min="7" max="7" width="10.85546875" style="48" customWidth="1"/>
    <col min="8" max="8" width="18.7109375" style="48" customWidth="1"/>
    <col min="9" max="9" width="14.85546875" style="48" customWidth="1"/>
    <col min="10" max="10" width="11.42578125" style="48"/>
    <col min="11" max="11" width="15.28515625" style="48" bestFit="1" customWidth="1"/>
    <col min="12" max="16384" width="11.42578125" style="48"/>
  </cols>
  <sheetData>
    <row r="1" spans="1:9">
      <c r="A1" s="44"/>
      <c r="B1" s="45"/>
      <c r="C1" s="45"/>
      <c r="D1" s="46"/>
      <c r="E1" s="45"/>
      <c r="F1" s="47"/>
    </row>
    <row r="2" spans="1:9">
      <c r="A2" s="49"/>
      <c r="F2" s="51"/>
    </row>
    <row r="3" spans="1:9">
      <c r="A3" s="49"/>
      <c r="F3" s="51"/>
    </row>
    <row r="4" spans="1:9">
      <c r="A4" s="49"/>
      <c r="F4" s="51"/>
    </row>
    <row r="5" spans="1:9">
      <c r="A5" s="49"/>
      <c r="F5" s="51"/>
    </row>
    <row r="6" spans="1:9" ht="13.5">
      <c r="A6" s="49"/>
      <c r="B6" s="105" t="s">
        <v>106</v>
      </c>
      <c r="C6" s="105"/>
      <c r="D6" s="105"/>
      <c r="E6" s="105"/>
      <c r="F6" s="52"/>
      <c r="G6" s="53"/>
      <c r="H6" s="53"/>
    </row>
    <row r="7" spans="1:9" ht="13.5">
      <c r="A7" s="49"/>
      <c r="B7" s="105"/>
      <c r="C7" s="105"/>
      <c r="D7" s="105"/>
      <c r="E7" s="105"/>
      <c r="F7" s="52"/>
      <c r="G7" s="53"/>
      <c r="H7" s="53"/>
    </row>
    <row r="8" spans="1:9">
      <c r="A8" s="49"/>
      <c r="F8" s="51"/>
    </row>
    <row r="9" spans="1:9">
      <c r="A9" s="49"/>
      <c r="F9" s="51"/>
    </row>
    <row r="10" spans="1:9" ht="79.5" customHeight="1">
      <c r="A10" s="49"/>
      <c r="B10" s="54" t="s">
        <v>11</v>
      </c>
      <c r="C10" s="55" t="s">
        <v>107</v>
      </c>
      <c r="D10" s="55" t="s">
        <v>108</v>
      </c>
      <c r="E10" s="55" t="s">
        <v>109</v>
      </c>
      <c r="F10" s="88" t="s">
        <v>110</v>
      </c>
      <c r="G10" s="88" t="s">
        <v>22</v>
      </c>
      <c r="H10" s="55" t="s">
        <v>180</v>
      </c>
      <c r="I10" s="88" t="s">
        <v>111</v>
      </c>
    </row>
    <row r="11" spans="1:9" ht="114" customHeight="1">
      <c r="A11" s="49"/>
      <c r="B11" s="56">
        <v>1</v>
      </c>
      <c r="C11" s="57" t="s">
        <v>112</v>
      </c>
      <c r="D11" s="58" t="s">
        <v>113</v>
      </c>
      <c r="E11" s="89">
        <v>75</v>
      </c>
      <c r="F11" s="21">
        <v>819953.18737499998</v>
      </c>
      <c r="G11" s="7">
        <f>+F11*19%</f>
        <v>155791.10560124999</v>
      </c>
      <c r="H11" s="8">
        <f>+F11+G11</f>
        <v>975744.29297624994</v>
      </c>
      <c r="I11" s="59">
        <f t="shared" ref="I11:I42" si="0">+E11*H11</f>
        <v>73180821.973218739</v>
      </c>
    </row>
    <row r="12" spans="1:9" ht="108">
      <c r="A12" s="49"/>
      <c r="B12" s="56">
        <v>2</v>
      </c>
      <c r="C12" s="60" t="s">
        <v>114</v>
      </c>
      <c r="D12" s="58" t="s">
        <v>113</v>
      </c>
      <c r="E12" s="89">
        <v>1</v>
      </c>
      <c r="F12" s="21">
        <v>1506260.593875</v>
      </c>
      <c r="G12" s="7">
        <f t="shared" ref="G12:G75" si="1">+F12*19%</f>
        <v>286189.51283625001</v>
      </c>
      <c r="H12" s="8">
        <f t="shared" ref="H12:H75" si="2">+F12+G12</f>
        <v>1792450.10671125</v>
      </c>
      <c r="I12" s="59">
        <f t="shared" si="0"/>
        <v>1792450.10671125</v>
      </c>
    </row>
    <row r="13" spans="1:9" ht="120">
      <c r="A13" s="49"/>
      <c r="B13" s="56">
        <v>3</v>
      </c>
      <c r="C13" s="60" t="s">
        <v>115</v>
      </c>
      <c r="D13" s="58" t="s">
        <v>113</v>
      </c>
      <c r="E13" s="89">
        <v>1</v>
      </c>
      <c r="F13" s="21">
        <v>1250544.87225</v>
      </c>
      <c r="G13" s="7">
        <f t="shared" si="1"/>
        <v>237603.5257275</v>
      </c>
      <c r="H13" s="8">
        <f t="shared" si="2"/>
        <v>1488148.3979775</v>
      </c>
      <c r="I13" s="59">
        <f t="shared" si="0"/>
        <v>1488148.3979775</v>
      </c>
    </row>
    <row r="14" spans="1:9" ht="96">
      <c r="A14" s="49"/>
      <c r="B14" s="56">
        <v>4</v>
      </c>
      <c r="C14" s="60" t="s">
        <v>116</v>
      </c>
      <c r="D14" s="58" t="s">
        <v>113</v>
      </c>
      <c r="E14" s="89">
        <v>1</v>
      </c>
      <c r="F14" s="21">
        <v>428253.80699999997</v>
      </c>
      <c r="G14" s="7">
        <f t="shared" si="1"/>
        <v>81368.223329999993</v>
      </c>
      <c r="H14" s="8">
        <f t="shared" si="2"/>
        <v>509622.03032999998</v>
      </c>
      <c r="I14" s="59">
        <f t="shared" si="0"/>
        <v>509622.03032999998</v>
      </c>
    </row>
    <row r="15" spans="1:9" ht="132">
      <c r="A15" s="49"/>
      <c r="B15" s="56">
        <v>5</v>
      </c>
      <c r="C15" s="60" t="s">
        <v>117</v>
      </c>
      <c r="D15" s="58" t="s">
        <v>113</v>
      </c>
      <c r="E15" s="89">
        <v>6</v>
      </c>
      <c r="F15" s="21">
        <v>701777.08649999998</v>
      </c>
      <c r="G15" s="7">
        <f t="shared" si="1"/>
        <v>133337.646435</v>
      </c>
      <c r="H15" s="8">
        <f t="shared" si="2"/>
        <v>835114.73293499998</v>
      </c>
      <c r="I15" s="59">
        <f t="shared" si="0"/>
        <v>5010688.3976099994</v>
      </c>
    </row>
    <row r="16" spans="1:9" ht="132">
      <c r="A16" s="49"/>
      <c r="B16" s="56">
        <v>6</v>
      </c>
      <c r="C16" s="60" t="s">
        <v>118</v>
      </c>
      <c r="D16" s="58" t="s">
        <v>113</v>
      </c>
      <c r="E16" s="89">
        <v>1</v>
      </c>
      <c r="F16" s="21">
        <v>862109.75174999994</v>
      </c>
      <c r="G16" s="7">
        <f t="shared" si="1"/>
        <v>163800.85283249998</v>
      </c>
      <c r="H16" s="8">
        <f t="shared" si="2"/>
        <v>1025910.6045824999</v>
      </c>
      <c r="I16" s="59">
        <f t="shared" si="0"/>
        <v>1025910.6045824999</v>
      </c>
    </row>
    <row r="17" spans="1:9" ht="225" customHeight="1">
      <c r="A17" s="49"/>
      <c r="B17" s="56">
        <v>7</v>
      </c>
      <c r="C17" s="60" t="s">
        <v>119</v>
      </c>
      <c r="D17" s="58" t="s">
        <v>113</v>
      </c>
      <c r="E17" s="89">
        <v>1</v>
      </c>
      <c r="F17" s="21">
        <v>5504499.4481250001</v>
      </c>
      <c r="G17" s="7">
        <f t="shared" si="1"/>
        <v>1045854.89514375</v>
      </c>
      <c r="H17" s="8">
        <f t="shared" si="2"/>
        <v>6550354.3432687502</v>
      </c>
      <c r="I17" s="59">
        <f t="shared" si="0"/>
        <v>6550354.3432687502</v>
      </c>
    </row>
    <row r="18" spans="1:9" ht="117.75" customHeight="1">
      <c r="A18" s="49"/>
      <c r="B18" s="56">
        <v>8</v>
      </c>
      <c r="C18" s="61" t="s">
        <v>120</v>
      </c>
      <c r="D18" s="58" t="s">
        <v>113</v>
      </c>
      <c r="E18" s="89">
        <v>450</v>
      </c>
      <c r="F18" s="21">
        <v>241555.23074999999</v>
      </c>
      <c r="G18" s="7">
        <f t="shared" si="1"/>
        <v>45895.4938425</v>
      </c>
      <c r="H18" s="8">
        <f t="shared" si="2"/>
        <v>287450.72459250002</v>
      </c>
      <c r="I18" s="59">
        <f t="shared" si="0"/>
        <v>129352826.06662501</v>
      </c>
    </row>
    <row r="19" spans="1:9" ht="12.75">
      <c r="A19" s="49"/>
      <c r="B19" s="56">
        <v>9</v>
      </c>
      <c r="C19" s="62" t="s">
        <v>121</v>
      </c>
      <c r="D19" s="58" t="s">
        <v>113</v>
      </c>
      <c r="E19" s="89">
        <v>11</v>
      </c>
      <c r="F19" s="21">
        <v>704754.662625</v>
      </c>
      <c r="G19" s="7">
        <f t="shared" si="1"/>
        <v>133903.38589875001</v>
      </c>
      <c r="H19" s="8">
        <f t="shared" si="2"/>
        <v>838658.04852375004</v>
      </c>
      <c r="I19" s="59">
        <f t="shared" si="0"/>
        <v>9225238.5337612499</v>
      </c>
    </row>
    <row r="20" spans="1:9" ht="36">
      <c r="A20" s="49"/>
      <c r="B20" s="56">
        <v>10</v>
      </c>
      <c r="C20" s="63" t="s">
        <v>122</v>
      </c>
      <c r="D20" s="58" t="s">
        <v>113</v>
      </c>
      <c r="E20" s="89">
        <v>3</v>
      </c>
      <c r="F20" s="21">
        <v>862199.12962499994</v>
      </c>
      <c r="G20" s="7">
        <f t="shared" si="1"/>
        <v>163817.83462874999</v>
      </c>
      <c r="H20" s="8">
        <f t="shared" si="2"/>
        <v>1026016.9642537499</v>
      </c>
      <c r="I20" s="59">
        <f t="shared" si="0"/>
        <v>3078050.89276125</v>
      </c>
    </row>
    <row r="21" spans="1:9" ht="24">
      <c r="A21" s="49"/>
      <c r="B21" s="56">
        <v>11</v>
      </c>
      <c r="C21" s="57" t="s">
        <v>123</v>
      </c>
      <c r="D21" s="58" t="s">
        <v>113</v>
      </c>
      <c r="E21" s="89">
        <v>2</v>
      </c>
      <c r="F21" s="21">
        <v>909142.75049999997</v>
      </c>
      <c r="G21" s="7">
        <f t="shared" si="1"/>
        <v>172737.12259499999</v>
      </c>
      <c r="H21" s="8">
        <f t="shared" si="2"/>
        <v>1081879.8730949999</v>
      </c>
      <c r="I21" s="59">
        <f t="shared" si="0"/>
        <v>2163759.7461899999</v>
      </c>
    </row>
    <row r="22" spans="1:9" ht="180">
      <c r="A22" s="49"/>
      <c r="B22" s="56">
        <v>12</v>
      </c>
      <c r="C22" s="57" t="s">
        <v>124</v>
      </c>
      <c r="D22" s="58" t="s">
        <v>113</v>
      </c>
      <c r="E22" s="89">
        <v>12</v>
      </c>
      <c r="F22" s="21">
        <v>758562.39187499997</v>
      </c>
      <c r="G22" s="7">
        <f t="shared" si="1"/>
        <v>144126.85445625</v>
      </c>
      <c r="H22" s="8">
        <f t="shared" si="2"/>
        <v>902689.24633124995</v>
      </c>
      <c r="I22" s="59">
        <f t="shared" si="0"/>
        <v>10832270.955975</v>
      </c>
    </row>
    <row r="23" spans="1:9" ht="12.75">
      <c r="A23" s="49"/>
      <c r="B23" s="56">
        <v>13</v>
      </c>
      <c r="C23" s="64" t="s">
        <v>125</v>
      </c>
      <c r="D23" s="65" t="s">
        <v>113</v>
      </c>
      <c r="E23" s="89">
        <v>1</v>
      </c>
      <c r="F23" s="21">
        <v>662288.36737499991</v>
      </c>
      <c r="G23" s="7">
        <f t="shared" si="1"/>
        <v>125834.78980124998</v>
      </c>
      <c r="H23" s="8">
        <f t="shared" si="2"/>
        <v>788123.15717624989</v>
      </c>
      <c r="I23" s="59">
        <f t="shared" si="0"/>
        <v>788123.15717624989</v>
      </c>
    </row>
    <row r="24" spans="1:9" ht="24">
      <c r="A24" s="49"/>
      <c r="B24" s="56">
        <v>14</v>
      </c>
      <c r="C24" s="64" t="s">
        <v>126</v>
      </c>
      <c r="D24" s="65" t="s">
        <v>113</v>
      </c>
      <c r="E24" s="89">
        <v>3</v>
      </c>
      <c r="F24" s="21">
        <v>138143.34299999999</v>
      </c>
      <c r="G24" s="7">
        <f t="shared" si="1"/>
        <v>26247.23517</v>
      </c>
      <c r="H24" s="8">
        <f t="shared" si="2"/>
        <v>164390.57816999999</v>
      </c>
      <c r="I24" s="59">
        <f t="shared" si="0"/>
        <v>493171.73450999998</v>
      </c>
    </row>
    <row r="25" spans="1:9" ht="48">
      <c r="A25" s="49"/>
      <c r="B25" s="56">
        <v>15</v>
      </c>
      <c r="C25" s="64" t="s">
        <v>127</v>
      </c>
      <c r="D25" s="65" t="s">
        <v>113</v>
      </c>
      <c r="E25" s="89">
        <v>3</v>
      </c>
      <c r="F25" s="21">
        <v>186750.29175</v>
      </c>
      <c r="G25" s="7">
        <f t="shared" si="1"/>
        <v>35482.555432499998</v>
      </c>
      <c r="H25" s="8">
        <f t="shared" si="2"/>
        <v>222232.8471825</v>
      </c>
      <c r="I25" s="59">
        <f t="shared" si="0"/>
        <v>666698.54154750006</v>
      </c>
    </row>
    <row r="26" spans="1:9" ht="48">
      <c r="A26" s="49"/>
      <c r="B26" s="56">
        <v>16</v>
      </c>
      <c r="C26" s="64" t="s">
        <v>128</v>
      </c>
      <c r="D26" s="65" t="s">
        <v>113</v>
      </c>
      <c r="E26" s="89">
        <v>1</v>
      </c>
      <c r="F26" s="21">
        <v>169668.99937499998</v>
      </c>
      <c r="G26" s="7">
        <f t="shared" si="1"/>
        <v>32237.109881249999</v>
      </c>
      <c r="H26" s="8">
        <f t="shared" si="2"/>
        <v>201906.10925624997</v>
      </c>
      <c r="I26" s="59">
        <f t="shared" si="0"/>
        <v>201906.10925624997</v>
      </c>
    </row>
    <row r="27" spans="1:9" ht="24">
      <c r="A27" s="49"/>
      <c r="B27" s="56">
        <v>17</v>
      </c>
      <c r="C27" s="65" t="s">
        <v>129</v>
      </c>
      <c r="D27" s="65" t="s">
        <v>113</v>
      </c>
      <c r="E27" s="89">
        <v>4</v>
      </c>
      <c r="F27" s="21">
        <v>769784.65537499997</v>
      </c>
      <c r="G27" s="7">
        <f t="shared" si="1"/>
        <v>146259.08452124998</v>
      </c>
      <c r="H27" s="8">
        <f t="shared" si="2"/>
        <v>916043.73989624996</v>
      </c>
      <c r="I27" s="59">
        <f t="shared" si="0"/>
        <v>3664174.9595849998</v>
      </c>
    </row>
    <row r="28" spans="1:9" ht="53.1" customHeight="1">
      <c r="A28" s="49"/>
      <c r="B28" s="56">
        <v>18</v>
      </c>
      <c r="C28" s="64" t="s">
        <v>130</v>
      </c>
      <c r="D28" s="65" t="s">
        <v>113</v>
      </c>
      <c r="E28" s="89">
        <v>1</v>
      </c>
      <c r="F28" s="21">
        <v>1101101.6924999999</v>
      </c>
      <c r="G28" s="7">
        <f t="shared" si="1"/>
        <v>209209.32157499998</v>
      </c>
      <c r="H28" s="8">
        <f t="shared" si="2"/>
        <v>1310311.0140749998</v>
      </c>
      <c r="I28" s="59">
        <f t="shared" si="0"/>
        <v>1310311.0140749998</v>
      </c>
    </row>
    <row r="29" spans="1:9" ht="48">
      <c r="A29" s="49"/>
      <c r="B29" s="56">
        <v>19</v>
      </c>
      <c r="C29" s="66" t="s">
        <v>131</v>
      </c>
      <c r="D29" s="67" t="s">
        <v>132</v>
      </c>
      <c r="E29" s="89">
        <v>60</v>
      </c>
      <c r="F29" s="21">
        <v>215301.18262499999</v>
      </c>
      <c r="G29" s="7">
        <f t="shared" si="1"/>
        <v>40907.224698749997</v>
      </c>
      <c r="H29" s="8">
        <f t="shared" si="2"/>
        <v>256208.40732374997</v>
      </c>
      <c r="I29" s="59">
        <f t="shared" si="0"/>
        <v>15372504.439424999</v>
      </c>
    </row>
    <row r="30" spans="1:9" ht="123" customHeight="1">
      <c r="A30" s="49"/>
      <c r="B30" s="56">
        <v>20</v>
      </c>
      <c r="C30" s="68" t="s">
        <v>133</v>
      </c>
      <c r="D30" s="69" t="s">
        <v>132</v>
      </c>
      <c r="E30" s="89">
        <v>42</v>
      </c>
      <c r="F30" s="21">
        <v>215832.95287499999</v>
      </c>
      <c r="G30" s="7">
        <f t="shared" si="1"/>
        <v>41008.261046250002</v>
      </c>
      <c r="H30" s="8">
        <f t="shared" si="2"/>
        <v>256841.21392124999</v>
      </c>
      <c r="I30" s="59">
        <f t="shared" si="0"/>
        <v>10787330.984692499</v>
      </c>
    </row>
    <row r="31" spans="1:9" ht="62.25" customHeight="1">
      <c r="A31" s="49"/>
      <c r="B31" s="56">
        <v>21</v>
      </c>
      <c r="C31" s="70" t="s">
        <v>134</v>
      </c>
      <c r="D31" s="69" t="s">
        <v>113</v>
      </c>
      <c r="E31" s="89">
        <v>3</v>
      </c>
      <c r="F31" s="21">
        <v>97887.885374999998</v>
      </c>
      <c r="G31" s="7">
        <f t="shared" si="1"/>
        <v>18598.698221250001</v>
      </c>
      <c r="H31" s="8">
        <f t="shared" si="2"/>
        <v>116486.58359625</v>
      </c>
      <c r="I31" s="59">
        <f t="shared" si="0"/>
        <v>349459.75078875001</v>
      </c>
    </row>
    <row r="32" spans="1:9" ht="132">
      <c r="A32" s="49"/>
      <c r="B32" s="56">
        <v>22</v>
      </c>
      <c r="C32" s="71" t="s">
        <v>135</v>
      </c>
      <c r="D32" s="65" t="s">
        <v>113</v>
      </c>
      <c r="E32" s="89">
        <v>6</v>
      </c>
      <c r="F32" s="21">
        <v>755270.58787499997</v>
      </c>
      <c r="G32" s="7">
        <f t="shared" si="1"/>
        <v>143501.41169625</v>
      </c>
      <c r="H32" s="8">
        <f t="shared" si="2"/>
        <v>898771.99957124994</v>
      </c>
      <c r="I32" s="59">
        <f t="shared" si="0"/>
        <v>5392631.9974274999</v>
      </c>
    </row>
    <row r="33" spans="1:12" ht="120">
      <c r="A33" s="49"/>
      <c r="B33" s="56">
        <v>23</v>
      </c>
      <c r="C33" s="72" t="s">
        <v>136</v>
      </c>
      <c r="D33" s="73" t="s">
        <v>113</v>
      </c>
      <c r="E33" s="89">
        <v>48</v>
      </c>
      <c r="F33" s="21">
        <v>1051825.252875</v>
      </c>
      <c r="G33" s="7">
        <f t="shared" si="1"/>
        <v>199846.79804625001</v>
      </c>
      <c r="H33" s="8">
        <f t="shared" si="2"/>
        <v>1251672.0509212501</v>
      </c>
      <c r="I33" s="59">
        <f t="shared" si="0"/>
        <v>60080258.444220006</v>
      </c>
    </row>
    <row r="34" spans="1:12" ht="24">
      <c r="A34" s="49"/>
      <c r="B34" s="56">
        <v>24</v>
      </c>
      <c r="C34" s="64" t="s">
        <v>137</v>
      </c>
      <c r="D34" s="65" t="s">
        <v>138</v>
      </c>
      <c r="E34" s="89">
        <v>4</v>
      </c>
      <c r="F34" s="21">
        <v>963127.54912500002</v>
      </c>
      <c r="G34" s="7">
        <f t="shared" si="1"/>
        <v>182994.23433375001</v>
      </c>
      <c r="H34" s="8">
        <f t="shared" si="2"/>
        <v>1146121.78345875</v>
      </c>
      <c r="I34" s="59">
        <f t="shared" si="0"/>
        <v>4584487.133835</v>
      </c>
    </row>
    <row r="35" spans="1:12" ht="48">
      <c r="A35" s="49"/>
      <c r="B35" s="56">
        <v>25</v>
      </c>
      <c r="C35" s="64" t="s">
        <v>139</v>
      </c>
      <c r="D35" s="65" t="s">
        <v>113</v>
      </c>
      <c r="E35" s="89">
        <v>31</v>
      </c>
      <c r="F35" s="21">
        <v>596130.1897499999</v>
      </c>
      <c r="G35" s="7">
        <f t="shared" si="1"/>
        <v>113264.73605249998</v>
      </c>
      <c r="H35" s="8">
        <f t="shared" si="2"/>
        <v>709394.92580249987</v>
      </c>
      <c r="I35" s="59">
        <f t="shared" si="0"/>
        <v>21991242.699877497</v>
      </c>
    </row>
    <row r="36" spans="1:12" ht="36">
      <c r="A36" s="49"/>
      <c r="B36" s="56">
        <v>26</v>
      </c>
      <c r="C36" s="64" t="s">
        <v>140</v>
      </c>
      <c r="D36" s="65" t="s">
        <v>113</v>
      </c>
      <c r="E36" s="89">
        <v>7</v>
      </c>
      <c r="F36" s="21">
        <v>573926.2522499999</v>
      </c>
      <c r="G36" s="7">
        <f t="shared" si="1"/>
        <v>109045.98792749998</v>
      </c>
      <c r="H36" s="8">
        <f t="shared" si="2"/>
        <v>682972.24017749983</v>
      </c>
      <c r="I36" s="59">
        <f t="shared" si="0"/>
        <v>4780805.6812424986</v>
      </c>
    </row>
    <row r="37" spans="1:12" ht="132">
      <c r="A37" s="49"/>
      <c r="B37" s="56">
        <v>27</v>
      </c>
      <c r="C37" s="64" t="s">
        <v>141</v>
      </c>
      <c r="D37" s="65" t="s">
        <v>113</v>
      </c>
      <c r="E37" s="89">
        <v>1</v>
      </c>
      <c r="F37" s="21">
        <v>329204.571375</v>
      </c>
      <c r="G37" s="7">
        <f t="shared" si="1"/>
        <v>62548.868561249998</v>
      </c>
      <c r="H37" s="8">
        <f t="shared" si="2"/>
        <v>391753.43993624998</v>
      </c>
      <c r="I37" s="59">
        <f t="shared" si="0"/>
        <v>391753.43993624998</v>
      </c>
    </row>
    <row r="38" spans="1:12" ht="132">
      <c r="A38" s="49"/>
      <c r="B38" s="56">
        <v>28</v>
      </c>
      <c r="C38" s="64" t="s">
        <v>142</v>
      </c>
      <c r="D38" s="65" t="s">
        <v>113</v>
      </c>
      <c r="E38" s="89">
        <v>2</v>
      </c>
      <c r="F38" s="21">
        <v>329204.571375</v>
      </c>
      <c r="G38" s="7">
        <f t="shared" si="1"/>
        <v>62548.868561249998</v>
      </c>
      <c r="H38" s="8">
        <f t="shared" si="2"/>
        <v>391753.43993624998</v>
      </c>
      <c r="I38" s="59">
        <f t="shared" si="0"/>
        <v>783506.87987249997</v>
      </c>
    </row>
    <row r="39" spans="1:12" ht="132">
      <c r="A39" s="49"/>
      <c r="B39" s="56">
        <v>29</v>
      </c>
      <c r="C39" s="64" t="s">
        <v>143</v>
      </c>
      <c r="D39" s="65" t="s">
        <v>113</v>
      </c>
      <c r="E39" s="89">
        <v>3</v>
      </c>
      <c r="F39" s="21">
        <v>329204.571375</v>
      </c>
      <c r="G39" s="7">
        <f t="shared" si="1"/>
        <v>62548.868561249998</v>
      </c>
      <c r="H39" s="8">
        <f t="shared" si="2"/>
        <v>391753.43993624998</v>
      </c>
      <c r="I39" s="59">
        <f t="shared" si="0"/>
        <v>1175260.3198087499</v>
      </c>
    </row>
    <row r="40" spans="1:12" ht="108">
      <c r="A40" s="49"/>
      <c r="B40" s="56">
        <v>30</v>
      </c>
      <c r="C40" s="64" t="s">
        <v>144</v>
      </c>
      <c r="D40" s="65" t="s">
        <v>113</v>
      </c>
      <c r="E40" s="89">
        <v>3</v>
      </c>
      <c r="F40" s="21">
        <v>800878.59974999994</v>
      </c>
      <c r="G40" s="7">
        <f t="shared" si="1"/>
        <v>152166.9339525</v>
      </c>
      <c r="H40" s="8">
        <f t="shared" si="2"/>
        <v>953045.53370249993</v>
      </c>
      <c r="I40" s="59">
        <f t="shared" si="0"/>
        <v>2859136.6011074996</v>
      </c>
    </row>
    <row r="41" spans="1:12" ht="120">
      <c r="A41" s="49"/>
      <c r="B41" s="56">
        <v>31</v>
      </c>
      <c r="C41" s="64" t="s">
        <v>145</v>
      </c>
      <c r="D41" s="65" t="s">
        <v>113</v>
      </c>
      <c r="E41" s="89">
        <v>6</v>
      </c>
      <c r="F41" s="21">
        <v>498078.72599999997</v>
      </c>
      <c r="G41" s="7">
        <f t="shared" si="1"/>
        <v>94634.957939999993</v>
      </c>
      <c r="H41" s="8">
        <f t="shared" si="2"/>
        <v>592713.6839399999</v>
      </c>
      <c r="I41" s="59">
        <f t="shared" si="0"/>
        <v>3556282.1036399994</v>
      </c>
    </row>
    <row r="42" spans="1:12" ht="120">
      <c r="A42" s="49"/>
      <c r="B42" s="56">
        <v>32</v>
      </c>
      <c r="C42" s="64" t="s">
        <v>146</v>
      </c>
      <c r="D42" s="65" t="s">
        <v>113</v>
      </c>
      <c r="E42" s="89">
        <v>2</v>
      </c>
      <c r="F42" s="21">
        <v>2398120.2491250001</v>
      </c>
      <c r="G42" s="7">
        <f t="shared" si="1"/>
        <v>455642.84733375005</v>
      </c>
      <c r="H42" s="8">
        <f t="shared" si="2"/>
        <v>2853763.0964587503</v>
      </c>
      <c r="I42" s="59">
        <f t="shared" si="0"/>
        <v>5707526.1929175006</v>
      </c>
    </row>
    <row r="43" spans="1:12" ht="72">
      <c r="A43" s="49"/>
      <c r="B43" s="56">
        <v>33</v>
      </c>
      <c r="C43" s="74" t="s">
        <v>147</v>
      </c>
      <c r="D43" s="65" t="s">
        <v>113</v>
      </c>
      <c r="E43" s="89">
        <v>2</v>
      </c>
      <c r="F43" s="21">
        <v>1627019.659125</v>
      </c>
      <c r="G43" s="7">
        <f t="shared" si="1"/>
        <v>309133.73523375002</v>
      </c>
      <c r="H43" s="8">
        <f t="shared" si="2"/>
        <v>1936153.39435875</v>
      </c>
      <c r="I43" s="59">
        <f t="shared" ref="I43:I74" si="3">+E43*H43</f>
        <v>3872306.7887174999</v>
      </c>
      <c r="L43" s="75"/>
    </row>
    <row r="44" spans="1:12" ht="24">
      <c r="A44" s="49"/>
      <c r="B44" s="56">
        <v>34</v>
      </c>
      <c r="C44" s="64" t="s">
        <v>148</v>
      </c>
      <c r="D44" s="65" t="s">
        <v>113</v>
      </c>
      <c r="E44" s="89">
        <v>18</v>
      </c>
      <c r="F44" s="21">
        <v>953800.77112499997</v>
      </c>
      <c r="G44" s="7">
        <f t="shared" si="1"/>
        <v>181222.14651374999</v>
      </c>
      <c r="H44" s="8">
        <f t="shared" si="2"/>
        <v>1135022.91763875</v>
      </c>
      <c r="I44" s="59">
        <f t="shared" si="3"/>
        <v>20430412.517497502</v>
      </c>
      <c r="K44" s="76"/>
      <c r="L44" s="75"/>
    </row>
    <row r="45" spans="1:12" ht="12.75">
      <c r="A45" s="49"/>
      <c r="B45" s="56">
        <v>35</v>
      </c>
      <c r="C45" s="71" t="s">
        <v>149</v>
      </c>
      <c r="D45" s="65" t="s">
        <v>113</v>
      </c>
      <c r="E45" s="89">
        <v>3</v>
      </c>
      <c r="F45" s="21">
        <v>238004.84925</v>
      </c>
      <c r="G45" s="7">
        <f t="shared" si="1"/>
        <v>45220.921357500003</v>
      </c>
      <c r="H45" s="8">
        <f t="shared" si="2"/>
        <v>283225.77060749999</v>
      </c>
      <c r="I45" s="59">
        <f t="shared" si="3"/>
        <v>849677.31182249996</v>
      </c>
    </row>
    <row r="46" spans="1:12" ht="72">
      <c r="A46" s="49"/>
      <c r="B46" s="56">
        <v>36</v>
      </c>
      <c r="C46" s="74" t="s">
        <v>150</v>
      </c>
      <c r="D46" s="65" t="s">
        <v>113</v>
      </c>
      <c r="E46" s="89">
        <v>3</v>
      </c>
      <c r="F46" s="21">
        <v>262381.399875</v>
      </c>
      <c r="G46" s="7">
        <f t="shared" si="1"/>
        <v>49852.465976250001</v>
      </c>
      <c r="H46" s="8">
        <f t="shared" si="2"/>
        <v>312233.86585125001</v>
      </c>
      <c r="I46" s="59">
        <f t="shared" si="3"/>
        <v>936701.59755375003</v>
      </c>
    </row>
    <row r="47" spans="1:12" ht="12.75">
      <c r="A47" s="49"/>
      <c r="B47" s="56">
        <v>37</v>
      </c>
      <c r="C47" s="64" t="s">
        <v>151</v>
      </c>
      <c r="D47" s="65" t="s">
        <v>113</v>
      </c>
      <c r="E47" s="89">
        <v>6</v>
      </c>
      <c r="F47" s="21">
        <v>171611.14124999999</v>
      </c>
      <c r="G47" s="7">
        <f t="shared" si="1"/>
        <v>32606.116837499998</v>
      </c>
      <c r="H47" s="8">
        <f t="shared" si="2"/>
        <v>204217.2580875</v>
      </c>
      <c r="I47" s="59">
        <f t="shared" si="3"/>
        <v>1225303.548525</v>
      </c>
    </row>
    <row r="48" spans="1:12" ht="60.75">
      <c r="A48" s="49"/>
      <c r="B48" s="56">
        <v>38</v>
      </c>
      <c r="C48" s="77" t="s">
        <v>152</v>
      </c>
      <c r="D48" s="65" t="s">
        <v>113</v>
      </c>
      <c r="E48" s="89">
        <v>2</v>
      </c>
      <c r="F48" s="21">
        <v>1919689.4782499999</v>
      </c>
      <c r="G48" s="7">
        <f t="shared" si="1"/>
        <v>364741.00086749997</v>
      </c>
      <c r="H48" s="8">
        <f t="shared" si="2"/>
        <v>2284430.4791174997</v>
      </c>
      <c r="I48" s="59">
        <f t="shared" si="3"/>
        <v>4568860.9582349993</v>
      </c>
    </row>
    <row r="49" spans="1:9" ht="72.75">
      <c r="A49" s="49"/>
      <c r="B49" s="56">
        <v>39</v>
      </c>
      <c r="C49" s="77" t="s">
        <v>153</v>
      </c>
      <c r="D49" s="65" t="s">
        <v>113</v>
      </c>
      <c r="E49" s="89">
        <v>1</v>
      </c>
      <c r="F49" s="21">
        <v>5615760.8493750002</v>
      </c>
      <c r="G49" s="7">
        <f t="shared" si="1"/>
        <v>1066994.5613812502</v>
      </c>
      <c r="H49" s="8">
        <f t="shared" si="2"/>
        <v>6682755.4107562508</v>
      </c>
      <c r="I49" s="59">
        <f t="shared" si="3"/>
        <v>6682755.4107562508</v>
      </c>
    </row>
    <row r="50" spans="1:9" ht="84">
      <c r="A50" s="49"/>
      <c r="B50" s="56">
        <v>40</v>
      </c>
      <c r="C50" s="64" t="s">
        <v>154</v>
      </c>
      <c r="D50" s="65" t="s">
        <v>113</v>
      </c>
      <c r="E50" s="89">
        <v>5</v>
      </c>
      <c r="F50" s="21">
        <v>3462268.40625</v>
      </c>
      <c r="G50" s="7">
        <f t="shared" si="1"/>
        <v>657830.9971875</v>
      </c>
      <c r="H50" s="8">
        <f t="shared" si="2"/>
        <v>4120099.4034374999</v>
      </c>
      <c r="I50" s="59">
        <f t="shared" si="3"/>
        <v>20600497.017187499</v>
      </c>
    </row>
    <row r="51" spans="1:9" ht="48.75">
      <c r="A51" s="49"/>
      <c r="B51" s="56">
        <v>41</v>
      </c>
      <c r="C51" s="77" t="s">
        <v>155</v>
      </c>
      <c r="D51" s="65" t="s">
        <v>113</v>
      </c>
      <c r="E51" s="89">
        <v>1</v>
      </c>
      <c r="F51" s="21">
        <v>5609172.1822499996</v>
      </c>
      <c r="G51" s="7">
        <f t="shared" si="1"/>
        <v>1065742.7146274999</v>
      </c>
      <c r="H51" s="8">
        <f t="shared" si="2"/>
        <v>6674914.8968774993</v>
      </c>
      <c r="I51" s="59">
        <f t="shared" si="3"/>
        <v>6674914.8968774993</v>
      </c>
    </row>
    <row r="52" spans="1:9" ht="24">
      <c r="A52" s="49"/>
      <c r="B52" s="56">
        <v>42</v>
      </c>
      <c r="C52" s="64" t="s">
        <v>156</v>
      </c>
      <c r="D52" s="65" t="s">
        <v>113</v>
      </c>
      <c r="E52" s="89">
        <v>11</v>
      </c>
      <c r="F52" s="21">
        <v>719403.07799999998</v>
      </c>
      <c r="G52" s="7">
        <f t="shared" si="1"/>
        <v>136686.58481999999</v>
      </c>
      <c r="H52" s="8">
        <f t="shared" si="2"/>
        <v>856089.66281999997</v>
      </c>
      <c r="I52" s="59">
        <f t="shared" si="3"/>
        <v>9416986.2910200004</v>
      </c>
    </row>
    <row r="53" spans="1:9" ht="96">
      <c r="A53" s="49"/>
      <c r="B53" s="56">
        <v>43</v>
      </c>
      <c r="C53" s="64" t="s">
        <v>157</v>
      </c>
      <c r="D53" s="65" t="s">
        <v>113</v>
      </c>
      <c r="E53" s="89">
        <v>3</v>
      </c>
      <c r="F53" s="21">
        <v>7760070.4184999997</v>
      </c>
      <c r="G53" s="7">
        <f t="shared" si="1"/>
        <v>1474413.3795149999</v>
      </c>
      <c r="H53" s="8">
        <f t="shared" si="2"/>
        <v>9234483.7980150003</v>
      </c>
      <c r="I53" s="59">
        <f t="shared" si="3"/>
        <v>27703451.394045003</v>
      </c>
    </row>
    <row r="54" spans="1:9" ht="48">
      <c r="A54" s="49"/>
      <c r="B54" s="56">
        <v>44</v>
      </c>
      <c r="C54" s="71" t="s">
        <v>158</v>
      </c>
      <c r="D54" s="65" t="s">
        <v>113</v>
      </c>
      <c r="E54" s="89">
        <v>1</v>
      </c>
      <c r="F54" s="21">
        <v>1222113.7139999999</v>
      </c>
      <c r="G54" s="7">
        <f t="shared" si="1"/>
        <v>232201.60566</v>
      </c>
      <c r="H54" s="8">
        <f t="shared" si="2"/>
        <v>1454315.31966</v>
      </c>
      <c r="I54" s="59">
        <f t="shared" si="3"/>
        <v>1454315.31966</v>
      </c>
    </row>
    <row r="55" spans="1:9" ht="36">
      <c r="A55" s="49"/>
      <c r="B55" s="56">
        <v>45</v>
      </c>
      <c r="C55" s="64" t="s">
        <v>159</v>
      </c>
      <c r="D55" s="65" t="s">
        <v>113</v>
      </c>
      <c r="E55" s="89">
        <v>14</v>
      </c>
      <c r="F55" s="21">
        <v>484059.890625</v>
      </c>
      <c r="G55" s="7">
        <f t="shared" si="1"/>
        <v>91971.379218750008</v>
      </c>
      <c r="H55" s="8">
        <f t="shared" si="2"/>
        <v>576031.26984375005</v>
      </c>
      <c r="I55" s="59">
        <f t="shared" si="3"/>
        <v>8064437.7778125005</v>
      </c>
    </row>
    <row r="56" spans="1:9" ht="84">
      <c r="A56" s="49"/>
      <c r="B56" s="56">
        <v>46</v>
      </c>
      <c r="C56" s="78" t="s">
        <v>160</v>
      </c>
      <c r="D56" s="79" t="s">
        <v>113</v>
      </c>
      <c r="E56" s="89">
        <v>1</v>
      </c>
      <c r="F56" s="21">
        <v>267830.07750000001</v>
      </c>
      <c r="G56" s="7">
        <f t="shared" si="1"/>
        <v>50887.714725000005</v>
      </c>
      <c r="H56" s="8">
        <f t="shared" si="2"/>
        <v>318717.79222500004</v>
      </c>
      <c r="I56" s="59">
        <f t="shared" si="3"/>
        <v>318717.79222500004</v>
      </c>
    </row>
    <row r="57" spans="1:9" ht="156">
      <c r="A57" s="49"/>
      <c r="B57" s="56">
        <v>47</v>
      </c>
      <c r="C57" s="74" t="s">
        <v>161</v>
      </c>
      <c r="D57" s="65" t="s">
        <v>113</v>
      </c>
      <c r="E57" s="89">
        <v>1</v>
      </c>
      <c r="F57" s="21">
        <v>6724920.6037499998</v>
      </c>
      <c r="G57" s="7">
        <f t="shared" si="1"/>
        <v>1277734.9147125001</v>
      </c>
      <c r="H57" s="8">
        <f t="shared" si="2"/>
        <v>8002655.5184624996</v>
      </c>
      <c r="I57" s="59">
        <f t="shared" si="3"/>
        <v>8002655.5184624996</v>
      </c>
    </row>
    <row r="58" spans="1:9" ht="72" customHeight="1">
      <c r="A58" s="49"/>
      <c r="B58" s="56">
        <v>48</v>
      </c>
      <c r="C58" s="74" t="s">
        <v>162</v>
      </c>
      <c r="D58" s="65" t="s">
        <v>113</v>
      </c>
      <c r="E58" s="89">
        <v>1</v>
      </c>
      <c r="F58" s="21">
        <v>1548351.3896250001</v>
      </c>
      <c r="G58" s="7">
        <f t="shared" si="1"/>
        <v>294186.76402875001</v>
      </c>
      <c r="H58" s="8">
        <f t="shared" si="2"/>
        <v>1842538.1536537502</v>
      </c>
      <c r="I58" s="59">
        <f t="shared" si="3"/>
        <v>1842538.1536537502</v>
      </c>
    </row>
    <row r="59" spans="1:9" ht="60">
      <c r="A59" s="49"/>
      <c r="B59" s="56">
        <v>49</v>
      </c>
      <c r="C59" s="64" t="s">
        <v>163</v>
      </c>
      <c r="D59" s="65" t="s">
        <v>132</v>
      </c>
      <c r="E59" s="89">
        <v>30</v>
      </c>
      <c r="F59" s="21">
        <v>485442.15599999996</v>
      </c>
      <c r="G59" s="7">
        <f t="shared" si="1"/>
        <v>92234.009639999989</v>
      </c>
      <c r="H59" s="8">
        <f t="shared" si="2"/>
        <v>577676.1656399999</v>
      </c>
      <c r="I59" s="59">
        <f t="shared" si="3"/>
        <v>17330284.969199996</v>
      </c>
    </row>
    <row r="60" spans="1:9" ht="60">
      <c r="A60" s="49"/>
      <c r="B60" s="56">
        <v>50</v>
      </c>
      <c r="C60" s="64" t="s">
        <v>164</v>
      </c>
      <c r="D60" s="65" t="s">
        <v>113</v>
      </c>
      <c r="E60" s="89">
        <v>1</v>
      </c>
      <c r="F60" s="21">
        <v>708809.27024999994</v>
      </c>
      <c r="G60" s="7">
        <f t="shared" si="1"/>
        <v>134673.7613475</v>
      </c>
      <c r="H60" s="8">
        <f t="shared" si="2"/>
        <v>843483.03159749997</v>
      </c>
      <c r="I60" s="59">
        <f t="shared" si="3"/>
        <v>843483.03159749997</v>
      </c>
    </row>
    <row r="61" spans="1:9" ht="72">
      <c r="A61" s="49"/>
      <c r="B61" s="56">
        <v>51</v>
      </c>
      <c r="C61" s="74" t="s">
        <v>165</v>
      </c>
      <c r="D61" s="65" t="s">
        <v>113</v>
      </c>
      <c r="E61" s="89">
        <v>65</v>
      </c>
      <c r="F61" s="21">
        <v>282282.31125000003</v>
      </c>
      <c r="G61" s="7">
        <f t="shared" si="1"/>
        <v>53633.639137500009</v>
      </c>
      <c r="H61" s="8">
        <f t="shared" si="2"/>
        <v>335915.95038750005</v>
      </c>
      <c r="I61" s="59">
        <f t="shared" si="3"/>
        <v>21834536.775187504</v>
      </c>
    </row>
    <row r="62" spans="1:9" ht="72">
      <c r="A62" s="49"/>
      <c r="B62" s="56">
        <v>52</v>
      </c>
      <c r="C62" s="74" t="s">
        <v>166</v>
      </c>
      <c r="D62" s="65" t="s">
        <v>113</v>
      </c>
      <c r="E62" s="89">
        <v>60</v>
      </c>
      <c r="F62" s="21">
        <v>247803.25012499999</v>
      </c>
      <c r="G62" s="7">
        <f t="shared" si="1"/>
        <v>47082.617523749999</v>
      </c>
      <c r="H62" s="8">
        <f t="shared" si="2"/>
        <v>294885.86764874996</v>
      </c>
      <c r="I62" s="59">
        <f t="shared" si="3"/>
        <v>17693152.058924999</v>
      </c>
    </row>
    <row r="63" spans="1:9" ht="140.1" customHeight="1">
      <c r="A63" s="49"/>
      <c r="B63" s="56">
        <v>53</v>
      </c>
      <c r="C63" s="74" t="s">
        <v>167</v>
      </c>
      <c r="D63" s="65" t="s">
        <v>113</v>
      </c>
      <c r="E63" s="89">
        <v>54</v>
      </c>
      <c r="F63" s="21">
        <v>403003.714125</v>
      </c>
      <c r="G63" s="7">
        <f t="shared" si="1"/>
        <v>76570.705683749999</v>
      </c>
      <c r="H63" s="8">
        <f t="shared" si="2"/>
        <v>479574.41980874998</v>
      </c>
      <c r="I63" s="59">
        <f t="shared" si="3"/>
        <v>25897018.6696725</v>
      </c>
    </row>
    <row r="64" spans="1:9" ht="84">
      <c r="A64" s="49"/>
      <c r="B64" s="56">
        <v>54</v>
      </c>
      <c r="C64" s="74" t="s">
        <v>168</v>
      </c>
      <c r="D64" s="65" t="s">
        <v>113</v>
      </c>
      <c r="E64" s="89">
        <v>15</v>
      </c>
      <c r="F64" s="21">
        <v>733964.926125</v>
      </c>
      <c r="G64" s="7">
        <f t="shared" si="1"/>
        <v>139453.33596375</v>
      </c>
      <c r="H64" s="8">
        <f t="shared" si="2"/>
        <v>873418.26208875002</v>
      </c>
      <c r="I64" s="59">
        <f t="shared" si="3"/>
        <v>13101273.931331251</v>
      </c>
    </row>
    <row r="65" spans="1:9" ht="36">
      <c r="A65" s="49"/>
      <c r="B65" s="56">
        <v>55</v>
      </c>
      <c r="C65" s="64" t="s">
        <v>169</v>
      </c>
      <c r="D65" s="65" t="s">
        <v>113</v>
      </c>
      <c r="E65" s="89">
        <v>2</v>
      </c>
      <c r="F65" s="21">
        <v>1830663.4934999999</v>
      </c>
      <c r="G65" s="7">
        <f t="shared" si="1"/>
        <v>347826.06376499997</v>
      </c>
      <c r="H65" s="8">
        <f t="shared" si="2"/>
        <v>2178489.557265</v>
      </c>
      <c r="I65" s="59">
        <f t="shared" si="3"/>
        <v>4356979.1145299999</v>
      </c>
    </row>
    <row r="66" spans="1:9" ht="120">
      <c r="A66" s="49"/>
      <c r="B66" s="56">
        <v>56</v>
      </c>
      <c r="C66" s="64" t="s">
        <v>170</v>
      </c>
      <c r="D66" s="65" t="s">
        <v>113</v>
      </c>
      <c r="E66" s="89">
        <v>1</v>
      </c>
      <c r="F66" s="21">
        <v>1988473.9038749998</v>
      </c>
      <c r="G66" s="7">
        <f t="shared" si="1"/>
        <v>377810.04173624999</v>
      </c>
      <c r="H66" s="8">
        <f t="shared" si="2"/>
        <v>2366283.9456112497</v>
      </c>
      <c r="I66" s="59">
        <f t="shared" si="3"/>
        <v>2366283.9456112497</v>
      </c>
    </row>
    <row r="67" spans="1:9" ht="144">
      <c r="A67" s="49"/>
      <c r="B67" s="56">
        <v>57</v>
      </c>
      <c r="C67" s="65" t="s">
        <v>171</v>
      </c>
      <c r="D67" s="65" t="s">
        <v>113</v>
      </c>
      <c r="E67" s="89">
        <v>19</v>
      </c>
      <c r="F67" s="21">
        <v>2908163.8057499998</v>
      </c>
      <c r="G67" s="7">
        <f t="shared" si="1"/>
        <v>552551.12309250003</v>
      </c>
      <c r="H67" s="8">
        <f t="shared" si="2"/>
        <v>3460714.9288424999</v>
      </c>
      <c r="I67" s="59">
        <f t="shared" si="3"/>
        <v>65753583.648007497</v>
      </c>
    </row>
    <row r="68" spans="1:9" ht="72.75">
      <c r="A68" s="49"/>
      <c r="B68" s="56">
        <v>58</v>
      </c>
      <c r="C68" s="80" t="s">
        <v>172</v>
      </c>
      <c r="D68" s="65" t="s">
        <v>113</v>
      </c>
      <c r="E68" s="89">
        <v>1</v>
      </c>
      <c r="F68" s="21">
        <v>6767388.0232499996</v>
      </c>
      <c r="G68" s="7">
        <f t="shared" si="1"/>
        <v>1285803.7244175</v>
      </c>
      <c r="H68" s="8">
        <f t="shared" si="2"/>
        <v>8053191.7476674998</v>
      </c>
      <c r="I68" s="59">
        <f t="shared" si="3"/>
        <v>8053191.7476674998</v>
      </c>
    </row>
    <row r="69" spans="1:9" ht="72.75">
      <c r="A69" s="49"/>
      <c r="B69" s="56">
        <v>59</v>
      </c>
      <c r="C69" s="80" t="s">
        <v>173</v>
      </c>
      <c r="D69" s="65" t="s">
        <v>113</v>
      </c>
      <c r="E69" s="89">
        <v>1</v>
      </c>
      <c r="F69" s="21">
        <v>5108088.3359999992</v>
      </c>
      <c r="G69" s="7">
        <f t="shared" si="1"/>
        <v>970536.78383999981</v>
      </c>
      <c r="H69" s="8">
        <f t="shared" si="2"/>
        <v>6078625.1198399989</v>
      </c>
      <c r="I69" s="59">
        <f t="shared" si="3"/>
        <v>6078625.1198399989</v>
      </c>
    </row>
    <row r="70" spans="1:9" ht="48">
      <c r="A70" s="49"/>
      <c r="B70" s="56">
        <v>60</v>
      </c>
      <c r="C70" s="57" t="s">
        <v>174</v>
      </c>
      <c r="D70" s="65" t="s">
        <v>113</v>
      </c>
      <c r="E70" s="89">
        <v>10</v>
      </c>
      <c r="F70" s="21">
        <v>2167429.7703749998</v>
      </c>
      <c r="G70" s="7">
        <f t="shared" si="1"/>
        <v>411811.65637124999</v>
      </c>
      <c r="H70" s="8">
        <f t="shared" si="2"/>
        <v>2579241.4267462497</v>
      </c>
      <c r="I70" s="59">
        <f t="shared" si="3"/>
        <v>25792414.267462496</v>
      </c>
    </row>
    <row r="71" spans="1:9" ht="24">
      <c r="A71" s="49"/>
      <c r="B71" s="56">
        <v>61</v>
      </c>
      <c r="C71" s="63" t="s">
        <v>175</v>
      </c>
      <c r="D71" s="65" t="s">
        <v>113</v>
      </c>
      <c r="E71" s="89">
        <v>15</v>
      </c>
      <c r="F71" s="21">
        <v>1916802.9663749998</v>
      </c>
      <c r="G71" s="7">
        <f t="shared" si="1"/>
        <v>364192.56361124996</v>
      </c>
      <c r="H71" s="8">
        <f t="shared" si="2"/>
        <v>2280995.5299862497</v>
      </c>
      <c r="I71" s="59">
        <f t="shared" si="3"/>
        <v>34214932.949793749</v>
      </c>
    </row>
    <row r="72" spans="1:9" ht="72.75">
      <c r="A72" s="49"/>
      <c r="B72" s="56">
        <v>62</v>
      </c>
      <c r="C72" s="80" t="s">
        <v>176</v>
      </c>
      <c r="D72" s="65" t="s">
        <v>113</v>
      </c>
      <c r="E72" s="89">
        <v>1</v>
      </c>
      <c r="F72" s="21">
        <v>2449650.8099999996</v>
      </c>
      <c r="G72" s="7">
        <f t="shared" si="1"/>
        <v>465433.65389999992</v>
      </c>
      <c r="H72" s="8">
        <f t="shared" si="2"/>
        <v>2915084.4638999994</v>
      </c>
      <c r="I72" s="59">
        <f t="shared" si="3"/>
        <v>2915084.4638999994</v>
      </c>
    </row>
    <row r="73" spans="1:9" ht="84">
      <c r="A73" s="49"/>
      <c r="B73" s="56">
        <v>63</v>
      </c>
      <c r="C73" s="57" t="s">
        <v>177</v>
      </c>
      <c r="D73" s="65" t="s">
        <v>113</v>
      </c>
      <c r="E73" s="89">
        <v>5</v>
      </c>
      <c r="F73" s="21">
        <v>1015237.6608749999</v>
      </c>
      <c r="G73" s="7">
        <f t="shared" si="1"/>
        <v>192895.15556625</v>
      </c>
      <c r="H73" s="8">
        <f t="shared" si="2"/>
        <v>1208132.81644125</v>
      </c>
      <c r="I73" s="59">
        <f t="shared" si="3"/>
        <v>6040664.0822062502</v>
      </c>
    </row>
    <row r="74" spans="1:9" ht="84.75">
      <c r="A74" s="49"/>
      <c r="B74" s="56">
        <v>64</v>
      </c>
      <c r="C74" s="80" t="s">
        <v>178</v>
      </c>
      <c r="D74" s="65" t="s">
        <v>113</v>
      </c>
      <c r="E74" s="89">
        <v>10</v>
      </c>
      <c r="F74" s="21">
        <v>1456836.8774999999</v>
      </c>
      <c r="G74" s="7">
        <f t="shared" si="1"/>
        <v>276799.00672499998</v>
      </c>
      <c r="H74" s="8">
        <f t="shared" si="2"/>
        <v>1733635.8842249999</v>
      </c>
      <c r="I74" s="59">
        <f t="shared" si="3"/>
        <v>17336358.842250001</v>
      </c>
    </row>
    <row r="75" spans="1:9" ht="24">
      <c r="A75" s="49"/>
      <c r="B75" s="81">
        <v>65</v>
      </c>
      <c r="C75" s="82" t="s">
        <v>179</v>
      </c>
      <c r="D75" s="83" t="s">
        <v>113</v>
      </c>
      <c r="E75" s="90">
        <v>4</v>
      </c>
      <c r="F75" s="35">
        <v>3907495.0154999997</v>
      </c>
      <c r="G75" s="36">
        <f t="shared" si="1"/>
        <v>742424.052945</v>
      </c>
      <c r="H75" s="37">
        <f t="shared" si="2"/>
        <v>4649919.0684449999</v>
      </c>
      <c r="I75" s="59">
        <f t="shared" ref="I75:I106" si="4">+E75*H75</f>
        <v>18599676.273779999</v>
      </c>
    </row>
    <row r="76" spans="1:9" ht="27.75" customHeight="1">
      <c r="A76" s="49"/>
      <c r="B76" s="106"/>
      <c r="C76" s="107"/>
      <c r="D76" s="107"/>
      <c r="E76" s="107"/>
      <c r="F76" s="84" t="s">
        <v>100</v>
      </c>
      <c r="G76" s="85"/>
      <c r="H76" s="86"/>
      <c r="I76" s="87">
        <f>SUM(I11:I75)</f>
        <v>799998790.41896617</v>
      </c>
    </row>
    <row r="77" spans="1:9">
      <c r="F77" s="100" t="s">
        <v>104</v>
      </c>
      <c r="G77" s="101"/>
      <c r="H77" s="102"/>
      <c r="I77" s="103">
        <v>1210</v>
      </c>
    </row>
    <row r="78" spans="1:9">
      <c r="F78" s="100" t="s">
        <v>185</v>
      </c>
      <c r="G78" s="101"/>
      <c r="H78" s="102"/>
      <c r="I78" s="104">
        <f>+I76+I77</f>
        <v>800000000.41896617</v>
      </c>
    </row>
    <row r="84" spans="2:2">
      <c r="B84" s="99" t="s">
        <v>29</v>
      </c>
    </row>
    <row r="85" spans="2:2">
      <c r="B85" s="48" t="s">
        <v>30</v>
      </c>
    </row>
    <row r="86" spans="2:2">
      <c r="B86" s="48" t="s">
        <v>31</v>
      </c>
    </row>
  </sheetData>
  <mergeCells count="2">
    <mergeCell ref="B6:E7"/>
    <mergeCell ref="B76:E7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ESTRUCTURA DE COSTOS POR UNIDAD</vt:lpstr>
      <vt:lpstr>ESTRUCTURA COSTOS TOTAL</vt: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EQUIPO</dc:creator>
  <cp:lastModifiedBy>EQUIPO</cp:lastModifiedBy>
  <dcterms:created xsi:type="dcterms:W3CDTF">2015-06-05T18:19:34Z</dcterms:created>
  <dcterms:modified xsi:type="dcterms:W3CDTF">2023-11-30T22:53:16Z</dcterms:modified>
</cp:coreProperties>
</file>