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embeddings/oleObject1.bin" ContentType="application/vnd.openxmlformats-officedocument.oleObject"/>
  <Override PartName="/xl/drawings/drawing7.xml" ContentType="application/vnd.openxmlformats-officedocument.drawing+xml"/>
  <Override PartName="/xl/embeddings/oleObject2.bin" ContentType="application/vnd.openxmlformats-officedocument.oleObject"/>
  <Override PartName="/xl/drawings/drawing8.xml" ContentType="application/vnd.openxmlformats-officedocument.drawing+xml"/>
  <Override PartName="/xl/embeddings/oleObject3.bin" ContentType="application/vnd.openxmlformats-officedocument.oleObject"/>
  <Override PartName="/xl/drawings/drawing9.xml" ContentType="application/vnd.openxmlformats-officedocument.drawing+xml"/>
  <Override PartName="/xl/embeddings/oleObject4.bin" ContentType="application/vnd.openxmlformats-officedocument.oleObject"/>
  <Override PartName="/xl/drawings/drawing10.xml" ContentType="application/vnd.openxmlformats-officedocument.drawing+xml"/>
  <Override PartName="/xl/embeddings/oleObject5.bin" ContentType="application/vnd.openxmlformats-officedocument.oleObject"/>
  <Override PartName="/xl/drawings/drawing11.xml" ContentType="application/vnd.openxmlformats-officedocument.drawing+xml"/>
  <Override PartName="/xl/embeddings/oleObject6.bin" ContentType="application/vnd.openxmlformats-officedocument.oleObject"/>
  <Override PartName="/xl/drawings/drawing12.xml" ContentType="application/vnd.openxmlformats-officedocument.drawing+xml"/>
  <Override PartName="/xl/embeddings/oleObject7.bin" ContentType="application/vnd.openxmlformats-officedocument.oleObject"/>
  <Override PartName="/xl/drawings/drawing13.xml" ContentType="application/vnd.openxmlformats-officedocument.drawing+xml"/>
  <Override PartName="/xl/embeddings/oleObject8.bin" ContentType="application/vnd.openxmlformats-officedocument.oleObject"/>
  <Override PartName="/xl/drawings/drawing14.xml" ContentType="application/vnd.openxmlformats-officedocument.drawing+xml"/>
  <Override PartName="/xl/embeddings/oleObject9.bin" ContentType="application/vnd.openxmlformats-officedocument.oleObject"/>
  <Override PartName="/xl/drawings/drawing15.xml" ContentType="application/vnd.openxmlformats-officedocument.drawing+xml"/>
  <Override PartName="/xl/embeddings/oleObject10.bin" ContentType="application/vnd.openxmlformats-officedocument.oleObject"/>
  <Override PartName="/xl/drawings/drawing16.xml" ContentType="application/vnd.openxmlformats-officedocument.drawing+xml"/>
  <Override PartName="/xl/embeddings/oleObject11.bin" ContentType="application/vnd.openxmlformats-officedocument.oleObject"/>
  <Override PartName="/xl/drawings/drawing17.xml" ContentType="application/vnd.openxmlformats-officedocument.drawing+xml"/>
  <Override PartName="/xl/embeddings/oleObject12.bin" ContentType="application/vnd.openxmlformats-officedocument.oleObject"/>
  <Override PartName="/xl/drawings/drawing18.xml" ContentType="application/vnd.openxmlformats-officedocument.drawing+xml"/>
  <Override PartName="/xl/embeddings/oleObject13.bin" ContentType="application/vnd.openxmlformats-officedocument.oleObject"/>
  <Override PartName="/xl/drawings/drawing19.xml" ContentType="application/vnd.openxmlformats-officedocument.drawing+xml"/>
  <Override PartName="/xl/embeddings/oleObject14.bin" ContentType="application/vnd.openxmlformats-officedocument.oleObject"/>
  <Override PartName="/xl/drawings/drawing20.xml" ContentType="application/vnd.openxmlformats-officedocument.drawing+xml"/>
  <Override PartName="/xl/embeddings/oleObject15.bin" ContentType="application/vnd.openxmlformats-officedocument.oleObject"/>
  <Override PartName="/xl/drawings/drawing21.xml" ContentType="application/vnd.openxmlformats-officedocument.drawing+xml"/>
  <Override PartName="/xl/embeddings/oleObject16.bin" ContentType="application/vnd.openxmlformats-officedocument.oleObject"/>
  <Override PartName="/xl/drawings/drawing22.xml" ContentType="application/vnd.openxmlformats-officedocument.drawing+xml"/>
  <Override PartName="/xl/embeddings/oleObject17.bin" ContentType="application/vnd.openxmlformats-officedocument.oleObject"/>
  <Override PartName="/xl/drawings/drawing23.xml" ContentType="application/vnd.openxmlformats-officedocument.drawing+xml"/>
  <Override PartName="/xl/embeddings/oleObject18.bin" ContentType="application/vnd.openxmlformats-officedocument.oleObject"/>
  <Override PartName="/xl/drawings/drawing24.xml" ContentType="application/vnd.openxmlformats-officedocument.drawing+xml"/>
  <Override PartName="/xl/embeddings/oleObject19.bin" ContentType="application/vnd.openxmlformats-officedocument.oleObject"/>
  <Override PartName="/xl/drawings/drawing25.xml" ContentType="application/vnd.openxmlformats-officedocument.drawing+xml"/>
  <Override PartName="/xl/embeddings/oleObject20.bin" ContentType="application/vnd.openxmlformats-officedocument.oleObject"/>
  <Override PartName="/xl/drawings/drawing26.xml" ContentType="application/vnd.openxmlformats-officedocument.drawing+xml"/>
  <Override PartName="/xl/embeddings/oleObject21.bin" ContentType="application/vnd.openxmlformats-officedocument.oleObject"/>
  <Override PartName="/xl/drawings/drawing27.xml" ContentType="application/vnd.openxmlformats-officedocument.drawing+xml"/>
  <Override PartName="/xl/embeddings/oleObject22.bin" ContentType="application/vnd.openxmlformats-officedocument.oleObject"/>
  <Override PartName="/xl/drawings/drawing28.xml" ContentType="application/vnd.openxmlformats-officedocument.drawing+xml"/>
  <Override PartName="/xl/embeddings/oleObject23.bin" ContentType="application/vnd.openxmlformats-officedocument.oleObject"/>
  <Override PartName="/xl/drawings/drawing29.xml" ContentType="application/vnd.openxmlformats-officedocument.drawing+xml"/>
  <Override PartName="/xl/embeddings/oleObject24.bin" ContentType="application/vnd.openxmlformats-officedocument.oleObject"/>
  <Override PartName="/xl/drawings/drawing30.xml" ContentType="application/vnd.openxmlformats-officedocument.drawing+xml"/>
  <Override PartName="/xl/embeddings/oleObject25.bin" ContentType="application/vnd.openxmlformats-officedocument.oleObject"/>
  <Override PartName="/xl/drawings/drawing31.xml" ContentType="application/vnd.openxmlformats-officedocument.drawing+xml"/>
  <Override PartName="/xl/embeddings/oleObject26.bin" ContentType="application/vnd.openxmlformats-officedocument.oleObject"/>
  <Override PartName="/xl/drawings/drawing32.xml" ContentType="application/vnd.openxmlformats-officedocument.drawing+xml"/>
  <Override PartName="/xl/embeddings/oleObject27.bin" ContentType="application/vnd.openxmlformats-officedocument.oleObject"/>
  <Override PartName="/xl/drawings/drawing33.xml" ContentType="application/vnd.openxmlformats-officedocument.drawing+xml"/>
  <Override PartName="/xl/embeddings/oleObject28.bin" ContentType="application/vnd.openxmlformats-officedocument.oleObject"/>
  <Override PartName="/xl/drawings/drawing34.xml" ContentType="application/vnd.openxmlformats-officedocument.drawing+xml"/>
  <Override PartName="/xl/embeddings/oleObject29.bin" ContentType="application/vnd.openxmlformats-officedocument.oleObject"/>
  <Override PartName="/xl/drawings/drawing35.xml" ContentType="application/vnd.openxmlformats-officedocument.drawing+xml"/>
  <Override PartName="/xl/embeddings/oleObject30.bin" ContentType="application/vnd.openxmlformats-officedocument.oleObject"/>
  <Override PartName="/xl/drawings/drawing36.xml" ContentType="application/vnd.openxmlformats-officedocument.drawing+xml"/>
  <Override PartName="/xl/embeddings/oleObject31.bin" ContentType="application/vnd.openxmlformats-officedocument.oleObject"/>
  <Override PartName="/xl/drawings/drawing37.xml" ContentType="application/vnd.openxmlformats-officedocument.drawing+xml"/>
  <Override PartName="/xl/embeddings/oleObject32.bin" ContentType="application/vnd.openxmlformats-officedocument.oleObject"/>
  <Override PartName="/xl/drawings/drawing38.xml" ContentType="application/vnd.openxmlformats-officedocument.drawing+xml"/>
  <Override PartName="/xl/embeddings/oleObject33.bin" ContentType="application/vnd.openxmlformats-officedocument.oleObject"/>
  <Override PartName="/xl/drawings/drawing39.xml" ContentType="application/vnd.openxmlformats-officedocument.drawing+xml"/>
  <Override PartName="/xl/embeddings/oleObject34.bin" ContentType="application/vnd.openxmlformats-officedocument.oleObject"/>
  <Override PartName="/xl/drawings/drawing40.xml" ContentType="application/vnd.openxmlformats-officedocument.drawing+xml"/>
  <Override PartName="/xl/embeddings/oleObject35.bin" ContentType="application/vnd.openxmlformats-officedocument.oleObject"/>
  <Override PartName="/xl/drawings/drawing41.xml" ContentType="application/vnd.openxmlformats-officedocument.drawing+xml"/>
  <Override PartName="/xl/embeddings/oleObject36.bin" ContentType="application/vnd.openxmlformats-officedocument.oleObject"/>
  <Override PartName="/xl/drawings/drawing42.xml" ContentType="application/vnd.openxmlformats-officedocument.drawing+xml"/>
  <Override PartName="/xl/embeddings/oleObject37.bin" ContentType="application/vnd.openxmlformats-officedocument.oleObject"/>
  <Override PartName="/xl/drawings/drawing43.xml" ContentType="application/vnd.openxmlformats-officedocument.drawing+xml"/>
  <Override PartName="/xl/embeddings/oleObject38.bin" ContentType="application/vnd.openxmlformats-officedocument.oleObject"/>
  <Override PartName="/xl/drawings/drawing44.xml" ContentType="application/vnd.openxmlformats-officedocument.drawing+xml"/>
  <Override PartName="/xl/embeddings/oleObject39.bin" ContentType="application/vnd.openxmlformats-officedocument.oleObject"/>
  <Override PartName="/xl/drawings/drawing45.xml" ContentType="application/vnd.openxmlformats-officedocument.drawing+xml"/>
  <Override PartName="/xl/embeddings/oleObject40.bin" ContentType="application/vnd.openxmlformats-officedocument.oleObject"/>
  <Override PartName="/xl/drawings/drawing46.xml" ContentType="application/vnd.openxmlformats-officedocument.drawing+xml"/>
  <Override PartName="/xl/embeddings/oleObject41.bin" ContentType="application/vnd.openxmlformats-officedocument.oleObject"/>
  <Override PartName="/xl/drawings/drawing47.xml" ContentType="application/vnd.openxmlformats-officedocument.drawing+xml"/>
  <Override PartName="/xl/embeddings/oleObject4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LA PLATA HUILA 2016\PRESUPUESTOS NECESIDADES\MONTO AGOTABLE ENERO 2018\"/>
    </mc:Choice>
  </mc:AlternateContent>
  <bookViews>
    <workbookView xWindow="0" yWindow="0" windowWidth="24000" windowHeight="9135" tabRatio="879"/>
  </bookViews>
  <sheets>
    <sheet name="PRESUPUESTO" sheetId="385" r:id="rId1"/>
    <sheet name="INDICE" sheetId="5" r:id="rId2"/>
    <sheet name="MANO DE OBRA" sheetId="2" r:id="rId3"/>
    <sheet name="EQUIPOS" sheetId="3" r:id="rId4"/>
    <sheet name="MATERIALES" sheetId="4" r:id="rId5"/>
    <sheet name="TRANSPORTE" sheetId="8" r:id="rId6"/>
    <sheet name="MINFRA-MN-IN-10-FR-1" sheetId="374" r:id="rId7"/>
    <sheet name="450.10P" sheetId="377" r:id="rId8"/>
    <sheet name="630.3.2P bolsac" sheetId="378" r:id="rId9"/>
    <sheet name="630.4P HEXAPODO" sheetId="379" r:id="rId10"/>
    <sheet name="900.4P" sheetId="380" r:id="rId11"/>
    <sheet name="2.P CUNETAS suelo C" sheetId="381" r:id="rId12"/>
    <sheet name="681.1P GAVION SUELO" sheetId="382" r:id="rId13"/>
    <sheet name="3P TRINCHO" sheetId="383" r:id="rId14"/>
    <sheet name="681.3P GAV-SUELO 2" sheetId="384" r:id="rId15"/>
    <sheet name="201.7" sheetId="19" r:id="rId16"/>
    <sheet name="210.1.1" sheetId="46" r:id="rId17"/>
    <sheet name="211.1" sheetId="52" r:id="rId18"/>
    <sheet name="600.1.1" sheetId="229" r:id="rId19"/>
    <sheet name="600.2.1" sheetId="231" r:id="rId20"/>
    <sheet name="600.2.2" sheetId="232" r:id="rId21"/>
    <sheet name="610.2" sheetId="236" r:id="rId22"/>
    <sheet name="610.5" sheetId="239" r:id="rId23"/>
    <sheet name="621.1.2" sheetId="246" r:id="rId24"/>
    <sheet name="621.5.1" sheetId="251" r:id="rId25"/>
    <sheet name="630.3" sheetId="264" r:id="rId26"/>
    <sheet name="630.4" sheetId="265" r:id="rId27"/>
    <sheet name="630.5" sheetId="266" r:id="rId28"/>
    <sheet name="630.7" sheetId="268" r:id="rId29"/>
    <sheet name="640.1" sheetId="272" r:id="rId30"/>
    <sheet name="670.5" sheetId="294" r:id="rId31"/>
    <sheet name="671.3" sheetId="297" r:id="rId32"/>
    <sheet name="663.1" sheetId="289" r:id="rId33"/>
    <sheet name="670.1" sheetId="290" r:id="rId34"/>
    <sheet name="670.2" sheetId="291" r:id="rId35"/>
    <sheet name="670.3" sheetId="292" r:id="rId36"/>
    <sheet name="673.1.1" sheetId="303" r:id="rId37"/>
    <sheet name="673.2" sheetId="305" r:id="rId38"/>
    <sheet name="674.2" sheetId="308" r:id="rId39"/>
    <sheet name="674.1" sheetId="307" r:id="rId40"/>
    <sheet name="681.1" sheetId="312" r:id="rId41"/>
    <sheet name="810.3" sheetId="362" r:id="rId42"/>
    <sheet name="811.1" sheetId="363" r:id="rId43"/>
    <sheet name="811.2" sheetId="364" r:id="rId44"/>
    <sheet name="812.1" sheetId="365" r:id="rId45"/>
    <sheet name="900.1" sheetId="369" r:id="rId46"/>
    <sheet name="900.2" sheetId="11" r:id="rId47"/>
    <sheet name="900.3" sheetId="370" r:id="rId48"/>
  </sheets>
  <externalReferences>
    <externalReference r:id="rId49"/>
    <externalReference r:id="rId50"/>
    <externalReference r:id="rId51"/>
    <externalReference r:id="rId52"/>
    <externalReference r:id="rId53"/>
  </externalReferences>
  <definedNames>
    <definedName name="_______a1" localSheetId="11" hidden="1">{"TAB1",#N/A,TRUE,"GENERAL";"TAB2",#N/A,TRUE,"GENERAL";"TAB3",#N/A,TRUE,"GENERAL";"TAB4",#N/A,TRUE,"GENERAL";"TAB5",#N/A,TRUE,"GENERAL"}</definedName>
    <definedName name="_______a1" localSheetId="13"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1" hidden="1">{"TAB1",#N/A,TRUE,"GENERAL";"TAB2",#N/A,TRUE,"GENERAL";"TAB3",#N/A,TRUE,"GENERAL";"TAB4",#N/A,TRUE,"GENERAL";"TAB5",#N/A,TRUE,"GENERAL"}</definedName>
    <definedName name="_______a3" localSheetId="13"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1" hidden="1">{"via1",#N/A,TRUE,"general";"via2",#N/A,TRUE,"general";"via3",#N/A,TRUE,"general"}</definedName>
    <definedName name="_______a4" localSheetId="13"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1" hidden="1">{"TAB1",#N/A,TRUE,"GENERAL";"TAB2",#N/A,TRUE,"GENERAL";"TAB3",#N/A,TRUE,"GENERAL";"TAB4",#N/A,TRUE,"GENERAL";"TAB5",#N/A,TRUE,"GENERAL"}</definedName>
    <definedName name="_______a5" localSheetId="13"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1" hidden="1">{"TAB1",#N/A,TRUE,"GENERAL";"TAB2",#N/A,TRUE,"GENERAL";"TAB3",#N/A,TRUE,"GENERAL";"TAB4",#N/A,TRUE,"GENERAL";"TAB5",#N/A,TRUE,"GENERAL"}</definedName>
    <definedName name="_______a6" localSheetId="13"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1" hidden="1">{"TAB1",#N/A,TRUE,"GENERAL";"TAB2",#N/A,TRUE,"GENERAL";"TAB3",#N/A,TRUE,"GENERAL";"TAB4",#N/A,TRUE,"GENERAL";"TAB5",#N/A,TRUE,"GENERAL"}</definedName>
    <definedName name="_______b2" localSheetId="13"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1" hidden="1">{"TAB1",#N/A,TRUE,"GENERAL";"TAB2",#N/A,TRUE,"GENERAL";"TAB3",#N/A,TRUE,"GENERAL";"TAB4",#N/A,TRUE,"GENERAL";"TAB5",#N/A,TRUE,"GENERAL"}</definedName>
    <definedName name="_______b3" localSheetId="13"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1" hidden="1">{"TAB1",#N/A,TRUE,"GENERAL";"TAB2",#N/A,TRUE,"GENERAL";"TAB3",#N/A,TRUE,"GENERAL";"TAB4",#N/A,TRUE,"GENERAL";"TAB5",#N/A,TRUE,"GENERAL"}</definedName>
    <definedName name="_______b4" localSheetId="1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1" hidden="1">{"TAB1",#N/A,TRUE,"GENERAL";"TAB2",#N/A,TRUE,"GENERAL";"TAB3",#N/A,TRUE,"GENERAL";"TAB4",#N/A,TRUE,"GENERAL";"TAB5",#N/A,TRUE,"GENERAL"}</definedName>
    <definedName name="_______b5" localSheetId="13"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1" hidden="1">{"TAB1",#N/A,TRUE,"GENERAL";"TAB2",#N/A,TRUE,"GENERAL";"TAB3",#N/A,TRUE,"GENERAL";"TAB4",#N/A,TRUE,"GENERAL";"TAB5",#N/A,TRUE,"GENERAL"}</definedName>
    <definedName name="_______b6" localSheetId="13"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1" hidden="1">{"via1",#N/A,TRUE,"general";"via2",#N/A,TRUE,"general";"via3",#N/A,TRUE,"general"}</definedName>
    <definedName name="_______b7" localSheetId="13"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1" hidden="1">{"via1",#N/A,TRUE,"general";"via2",#N/A,TRUE,"general";"via3",#N/A,TRUE,"general"}</definedName>
    <definedName name="_______b8" localSheetId="13"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1" hidden="1">{"TAB1",#N/A,TRUE,"GENERAL";"TAB2",#N/A,TRUE,"GENERAL";"TAB3",#N/A,TRUE,"GENERAL";"TAB4",#N/A,TRUE,"GENERAL";"TAB5",#N/A,TRUE,"GENERAL"}</definedName>
    <definedName name="_______bb9" localSheetId="13"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1" hidden="1">{"TAB1",#N/A,TRUE,"GENERAL";"TAB2",#N/A,TRUE,"GENERAL";"TAB3",#N/A,TRUE,"GENERAL";"TAB4",#N/A,TRUE,"GENERAL";"TAB5",#N/A,TRUE,"GENERAL"}</definedName>
    <definedName name="_______bgb5" localSheetId="13"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1" hidden="1">{"TAB1",#N/A,TRUE,"GENERAL";"TAB2",#N/A,TRUE,"GENERAL";"TAB3",#N/A,TRUE,"GENERAL";"TAB4",#N/A,TRUE,"GENERAL";"TAB5",#N/A,TRUE,"GENERAL"}</definedName>
    <definedName name="_______g2" localSheetId="13"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1" hidden="1">{"via1",#N/A,TRUE,"general";"via2",#N/A,TRUE,"general";"via3",#N/A,TRUE,"general"}</definedName>
    <definedName name="_______g3" localSheetId="13"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1" hidden="1">{"via1",#N/A,TRUE,"general";"via2",#N/A,TRUE,"general";"via3",#N/A,TRUE,"general"}</definedName>
    <definedName name="_______g4" localSheetId="1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1" hidden="1">{"via1",#N/A,TRUE,"general";"via2",#N/A,TRUE,"general";"via3",#N/A,TRUE,"general"}</definedName>
    <definedName name="_______g5" localSheetId="13"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1" hidden="1">{"via1",#N/A,TRUE,"general";"via2",#N/A,TRUE,"general";"via3",#N/A,TRUE,"general"}</definedName>
    <definedName name="_______g6" localSheetId="13"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1" hidden="1">{"TAB1",#N/A,TRUE,"GENERAL";"TAB2",#N/A,TRUE,"GENERAL";"TAB3",#N/A,TRUE,"GENERAL";"TAB4",#N/A,TRUE,"GENERAL";"TAB5",#N/A,TRUE,"GENERAL"}</definedName>
    <definedName name="_______g7" localSheetId="13"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1" hidden="1">{"TAB1",#N/A,TRUE,"GENERAL";"TAB2",#N/A,TRUE,"GENERAL";"TAB3",#N/A,TRUE,"GENERAL";"TAB4",#N/A,TRUE,"GENERAL";"TAB5",#N/A,TRUE,"GENERAL"}</definedName>
    <definedName name="_______GR1" localSheetId="13"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1" hidden="1">{"via1",#N/A,TRUE,"general";"via2",#N/A,TRUE,"general";"via3",#N/A,TRUE,"general"}</definedName>
    <definedName name="_______gtr4" localSheetId="13"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1" hidden="1">{"via1",#N/A,TRUE,"general";"via2",#N/A,TRUE,"general";"via3",#N/A,TRUE,"general"}</definedName>
    <definedName name="_______h2" localSheetId="13"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1" hidden="1">{"via1",#N/A,TRUE,"general";"via2",#N/A,TRUE,"general";"via3",#N/A,TRUE,"general"}</definedName>
    <definedName name="_______h3" localSheetId="13"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1" hidden="1">{"TAB1",#N/A,TRUE,"GENERAL";"TAB2",#N/A,TRUE,"GENERAL";"TAB3",#N/A,TRUE,"GENERAL";"TAB4",#N/A,TRUE,"GENERAL";"TAB5",#N/A,TRUE,"GENERAL"}</definedName>
    <definedName name="_______h4" localSheetId="13"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1" hidden="1">{"TAB1",#N/A,TRUE,"GENERAL";"TAB2",#N/A,TRUE,"GENERAL";"TAB3",#N/A,TRUE,"GENERAL";"TAB4",#N/A,TRUE,"GENERAL";"TAB5",#N/A,TRUE,"GENERAL"}</definedName>
    <definedName name="_______h5" localSheetId="13"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1" hidden="1">{"via1",#N/A,TRUE,"general";"via2",#N/A,TRUE,"general";"via3",#N/A,TRUE,"general"}</definedName>
    <definedName name="_______h6" localSheetId="13"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1" hidden="1">{"TAB1",#N/A,TRUE,"GENERAL";"TAB2",#N/A,TRUE,"GENERAL";"TAB3",#N/A,TRUE,"GENERAL";"TAB4",#N/A,TRUE,"GENERAL";"TAB5",#N/A,TRUE,"GENERAL"}</definedName>
    <definedName name="_______h7" localSheetId="13"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1" hidden="1">{"via1",#N/A,TRUE,"general";"via2",#N/A,TRUE,"general";"via3",#N/A,TRUE,"general"}</definedName>
    <definedName name="_______h8" localSheetId="13"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1" hidden="1">{"via1",#N/A,TRUE,"general";"via2",#N/A,TRUE,"general";"via3",#N/A,TRUE,"general"}</definedName>
    <definedName name="_______hfh7" localSheetId="13"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1" hidden="1">{"via1",#N/A,TRUE,"general";"via2",#N/A,TRUE,"general";"via3",#N/A,TRUE,"general"}</definedName>
    <definedName name="_______i4" localSheetId="13"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1" hidden="1">{"TAB1",#N/A,TRUE,"GENERAL";"TAB2",#N/A,TRUE,"GENERAL";"TAB3",#N/A,TRUE,"GENERAL";"TAB4",#N/A,TRUE,"GENERAL";"TAB5",#N/A,TRUE,"GENERAL"}</definedName>
    <definedName name="_______i5" localSheetId="13"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1" hidden="1">{"TAB1",#N/A,TRUE,"GENERAL";"TAB2",#N/A,TRUE,"GENERAL";"TAB3",#N/A,TRUE,"GENERAL";"TAB4",#N/A,TRUE,"GENERAL";"TAB5",#N/A,TRUE,"GENERAL"}</definedName>
    <definedName name="_______i6" localSheetId="13"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1" hidden="1">{"via1",#N/A,TRUE,"general";"via2",#N/A,TRUE,"general";"via3",#N/A,TRUE,"general"}</definedName>
    <definedName name="_______i7" localSheetId="13"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1" hidden="1">{"TAB1",#N/A,TRUE,"GENERAL";"TAB2",#N/A,TRUE,"GENERAL";"TAB3",#N/A,TRUE,"GENERAL";"TAB4",#N/A,TRUE,"GENERAL";"TAB5",#N/A,TRUE,"GENERAL"}</definedName>
    <definedName name="_______i77" localSheetId="13"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1" hidden="1">{"via1",#N/A,TRUE,"general";"via2",#N/A,TRUE,"general";"via3",#N/A,TRUE,"general"}</definedName>
    <definedName name="_______i8" localSheetId="13"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1" hidden="1">{"TAB1",#N/A,TRUE,"GENERAL";"TAB2",#N/A,TRUE,"GENERAL";"TAB3",#N/A,TRUE,"GENERAL";"TAB4",#N/A,TRUE,"GENERAL";"TAB5",#N/A,TRUE,"GENERAL"}</definedName>
    <definedName name="_______i9" localSheetId="13"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1" hidden="1">{"TAB1",#N/A,TRUE,"GENERAL";"TAB2",#N/A,TRUE,"GENERAL";"TAB3",#N/A,TRUE,"GENERAL";"TAB4",#N/A,TRUE,"GENERAL";"TAB5",#N/A,TRUE,"GENERAL"}</definedName>
    <definedName name="_______k3" localSheetId="13"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1" hidden="1">{"via1",#N/A,TRUE,"general";"via2",#N/A,TRUE,"general";"via3",#N/A,TRUE,"general"}</definedName>
    <definedName name="_______k4" localSheetId="13"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1" hidden="1">{"via1",#N/A,TRUE,"general";"via2",#N/A,TRUE,"general";"via3",#N/A,TRUE,"general"}</definedName>
    <definedName name="_______k5" localSheetId="13"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1" hidden="1">{"TAB1",#N/A,TRUE,"GENERAL";"TAB2",#N/A,TRUE,"GENERAL";"TAB3",#N/A,TRUE,"GENERAL";"TAB4",#N/A,TRUE,"GENERAL";"TAB5",#N/A,TRUE,"GENERAL"}</definedName>
    <definedName name="_______k6" localSheetId="13"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1" hidden="1">{"via1",#N/A,TRUE,"general";"via2",#N/A,TRUE,"general";"via3",#N/A,TRUE,"general"}</definedName>
    <definedName name="_______k7" localSheetId="13"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1" hidden="1">{"via1",#N/A,TRUE,"general";"via2",#N/A,TRUE,"general";"via3",#N/A,TRUE,"general"}</definedName>
    <definedName name="_______k8" localSheetId="13"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1" hidden="1">{"TAB1",#N/A,TRUE,"GENERAL";"TAB2",#N/A,TRUE,"GENERAL";"TAB3",#N/A,TRUE,"GENERAL";"TAB4",#N/A,TRUE,"GENERAL";"TAB5",#N/A,TRUE,"GENERAL"}</definedName>
    <definedName name="_______k9" localSheetId="13"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1" hidden="1">{"TAB1",#N/A,TRUE,"GENERAL";"TAB2",#N/A,TRUE,"GENERAL";"TAB3",#N/A,TRUE,"GENERAL";"TAB4",#N/A,TRUE,"GENERAL";"TAB5",#N/A,TRUE,"GENERAL"}</definedName>
    <definedName name="_______kjk6" localSheetId="13"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1" hidden="1">{"via1",#N/A,TRUE,"general";"via2",#N/A,TRUE,"general";"via3",#N/A,TRUE,"general"}</definedName>
    <definedName name="_______m3" localSheetId="13"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1" hidden="1">{"TAB1",#N/A,TRUE,"GENERAL";"TAB2",#N/A,TRUE,"GENERAL";"TAB3",#N/A,TRUE,"GENERAL";"TAB4",#N/A,TRUE,"GENERAL";"TAB5",#N/A,TRUE,"GENERAL"}</definedName>
    <definedName name="_______m4" localSheetId="13"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1" hidden="1">{"via1",#N/A,TRUE,"general";"via2",#N/A,TRUE,"general";"via3",#N/A,TRUE,"general"}</definedName>
    <definedName name="_______m5" localSheetId="13"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1" hidden="1">{"TAB1",#N/A,TRUE,"GENERAL";"TAB2",#N/A,TRUE,"GENERAL";"TAB3",#N/A,TRUE,"GENERAL";"TAB4",#N/A,TRUE,"GENERAL";"TAB5",#N/A,TRUE,"GENERAL"}</definedName>
    <definedName name="_______m6" localSheetId="13"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1" hidden="1">{"TAB1",#N/A,TRUE,"GENERAL";"TAB2",#N/A,TRUE,"GENERAL";"TAB3",#N/A,TRUE,"GENERAL";"TAB4",#N/A,TRUE,"GENERAL";"TAB5",#N/A,TRUE,"GENERAL"}</definedName>
    <definedName name="_______m7" localSheetId="13"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1" hidden="1">{"via1",#N/A,TRUE,"general";"via2",#N/A,TRUE,"general";"via3",#N/A,TRUE,"general"}</definedName>
    <definedName name="_______m8" localSheetId="13"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1" hidden="1">{"via1",#N/A,TRUE,"general";"via2",#N/A,TRUE,"general";"via3",#N/A,TRUE,"general"}</definedName>
    <definedName name="_______m9" localSheetId="13"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1" hidden="1">{"TAB1",#N/A,TRUE,"GENERAL";"TAB2",#N/A,TRUE,"GENERAL";"TAB3",#N/A,TRUE,"GENERAL";"TAB4",#N/A,TRUE,"GENERAL";"TAB5",#N/A,TRUE,"GENERAL"}</definedName>
    <definedName name="_______n3" localSheetId="13"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1" hidden="1">{"via1",#N/A,TRUE,"general";"via2",#N/A,TRUE,"general";"via3",#N/A,TRUE,"general"}</definedName>
    <definedName name="_______n4" localSheetId="13"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1" hidden="1">{"TAB1",#N/A,TRUE,"GENERAL";"TAB2",#N/A,TRUE,"GENERAL";"TAB3",#N/A,TRUE,"GENERAL";"TAB4",#N/A,TRUE,"GENERAL";"TAB5",#N/A,TRUE,"GENERAL"}</definedName>
    <definedName name="_______n5" localSheetId="13"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1" hidden="1">{"via1",#N/A,TRUE,"general";"via2",#N/A,TRUE,"general";"via3",#N/A,TRUE,"general"}</definedName>
    <definedName name="_______nyn7" localSheetId="13"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1" hidden="1">{"via1",#N/A,TRUE,"general";"via2",#N/A,TRUE,"general";"via3",#N/A,TRUE,"general"}</definedName>
    <definedName name="_______o4" localSheetId="13"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1" hidden="1">{"TAB1",#N/A,TRUE,"GENERAL";"TAB2",#N/A,TRUE,"GENERAL";"TAB3",#N/A,TRUE,"GENERAL";"TAB4",#N/A,TRUE,"GENERAL";"TAB5",#N/A,TRUE,"GENERAL"}</definedName>
    <definedName name="_______o5" localSheetId="13"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1" hidden="1">{"TAB1",#N/A,TRUE,"GENERAL";"TAB2",#N/A,TRUE,"GENERAL";"TAB3",#N/A,TRUE,"GENERAL";"TAB4",#N/A,TRUE,"GENERAL";"TAB5",#N/A,TRUE,"GENERAL"}</definedName>
    <definedName name="_______o6" localSheetId="13"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1" hidden="1">{"TAB1",#N/A,TRUE,"GENERAL";"TAB2",#N/A,TRUE,"GENERAL";"TAB3",#N/A,TRUE,"GENERAL";"TAB4",#N/A,TRUE,"GENERAL";"TAB5",#N/A,TRUE,"GENERAL"}</definedName>
    <definedName name="_______o7" localSheetId="13"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1" hidden="1">{"via1",#N/A,TRUE,"general";"via2",#N/A,TRUE,"general";"via3",#N/A,TRUE,"general"}</definedName>
    <definedName name="_______o8" localSheetId="13"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1" hidden="1">{"TAB1",#N/A,TRUE,"GENERAL";"TAB2",#N/A,TRUE,"GENERAL";"TAB3",#N/A,TRUE,"GENERAL";"TAB4",#N/A,TRUE,"GENERAL";"TAB5",#N/A,TRUE,"GENERAL"}</definedName>
    <definedName name="_______o9" localSheetId="13"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1" hidden="1">{"via1",#N/A,TRUE,"general";"via2",#N/A,TRUE,"general";"via3",#N/A,TRUE,"general"}</definedName>
    <definedName name="_______p6" localSheetId="13"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1" hidden="1">{"via1",#N/A,TRUE,"general";"via2",#N/A,TRUE,"general";"via3",#N/A,TRUE,"general"}</definedName>
    <definedName name="_______p7" localSheetId="13"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1" hidden="1">{"TAB1",#N/A,TRUE,"GENERAL";"TAB2",#N/A,TRUE,"GENERAL";"TAB3",#N/A,TRUE,"GENERAL";"TAB4",#N/A,TRUE,"GENERAL";"TAB5",#N/A,TRUE,"GENERAL"}</definedName>
    <definedName name="_______p8" localSheetId="13"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1" hidden="1">{"TAB1",#N/A,TRUE,"GENERAL";"TAB2",#N/A,TRUE,"GENERAL";"TAB3",#N/A,TRUE,"GENERAL";"TAB4",#N/A,TRUE,"GENERAL";"TAB5",#N/A,TRUE,"GENERAL"}</definedName>
    <definedName name="_______r" localSheetId="13"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1" hidden="1">{"via1",#N/A,TRUE,"general";"via2",#N/A,TRUE,"general";"via3",#N/A,TRUE,"general"}</definedName>
    <definedName name="_______r4r" localSheetId="13"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1" hidden="1">{"via1",#N/A,TRUE,"general";"via2",#N/A,TRUE,"general";"via3",#N/A,TRUE,"general"}</definedName>
    <definedName name="_______rtu6" localSheetId="13"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1" hidden="1">{"via1",#N/A,TRUE,"general";"via2",#N/A,TRUE,"general";"via3",#N/A,TRUE,"general"}</definedName>
    <definedName name="_______s1" localSheetId="13"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1" hidden="1">{"TAB1",#N/A,TRUE,"GENERAL";"TAB2",#N/A,TRUE,"GENERAL";"TAB3",#N/A,TRUE,"GENERAL";"TAB4",#N/A,TRUE,"GENERAL";"TAB5",#N/A,TRUE,"GENERAL"}</definedName>
    <definedName name="_______s2" localSheetId="13"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1" hidden="1">{"TAB1",#N/A,TRUE,"GENERAL";"TAB2",#N/A,TRUE,"GENERAL";"TAB3",#N/A,TRUE,"GENERAL";"TAB4",#N/A,TRUE,"GENERAL";"TAB5",#N/A,TRUE,"GENERAL"}</definedName>
    <definedName name="_______s3" localSheetId="13"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1" hidden="1">{"via1",#N/A,TRUE,"general";"via2",#N/A,TRUE,"general";"via3",#N/A,TRUE,"general"}</definedName>
    <definedName name="_______s4" localSheetId="13"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1" hidden="1">{"via1",#N/A,TRUE,"general";"via2",#N/A,TRUE,"general";"via3",#N/A,TRUE,"general"}</definedName>
    <definedName name="_______s5" localSheetId="13"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1" hidden="1">{"TAB1",#N/A,TRUE,"GENERAL";"TAB2",#N/A,TRUE,"GENERAL";"TAB3",#N/A,TRUE,"GENERAL";"TAB4",#N/A,TRUE,"GENERAL";"TAB5",#N/A,TRUE,"GENERAL"}</definedName>
    <definedName name="_______s6" localSheetId="13"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1" hidden="1">{"via1",#N/A,TRUE,"general";"via2",#N/A,TRUE,"general";"via3",#N/A,TRUE,"general"}</definedName>
    <definedName name="_______s7" localSheetId="13"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1" hidden="1">{"TAB1",#N/A,TRUE,"GENERAL";"TAB2",#N/A,TRUE,"GENERAL";"TAB3",#N/A,TRUE,"GENERAL";"TAB4",#N/A,TRUE,"GENERAL";"TAB5",#N/A,TRUE,"GENERAL"}</definedName>
    <definedName name="_______t3" localSheetId="13"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1" hidden="1">{"via1",#N/A,TRUE,"general";"via2",#N/A,TRUE,"general";"via3",#N/A,TRUE,"general"}</definedName>
    <definedName name="_______t4" localSheetId="13"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1" hidden="1">{"TAB1",#N/A,TRUE,"GENERAL";"TAB2",#N/A,TRUE,"GENERAL";"TAB3",#N/A,TRUE,"GENERAL";"TAB4",#N/A,TRUE,"GENERAL";"TAB5",#N/A,TRUE,"GENERAL"}</definedName>
    <definedName name="_______t5" localSheetId="13"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1" hidden="1">{"via1",#N/A,TRUE,"general";"via2",#N/A,TRUE,"general";"via3",#N/A,TRUE,"general"}</definedName>
    <definedName name="_______t6" localSheetId="13"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1" hidden="1">{"TAB1",#N/A,TRUE,"GENERAL";"TAB2",#N/A,TRUE,"GENERAL";"TAB3",#N/A,TRUE,"GENERAL";"TAB4",#N/A,TRUE,"GENERAL";"TAB5",#N/A,TRUE,"GENERAL"}</definedName>
    <definedName name="_______t66" localSheetId="13"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1" hidden="1">{"via1",#N/A,TRUE,"general";"via2",#N/A,TRUE,"general";"via3",#N/A,TRUE,"general"}</definedName>
    <definedName name="_______t7" localSheetId="13"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1" hidden="1">{"TAB1",#N/A,TRUE,"GENERAL";"TAB2",#N/A,TRUE,"GENERAL";"TAB3",#N/A,TRUE,"GENERAL";"TAB4",#N/A,TRUE,"GENERAL";"TAB5",#N/A,TRUE,"GENERAL"}</definedName>
    <definedName name="_______t77" localSheetId="13"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1" hidden="1">{"TAB1",#N/A,TRUE,"GENERAL";"TAB2",#N/A,TRUE,"GENERAL";"TAB3",#N/A,TRUE,"GENERAL";"TAB4",#N/A,TRUE,"GENERAL";"TAB5",#N/A,TRUE,"GENERAL"}</definedName>
    <definedName name="_______t8" localSheetId="13"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1" hidden="1">{"via1",#N/A,TRUE,"general";"via2",#N/A,TRUE,"general";"via3",#N/A,TRUE,"general"}</definedName>
    <definedName name="_______t88" localSheetId="13"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1" hidden="1">{"TAB1",#N/A,TRUE,"GENERAL";"TAB2",#N/A,TRUE,"GENERAL";"TAB3",#N/A,TRUE,"GENERAL";"TAB4",#N/A,TRUE,"GENERAL";"TAB5",#N/A,TRUE,"GENERAL"}</definedName>
    <definedName name="_______t9" localSheetId="13"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1" hidden="1">{"via1",#N/A,TRUE,"general";"via2",#N/A,TRUE,"general";"via3",#N/A,TRUE,"general"}</definedName>
    <definedName name="_______t99" localSheetId="13"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1" hidden="1">{"TAB1",#N/A,TRUE,"GENERAL";"TAB2",#N/A,TRUE,"GENERAL";"TAB3",#N/A,TRUE,"GENERAL";"TAB4",#N/A,TRUE,"GENERAL";"TAB5",#N/A,TRUE,"GENERAL"}</definedName>
    <definedName name="_______u4" localSheetId="13"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1" hidden="1">{"TAB1",#N/A,TRUE,"GENERAL";"TAB2",#N/A,TRUE,"GENERAL";"TAB3",#N/A,TRUE,"GENERAL";"TAB4",#N/A,TRUE,"GENERAL";"TAB5",#N/A,TRUE,"GENERAL"}</definedName>
    <definedName name="_______u5" localSheetId="13"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1" hidden="1">{"TAB1",#N/A,TRUE,"GENERAL";"TAB2",#N/A,TRUE,"GENERAL";"TAB3",#N/A,TRUE,"GENERAL";"TAB4",#N/A,TRUE,"GENERAL";"TAB5",#N/A,TRUE,"GENERAL"}</definedName>
    <definedName name="_______u6" localSheetId="13"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1" hidden="1">{"via1",#N/A,TRUE,"general";"via2",#N/A,TRUE,"general";"via3",#N/A,TRUE,"general"}</definedName>
    <definedName name="_______u7" localSheetId="13"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1" hidden="1">{"TAB1",#N/A,TRUE,"GENERAL";"TAB2",#N/A,TRUE,"GENERAL";"TAB3",#N/A,TRUE,"GENERAL";"TAB4",#N/A,TRUE,"GENERAL";"TAB5",#N/A,TRUE,"GENERAL"}</definedName>
    <definedName name="_______u8" localSheetId="13"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1" hidden="1">{"TAB1",#N/A,TRUE,"GENERAL";"TAB2",#N/A,TRUE,"GENERAL";"TAB3",#N/A,TRUE,"GENERAL";"TAB4",#N/A,TRUE,"GENERAL";"TAB5",#N/A,TRUE,"GENERAL"}</definedName>
    <definedName name="_______u9" localSheetId="13"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1" hidden="1">{"TAB1",#N/A,TRUE,"GENERAL";"TAB2",#N/A,TRUE,"GENERAL";"TAB3",#N/A,TRUE,"GENERAL";"TAB4",#N/A,TRUE,"GENERAL";"TAB5",#N/A,TRUE,"GENERAL"}</definedName>
    <definedName name="_______ur7" localSheetId="13"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1" hidden="1">{"via1",#N/A,TRUE,"general";"via2",#N/A,TRUE,"general";"via3",#N/A,TRUE,"general"}</definedName>
    <definedName name="_______v2" localSheetId="13"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1" hidden="1">{"TAB1",#N/A,TRUE,"GENERAL";"TAB2",#N/A,TRUE,"GENERAL";"TAB3",#N/A,TRUE,"GENERAL";"TAB4",#N/A,TRUE,"GENERAL";"TAB5",#N/A,TRUE,"GENERAL"}</definedName>
    <definedName name="_______v3" localSheetId="13"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1" hidden="1">{"TAB1",#N/A,TRUE,"GENERAL";"TAB2",#N/A,TRUE,"GENERAL";"TAB3",#N/A,TRUE,"GENERAL";"TAB4",#N/A,TRUE,"GENERAL";"TAB5",#N/A,TRUE,"GENERAL"}</definedName>
    <definedName name="_______v4" localSheetId="1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1" hidden="1">{"TAB1",#N/A,TRUE,"GENERAL";"TAB2",#N/A,TRUE,"GENERAL";"TAB3",#N/A,TRUE,"GENERAL";"TAB4",#N/A,TRUE,"GENERAL";"TAB5",#N/A,TRUE,"GENERAL"}</definedName>
    <definedName name="_______v5" localSheetId="13"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1" hidden="1">{"TAB1",#N/A,TRUE,"GENERAL";"TAB2",#N/A,TRUE,"GENERAL";"TAB3",#N/A,TRUE,"GENERAL";"TAB4",#N/A,TRUE,"GENERAL";"TAB5",#N/A,TRUE,"GENERAL"}</definedName>
    <definedName name="_______v6" localSheetId="13"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1" hidden="1">{"via1",#N/A,TRUE,"general";"via2",#N/A,TRUE,"general";"via3",#N/A,TRUE,"general"}</definedName>
    <definedName name="_______v7" localSheetId="13"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1" hidden="1">{"TAB1",#N/A,TRUE,"GENERAL";"TAB2",#N/A,TRUE,"GENERAL";"TAB3",#N/A,TRUE,"GENERAL";"TAB4",#N/A,TRUE,"GENERAL";"TAB5",#N/A,TRUE,"GENERAL"}</definedName>
    <definedName name="_______v8" localSheetId="13"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1" hidden="1">{"TAB1",#N/A,TRUE,"GENERAL";"TAB2",#N/A,TRUE,"GENERAL";"TAB3",#N/A,TRUE,"GENERAL";"TAB4",#N/A,TRUE,"GENERAL";"TAB5",#N/A,TRUE,"GENERAL"}</definedName>
    <definedName name="_______v9" localSheetId="13"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1" hidden="1">{"via1",#N/A,TRUE,"general";"via2",#N/A,TRUE,"general";"via3",#N/A,TRUE,"general"}</definedName>
    <definedName name="_______vfv4" localSheetId="13"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1" hidden="1">{"TAB1",#N/A,TRUE,"GENERAL";"TAB2",#N/A,TRUE,"GENERAL";"TAB3",#N/A,TRUE,"GENERAL";"TAB4",#N/A,TRUE,"GENERAL";"TAB5",#N/A,TRUE,"GENERAL"}</definedName>
    <definedName name="_______x1" localSheetId="13"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1" hidden="1">{"via1",#N/A,TRUE,"general";"via2",#N/A,TRUE,"general";"via3",#N/A,TRUE,"general"}</definedName>
    <definedName name="_______x2" localSheetId="13"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1" hidden="1">{"via1",#N/A,TRUE,"general";"via2",#N/A,TRUE,"general";"via3",#N/A,TRUE,"general"}</definedName>
    <definedName name="_______x3" localSheetId="13"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1" hidden="1">{"via1",#N/A,TRUE,"general";"via2",#N/A,TRUE,"general";"via3",#N/A,TRUE,"general"}</definedName>
    <definedName name="_______x4" localSheetId="1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1" hidden="1">{"TAB1",#N/A,TRUE,"GENERAL";"TAB2",#N/A,TRUE,"GENERAL";"TAB3",#N/A,TRUE,"GENERAL";"TAB4",#N/A,TRUE,"GENERAL";"TAB5",#N/A,TRUE,"GENERAL"}</definedName>
    <definedName name="_______x5" localSheetId="13"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1" hidden="1">{"TAB1",#N/A,TRUE,"GENERAL";"TAB2",#N/A,TRUE,"GENERAL";"TAB3",#N/A,TRUE,"GENERAL";"TAB4",#N/A,TRUE,"GENERAL";"TAB5",#N/A,TRUE,"GENERAL"}</definedName>
    <definedName name="_______x6" localSheetId="13"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1" hidden="1">{"TAB1",#N/A,TRUE,"GENERAL";"TAB2",#N/A,TRUE,"GENERAL";"TAB3",#N/A,TRUE,"GENERAL";"TAB4",#N/A,TRUE,"GENERAL";"TAB5",#N/A,TRUE,"GENERAL"}</definedName>
    <definedName name="_______x7" localSheetId="13"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1" hidden="1">{"via1",#N/A,TRUE,"general";"via2",#N/A,TRUE,"general";"via3",#N/A,TRUE,"general"}</definedName>
    <definedName name="_______x8" localSheetId="13"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1" hidden="1">{"TAB1",#N/A,TRUE,"GENERAL";"TAB2",#N/A,TRUE,"GENERAL";"TAB3",#N/A,TRUE,"GENERAL";"TAB4",#N/A,TRUE,"GENERAL";"TAB5",#N/A,TRUE,"GENERAL"}</definedName>
    <definedName name="_______x9" localSheetId="13"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1" hidden="1">{"TAB1",#N/A,TRUE,"GENERAL";"TAB2",#N/A,TRUE,"GENERAL";"TAB3",#N/A,TRUE,"GENERAL";"TAB4",#N/A,TRUE,"GENERAL";"TAB5",#N/A,TRUE,"GENERAL"}</definedName>
    <definedName name="_______y2" localSheetId="13"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1" hidden="1">{"via1",#N/A,TRUE,"general";"via2",#N/A,TRUE,"general";"via3",#N/A,TRUE,"general"}</definedName>
    <definedName name="_______y3" localSheetId="13"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1" hidden="1">{"via1",#N/A,TRUE,"general";"via2",#N/A,TRUE,"general";"via3",#N/A,TRUE,"general"}</definedName>
    <definedName name="_______y4" localSheetId="1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1" hidden="1">{"TAB1",#N/A,TRUE,"GENERAL";"TAB2",#N/A,TRUE,"GENERAL";"TAB3",#N/A,TRUE,"GENERAL";"TAB4",#N/A,TRUE,"GENERAL";"TAB5",#N/A,TRUE,"GENERAL"}</definedName>
    <definedName name="_______y5" localSheetId="13"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1" hidden="1">{"via1",#N/A,TRUE,"general";"via2",#N/A,TRUE,"general";"via3",#N/A,TRUE,"general"}</definedName>
    <definedName name="_______y6" localSheetId="13"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1" hidden="1">{"via1",#N/A,TRUE,"general";"via2",#N/A,TRUE,"general";"via3",#N/A,TRUE,"general"}</definedName>
    <definedName name="_______y7" localSheetId="13"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1" hidden="1">{"via1",#N/A,TRUE,"general";"via2",#N/A,TRUE,"general";"via3",#N/A,TRUE,"general"}</definedName>
    <definedName name="_______y8" localSheetId="13"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1" hidden="1">{"TAB1",#N/A,TRUE,"GENERAL";"TAB2",#N/A,TRUE,"GENERAL";"TAB3",#N/A,TRUE,"GENERAL";"TAB4",#N/A,TRUE,"GENERAL";"TAB5",#N/A,TRUE,"GENERAL"}</definedName>
    <definedName name="_______y9" localSheetId="13"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1" hidden="1">{"TAB1",#N/A,TRUE,"GENERAL";"TAB2",#N/A,TRUE,"GENERAL";"TAB3",#N/A,TRUE,"GENERAL";"TAB4",#N/A,TRUE,"GENERAL";"TAB5",#N/A,TRUE,"GENERAL"}</definedName>
    <definedName name="_______z1" localSheetId="13"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1" hidden="1">{"via1",#N/A,TRUE,"general";"via2",#N/A,TRUE,"general";"via3",#N/A,TRUE,"general"}</definedName>
    <definedName name="_______z2" localSheetId="13"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1" hidden="1">{"via1",#N/A,TRUE,"general";"via2",#N/A,TRUE,"general";"via3",#N/A,TRUE,"general"}</definedName>
    <definedName name="_______z3" localSheetId="13"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1" hidden="1">{"TAB1",#N/A,TRUE,"GENERAL";"TAB2",#N/A,TRUE,"GENERAL";"TAB3",#N/A,TRUE,"GENERAL";"TAB4",#N/A,TRUE,"GENERAL";"TAB5",#N/A,TRUE,"GENERAL"}</definedName>
    <definedName name="_______z4" localSheetId="13"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1" hidden="1">{"via1",#N/A,TRUE,"general";"via2",#N/A,TRUE,"general";"via3",#N/A,TRUE,"general"}</definedName>
    <definedName name="_______z5" localSheetId="13"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1" hidden="1">{"TAB1",#N/A,TRUE,"GENERAL";"TAB2",#N/A,TRUE,"GENERAL";"TAB3",#N/A,TRUE,"GENERAL";"TAB4",#N/A,TRUE,"GENERAL";"TAB5",#N/A,TRUE,"GENERAL"}</definedName>
    <definedName name="_______z6" localSheetId="13"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1" hidden="1">{"TAB1",#N/A,TRUE,"GENERAL";"TAB2",#N/A,TRUE,"GENERAL";"TAB3",#N/A,TRUE,"GENERAL";"TAB4",#N/A,TRUE,"GENERAL";"TAB5",#N/A,TRUE,"GENERAL"}</definedName>
    <definedName name="______a1" localSheetId="13"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1" hidden="1">{"TAB1",#N/A,TRUE,"GENERAL";"TAB2",#N/A,TRUE,"GENERAL";"TAB3",#N/A,TRUE,"GENERAL";"TAB4",#N/A,TRUE,"GENERAL";"TAB5",#N/A,TRUE,"GENERAL"}</definedName>
    <definedName name="______a3" localSheetId="13"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1" hidden="1">{"via1",#N/A,TRUE,"general";"via2",#N/A,TRUE,"general";"via3",#N/A,TRUE,"general"}</definedName>
    <definedName name="______a4" localSheetId="13"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1" hidden="1">{"TAB1",#N/A,TRUE,"GENERAL";"TAB2",#N/A,TRUE,"GENERAL";"TAB3",#N/A,TRUE,"GENERAL";"TAB4",#N/A,TRUE,"GENERAL";"TAB5",#N/A,TRUE,"GENERAL"}</definedName>
    <definedName name="______a5" localSheetId="13"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1" hidden="1">{"TAB1",#N/A,TRUE,"GENERAL";"TAB2",#N/A,TRUE,"GENERAL";"TAB3",#N/A,TRUE,"GENERAL";"TAB4",#N/A,TRUE,"GENERAL";"TAB5",#N/A,TRUE,"GENERAL"}</definedName>
    <definedName name="______a6" localSheetId="13"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1" hidden="1">{"TAB1",#N/A,TRUE,"GENERAL";"TAB2",#N/A,TRUE,"GENERAL";"TAB3",#N/A,TRUE,"GENERAL";"TAB4",#N/A,TRUE,"GENERAL";"TAB5",#N/A,TRUE,"GENERAL"}</definedName>
    <definedName name="______b2" localSheetId="13"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1" hidden="1">{"TAB1",#N/A,TRUE,"GENERAL";"TAB2",#N/A,TRUE,"GENERAL";"TAB3",#N/A,TRUE,"GENERAL";"TAB4",#N/A,TRUE,"GENERAL";"TAB5",#N/A,TRUE,"GENERAL"}</definedName>
    <definedName name="______b3" localSheetId="13"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1" hidden="1">{"TAB1",#N/A,TRUE,"GENERAL";"TAB2",#N/A,TRUE,"GENERAL";"TAB3",#N/A,TRUE,"GENERAL";"TAB4",#N/A,TRUE,"GENERAL";"TAB5",#N/A,TRUE,"GENERAL"}</definedName>
    <definedName name="______b4" localSheetId="1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1" hidden="1">{"TAB1",#N/A,TRUE,"GENERAL";"TAB2",#N/A,TRUE,"GENERAL";"TAB3",#N/A,TRUE,"GENERAL";"TAB4",#N/A,TRUE,"GENERAL";"TAB5",#N/A,TRUE,"GENERAL"}</definedName>
    <definedName name="______b5" localSheetId="13"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1" hidden="1">{"TAB1",#N/A,TRUE,"GENERAL";"TAB2",#N/A,TRUE,"GENERAL";"TAB3",#N/A,TRUE,"GENERAL";"TAB4",#N/A,TRUE,"GENERAL";"TAB5",#N/A,TRUE,"GENERAL"}</definedName>
    <definedName name="______b6" localSheetId="13"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1" hidden="1">{"via1",#N/A,TRUE,"general";"via2",#N/A,TRUE,"general";"via3",#N/A,TRUE,"general"}</definedName>
    <definedName name="______b7" localSheetId="13"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1" hidden="1">{"via1",#N/A,TRUE,"general";"via2",#N/A,TRUE,"general";"via3",#N/A,TRUE,"general"}</definedName>
    <definedName name="______b8" localSheetId="13"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1" hidden="1">{"TAB1",#N/A,TRUE,"GENERAL";"TAB2",#N/A,TRUE,"GENERAL";"TAB3",#N/A,TRUE,"GENERAL";"TAB4",#N/A,TRUE,"GENERAL";"TAB5",#N/A,TRUE,"GENERAL"}</definedName>
    <definedName name="______bb9" localSheetId="13"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1" hidden="1">{"TAB1",#N/A,TRUE,"GENERAL";"TAB2",#N/A,TRUE,"GENERAL";"TAB3",#N/A,TRUE,"GENERAL";"TAB4",#N/A,TRUE,"GENERAL";"TAB5",#N/A,TRUE,"GENERAL"}</definedName>
    <definedName name="______bgb5" localSheetId="13"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1" hidden="1">{"TAB1",#N/A,TRUE,"GENERAL";"TAB2",#N/A,TRUE,"GENERAL";"TAB3",#N/A,TRUE,"GENERAL";"TAB4",#N/A,TRUE,"GENERAL";"TAB5",#N/A,TRUE,"GENERAL"}</definedName>
    <definedName name="______g2" localSheetId="13"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1" hidden="1">{"via1",#N/A,TRUE,"general";"via2",#N/A,TRUE,"general";"via3",#N/A,TRUE,"general"}</definedName>
    <definedName name="______g3" localSheetId="13"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1" hidden="1">{"via1",#N/A,TRUE,"general";"via2",#N/A,TRUE,"general";"via3",#N/A,TRUE,"general"}</definedName>
    <definedName name="______g4" localSheetId="1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1" hidden="1">{"via1",#N/A,TRUE,"general";"via2",#N/A,TRUE,"general";"via3",#N/A,TRUE,"general"}</definedName>
    <definedName name="______g5" localSheetId="13"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1" hidden="1">{"via1",#N/A,TRUE,"general";"via2",#N/A,TRUE,"general";"via3",#N/A,TRUE,"general"}</definedName>
    <definedName name="______g6" localSheetId="13"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1" hidden="1">{"TAB1",#N/A,TRUE,"GENERAL";"TAB2",#N/A,TRUE,"GENERAL";"TAB3",#N/A,TRUE,"GENERAL";"TAB4",#N/A,TRUE,"GENERAL";"TAB5",#N/A,TRUE,"GENERAL"}</definedName>
    <definedName name="______g7" localSheetId="13"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1" hidden="1">{"TAB1",#N/A,TRUE,"GENERAL";"TAB2",#N/A,TRUE,"GENERAL";"TAB3",#N/A,TRUE,"GENERAL";"TAB4",#N/A,TRUE,"GENERAL";"TAB5",#N/A,TRUE,"GENERAL"}</definedName>
    <definedName name="______GR1" localSheetId="13"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1" hidden="1">{"via1",#N/A,TRUE,"general";"via2",#N/A,TRUE,"general";"via3",#N/A,TRUE,"general"}</definedName>
    <definedName name="______gtr4" localSheetId="13"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1" hidden="1">{"via1",#N/A,TRUE,"general";"via2",#N/A,TRUE,"general";"via3",#N/A,TRUE,"general"}</definedName>
    <definedName name="______h2" localSheetId="13"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1" hidden="1">{"via1",#N/A,TRUE,"general";"via2",#N/A,TRUE,"general";"via3",#N/A,TRUE,"general"}</definedName>
    <definedName name="______h3" localSheetId="13"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1" hidden="1">{"TAB1",#N/A,TRUE,"GENERAL";"TAB2",#N/A,TRUE,"GENERAL";"TAB3",#N/A,TRUE,"GENERAL";"TAB4",#N/A,TRUE,"GENERAL";"TAB5",#N/A,TRUE,"GENERAL"}</definedName>
    <definedName name="______h4" localSheetId="13"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1" hidden="1">{"TAB1",#N/A,TRUE,"GENERAL";"TAB2",#N/A,TRUE,"GENERAL";"TAB3",#N/A,TRUE,"GENERAL";"TAB4",#N/A,TRUE,"GENERAL";"TAB5",#N/A,TRUE,"GENERAL"}</definedName>
    <definedName name="______h5" localSheetId="13"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1" hidden="1">{"via1",#N/A,TRUE,"general";"via2",#N/A,TRUE,"general";"via3",#N/A,TRUE,"general"}</definedName>
    <definedName name="______h6" localSheetId="13"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1" hidden="1">{"TAB1",#N/A,TRUE,"GENERAL";"TAB2",#N/A,TRUE,"GENERAL";"TAB3",#N/A,TRUE,"GENERAL";"TAB4",#N/A,TRUE,"GENERAL";"TAB5",#N/A,TRUE,"GENERAL"}</definedName>
    <definedName name="______h7" localSheetId="13"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1" hidden="1">{"via1",#N/A,TRUE,"general";"via2",#N/A,TRUE,"general";"via3",#N/A,TRUE,"general"}</definedName>
    <definedName name="______h8" localSheetId="13"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1" hidden="1">{"via1",#N/A,TRUE,"general";"via2",#N/A,TRUE,"general";"via3",#N/A,TRUE,"general"}</definedName>
    <definedName name="______hfh7" localSheetId="13"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1" hidden="1">{"via1",#N/A,TRUE,"general";"via2",#N/A,TRUE,"general";"via3",#N/A,TRUE,"general"}</definedName>
    <definedName name="______i4" localSheetId="13"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1" hidden="1">{"TAB1",#N/A,TRUE,"GENERAL";"TAB2",#N/A,TRUE,"GENERAL";"TAB3",#N/A,TRUE,"GENERAL";"TAB4",#N/A,TRUE,"GENERAL";"TAB5",#N/A,TRUE,"GENERAL"}</definedName>
    <definedName name="______i5" localSheetId="13"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1" hidden="1">{"TAB1",#N/A,TRUE,"GENERAL";"TAB2",#N/A,TRUE,"GENERAL";"TAB3",#N/A,TRUE,"GENERAL";"TAB4",#N/A,TRUE,"GENERAL";"TAB5",#N/A,TRUE,"GENERAL"}</definedName>
    <definedName name="______i6" localSheetId="13"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1" hidden="1">{"via1",#N/A,TRUE,"general";"via2",#N/A,TRUE,"general";"via3",#N/A,TRUE,"general"}</definedName>
    <definedName name="______i7" localSheetId="13"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1" hidden="1">{"TAB1",#N/A,TRUE,"GENERAL";"TAB2",#N/A,TRUE,"GENERAL";"TAB3",#N/A,TRUE,"GENERAL";"TAB4",#N/A,TRUE,"GENERAL";"TAB5",#N/A,TRUE,"GENERAL"}</definedName>
    <definedName name="______i77" localSheetId="13"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1" hidden="1">{"via1",#N/A,TRUE,"general";"via2",#N/A,TRUE,"general";"via3",#N/A,TRUE,"general"}</definedName>
    <definedName name="______i8" localSheetId="13"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1" hidden="1">{"TAB1",#N/A,TRUE,"GENERAL";"TAB2",#N/A,TRUE,"GENERAL";"TAB3",#N/A,TRUE,"GENERAL";"TAB4",#N/A,TRUE,"GENERAL";"TAB5",#N/A,TRUE,"GENERAL"}</definedName>
    <definedName name="______i9" localSheetId="13"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1" hidden="1">{"TAB1",#N/A,TRUE,"GENERAL";"TAB2",#N/A,TRUE,"GENERAL";"TAB3",#N/A,TRUE,"GENERAL";"TAB4",#N/A,TRUE,"GENERAL";"TAB5",#N/A,TRUE,"GENERAL"}</definedName>
    <definedName name="______k3" localSheetId="13"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1" hidden="1">{"via1",#N/A,TRUE,"general";"via2",#N/A,TRUE,"general";"via3",#N/A,TRUE,"general"}</definedName>
    <definedName name="______k4" localSheetId="13"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1" hidden="1">{"via1",#N/A,TRUE,"general";"via2",#N/A,TRUE,"general";"via3",#N/A,TRUE,"general"}</definedName>
    <definedName name="______k5" localSheetId="13"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1" hidden="1">{"TAB1",#N/A,TRUE,"GENERAL";"TAB2",#N/A,TRUE,"GENERAL";"TAB3",#N/A,TRUE,"GENERAL";"TAB4",#N/A,TRUE,"GENERAL";"TAB5",#N/A,TRUE,"GENERAL"}</definedName>
    <definedName name="______k6" localSheetId="13"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1" hidden="1">{"via1",#N/A,TRUE,"general";"via2",#N/A,TRUE,"general";"via3",#N/A,TRUE,"general"}</definedName>
    <definedName name="______k7" localSheetId="13"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1" hidden="1">{"via1",#N/A,TRUE,"general";"via2",#N/A,TRUE,"general";"via3",#N/A,TRUE,"general"}</definedName>
    <definedName name="______k8" localSheetId="13"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1" hidden="1">{"TAB1",#N/A,TRUE,"GENERAL";"TAB2",#N/A,TRUE,"GENERAL";"TAB3",#N/A,TRUE,"GENERAL";"TAB4",#N/A,TRUE,"GENERAL";"TAB5",#N/A,TRUE,"GENERAL"}</definedName>
    <definedName name="______k9" localSheetId="13"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1" hidden="1">{"TAB1",#N/A,TRUE,"GENERAL";"TAB2",#N/A,TRUE,"GENERAL";"TAB3",#N/A,TRUE,"GENERAL";"TAB4",#N/A,TRUE,"GENERAL";"TAB5",#N/A,TRUE,"GENERAL"}</definedName>
    <definedName name="______kjk6" localSheetId="13"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1" hidden="1">{"via1",#N/A,TRUE,"general";"via2",#N/A,TRUE,"general";"via3",#N/A,TRUE,"general"}</definedName>
    <definedName name="______m3" localSheetId="13"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1" hidden="1">{"TAB1",#N/A,TRUE,"GENERAL";"TAB2",#N/A,TRUE,"GENERAL";"TAB3",#N/A,TRUE,"GENERAL";"TAB4",#N/A,TRUE,"GENERAL";"TAB5",#N/A,TRUE,"GENERAL"}</definedName>
    <definedName name="______m4" localSheetId="13"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1" hidden="1">{"via1",#N/A,TRUE,"general";"via2",#N/A,TRUE,"general";"via3",#N/A,TRUE,"general"}</definedName>
    <definedName name="______m5" localSheetId="13"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1" hidden="1">{"TAB1",#N/A,TRUE,"GENERAL";"TAB2",#N/A,TRUE,"GENERAL";"TAB3",#N/A,TRUE,"GENERAL";"TAB4",#N/A,TRUE,"GENERAL";"TAB5",#N/A,TRUE,"GENERAL"}</definedName>
    <definedName name="______m6" localSheetId="13"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1" hidden="1">{"TAB1",#N/A,TRUE,"GENERAL";"TAB2",#N/A,TRUE,"GENERAL";"TAB3",#N/A,TRUE,"GENERAL";"TAB4",#N/A,TRUE,"GENERAL";"TAB5",#N/A,TRUE,"GENERAL"}</definedName>
    <definedName name="______m7" localSheetId="13"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1" hidden="1">{"via1",#N/A,TRUE,"general";"via2",#N/A,TRUE,"general";"via3",#N/A,TRUE,"general"}</definedName>
    <definedName name="______m8" localSheetId="13"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1" hidden="1">{"via1",#N/A,TRUE,"general";"via2",#N/A,TRUE,"general";"via3",#N/A,TRUE,"general"}</definedName>
    <definedName name="______m9" localSheetId="13"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1" hidden="1">{"TAB1",#N/A,TRUE,"GENERAL";"TAB2",#N/A,TRUE,"GENERAL";"TAB3",#N/A,TRUE,"GENERAL";"TAB4",#N/A,TRUE,"GENERAL";"TAB5",#N/A,TRUE,"GENERAL"}</definedName>
    <definedName name="______n3" localSheetId="13"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1" hidden="1">{"via1",#N/A,TRUE,"general";"via2",#N/A,TRUE,"general";"via3",#N/A,TRUE,"general"}</definedName>
    <definedName name="______n4" localSheetId="13"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1" hidden="1">{"TAB1",#N/A,TRUE,"GENERAL";"TAB2",#N/A,TRUE,"GENERAL";"TAB3",#N/A,TRUE,"GENERAL";"TAB4",#N/A,TRUE,"GENERAL";"TAB5",#N/A,TRUE,"GENERAL"}</definedName>
    <definedName name="______n5" localSheetId="13"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1" hidden="1">{"via1",#N/A,TRUE,"general";"via2",#N/A,TRUE,"general";"via3",#N/A,TRUE,"general"}</definedName>
    <definedName name="______nyn7" localSheetId="13"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1" hidden="1">{"via1",#N/A,TRUE,"general";"via2",#N/A,TRUE,"general";"via3",#N/A,TRUE,"general"}</definedName>
    <definedName name="______o4" localSheetId="13"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1" hidden="1">{"TAB1",#N/A,TRUE,"GENERAL";"TAB2",#N/A,TRUE,"GENERAL";"TAB3",#N/A,TRUE,"GENERAL";"TAB4",#N/A,TRUE,"GENERAL";"TAB5",#N/A,TRUE,"GENERAL"}</definedName>
    <definedName name="______o5" localSheetId="13"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1" hidden="1">{"TAB1",#N/A,TRUE,"GENERAL";"TAB2",#N/A,TRUE,"GENERAL";"TAB3",#N/A,TRUE,"GENERAL";"TAB4",#N/A,TRUE,"GENERAL";"TAB5",#N/A,TRUE,"GENERAL"}</definedName>
    <definedName name="______o6" localSheetId="13"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1" hidden="1">{"TAB1",#N/A,TRUE,"GENERAL";"TAB2",#N/A,TRUE,"GENERAL";"TAB3",#N/A,TRUE,"GENERAL";"TAB4",#N/A,TRUE,"GENERAL";"TAB5",#N/A,TRUE,"GENERAL"}</definedName>
    <definedName name="______o7" localSheetId="13"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1" hidden="1">{"via1",#N/A,TRUE,"general";"via2",#N/A,TRUE,"general";"via3",#N/A,TRUE,"general"}</definedName>
    <definedName name="______o8" localSheetId="13"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1" hidden="1">{"TAB1",#N/A,TRUE,"GENERAL";"TAB2",#N/A,TRUE,"GENERAL";"TAB3",#N/A,TRUE,"GENERAL";"TAB4",#N/A,TRUE,"GENERAL";"TAB5",#N/A,TRUE,"GENERAL"}</definedName>
    <definedName name="______o9" localSheetId="13"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1" hidden="1">{"via1",#N/A,TRUE,"general";"via2",#N/A,TRUE,"general";"via3",#N/A,TRUE,"general"}</definedName>
    <definedName name="______p6" localSheetId="13"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1" hidden="1">{"via1",#N/A,TRUE,"general";"via2",#N/A,TRUE,"general";"via3",#N/A,TRUE,"general"}</definedName>
    <definedName name="______p7" localSheetId="13"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1" hidden="1">{"TAB1",#N/A,TRUE,"GENERAL";"TAB2",#N/A,TRUE,"GENERAL";"TAB3",#N/A,TRUE,"GENERAL";"TAB4",#N/A,TRUE,"GENERAL";"TAB5",#N/A,TRUE,"GENERAL"}</definedName>
    <definedName name="______p8" localSheetId="13"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1" hidden="1">{"TAB1",#N/A,TRUE,"GENERAL";"TAB2",#N/A,TRUE,"GENERAL";"TAB3",#N/A,TRUE,"GENERAL";"TAB4",#N/A,TRUE,"GENERAL";"TAB5",#N/A,TRUE,"GENERAL"}</definedName>
    <definedName name="______r" localSheetId="13"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1" hidden="1">{"via1",#N/A,TRUE,"general";"via2",#N/A,TRUE,"general";"via3",#N/A,TRUE,"general"}</definedName>
    <definedName name="______r4r" localSheetId="13"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1" hidden="1">{"via1",#N/A,TRUE,"general";"via2",#N/A,TRUE,"general";"via3",#N/A,TRUE,"general"}</definedName>
    <definedName name="______rtu6" localSheetId="13"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1" hidden="1">{"via1",#N/A,TRUE,"general";"via2",#N/A,TRUE,"general";"via3",#N/A,TRUE,"general"}</definedName>
    <definedName name="______s1" localSheetId="13"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1" hidden="1">{"TAB1",#N/A,TRUE,"GENERAL";"TAB2",#N/A,TRUE,"GENERAL";"TAB3",#N/A,TRUE,"GENERAL";"TAB4",#N/A,TRUE,"GENERAL";"TAB5",#N/A,TRUE,"GENERAL"}</definedName>
    <definedName name="______s2" localSheetId="13"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1" hidden="1">{"TAB1",#N/A,TRUE,"GENERAL";"TAB2",#N/A,TRUE,"GENERAL";"TAB3",#N/A,TRUE,"GENERAL";"TAB4",#N/A,TRUE,"GENERAL";"TAB5",#N/A,TRUE,"GENERAL"}</definedName>
    <definedName name="______s3" localSheetId="13"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1" hidden="1">{"via1",#N/A,TRUE,"general";"via2",#N/A,TRUE,"general";"via3",#N/A,TRUE,"general"}</definedName>
    <definedName name="______s4" localSheetId="13"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1" hidden="1">{"via1",#N/A,TRUE,"general";"via2",#N/A,TRUE,"general";"via3",#N/A,TRUE,"general"}</definedName>
    <definedName name="______s5" localSheetId="13"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1" hidden="1">{"TAB1",#N/A,TRUE,"GENERAL";"TAB2",#N/A,TRUE,"GENERAL";"TAB3",#N/A,TRUE,"GENERAL";"TAB4",#N/A,TRUE,"GENERAL";"TAB5",#N/A,TRUE,"GENERAL"}</definedName>
    <definedName name="______s6" localSheetId="13"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1" hidden="1">{"via1",#N/A,TRUE,"general";"via2",#N/A,TRUE,"general";"via3",#N/A,TRUE,"general"}</definedName>
    <definedName name="______s7" localSheetId="13"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1" hidden="1">{"TAB1",#N/A,TRUE,"GENERAL";"TAB2",#N/A,TRUE,"GENERAL";"TAB3",#N/A,TRUE,"GENERAL";"TAB4",#N/A,TRUE,"GENERAL";"TAB5",#N/A,TRUE,"GENERAL"}</definedName>
    <definedName name="______t3" localSheetId="13"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1" hidden="1">{"via1",#N/A,TRUE,"general";"via2",#N/A,TRUE,"general";"via3",#N/A,TRUE,"general"}</definedName>
    <definedName name="______t4" localSheetId="13"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1" hidden="1">{"TAB1",#N/A,TRUE,"GENERAL";"TAB2",#N/A,TRUE,"GENERAL";"TAB3",#N/A,TRUE,"GENERAL";"TAB4",#N/A,TRUE,"GENERAL";"TAB5",#N/A,TRUE,"GENERAL"}</definedName>
    <definedName name="______t5" localSheetId="13"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1" hidden="1">{"via1",#N/A,TRUE,"general";"via2",#N/A,TRUE,"general";"via3",#N/A,TRUE,"general"}</definedName>
    <definedName name="______t6" localSheetId="13"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1" hidden="1">{"TAB1",#N/A,TRUE,"GENERAL";"TAB2",#N/A,TRUE,"GENERAL";"TAB3",#N/A,TRUE,"GENERAL";"TAB4",#N/A,TRUE,"GENERAL";"TAB5",#N/A,TRUE,"GENERAL"}</definedName>
    <definedName name="______t66" localSheetId="13"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1" hidden="1">{"via1",#N/A,TRUE,"general";"via2",#N/A,TRUE,"general";"via3",#N/A,TRUE,"general"}</definedName>
    <definedName name="______t7" localSheetId="13"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1" hidden="1">{"TAB1",#N/A,TRUE,"GENERAL";"TAB2",#N/A,TRUE,"GENERAL";"TAB3",#N/A,TRUE,"GENERAL";"TAB4",#N/A,TRUE,"GENERAL";"TAB5",#N/A,TRUE,"GENERAL"}</definedName>
    <definedName name="______t77" localSheetId="13"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1" hidden="1">{"TAB1",#N/A,TRUE,"GENERAL";"TAB2",#N/A,TRUE,"GENERAL";"TAB3",#N/A,TRUE,"GENERAL";"TAB4",#N/A,TRUE,"GENERAL";"TAB5",#N/A,TRUE,"GENERAL"}</definedName>
    <definedName name="______t8" localSheetId="13"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1" hidden="1">{"via1",#N/A,TRUE,"general";"via2",#N/A,TRUE,"general";"via3",#N/A,TRUE,"general"}</definedName>
    <definedName name="______t88" localSheetId="13"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1" hidden="1">{"TAB1",#N/A,TRUE,"GENERAL";"TAB2",#N/A,TRUE,"GENERAL";"TAB3",#N/A,TRUE,"GENERAL";"TAB4",#N/A,TRUE,"GENERAL";"TAB5",#N/A,TRUE,"GENERAL"}</definedName>
    <definedName name="______t9" localSheetId="13"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1" hidden="1">{"via1",#N/A,TRUE,"general";"via2",#N/A,TRUE,"general";"via3",#N/A,TRUE,"general"}</definedName>
    <definedName name="______t99" localSheetId="13"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1" hidden="1">{"TAB1",#N/A,TRUE,"GENERAL";"TAB2",#N/A,TRUE,"GENERAL";"TAB3",#N/A,TRUE,"GENERAL";"TAB4",#N/A,TRUE,"GENERAL";"TAB5",#N/A,TRUE,"GENERAL"}</definedName>
    <definedName name="______u4" localSheetId="13"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1" hidden="1">{"TAB1",#N/A,TRUE,"GENERAL";"TAB2",#N/A,TRUE,"GENERAL";"TAB3",#N/A,TRUE,"GENERAL";"TAB4",#N/A,TRUE,"GENERAL";"TAB5",#N/A,TRUE,"GENERAL"}</definedName>
    <definedName name="______u5" localSheetId="13"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1" hidden="1">{"TAB1",#N/A,TRUE,"GENERAL";"TAB2",#N/A,TRUE,"GENERAL";"TAB3",#N/A,TRUE,"GENERAL";"TAB4",#N/A,TRUE,"GENERAL";"TAB5",#N/A,TRUE,"GENERAL"}</definedName>
    <definedName name="______u6" localSheetId="13"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1" hidden="1">{"via1",#N/A,TRUE,"general";"via2",#N/A,TRUE,"general";"via3",#N/A,TRUE,"general"}</definedName>
    <definedName name="______u7" localSheetId="13"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1" hidden="1">{"TAB1",#N/A,TRUE,"GENERAL";"TAB2",#N/A,TRUE,"GENERAL";"TAB3",#N/A,TRUE,"GENERAL";"TAB4",#N/A,TRUE,"GENERAL";"TAB5",#N/A,TRUE,"GENERAL"}</definedName>
    <definedName name="______u8" localSheetId="13"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1" hidden="1">{"TAB1",#N/A,TRUE,"GENERAL";"TAB2",#N/A,TRUE,"GENERAL";"TAB3",#N/A,TRUE,"GENERAL";"TAB4",#N/A,TRUE,"GENERAL";"TAB5",#N/A,TRUE,"GENERAL"}</definedName>
    <definedName name="______u9" localSheetId="13"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1" hidden="1">{"TAB1",#N/A,TRUE,"GENERAL";"TAB2",#N/A,TRUE,"GENERAL";"TAB3",#N/A,TRUE,"GENERAL";"TAB4",#N/A,TRUE,"GENERAL";"TAB5",#N/A,TRUE,"GENERAL"}</definedName>
    <definedName name="______ur7" localSheetId="13"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1" hidden="1">{"via1",#N/A,TRUE,"general";"via2",#N/A,TRUE,"general";"via3",#N/A,TRUE,"general"}</definedName>
    <definedName name="______v2" localSheetId="13"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1" hidden="1">{"TAB1",#N/A,TRUE,"GENERAL";"TAB2",#N/A,TRUE,"GENERAL";"TAB3",#N/A,TRUE,"GENERAL";"TAB4",#N/A,TRUE,"GENERAL";"TAB5",#N/A,TRUE,"GENERAL"}</definedName>
    <definedName name="______v3" localSheetId="13"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1" hidden="1">{"TAB1",#N/A,TRUE,"GENERAL";"TAB2",#N/A,TRUE,"GENERAL";"TAB3",#N/A,TRUE,"GENERAL";"TAB4",#N/A,TRUE,"GENERAL";"TAB5",#N/A,TRUE,"GENERAL"}</definedName>
    <definedName name="______v4" localSheetId="1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1" hidden="1">{"TAB1",#N/A,TRUE,"GENERAL";"TAB2",#N/A,TRUE,"GENERAL";"TAB3",#N/A,TRUE,"GENERAL";"TAB4",#N/A,TRUE,"GENERAL";"TAB5",#N/A,TRUE,"GENERAL"}</definedName>
    <definedName name="______v5" localSheetId="13"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1" hidden="1">{"TAB1",#N/A,TRUE,"GENERAL";"TAB2",#N/A,TRUE,"GENERAL";"TAB3",#N/A,TRUE,"GENERAL";"TAB4",#N/A,TRUE,"GENERAL";"TAB5",#N/A,TRUE,"GENERAL"}</definedName>
    <definedName name="______v6" localSheetId="13"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1" hidden="1">{"via1",#N/A,TRUE,"general";"via2",#N/A,TRUE,"general";"via3",#N/A,TRUE,"general"}</definedName>
    <definedName name="______v7" localSheetId="13"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1" hidden="1">{"TAB1",#N/A,TRUE,"GENERAL";"TAB2",#N/A,TRUE,"GENERAL";"TAB3",#N/A,TRUE,"GENERAL";"TAB4",#N/A,TRUE,"GENERAL";"TAB5",#N/A,TRUE,"GENERAL"}</definedName>
    <definedName name="______v8" localSheetId="13"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1" hidden="1">{"TAB1",#N/A,TRUE,"GENERAL";"TAB2",#N/A,TRUE,"GENERAL";"TAB3",#N/A,TRUE,"GENERAL";"TAB4",#N/A,TRUE,"GENERAL";"TAB5",#N/A,TRUE,"GENERAL"}</definedName>
    <definedName name="______v9" localSheetId="13"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1" hidden="1">{"via1",#N/A,TRUE,"general";"via2",#N/A,TRUE,"general";"via3",#N/A,TRUE,"general"}</definedName>
    <definedName name="______vfv4" localSheetId="13"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1" hidden="1">{"TAB1",#N/A,TRUE,"GENERAL";"TAB2",#N/A,TRUE,"GENERAL";"TAB3",#N/A,TRUE,"GENERAL";"TAB4",#N/A,TRUE,"GENERAL";"TAB5",#N/A,TRUE,"GENERAL"}</definedName>
    <definedName name="______x1" localSheetId="13"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1" hidden="1">{"via1",#N/A,TRUE,"general";"via2",#N/A,TRUE,"general";"via3",#N/A,TRUE,"general"}</definedName>
    <definedName name="______x2" localSheetId="13"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1" hidden="1">{"via1",#N/A,TRUE,"general";"via2",#N/A,TRUE,"general";"via3",#N/A,TRUE,"general"}</definedName>
    <definedName name="______x3" localSheetId="13"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1" hidden="1">{"via1",#N/A,TRUE,"general";"via2",#N/A,TRUE,"general";"via3",#N/A,TRUE,"general"}</definedName>
    <definedName name="______x4" localSheetId="1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1" hidden="1">{"TAB1",#N/A,TRUE,"GENERAL";"TAB2",#N/A,TRUE,"GENERAL";"TAB3",#N/A,TRUE,"GENERAL";"TAB4",#N/A,TRUE,"GENERAL";"TAB5",#N/A,TRUE,"GENERAL"}</definedName>
    <definedName name="______x5" localSheetId="13"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1" hidden="1">{"TAB1",#N/A,TRUE,"GENERAL";"TAB2",#N/A,TRUE,"GENERAL";"TAB3",#N/A,TRUE,"GENERAL";"TAB4",#N/A,TRUE,"GENERAL";"TAB5",#N/A,TRUE,"GENERAL"}</definedName>
    <definedName name="______x6" localSheetId="13"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1" hidden="1">{"TAB1",#N/A,TRUE,"GENERAL";"TAB2",#N/A,TRUE,"GENERAL";"TAB3",#N/A,TRUE,"GENERAL";"TAB4",#N/A,TRUE,"GENERAL";"TAB5",#N/A,TRUE,"GENERAL"}</definedName>
    <definedName name="______x7" localSheetId="13"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1" hidden="1">{"via1",#N/A,TRUE,"general";"via2",#N/A,TRUE,"general";"via3",#N/A,TRUE,"general"}</definedName>
    <definedName name="______x8" localSheetId="13"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1" hidden="1">{"TAB1",#N/A,TRUE,"GENERAL";"TAB2",#N/A,TRUE,"GENERAL";"TAB3",#N/A,TRUE,"GENERAL";"TAB4",#N/A,TRUE,"GENERAL";"TAB5",#N/A,TRUE,"GENERAL"}</definedName>
    <definedName name="______x9" localSheetId="13"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1" hidden="1">{"TAB1",#N/A,TRUE,"GENERAL";"TAB2",#N/A,TRUE,"GENERAL";"TAB3",#N/A,TRUE,"GENERAL";"TAB4",#N/A,TRUE,"GENERAL";"TAB5",#N/A,TRUE,"GENERAL"}</definedName>
    <definedName name="______y2" localSheetId="13"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1" hidden="1">{"via1",#N/A,TRUE,"general";"via2",#N/A,TRUE,"general";"via3",#N/A,TRUE,"general"}</definedName>
    <definedName name="______y3" localSheetId="13"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1" hidden="1">{"via1",#N/A,TRUE,"general";"via2",#N/A,TRUE,"general";"via3",#N/A,TRUE,"general"}</definedName>
    <definedName name="______y4" localSheetId="1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1" hidden="1">{"TAB1",#N/A,TRUE,"GENERAL";"TAB2",#N/A,TRUE,"GENERAL";"TAB3",#N/A,TRUE,"GENERAL";"TAB4",#N/A,TRUE,"GENERAL";"TAB5",#N/A,TRUE,"GENERAL"}</definedName>
    <definedName name="______y5" localSheetId="13"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1" hidden="1">{"via1",#N/A,TRUE,"general";"via2",#N/A,TRUE,"general";"via3",#N/A,TRUE,"general"}</definedName>
    <definedName name="______y6" localSheetId="13"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1" hidden="1">{"via1",#N/A,TRUE,"general";"via2",#N/A,TRUE,"general";"via3",#N/A,TRUE,"general"}</definedName>
    <definedName name="______y7" localSheetId="13"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1" hidden="1">{"via1",#N/A,TRUE,"general";"via2",#N/A,TRUE,"general";"via3",#N/A,TRUE,"general"}</definedName>
    <definedName name="______y8" localSheetId="13"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1" hidden="1">{"TAB1",#N/A,TRUE,"GENERAL";"TAB2",#N/A,TRUE,"GENERAL";"TAB3",#N/A,TRUE,"GENERAL";"TAB4",#N/A,TRUE,"GENERAL";"TAB5",#N/A,TRUE,"GENERAL"}</definedName>
    <definedName name="______y9" localSheetId="13"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1" hidden="1">{"TAB1",#N/A,TRUE,"GENERAL";"TAB2",#N/A,TRUE,"GENERAL";"TAB3",#N/A,TRUE,"GENERAL";"TAB4",#N/A,TRUE,"GENERAL";"TAB5",#N/A,TRUE,"GENERAL"}</definedName>
    <definedName name="______z1" localSheetId="13"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1" hidden="1">{"via1",#N/A,TRUE,"general";"via2",#N/A,TRUE,"general";"via3",#N/A,TRUE,"general"}</definedName>
    <definedName name="______z2" localSheetId="13"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1" hidden="1">{"via1",#N/A,TRUE,"general";"via2",#N/A,TRUE,"general";"via3",#N/A,TRUE,"general"}</definedName>
    <definedName name="______z3" localSheetId="13"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1" hidden="1">{"TAB1",#N/A,TRUE,"GENERAL";"TAB2",#N/A,TRUE,"GENERAL";"TAB3",#N/A,TRUE,"GENERAL";"TAB4",#N/A,TRUE,"GENERAL";"TAB5",#N/A,TRUE,"GENERAL"}</definedName>
    <definedName name="______z4" localSheetId="13"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1" hidden="1">{"via1",#N/A,TRUE,"general";"via2",#N/A,TRUE,"general";"via3",#N/A,TRUE,"general"}</definedName>
    <definedName name="______z5" localSheetId="13"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1" hidden="1">{"TAB1",#N/A,TRUE,"GENERAL";"TAB2",#N/A,TRUE,"GENERAL";"TAB3",#N/A,TRUE,"GENERAL";"TAB4",#N/A,TRUE,"GENERAL";"TAB5",#N/A,TRUE,"GENERAL"}</definedName>
    <definedName name="______z6" localSheetId="13"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1" hidden="1">{"TAB1",#N/A,TRUE,"GENERAL";"TAB2",#N/A,TRUE,"GENERAL";"TAB3",#N/A,TRUE,"GENERAL";"TAB4",#N/A,TRUE,"GENERAL";"TAB5",#N/A,TRUE,"GENERAL"}</definedName>
    <definedName name="_____a1" localSheetId="13"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1" hidden="1">{"TAB1",#N/A,TRUE,"GENERAL";"TAB2",#N/A,TRUE,"GENERAL";"TAB3",#N/A,TRUE,"GENERAL";"TAB4",#N/A,TRUE,"GENERAL";"TAB5",#N/A,TRUE,"GENERAL"}</definedName>
    <definedName name="_____a3" localSheetId="13"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1" hidden="1">{"via1",#N/A,TRUE,"general";"via2",#N/A,TRUE,"general";"via3",#N/A,TRUE,"general"}</definedName>
    <definedName name="_____a4" localSheetId="13"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1" hidden="1">{"TAB1",#N/A,TRUE,"GENERAL";"TAB2",#N/A,TRUE,"GENERAL";"TAB3",#N/A,TRUE,"GENERAL";"TAB4",#N/A,TRUE,"GENERAL";"TAB5",#N/A,TRUE,"GENERAL"}</definedName>
    <definedName name="_____a5" localSheetId="13"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1" hidden="1">{"TAB1",#N/A,TRUE,"GENERAL";"TAB2",#N/A,TRUE,"GENERAL";"TAB3",#N/A,TRUE,"GENERAL";"TAB4",#N/A,TRUE,"GENERAL";"TAB5",#N/A,TRUE,"GENERAL"}</definedName>
    <definedName name="_____a6" localSheetId="13"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1" hidden="1">{"TAB1",#N/A,TRUE,"GENERAL";"TAB2",#N/A,TRUE,"GENERAL";"TAB3",#N/A,TRUE,"GENERAL";"TAB4",#N/A,TRUE,"GENERAL";"TAB5",#N/A,TRUE,"GENERAL"}</definedName>
    <definedName name="_____b2" localSheetId="13"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1" hidden="1">{"TAB1",#N/A,TRUE,"GENERAL";"TAB2",#N/A,TRUE,"GENERAL";"TAB3",#N/A,TRUE,"GENERAL";"TAB4",#N/A,TRUE,"GENERAL";"TAB5",#N/A,TRUE,"GENERAL"}</definedName>
    <definedName name="_____b3" localSheetId="13"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1" hidden="1">{"TAB1",#N/A,TRUE,"GENERAL";"TAB2",#N/A,TRUE,"GENERAL";"TAB3",#N/A,TRUE,"GENERAL";"TAB4",#N/A,TRUE,"GENERAL";"TAB5",#N/A,TRUE,"GENERAL"}</definedName>
    <definedName name="_____b4" localSheetId="1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1" hidden="1">{"TAB1",#N/A,TRUE,"GENERAL";"TAB2",#N/A,TRUE,"GENERAL";"TAB3",#N/A,TRUE,"GENERAL";"TAB4",#N/A,TRUE,"GENERAL";"TAB5",#N/A,TRUE,"GENERAL"}</definedName>
    <definedName name="_____b5" localSheetId="13"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1" hidden="1">{"TAB1",#N/A,TRUE,"GENERAL";"TAB2",#N/A,TRUE,"GENERAL";"TAB3",#N/A,TRUE,"GENERAL";"TAB4",#N/A,TRUE,"GENERAL";"TAB5",#N/A,TRUE,"GENERAL"}</definedName>
    <definedName name="_____b6" localSheetId="13"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1" hidden="1">{"via1",#N/A,TRUE,"general";"via2",#N/A,TRUE,"general";"via3",#N/A,TRUE,"general"}</definedName>
    <definedName name="_____b7" localSheetId="13"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1" hidden="1">{"via1",#N/A,TRUE,"general";"via2",#N/A,TRUE,"general";"via3",#N/A,TRUE,"general"}</definedName>
    <definedName name="_____b8" localSheetId="13"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1" hidden="1">{"TAB1",#N/A,TRUE,"GENERAL";"TAB2",#N/A,TRUE,"GENERAL";"TAB3",#N/A,TRUE,"GENERAL";"TAB4",#N/A,TRUE,"GENERAL";"TAB5",#N/A,TRUE,"GENERAL"}</definedName>
    <definedName name="_____bb9" localSheetId="13"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1" hidden="1">{"TAB1",#N/A,TRUE,"GENERAL";"TAB2",#N/A,TRUE,"GENERAL";"TAB3",#N/A,TRUE,"GENERAL";"TAB4",#N/A,TRUE,"GENERAL";"TAB5",#N/A,TRUE,"GENERAL"}</definedName>
    <definedName name="_____bgb5" localSheetId="13"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1" hidden="1">{"TAB1",#N/A,TRUE,"GENERAL";"TAB2",#N/A,TRUE,"GENERAL";"TAB3",#N/A,TRUE,"GENERAL";"TAB4",#N/A,TRUE,"GENERAL";"TAB5",#N/A,TRUE,"GENERAL"}</definedName>
    <definedName name="_____g2" localSheetId="13"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1" hidden="1">{"via1",#N/A,TRUE,"general";"via2",#N/A,TRUE,"general";"via3",#N/A,TRUE,"general"}</definedName>
    <definedName name="_____g3" localSheetId="13"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1" hidden="1">{"via1",#N/A,TRUE,"general";"via2",#N/A,TRUE,"general";"via3",#N/A,TRUE,"general"}</definedName>
    <definedName name="_____g4" localSheetId="1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1" hidden="1">{"via1",#N/A,TRUE,"general";"via2",#N/A,TRUE,"general";"via3",#N/A,TRUE,"general"}</definedName>
    <definedName name="_____g5" localSheetId="13"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1" hidden="1">{"via1",#N/A,TRUE,"general";"via2",#N/A,TRUE,"general";"via3",#N/A,TRUE,"general"}</definedName>
    <definedName name="_____g6" localSheetId="13"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1" hidden="1">{"TAB1",#N/A,TRUE,"GENERAL";"TAB2",#N/A,TRUE,"GENERAL";"TAB3",#N/A,TRUE,"GENERAL";"TAB4",#N/A,TRUE,"GENERAL";"TAB5",#N/A,TRUE,"GENERAL"}</definedName>
    <definedName name="_____g7" localSheetId="13"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1" hidden="1">{"TAB1",#N/A,TRUE,"GENERAL";"TAB2",#N/A,TRUE,"GENERAL";"TAB3",#N/A,TRUE,"GENERAL";"TAB4",#N/A,TRUE,"GENERAL";"TAB5",#N/A,TRUE,"GENERAL"}</definedName>
    <definedName name="_____GR1" localSheetId="13"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1" hidden="1">{"via1",#N/A,TRUE,"general";"via2",#N/A,TRUE,"general";"via3",#N/A,TRUE,"general"}</definedName>
    <definedName name="_____gtr4" localSheetId="13"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1" hidden="1">{"via1",#N/A,TRUE,"general";"via2",#N/A,TRUE,"general";"via3",#N/A,TRUE,"general"}</definedName>
    <definedName name="_____h2" localSheetId="13"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1" hidden="1">{"via1",#N/A,TRUE,"general";"via2",#N/A,TRUE,"general";"via3",#N/A,TRUE,"general"}</definedName>
    <definedName name="_____h3" localSheetId="13"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1" hidden="1">{"TAB1",#N/A,TRUE,"GENERAL";"TAB2",#N/A,TRUE,"GENERAL";"TAB3",#N/A,TRUE,"GENERAL";"TAB4",#N/A,TRUE,"GENERAL";"TAB5",#N/A,TRUE,"GENERAL"}</definedName>
    <definedName name="_____h4" localSheetId="13"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1" hidden="1">{"TAB1",#N/A,TRUE,"GENERAL";"TAB2",#N/A,TRUE,"GENERAL";"TAB3",#N/A,TRUE,"GENERAL";"TAB4",#N/A,TRUE,"GENERAL";"TAB5",#N/A,TRUE,"GENERAL"}</definedName>
    <definedName name="_____h5" localSheetId="13"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1" hidden="1">{"via1",#N/A,TRUE,"general";"via2",#N/A,TRUE,"general";"via3",#N/A,TRUE,"general"}</definedName>
    <definedName name="_____h6" localSheetId="13"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1" hidden="1">{"TAB1",#N/A,TRUE,"GENERAL";"TAB2",#N/A,TRUE,"GENERAL";"TAB3",#N/A,TRUE,"GENERAL";"TAB4",#N/A,TRUE,"GENERAL";"TAB5",#N/A,TRUE,"GENERAL"}</definedName>
    <definedName name="_____h7" localSheetId="13"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1" hidden="1">{"via1",#N/A,TRUE,"general";"via2",#N/A,TRUE,"general";"via3",#N/A,TRUE,"general"}</definedName>
    <definedName name="_____h8" localSheetId="13"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1" hidden="1">{"via1",#N/A,TRUE,"general";"via2",#N/A,TRUE,"general";"via3",#N/A,TRUE,"general"}</definedName>
    <definedName name="_____hfh7" localSheetId="13"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1" hidden="1">{"via1",#N/A,TRUE,"general";"via2",#N/A,TRUE,"general";"via3",#N/A,TRUE,"general"}</definedName>
    <definedName name="_____i4" localSheetId="13"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1" hidden="1">{"TAB1",#N/A,TRUE,"GENERAL";"TAB2",#N/A,TRUE,"GENERAL";"TAB3",#N/A,TRUE,"GENERAL";"TAB4",#N/A,TRUE,"GENERAL";"TAB5",#N/A,TRUE,"GENERAL"}</definedName>
    <definedName name="_____i5" localSheetId="13"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1" hidden="1">{"TAB1",#N/A,TRUE,"GENERAL";"TAB2",#N/A,TRUE,"GENERAL";"TAB3",#N/A,TRUE,"GENERAL";"TAB4",#N/A,TRUE,"GENERAL";"TAB5",#N/A,TRUE,"GENERAL"}</definedName>
    <definedName name="_____i6" localSheetId="13"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1" hidden="1">{"via1",#N/A,TRUE,"general";"via2",#N/A,TRUE,"general";"via3",#N/A,TRUE,"general"}</definedName>
    <definedName name="_____i7" localSheetId="13"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1" hidden="1">{"TAB1",#N/A,TRUE,"GENERAL";"TAB2",#N/A,TRUE,"GENERAL";"TAB3",#N/A,TRUE,"GENERAL";"TAB4",#N/A,TRUE,"GENERAL";"TAB5",#N/A,TRUE,"GENERAL"}</definedName>
    <definedName name="_____i77" localSheetId="13"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1" hidden="1">{"via1",#N/A,TRUE,"general";"via2",#N/A,TRUE,"general";"via3",#N/A,TRUE,"general"}</definedName>
    <definedName name="_____i8" localSheetId="13"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1" hidden="1">{"TAB1",#N/A,TRUE,"GENERAL";"TAB2",#N/A,TRUE,"GENERAL";"TAB3",#N/A,TRUE,"GENERAL";"TAB4",#N/A,TRUE,"GENERAL";"TAB5",#N/A,TRUE,"GENERAL"}</definedName>
    <definedName name="_____i9" localSheetId="13"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1" hidden="1">{"TAB1",#N/A,TRUE,"GENERAL";"TAB2",#N/A,TRUE,"GENERAL";"TAB3",#N/A,TRUE,"GENERAL";"TAB4",#N/A,TRUE,"GENERAL";"TAB5",#N/A,TRUE,"GENERAL"}</definedName>
    <definedName name="_____k3" localSheetId="13"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1" hidden="1">{"via1",#N/A,TRUE,"general";"via2",#N/A,TRUE,"general";"via3",#N/A,TRUE,"general"}</definedName>
    <definedName name="_____k4" localSheetId="13"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1" hidden="1">{"via1",#N/A,TRUE,"general";"via2",#N/A,TRUE,"general";"via3",#N/A,TRUE,"general"}</definedName>
    <definedName name="_____k5" localSheetId="13"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1" hidden="1">{"TAB1",#N/A,TRUE,"GENERAL";"TAB2",#N/A,TRUE,"GENERAL";"TAB3",#N/A,TRUE,"GENERAL";"TAB4",#N/A,TRUE,"GENERAL";"TAB5",#N/A,TRUE,"GENERAL"}</definedName>
    <definedName name="_____k6" localSheetId="13"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1" hidden="1">{"via1",#N/A,TRUE,"general";"via2",#N/A,TRUE,"general";"via3",#N/A,TRUE,"general"}</definedName>
    <definedName name="_____k7" localSheetId="13"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1" hidden="1">{"via1",#N/A,TRUE,"general";"via2",#N/A,TRUE,"general";"via3",#N/A,TRUE,"general"}</definedName>
    <definedName name="_____k8" localSheetId="13"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1" hidden="1">{"TAB1",#N/A,TRUE,"GENERAL";"TAB2",#N/A,TRUE,"GENERAL";"TAB3",#N/A,TRUE,"GENERAL";"TAB4",#N/A,TRUE,"GENERAL";"TAB5",#N/A,TRUE,"GENERAL"}</definedName>
    <definedName name="_____k9" localSheetId="13"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1" hidden="1">{"TAB1",#N/A,TRUE,"GENERAL";"TAB2",#N/A,TRUE,"GENERAL";"TAB3",#N/A,TRUE,"GENERAL";"TAB4",#N/A,TRUE,"GENERAL";"TAB5",#N/A,TRUE,"GENERAL"}</definedName>
    <definedName name="_____kjk6" localSheetId="13"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1" hidden="1">{"via1",#N/A,TRUE,"general";"via2",#N/A,TRUE,"general";"via3",#N/A,TRUE,"general"}</definedName>
    <definedName name="_____m3" localSheetId="13"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1" hidden="1">{"TAB1",#N/A,TRUE,"GENERAL";"TAB2",#N/A,TRUE,"GENERAL";"TAB3",#N/A,TRUE,"GENERAL";"TAB4",#N/A,TRUE,"GENERAL";"TAB5",#N/A,TRUE,"GENERAL"}</definedName>
    <definedName name="_____m4" localSheetId="13"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1" hidden="1">{"via1",#N/A,TRUE,"general";"via2",#N/A,TRUE,"general";"via3",#N/A,TRUE,"general"}</definedName>
    <definedName name="_____m5" localSheetId="13"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1" hidden="1">{"TAB1",#N/A,TRUE,"GENERAL";"TAB2",#N/A,TRUE,"GENERAL";"TAB3",#N/A,TRUE,"GENERAL";"TAB4",#N/A,TRUE,"GENERAL";"TAB5",#N/A,TRUE,"GENERAL"}</definedName>
    <definedName name="_____m6" localSheetId="13"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1" hidden="1">{"TAB1",#N/A,TRUE,"GENERAL";"TAB2",#N/A,TRUE,"GENERAL";"TAB3",#N/A,TRUE,"GENERAL";"TAB4",#N/A,TRUE,"GENERAL";"TAB5",#N/A,TRUE,"GENERAL"}</definedName>
    <definedName name="_____m7" localSheetId="13"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1" hidden="1">{"via1",#N/A,TRUE,"general";"via2",#N/A,TRUE,"general";"via3",#N/A,TRUE,"general"}</definedName>
    <definedName name="_____m8" localSheetId="13"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1" hidden="1">{"via1",#N/A,TRUE,"general";"via2",#N/A,TRUE,"general";"via3",#N/A,TRUE,"general"}</definedName>
    <definedName name="_____m9" localSheetId="13"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1" hidden="1">{"TAB1",#N/A,TRUE,"GENERAL";"TAB2",#N/A,TRUE,"GENERAL";"TAB3",#N/A,TRUE,"GENERAL";"TAB4",#N/A,TRUE,"GENERAL";"TAB5",#N/A,TRUE,"GENERAL"}</definedName>
    <definedName name="_____n3" localSheetId="13"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1" hidden="1">{"via1",#N/A,TRUE,"general";"via2",#N/A,TRUE,"general";"via3",#N/A,TRUE,"general"}</definedName>
    <definedName name="_____n4" localSheetId="13"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1" hidden="1">{"TAB1",#N/A,TRUE,"GENERAL";"TAB2",#N/A,TRUE,"GENERAL";"TAB3",#N/A,TRUE,"GENERAL";"TAB4",#N/A,TRUE,"GENERAL";"TAB5",#N/A,TRUE,"GENERAL"}</definedName>
    <definedName name="_____n5" localSheetId="13"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1" hidden="1">{"via1",#N/A,TRUE,"general";"via2",#N/A,TRUE,"general";"via3",#N/A,TRUE,"general"}</definedName>
    <definedName name="_____nyn7" localSheetId="13"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1" hidden="1">{"via1",#N/A,TRUE,"general";"via2",#N/A,TRUE,"general";"via3",#N/A,TRUE,"general"}</definedName>
    <definedName name="_____o4" localSheetId="13"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1" hidden="1">{"TAB1",#N/A,TRUE,"GENERAL";"TAB2",#N/A,TRUE,"GENERAL";"TAB3",#N/A,TRUE,"GENERAL";"TAB4",#N/A,TRUE,"GENERAL";"TAB5",#N/A,TRUE,"GENERAL"}</definedName>
    <definedName name="_____o5" localSheetId="13"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1" hidden="1">{"TAB1",#N/A,TRUE,"GENERAL";"TAB2",#N/A,TRUE,"GENERAL";"TAB3",#N/A,TRUE,"GENERAL";"TAB4",#N/A,TRUE,"GENERAL";"TAB5",#N/A,TRUE,"GENERAL"}</definedName>
    <definedName name="_____o6" localSheetId="13"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1" hidden="1">{"TAB1",#N/A,TRUE,"GENERAL";"TAB2",#N/A,TRUE,"GENERAL";"TAB3",#N/A,TRUE,"GENERAL";"TAB4",#N/A,TRUE,"GENERAL";"TAB5",#N/A,TRUE,"GENERAL"}</definedName>
    <definedName name="_____o7" localSheetId="13"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1" hidden="1">{"via1",#N/A,TRUE,"general";"via2",#N/A,TRUE,"general";"via3",#N/A,TRUE,"general"}</definedName>
    <definedName name="_____o8" localSheetId="13"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1" hidden="1">{"TAB1",#N/A,TRUE,"GENERAL";"TAB2",#N/A,TRUE,"GENERAL";"TAB3",#N/A,TRUE,"GENERAL";"TAB4",#N/A,TRUE,"GENERAL";"TAB5",#N/A,TRUE,"GENERAL"}</definedName>
    <definedName name="_____o9" localSheetId="13"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1" hidden="1">{"via1",#N/A,TRUE,"general";"via2",#N/A,TRUE,"general";"via3",#N/A,TRUE,"general"}</definedName>
    <definedName name="_____p6" localSheetId="13"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1" hidden="1">{"via1",#N/A,TRUE,"general";"via2",#N/A,TRUE,"general";"via3",#N/A,TRUE,"general"}</definedName>
    <definedName name="_____p7" localSheetId="13"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1" hidden="1">{"TAB1",#N/A,TRUE,"GENERAL";"TAB2",#N/A,TRUE,"GENERAL";"TAB3",#N/A,TRUE,"GENERAL";"TAB4",#N/A,TRUE,"GENERAL";"TAB5",#N/A,TRUE,"GENERAL"}</definedName>
    <definedName name="_____p8" localSheetId="13"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1" hidden="1">{"TAB1",#N/A,TRUE,"GENERAL";"TAB2",#N/A,TRUE,"GENERAL";"TAB3",#N/A,TRUE,"GENERAL";"TAB4",#N/A,TRUE,"GENERAL";"TAB5",#N/A,TRUE,"GENERAL"}</definedName>
    <definedName name="_____r" localSheetId="13"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1" hidden="1">{"via1",#N/A,TRUE,"general";"via2",#N/A,TRUE,"general";"via3",#N/A,TRUE,"general"}</definedName>
    <definedName name="_____r4r" localSheetId="13"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1" hidden="1">{"via1",#N/A,TRUE,"general";"via2",#N/A,TRUE,"general";"via3",#N/A,TRUE,"general"}</definedName>
    <definedName name="_____rtu6" localSheetId="13"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1" hidden="1">{"via1",#N/A,TRUE,"general";"via2",#N/A,TRUE,"general";"via3",#N/A,TRUE,"general"}</definedName>
    <definedName name="_____s1" localSheetId="13"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1" hidden="1">{"TAB1",#N/A,TRUE,"GENERAL";"TAB2",#N/A,TRUE,"GENERAL";"TAB3",#N/A,TRUE,"GENERAL";"TAB4",#N/A,TRUE,"GENERAL";"TAB5",#N/A,TRUE,"GENERAL"}</definedName>
    <definedName name="_____s2" localSheetId="13"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1" hidden="1">{"TAB1",#N/A,TRUE,"GENERAL";"TAB2",#N/A,TRUE,"GENERAL";"TAB3",#N/A,TRUE,"GENERAL";"TAB4",#N/A,TRUE,"GENERAL";"TAB5",#N/A,TRUE,"GENERAL"}</definedName>
    <definedName name="_____s3" localSheetId="13"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1" hidden="1">{"via1",#N/A,TRUE,"general";"via2",#N/A,TRUE,"general";"via3",#N/A,TRUE,"general"}</definedName>
    <definedName name="_____s4" localSheetId="13"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1" hidden="1">{"via1",#N/A,TRUE,"general";"via2",#N/A,TRUE,"general";"via3",#N/A,TRUE,"general"}</definedName>
    <definedName name="_____s5" localSheetId="13"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1" hidden="1">{"TAB1",#N/A,TRUE,"GENERAL";"TAB2",#N/A,TRUE,"GENERAL";"TAB3",#N/A,TRUE,"GENERAL";"TAB4",#N/A,TRUE,"GENERAL";"TAB5",#N/A,TRUE,"GENERAL"}</definedName>
    <definedName name="_____s6" localSheetId="13"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1" hidden="1">{"via1",#N/A,TRUE,"general";"via2",#N/A,TRUE,"general";"via3",#N/A,TRUE,"general"}</definedName>
    <definedName name="_____s7" localSheetId="13"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1" hidden="1">{"TAB1",#N/A,TRUE,"GENERAL";"TAB2",#N/A,TRUE,"GENERAL";"TAB3",#N/A,TRUE,"GENERAL";"TAB4",#N/A,TRUE,"GENERAL";"TAB5",#N/A,TRUE,"GENERAL"}</definedName>
    <definedName name="_____t3" localSheetId="13"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1" hidden="1">{"via1",#N/A,TRUE,"general";"via2",#N/A,TRUE,"general";"via3",#N/A,TRUE,"general"}</definedName>
    <definedName name="_____t4" localSheetId="13"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1" hidden="1">{"TAB1",#N/A,TRUE,"GENERAL";"TAB2",#N/A,TRUE,"GENERAL";"TAB3",#N/A,TRUE,"GENERAL";"TAB4",#N/A,TRUE,"GENERAL";"TAB5",#N/A,TRUE,"GENERAL"}</definedName>
    <definedName name="_____t5" localSheetId="13"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1" hidden="1">{"via1",#N/A,TRUE,"general";"via2",#N/A,TRUE,"general";"via3",#N/A,TRUE,"general"}</definedName>
    <definedName name="_____t6" localSheetId="13"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1" hidden="1">{"TAB1",#N/A,TRUE,"GENERAL";"TAB2",#N/A,TRUE,"GENERAL";"TAB3",#N/A,TRUE,"GENERAL";"TAB4",#N/A,TRUE,"GENERAL";"TAB5",#N/A,TRUE,"GENERAL"}</definedName>
    <definedName name="_____t66" localSheetId="13"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1" hidden="1">{"via1",#N/A,TRUE,"general";"via2",#N/A,TRUE,"general";"via3",#N/A,TRUE,"general"}</definedName>
    <definedName name="_____t7" localSheetId="13"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1" hidden="1">{"TAB1",#N/A,TRUE,"GENERAL";"TAB2",#N/A,TRUE,"GENERAL";"TAB3",#N/A,TRUE,"GENERAL";"TAB4",#N/A,TRUE,"GENERAL";"TAB5",#N/A,TRUE,"GENERAL"}</definedName>
    <definedName name="_____t77" localSheetId="13"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1" hidden="1">{"TAB1",#N/A,TRUE,"GENERAL";"TAB2",#N/A,TRUE,"GENERAL";"TAB3",#N/A,TRUE,"GENERAL";"TAB4",#N/A,TRUE,"GENERAL";"TAB5",#N/A,TRUE,"GENERAL"}</definedName>
    <definedName name="_____t8" localSheetId="13"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1" hidden="1">{"via1",#N/A,TRUE,"general";"via2",#N/A,TRUE,"general";"via3",#N/A,TRUE,"general"}</definedName>
    <definedName name="_____t88" localSheetId="13"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1" hidden="1">{"TAB1",#N/A,TRUE,"GENERAL";"TAB2",#N/A,TRUE,"GENERAL";"TAB3",#N/A,TRUE,"GENERAL";"TAB4",#N/A,TRUE,"GENERAL";"TAB5",#N/A,TRUE,"GENERAL"}</definedName>
    <definedName name="_____t9" localSheetId="13"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1" hidden="1">{"via1",#N/A,TRUE,"general";"via2",#N/A,TRUE,"general";"via3",#N/A,TRUE,"general"}</definedName>
    <definedName name="_____t99" localSheetId="13"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1" hidden="1">{"TAB1",#N/A,TRUE,"GENERAL";"TAB2",#N/A,TRUE,"GENERAL";"TAB3",#N/A,TRUE,"GENERAL";"TAB4",#N/A,TRUE,"GENERAL";"TAB5",#N/A,TRUE,"GENERAL"}</definedName>
    <definedName name="_____u4" localSheetId="13"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1" hidden="1">{"TAB1",#N/A,TRUE,"GENERAL";"TAB2",#N/A,TRUE,"GENERAL";"TAB3",#N/A,TRUE,"GENERAL";"TAB4",#N/A,TRUE,"GENERAL";"TAB5",#N/A,TRUE,"GENERAL"}</definedName>
    <definedName name="_____u5" localSheetId="13"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1" hidden="1">{"TAB1",#N/A,TRUE,"GENERAL";"TAB2",#N/A,TRUE,"GENERAL";"TAB3",#N/A,TRUE,"GENERAL";"TAB4",#N/A,TRUE,"GENERAL";"TAB5",#N/A,TRUE,"GENERAL"}</definedName>
    <definedName name="_____u6" localSheetId="13"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1" hidden="1">{"via1",#N/A,TRUE,"general";"via2",#N/A,TRUE,"general";"via3",#N/A,TRUE,"general"}</definedName>
    <definedName name="_____u7" localSheetId="13"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1" hidden="1">{"TAB1",#N/A,TRUE,"GENERAL";"TAB2",#N/A,TRUE,"GENERAL";"TAB3",#N/A,TRUE,"GENERAL";"TAB4",#N/A,TRUE,"GENERAL";"TAB5",#N/A,TRUE,"GENERAL"}</definedName>
    <definedName name="_____u8" localSheetId="13"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1" hidden="1">{"TAB1",#N/A,TRUE,"GENERAL";"TAB2",#N/A,TRUE,"GENERAL";"TAB3",#N/A,TRUE,"GENERAL";"TAB4",#N/A,TRUE,"GENERAL";"TAB5",#N/A,TRUE,"GENERAL"}</definedName>
    <definedName name="_____u9" localSheetId="13"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1" hidden="1">{"TAB1",#N/A,TRUE,"GENERAL";"TAB2",#N/A,TRUE,"GENERAL";"TAB3",#N/A,TRUE,"GENERAL";"TAB4",#N/A,TRUE,"GENERAL";"TAB5",#N/A,TRUE,"GENERAL"}</definedName>
    <definedName name="_____ur7" localSheetId="13"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1" hidden="1">{"via1",#N/A,TRUE,"general";"via2",#N/A,TRUE,"general";"via3",#N/A,TRUE,"general"}</definedName>
    <definedName name="_____v2" localSheetId="13"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1" hidden="1">{"TAB1",#N/A,TRUE,"GENERAL";"TAB2",#N/A,TRUE,"GENERAL";"TAB3",#N/A,TRUE,"GENERAL";"TAB4",#N/A,TRUE,"GENERAL";"TAB5",#N/A,TRUE,"GENERAL"}</definedName>
    <definedName name="_____v3" localSheetId="13"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1" hidden="1">{"TAB1",#N/A,TRUE,"GENERAL";"TAB2",#N/A,TRUE,"GENERAL";"TAB3",#N/A,TRUE,"GENERAL";"TAB4",#N/A,TRUE,"GENERAL";"TAB5",#N/A,TRUE,"GENERAL"}</definedName>
    <definedName name="_____v4" localSheetId="1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1" hidden="1">{"TAB1",#N/A,TRUE,"GENERAL";"TAB2",#N/A,TRUE,"GENERAL";"TAB3",#N/A,TRUE,"GENERAL";"TAB4",#N/A,TRUE,"GENERAL";"TAB5",#N/A,TRUE,"GENERAL"}</definedName>
    <definedName name="_____v5" localSheetId="13"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1" hidden="1">{"TAB1",#N/A,TRUE,"GENERAL";"TAB2",#N/A,TRUE,"GENERAL";"TAB3",#N/A,TRUE,"GENERAL";"TAB4",#N/A,TRUE,"GENERAL";"TAB5",#N/A,TRUE,"GENERAL"}</definedName>
    <definedName name="_____v6" localSheetId="13"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1" hidden="1">{"via1",#N/A,TRUE,"general";"via2",#N/A,TRUE,"general";"via3",#N/A,TRUE,"general"}</definedName>
    <definedName name="_____v7" localSheetId="13"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1" hidden="1">{"TAB1",#N/A,TRUE,"GENERAL";"TAB2",#N/A,TRUE,"GENERAL";"TAB3",#N/A,TRUE,"GENERAL";"TAB4",#N/A,TRUE,"GENERAL";"TAB5",#N/A,TRUE,"GENERAL"}</definedName>
    <definedName name="_____v8" localSheetId="13"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1" hidden="1">{"TAB1",#N/A,TRUE,"GENERAL";"TAB2",#N/A,TRUE,"GENERAL";"TAB3",#N/A,TRUE,"GENERAL";"TAB4",#N/A,TRUE,"GENERAL";"TAB5",#N/A,TRUE,"GENERAL"}</definedName>
    <definedName name="_____v9" localSheetId="13"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1" hidden="1">{"via1",#N/A,TRUE,"general";"via2",#N/A,TRUE,"general";"via3",#N/A,TRUE,"general"}</definedName>
    <definedName name="_____vfv4" localSheetId="13"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1" hidden="1">{"TAB1",#N/A,TRUE,"GENERAL";"TAB2",#N/A,TRUE,"GENERAL";"TAB3",#N/A,TRUE,"GENERAL";"TAB4",#N/A,TRUE,"GENERAL";"TAB5",#N/A,TRUE,"GENERAL"}</definedName>
    <definedName name="_____x1" localSheetId="13"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1" hidden="1">{"via1",#N/A,TRUE,"general";"via2",#N/A,TRUE,"general";"via3",#N/A,TRUE,"general"}</definedName>
    <definedName name="_____x2" localSheetId="13"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1" hidden="1">{"via1",#N/A,TRUE,"general";"via2",#N/A,TRUE,"general";"via3",#N/A,TRUE,"general"}</definedName>
    <definedName name="_____x3" localSheetId="13"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1" hidden="1">{"via1",#N/A,TRUE,"general";"via2",#N/A,TRUE,"general";"via3",#N/A,TRUE,"general"}</definedName>
    <definedName name="_____x4" localSheetId="1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1" hidden="1">{"TAB1",#N/A,TRUE,"GENERAL";"TAB2",#N/A,TRUE,"GENERAL";"TAB3",#N/A,TRUE,"GENERAL";"TAB4",#N/A,TRUE,"GENERAL";"TAB5",#N/A,TRUE,"GENERAL"}</definedName>
    <definedName name="_____x5" localSheetId="13"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1" hidden="1">{"TAB1",#N/A,TRUE,"GENERAL";"TAB2",#N/A,TRUE,"GENERAL";"TAB3",#N/A,TRUE,"GENERAL";"TAB4",#N/A,TRUE,"GENERAL";"TAB5",#N/A,TRUE,"GENERAL"}</definedName>
    <definedName name="_____x6" localSheetId="13"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1" hidden="1">{"TAB1",#N/A,TRUE,"GENERAL";"TAB2",#N/A,TRUE,"GENERAL";"TAB3",#N/A,TRUE,"GENERAL";"TAB4",#N/A,TRUE,"GENERAL";"TAB5",#N/A,TRUE,"GENERAL"}</definedName>
    <definedName name="_____x7" localSheetId="13"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1" hidden="1">{"via1",#N/A,TRUE,"general";"via2",#N/A,TRUE,"general";"via3",#N/A,TRUE,"general"}</definedName>
    <definedName name="_____x8" localSheetId="13"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1" hidden="1">{"TAB1",#N/A,TRUE,"GENERAL";"TAB2",#N/A,TRUE,"GENERAL";"TAB3",#N/A,TRUE,"GENERAL";"TAB4",#N/A,TRUE,"GENERAL";"TAB5",#N/A,TRUE,"GENERAL"}</definedName>
    <definedName name="_____x9" localSheetId="13"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1" hidden="1">{"TAB1",#N/A,TRUE,"GENERAL";"TAB2",#N/A,TRUE,"GENERAL";"TAB3",#N/A,TRUE,"GENERAL";"TAB4",#N/A,TRUE,"GENERAL";"TAB5",#N/A,TRUE,"GENERAL"}</definedName>
    <definedName name="_____y2" localSheetId="13"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1" hidden="1">{"via1",#N/A,TRUE,"general";"via2",#N/A,TRUE,"general";"via3",#N/A,TRUE,"general"}</definedName>
    <definedName name="_____y3" localSheetId="13"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1" hidden="1">{"via1",#N/A,TRUE,"general";"via2",#N/A,TRUE,"general";"via3",#N/A,TRUE,"general"}</definedName>
    <definedName name="_____y4" localSheetId="1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1" hidden="1">{"TAB1",#N/A,TRUE,"GENERAL";"TAB2",#N/A,TRUE,"GENERAL";"TAB3",#N/A,TRUE,"GENERAL";"TAB4",#N/A,TRUE,"GENERAL";"TAB5",#N/A,TRUE,"GENERAL"}</definedName>
    <definedName name="_____y5" localSheetId="13"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1" hidden="1">{"via1",#N/A,TRUE,"general";"via2",#N/A,TRUE,"general";"via3",#N/A,TRUE,"general"}</definedName>
    <definedName name="_____y6" localSheetId="13"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1" hidden="1">{"via1",#N/A,TRUE,"general";"via2",#N/A,TRUE,"general";"via3",#N/A,TRUE,"general"}</definedName>
    <definedName name="_____y7" localSheetId="13"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1" hidden="1">{"via1",#N/A,TRUE,"general";"via2",#N/A,TRUE,"general";"via3",#N/A,TRUE,"general"}</definedName>
    <definedName name="_____y8" localSheetId="13"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1" hidden="1">{"TAB1",#N/A,TRUE,"GENERAL";"TAB2",#N/A,TRUE,"GENERAL";"TAB3",#N/A,TRUE,"GENERAL";"TAB4",#N/A,TRUE,"GENERAL";"TAB5",#N/A,TRUE,"GENERAL"}</definedName>
    <definedName name="_____y9" localSheetId="13"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1" hidden="1">{"TAB1",#N/A,TRUE,"GENERAL";"TAB2",#N/A,TRUE,"GENERAL";"TAB3",#N/A,TRUE,"GENERAL";"TAB4",#N/A,TRUE,"GENERAL";"TAB5",#N/A,TRUE,"GENERAL"}</definedName>
    <definedName name="_____z1" localSheetId="13"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1" hidden="1">{"via1",#N/A,TRUE,"general";"via2",#N/A,TRUE,"general";"via3",#N/A,TRUE,"general"}</definedName>
    <definedName name="_____z2" localSheetId="13"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1" hidden="1">{"via1",#N/A,TRUE,"general";"via2",#N/A,TRUE,"general";"via3",#N/A,TRUE,"general"}</definedName>
    <definedName name="_____z3" localSheetId="13"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1" hidden="1">{"TAB1",#N/A,TRUE,"GENERAL";"TAB2",#N/A,TRUE,"GENERAL";"TAB3",#N/A,TRUE,"GENERAL";"TAB4",#N/A,TRUE,"GENERAL";"TAB5",#N/A,TRUE,"GENERAL"}</definedName>
    <definedName name="_____z4" localSheetId="13"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1" hidden="1">{"via1",#N/A,TRUE,"general";"via2",#N/A,TRUE,"general";"via3",#N/A,TRUE,"general"}</definedName>
    <definedName name="_____z5" localSheetId="13"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1" hidden="1">{"TAB1",#N/A,TRUE,"GENERAL";"TAB2",#N/A,TRUE,"GENERAL";"TAB3",#N/A,TRUE,"GENERAL";"TAB4",#N/A,TRUE,"GENERAL";"TAB5",#N/A,TRUE,"GENERAL"}</definedName>
    <definedName name="_____z6" localSheetId="13"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1" hidden="1">{"TAB1",#N/A,TRUE,"GENERAL";"TAB2",#N/A,TRUE,"GENERAL";"TAB3",#N/A,TRUE,"GENERAL";"TAB4",#N/A,TRUE,"GENERAL";"TAB5",#N/A,TRUE,"GENERAL"}</definedName>
    <definedName name="____a1" localSheetId="13"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1" hidden="1">{"TAB1",#N/A,TRUE,"GENERAL";"TAB2",#N/A,TRUE,"GENERAL";"TAB3",#N/A,TRUE,"GENERAL";"TAB4",#N/A,TRUE,"GENERAL";"TAB5",#N/A,TRUE,"GENERAL"}</definedName>
    <definedName name="____a3" localSheetId="13"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1" hidden="1">{"via1",#N/A,TRUE,"general";"via2",#N/A,TRUE,"general";"via3",#N/A,TRUE,"general"}</definedName>
    <definedName name="____a4" localSheetId="13"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1" hidden="1">{"TAB1",#N/A,TRUE,"GENERAL";"TAB2",#N/A,TRUE,"GENERAL";"TAB3",#N/A,TRUE,"GENERAL";"TAB4",#N/A,TRUE,"GENERAL";"TAB5",#N/A,TRUE,"GENERAL"}</definedName>
    <definedName name="____a5" localSheetId="13"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1" hidden="1">{"TAB1",#N/A,TRUE,"GENERAL";"TAB2",#N/A,TRUE,"GENERAL";"TAB3",#N/A,TRUE,"GENERAL";"TAB4",#N/A,TRUE,"GENERAL";"TAB5",#N/A,TRUE,"GENERAL"}</definedName>
    <definedName name="____a6" localSheetId="13"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1" hidden="1">{"TAB1",#N/A,TRUE,"GENERAL";"TAB2",#N/A,TRUE,"GENERAL";"TAB3",#N/A,TRUE,"GENERAL";"TAB4",#N/A,TRUE,"GENERAL";"TAB5",#N/A,TRUE,"GENERAL"}</definedName>
    <definedName name="____b2" localSheetId="13"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1" hidden="1">{"TAB1",#N/A,TRUE,"GENERAL";"TAB2",#N/A,TRUE,"GENERAL";"TAB3",#N/A,TRUE,"GENERAL";"TAB4",#N/A,TRUE,"GENERAL";"TAB5",#N/A,TRUE,"GENERAL"}</definedName>
    <definedName name="____b3" localSheetId="13"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1" hidden="1">{"TAB1",#N/A,TRUE,"GENERAL";"TAB2",#N/A,TRUE,"GENERAL";"TAB3",#N/A,TRUE,"GENERAL";"TAB4",#N/A,TRUE,"GENERAL";"TAB5",#N/A,TRUE,"GENERAL"}</definedName>
    <definedName name="____b4" localSheetId="1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1" hidden="1">{"TAB1",#N/A,TRUE,"GENERAL";"TAB2",#N/A,TRUE,"GENERAL";"TAB3",#N/A,TRUE,"GENERAL";"TAB4",#N/A,TRUE,"GENERAL";"TAB5",#N/A,TRUE,"GENERAL"}</definedName>
    <definedName name="____b5" localSheetId="13"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1" hidden="1">{"TAB1",#N/A,TRUE,"GENERAL";"TAB2",#N/A,TRUE,"GENERAL";"TAB3",#N/A,TRUE,"GENERAL";"TAB4",#N/A,TRUE,"GENERAL";"TAB5",#N/A,TRUE,"GENERAL"}</definedName>
    <definedName name="____b6" localSheetId="13"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1" hidden="1">{"via1",#N/A,TRUE,"general";"via2",#N/A,TRUE,"general";"via3",#N/A,TRUE,"general"}</definedName>
    <definedName name="____b7" localSheetId="13"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1" hidden="1">{"via1",#N/A,TRUE,"general";"via2",#N/A,TRUE,"general";"via3",#N/A,TRUE,"general"}</definedName>
    <definedName name="____b8" localSheetId="13"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1" hidden="1">{"TAB1",#N/A,TRUE,"GENERAL";"TAB2",#N/A,TRUE,"GENERAL";"TAB3",#N/A,TRUE,"GENERAL";"TAB4",#N/A,TRUE,"GENERAL";"TAB5",#N/A,TRUE,"GENERAL"}</definedName>
    <definedName name="____bb9" localSheetId="13"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1" hidden="1">{"TAB1",#N/A,TRUE,"GENERAL";"TAB2",#N/A,TRUE,"GENERAL";"TAB3",#N/A,TRUE,"GENERAL";"TAB4",#N/A,TRUE,"GENERAL";"TAB5",#N/A,TRUE,"GENERAL"}</definedName>
    <definedName name="____bgb5" localSheetId="13"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1" hidden="1">{"TAB1",#N/A,TRUE,"GENERAL";"TAB2",#N/A,TRUE,"GENERAL";"TAB3",#N/A,TRUE,"GENERAL";"TAB4",#N/A,TRUE,"GENERAL";"TAB5",#N/A,TRUE,"GENERAL"}</definedName>
    <definedName name="____g2" localSheetId="13"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1" hidden="1">{"via1",#N/A,TRUE,"general";"via2",#N/A,TRUE,"general";"via3",#N/A,TRUE,"general"}</definedName>
    <definedName name="____g3" localSheetId="13"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1" hidden="1">{"via1",#N/A,TRUE,"general";"via2",#N/A,TRUE,"general";"via3",#N/A,TRUE,"general"}</definedName>
    <definedName name="____g4" localSheetId="1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1" hidden="1">{"via1",#N/A,TRUE,"general";"via2",#N/A,TRUE,"general";"via3",#N/A,TRUE,"general"}</definedName>
    <definedName name="____g5" localSheetId="13"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1" hidden="1">{"via1",#N/A,TRUE,"general";"via2",#N/A,TRUE,"general";"via3",#N/A,TRUE,"general"}</definedName>
    <definedName name="____g6" localSheetId="13"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1" hidden="1">{"TAB1",#N/A,TRUE,"GENERAL";"TAB2",#N/A,TRUE,"GENERAL";"TAB3",#N/A,TRUE,"GENERAL";"TAB4",#N/A,TRUE,"GENERAL";"TAB5",#N/A,TRUE,"GENERAL"}</definedName>
    <definedName name="____g7" localSheetId="13"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1" hidden="1">{"TAB1",#N/A,TRUE,"GENERAL";"TAB2",#N/A,TRUE,"GENERAL";"TAB3",#N/A,TRUE,"GENERAL";"TAB4",#N/A,TRUE,"GENERAL";"TAB5",#N/A,TRUE,"GENERAL"}</definedName>
    <definedName name="____GR1" localSheetId="13"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1" hidden="1">{"via1",#N/A,TRUE,"general";"via2",#N/A,TRUE,"general";"via3",#N/A,TRUE,"general"}</definedName>
    <definedName name="____gtr4" localSheetId="13"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1" hidden="1">{"via1",#N/A,TRUE,"general";"via2",#N/A,TRUE,"general";"via3",#N/A,TRUE,"general"}</definedName>
    <definedName name="____h2" localSheetId="13"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1" hidden="1">{"via1",#N/A,TRUE,"general";"via2",#N/A,TRUE,"general";"via3",#N/A,TRUE,"general"}</definedName>
    <definedName name="____h3" localSheetId="13"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1" hidden="1">{"TAB1",#N/A,TRUE,"GENERAL";"TAB2",#N/A,TRUE,"GENERAL";"TAB3",#N/A,TRUE,"GENERAL";"TAB4",#N/A,TRUE,"GENERAL";"TAB5",#N/A,TRUE,"GENERAL"}</definedName>
    <definedName name="____h4" localSheetId="13"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1" hidden="1">{"TAB1",#N/A,TRUE,"GENERAL";"TAB2",#N/A,TRUE,"GENERAL";"TAB3",#N/A,TRUE,"GENERAL";"TAB4",#N/A,TRUE,"GENERAL";"TAB5",#N/A,TRUE,"GENERAL"}</definedName>
    <definedName name="____h5" localSheetId="13"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1" hidden="1">{"via1",#N/A,TRUE,"general";"via2",#N/A,TRUE,"general";"via3",#N/A,TRUE,"general"}</definedName>
    <definedName name="____h6" localSheetId="13"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1" hidden="1">{"TAB1",#N/A,TRUE,"GENERAL";"TAB2",#N/A,TRUE,"GENERAL";"TAB3",#N/A,TRUE,"GENERAL";"TAB4",#N/A,TRUE,"GENERAL";"TAB5",#N/A,TRUE,"GENERAL"}</definedName>
    <definedName name="____h7" localSheetId="13"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1" hidden="1">{"via1",#N/A,TRUE,"general";"via2",#N/A,TRUE,"general";"via3",#N/A,TRUE,"general"}</definedName>
    <definedName name="____h8" localSheetId="13"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1" hidden="1">{"via1",#N/A,TRUE,"general";"via2",#N/A,TRUE,"general";"via3",#N/A,TRUE,"general"}</definedName>
    <definedName name="____hfh7" localSheetId="13"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1" hidden="1">{"via1",#N/A,TRUE,"general";"via2",#N/A,TRUE,"general";"via3",#N/A,TRUE,"general"}</definedName>
    <definedName name="____i4" localSheetId="13"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1" hidden="1">{"TAB1",#N/A,TRUE,"GENERAL";"TAB2",#N/A,TRUE,"GENERAL";"TAB3",#N/A,TRUE,"GENERAL";"TAB4",#N/A,TRUE,"GENERAL";"TAB5",#N/A,TRUE,"GENERAL"}</definedName>
    <definedName name="____i5" localSheetId="13"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1" hidden="1">{"TAB1",#N/A,TRUE,"GENERAL";"TAB2",#N/A,TRUE,"GENERAL";"TAB3",#N/A,TRUE,"GENERAL";"TAB4",#N/A,TRUE,"GENERAL";"TAB5",#N/A,TRUE,"GENERAL"}</definedName>
    <definedName name="____i6" localSheetId="13"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1" hidden="1">{"via1",#N/A,TRUE,"general";"via2",#N/A,TRUE,"general";"via3",#N/A,TRUE,"general"}</definedName>
    <definedName name="____i7" localSheetId="13"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1" hidden="1">{"TAB1",#N/A,TRUE,"GENERAL";"TAB2",#N/A,TRUE,"GENERAL";"TAB3",#N/A,TRUE,"GENERAL";"TAB4",#N/A,TRUE,"GENERAL";"TAB5",#N/A,TRUE,"GENERAL"}</definedName>
    <definedName name="____i77" localSheetId="13"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1" hidden="1">{"via1",#N/A,TRUE,"general";"via2",#N/A,TRUE,"general";"via3",#N/A,TRUE,"general"}</definedName>
    <definedName name="____i8" localSheetId="13"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1" hidden="1">{"TAB1",#N/A,TRUE,"GENERAL";"TAB2",#N/A,TRUE,"GENERAL";"TAB3",#N/A,TRUE,"GENERAL";"TAB4",#N/A,TRUE,"GENERAL";"TAB5",#N/A,TRUE,"GENERAL"}</definedName>
    <definedName name="____i9" localSheetId="13"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1" hidden="1">{"TAB1",#N/A,TRUE,"GENERAL";"TAB2",#N/A,TRUE,"GENERAL";"TAB3",#N/A,TRUE,"GENERAL";"TAB4",#N/A,TRUE,"GENERAL";"TAB5",#N/A,TRUE,"GENERAL"}</definedName>
    <definedName name="____k3" localSheetId="13"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1" hidden="1">{"via1",#N/A,TRUE,"general";"via2",#N/A,TRUE,"general";"via3",#N/A,TRUE,"general"}</definedName>
    <definedName name="____k4" localSheetId="13"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1" hidden="1">{"via1",#N/A,TRUE,"general";"via2",#N/A,TRUE,"general";"via3",#N/A,TRUE,"general"}</definedName>
    <definedName name="____k5" localSheetId="13"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1" hidden="1">{"TAB1",#N/A,TRUE,"GENERAL";"TAB2",#N/A,TRUE,"GENERAL";"TAB3",#N/A,TRUE,"GENERAL";"TAB4",#N/A,TRUE,"GENERAL";"TAB5",#N/A,TRUE,"GENERAL"}</definedName>
    <definedName name="____k6" localSheetId="13"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1" hidden="1">{"via1",#N/A,TRUE,"general";"via2",#N/A,TRUE,"general";"via3",#N/A,TRUE,"general"}</definedName>
    <definedName name="____k7" localSheetId="13"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1" hidden="1">{"via1",#N/A,TRUE,"general";"via2",#N/A,TRUE,"general";"via3",#N/A,TRUE,"general"}</definedName>
    <definedName name="____k8" localSheetId="13"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1" hidden="1">{"TAB1",#N/A,TRUE,"GENERAL";"TAB2",#N/A,TRUE,"GENERAL";"TAB3",#N/A,TRUE,"GENERAL";"TAB4",#N/A,TRUE,"GENERAL";"TAB5",#N/A,TRUE,"GENERAL"}</definedName>
    <definedName name="____k9" localSheetId="13"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1" hidden="1">{"TAB1",#N/A,TRUE,"GENERAL";"TAB2",#N/A,TRUE,"GENERAL";"TAB3",#N/A,TRUE,"GENERAL";"TAB4",#N/A,TRUE,"GENERAL";"TAB5",#N/A,TRUE,"GENERAL"}</definedName>
    <definedName name="____kjk6" localSheetId="13"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1" hidden="1">{"via1",#N/A,TRUE,"general";"via2",#N/A,TRUE,"general";"via3",#N/A,TRUE,"general"}</definedName>
    <definedName name="____m3" localSheetId="13"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1" hidden="1">{"TAB1",#N/A,TRUE,"GENERAL";"TAB2",#N/A,TRUE,"GENERAL";"TAB3",#N/A,TRUE,"GENERAL";"TAB4",#N/A,TRUE,"GENERAL";"TAB5",#N/A,TRUE,"GENERAL"}</definedName>
    <definedName name="____m4" localSheetId="13"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1" hidden="1">{"via1",#N/A,TRUE,"general";"via2",#N/A,TRUE,"general";"via3",#N/A,TRUE,"general"}</definedName>
    <definedName name="____m5" localSheetId="13"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1" hidden="1">{"TAB1",#N/A,TRUE,"GENERAL";"TAB2",#N/A,TRUE,"GENERAL";"TAB3",#N/A,TRUE,"GENERAL";"TAB4",#N/A,TRUE,"GENERAL";"TAB5",#N/A,TRUE,"GENERAL"}</definedName>
    <definedName name="____m6" localSheetId="13"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1" hidden="1">{"TAB1",#N/A,TRUE,"GENERAL";"TAB2",#N/A,TRUE,"GENERAL";"TAB3",#N/A,TRUE,"GENERAL";"TAB4",#N/A,TRUE,"GENERAL";"TAB5",#N/A,TRUE,"GENERAL"}</definedName>
    <definedName name="____m7" localSheetId="13"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1" hidden="1">{"via1",#N/A,TRUE,"general";"via2",#N/A,TRUE,"general";"via3",#N/A,TRUE,"general"}</definedName>
    <definedName name="____m8" localSheetId="13"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1" hidden="1">{"via1",#N/A,TRUE,"general";"via2",#N/A,TRUE,"general";"via3",#N/A,TRUE,"general"}</definedName>
    <definedName name="____m9" localSheetId="13"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1" hidden="1">{"TAB1",#N/A,TRUE,"GENERAL";"TAB2",#N/A,TRUE,"GENERAL";"TAB3",#N/A,TRUE,"GENERAL";"TAB4",#N/A,TRUE,"GENERAL";"TAB5",#N/A,TRUE,"GENERAL"}</definedName>
    <definedName name="____n3" localSheetId="13"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1" hidden="1">{"via1",#N/A,TRUE,"general";"via2",#N/A,TRUE,"general";"via3",#N/A,TRUE,"general"}</definedName>
    <definedName name="____n4" localSheetId="13"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1" hidden="1">{"TAB1",#N/A,TRUE,"GENERAL";"TAB2",#N/A,TRUE,"GENERAL";"TAB3",#N/A,TRUE,"GENERAL";"TAB4",#N/A,TRUE,"GENERAL";"TAB5",#N/A,TRUE,"GENERAL"}</definedName>
    <definedName name="____n5" localSheetId="13"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1" hidden="1">{"via1",#N/A,TRUE,"general";"via2",#N/A,TRUE,"general";"via3",#N/A,TRUE,"general"}</definedName>
    <definedName name="____nyn7" localSheetId="13"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1" hidden="1">{"via1",#N/A,TRUE,"general";"via2",#N/A,TRUE,"general";"via3",#N/A,TRUE,"general"}</definedName>
    <definedName name="____o4" localSheetId="13"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1" hidden="1">{"TAB1",#N/A,TRUE,"GENERAL";"TAB2",#N/A,TRUE,"GENERAL";"TAB3",#N/A,TRUE,"GENERAL";"TAB4",#N/A,TRUE,"GENERAL";"TAB5",#N/A,TRUE,"GENERAL"}</definedName>
    <definedName name="____o5" localSheetId="13"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1" hidden="1">{"TAB1",#N/A,TRUE,"GENERAL";"TAB2",#N/A,TRUE,"GENERAL";"TAB3",#N/A,TRUE,"GENERAL";"TAB4",#N/A,TRUE,"GENERAL";"TAB5",#N/A,TRUE,"GENERAL"}</definedName>
    <definedName name="____o6" localSheetId="13"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1" hidden="1">{"TAB1",#N/A,TRUE,"GENERAL";"TAB2",#N/A,TRUE,"GENERAL";"TAB3",#N/A,TRUE,"GENERAL";"TAB4",#N/A,TRUE,"GENERAL";"TAB5",#N/A,TRUE,"GENERAL"}</definedName>
    <definedName name="____o7" localSheetId="13"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1" hidden="1">{"via1",#N/A,TRUE,"general";"via2",#N/A,TRUE,"general";"via3",#N/A,TRUE,"general"}</definedName>
    <definedName name="____o8" localSheetId="13"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1" hidden="1">{"TAB1",#N/A,TRUE,"GENERAL";"TAB2",#N/A,TRUE,"GENERAL";"TAB3",#N/A,TRUE,"GENERAL";"TAB4",#N/A,TRUE,"GENERAL";"TAB5",#N/A,TRUE,"GENERAL"}</definedName>
    <definedName name="____o9" localSheetId="13"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1" hidden="1">{"via1",#N/A,TRUE,"general";"via2",#N/A,TRUE,"general";"via3",#N/A,TRUE,"general"}</definedName>
    <definedName name="____p6" localSheetId="13"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1" hidden="1">{"via1",#N/A,TRUE,"general";"via2",#N/A,TRUE,"general";"via3",#N/A,TRUE,"general"}</definedName>
    <definedName name="____p7" localSheetId="13"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1" hidden="1">{"TAB1",#N/A,TRUE,"GENERAL";"TAB2",#N/A,TRUE,"GENERAL";"TAB3",#N/A,TRUE,"GENERAL";"TAB4",#N/A,TRUE,"GENERAL";"TAB5",#N/A,TRUE,"GENERAL"}</definedName>
    <definedName name="____p8" localSheetId="13"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1" hidden="1">{"TAB1",#N/A,TRUE,"GENERAL";"TAB2",#N/A,TRUE,"GENERAL";"TAB3",#N/A,TRUE,"GENERAL";"TAB4",#N/A,TRUE,"GENERAL";"TAB5",#N/A,TRUE,"GENERAL"}</definedName>
    <definedName name="____r" localSheetId="13"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1" hidden="1">{"via1",#N/A,TRUE,"general";"via2",#N/A,TRUE,"general";"via3",#N/A,TRUE,"general"}</definedName>
    <definedName name="____r4r" localSheetId="13"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1" hidden="1">{"via1",#N/A,TRUE,"general";"via2",#N/A,TRUE,"general";"via3",#N/A,TRUE,"general"}</definedName>
    <definedName name="____rtu6" localSheetId="13"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1" hidden="1">{"via1",#N/A,TRUE,"general";"via2",#N/A,TRUE,"general";"via3",#N/A,TRUE,"general"}</definedName>
    <definedName name="____s1" localSheetId="13"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1" hidden="1">{"TAB1",#N/A,TRUE,"GENERAL";"TAB2",#N/A,TRUE,"GENERAL";"TAB3",#N/A,TRUE,"GENERAL";"TAB4",#N/A,TRUE,"GENERAL";"TAB5",#N/A,TRUE,"GENERAL"}</definedName>
    <definedName name="____s2" localSheetId="13"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1" hidden="1">{"TAB1",#N/A,TRUE,"GENERAL";"TAB2",#N/A,TRUE,"GENERAL";"TAB3",#N/A,TRUE,"GENERAL";"TAB4",#N/A,TRUE,"GENERAL";"TAB5",#N/A,TRUE,"GENERAL"}</definedName>
    <definedName name="____s3" localSheetId="13"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1" hidden="1">{"via1",#N/A,TRUE,"general";"via2",#N/A,TRUE,"general";"via3",#N/A,TRUE,"general"}</definedName>
    <definedName name="____s4" localSheetId="13"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1" hidden="1">{"via1",#N/A,TRUE,"general";"via2",#N/A,TRUE,"general";"via3",#N/A,TRUE,"general"}</definedName>
    <definedName name="____s5" localSheetId="13"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1" hidden="1">{"TAB1",#N/A,TRUE,"GENERAL";"TAB2",#N/A,TRUE,"GENERAL";"TAB3",#N/A,TRUE,"GENERAL";"TAB4",#N/A,TRUE,"GENERAL";"TAB5",#N/A,TRUE,"GENERAL"}</definedName>
    <definedName name="____s6" localSheetId="13"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1" hidden="1">{"via1",#N/A,TRUE,"general";"via2",#N/A,TRUE,"general";"via3",#N/A,TRUE,"general"}</definedName>
    <definedName name="____s7" localSheetId="13"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1" hidden="1">{"TAB1",#N/A,TRUE,"GENERAL";"TAB2",#N/A,TRUE,"GENERAL";"TAB3",#N/A,TRUE,"GENERAL";"TAB4",#N/A,TRUE,"GENERAL";"TAB5",#N/A,TRUE,"GENERAL"}</definedName>
    <definedName name="____t3" localSheetId="13"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1" hidden="1">{"via1",#N/A,TRUE,"general";"via2",#N/A,TRUE,"general";"via3",#N/A,TRUE,"general"}</definedName>
    <definedName name="____t4" localSheetId="13"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1" hidden="1">{"TAB1",#N/A,TRUE,"GENERAL";"TAB2",#N/A,TRUE,"GENERAL";"TAB3",#N/A,TRUE,"GENERAL";"TAB4",#N/A,TRUE,"GENERAL";"TAB5",#N/A,TRUE,"GENERAL"}</definedName>
    <definedName name="____t5" localSheetId="13"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1" hidden="1">{"via1",#N/A,TRUE,"general";"via2",#N/A,TRUE,"general";"via3",#N/A,TRUE,"general"}</definedName>
    <definedName name="____t6" localSheetId="13"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1" hidden="1">{"TAB1",#N/A,TRUE,"GENERAL";"TAB2",#N/A,TRUE,"GENERAL";"TAB3",#N/A,TRUE,"GENERAL";"TAB4",#N/A,TRUE,"GENERAL";"TAB5",#N/A,TRUE,"GENERAL"}</definedName>
    <definedName name="____t66" localSheetId="13"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1" hidden="1">{"via1",#N/A,TRUE,"general";"via2",#N/A,TRUE,"general";"via3",#N/A,TRUE,"general"}</definedName>
    <definedName name="____t7" localSheetId="13"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1" hidden="1">{"TAB1",#N/A,TRUE,"GENERAL";"TAB2",#N/A,TRUE,"GENERAL";"TAB3",#N/A,TRUE,"GENERAL";"TAB4",#N/A,TRUE,"GENERAL";"TAB5",#N/A,TRUE,"GENERAL"}</definedName>
    <definedName name="____t77" localSheetId="13"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1" hidden="1">{"TAB1",#N/A,TRUE,"GENERAL";"TAB2",#N/A,TRUE,"GENERAL";"TAB3",#N/A,TRUE,"GENERAL";"TAB4",#N/A,TRUE,"GENERAL";"TAB5",#N/A,TRUE,"GENERAL"}</definedName>
    <definedName name="____t8" localSheetId="13"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1" hidden="1">{"via1",#N/A,TRUE,"general";"via2",#N/A,TRUE,"general";"via3",#N/A,TRUE,"general"}</definedName>
    <definedName name="____t88" localSheetId="13"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1" hidden="1">{"TAB1",#N/A,TRUE,"GENERAL";"TAB2",#N/A,TRUE,"GENERAL";"TAB3",#N/A,TRUE,"GENERAL";"TAB4",#N/A,TRUE,"GENERAL";"TAB5",#N/A,TRUE,"GENERAL"}</definedName>
    <definedName name="____t9" localSheetId="13"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1" hidden="1">{"via1",#N/A,TRUE,"general";"via2",#N/A,TRUE,"general";"via3",#N/A,TRUE,"general"}</definedName>
    <definedName name="____t99" localSheetId="13"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1" hidden="1">{"TAB1",#N/A,TRUE,"GENERAL";"TAB2",#N/A,TRUE,"GENERAL";"TAB3",#N/A,TRUE,"GENERAL";"TAB4",#N/A,TRUE,"GENERAL";"TAB5",#N/A,TRUE,"GENERAL"}</definedName>
    <definedName name="____u4" localSheetId="13"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1" hidden="1">{"TAB1",#N/A,TRUE,"GENERAL";"TAB2",#N/A,TRUE,"GENERAL";"TAB3",#N/A,TRUE,"GENERAL";"TAB4",#N/A,TRUE,"GENERAL";"TAB5",#N/A,TRUE,"GENERAL"}</definedName>
    <definedName name="____u5" localSheetId="13"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1" hidden="1">{"TAB1",#N/A,TRUE,"GENERAL";"TAB2",#N/A,TRUE,"GENERAL";"TAB3",#N/A,TRUE,"GENERAL";"TAB4",#N/A,TRUE,"GENERAL";"TAB5",#N/A,TRUE,"GENERAL"}</definedName>
    <definedName name="____u6" localSheetId="13"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1" hidden="1">{"via1",#N/A,TRUE,"general";"via2",#N/A,TRUE,"general";"via3",#N/A,TRUE,"general"}</definedName>
    <definedName name="____u7" localSheetId="13"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1" hidden="1">{"TAB1",#N/A,TRUE,"GENERAL";"TAB2",#N/A,TRUE,"GENERAL";"TAB3",#N/A,TRUE,"GENERAL";"TAB4",#N/A,TRUE,"GENERAL";"TAB5",#N/A,TRUE,"GENERAL"}</definedName>
    <definedName name="____u8" localSheetId="13"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1" hidden="1">{"TAB1",#N/A,TRUE,"GENERAL";"TAB2",#N/A,TRUE,"GENERAL";"TAB3",#N/A,TRUE,"GENERAL";"TAB4",#N/A,TRUE,"GENERAL";"TAB5",#N/A,TRUE,"GENERAL"}</definedName>
    <definedName name="____u9" localSheetId="13"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1" hidden="1">{"TAB1",#N/A,TRUE,"GENERAL";"TAB2",#N/A,TRUE,"GENERAL";"TAB3",#N/A,TRUE,"GENERAL";"TAB4",#N/A,TRUE,"GENERAL";"TAB5",#N/A,TRUE,"GENERAL"}</definedName>
    <definedName name="____ur7" localSheetId="13"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1" hidden="1">{"via1",#N/A,TRUE,"general";"via2",#N/A,TRUE,"general";"via3",#N/A,TRUE,"general"}</definedName>
    <definedName name="____v2" localSheetId="13"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1" hidden="1">{"TAB1",#N/A,TRUE,"GENERAL";"TAB2",#N/A,TRUE,"GENERAL";"TAB3",#N/A,TRUE,"GENERAL";"TAB4",#N/A,TRUE,"GENERAL";"TAB5",#N/A,TRUE,"GENERAL"}</definedName>
    <definedName name="____v3" localSheetId="13"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1" hidden="1">{"TAB1",#N/A,TRUE,"GENERAL";"TAB2",#N/A,TRUE,"GENERAL";"TAB3",#N/A,TRUE,"GENERAL";"TAB4",#N/A,TRUE,"GENERAL";"TAB5",#N/A,TRUE,"GENERAL"}</definedName>
    <definedName name="____v4" localSheetId="1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1" hidden="1">{"TAB1",#N/A,TRUE,"GENERAL";"TAB2",#N/A,TRUE,"GENERAL";"TAB3",#N/A,TRUE,"GENERAL";"TAB4",#N/A,TRUE,"GENERAL";"TAB5",#N/A,TRUE,"GENERAL"}</definedName>
    <definedName name="____v5" localSheetId="13"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1" hidden="1">{"TAB1",#N/A,TRUE,"GENERAL";"TAB2",#N/A,TRUE,"GENERAL";"TAB3",#N/A,TRUE,"GENERAL";"TAB4",#N/A,TRUE,"GENERAL";"TAB5",#N/A,TRUE,"GENERAL"}</definedName>
    <definedName name="____v6" localSheetId="13"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1" hidden="1">{"via1",#N/A,TRUE,"general";"via2",#N/A,TRUE,"general";"via3",#N/A,TRUE,"general"}</definedName>
    <definedName name="____v7" localSheetId="13"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1" hidden="1">{"TAB1",#N/A,TRUE,"GENERAL";"TAB2",#N/A,TRUE,"GENERAL";"TAB3",#N/A,TRUE,"GENERAL";"TAB4",#N/A,TRUE,"GENERAL";"TAB5",#N/A,TRUE,"GENERAL"}</definedName>
    <definedName name="____v8" localSheetId="13"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1" hidden="1">{"TAB1",#N/A,TRUE,"GENERAL";"TAB2",#N/A,TRUE,"GENERAL";"TAB3",#N/A,TRUE,"GENERAL";"TAB4",#N/A,TRUE,"GENERAL";"TAB5",#N/A,TRUE,"GENERAL"}</definedName>
    <definedName name="____v9" localSheetId="13"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1" hidden="1">{"via1",#N/A,TRUE,"general";"via2",#N/A,TRUE,"general";"via3",#N/A,TRUE,"general"}</definedName>
    <definedName name="____vfv4" localSheetId="13"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1" hidden="1">{"TAB1",#N/A,TRUE,"GENERAL";"TAB2",#N/A,TRUE,"GENERAL";"TAB3",#N/A,TRUE,"GENERAL";"TAB4",#N/A,TRUE,"GENERAL";"TAB5",#N/A,TRUE,"GENERAL"}</definedName>
    <definedName name="____x1" localSheetId="13"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1" hidden="1">{"via1",#N/A,TRUE,"general";"via2",#N/A,TRUE,"general";"via3",#N/A,TRUE,"general"}</definedName>
    <definedName name="____x2" localSheetId="13"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1" hidden="1">{"via1",#N/A,TRUE,"general";"via2",#N/A,TRUE,"general";"via3",#N/A,TRUE,"general"}</definedName>
    <definedName name="____x3" localSheetId="13"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1" hidden="1">{"via1",#N/A,TRUE,"general";"via2",#N/A,TRUE,"general";"via3",#N/A,TRUE,"general"}</definedName>
    <definedName name="____x4" localSheetId="1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1" hidden="1">{"TAB1",#N/A,TRUE,"GENERAL";"TAB2",#N/A,TRUE,"GENERAL";"TAB3",#N/A,TRUE,"GENERAL";"TAB4",#N/A,TRUE,"GENERAL";"TAB5",#N/A,TRUE,"GENERAL"}</definedName>
    <definedName name="____x5" localSheetId="13"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1" hidden="1">{"TAB1",#N/A,TRUE,"GENERAL";"TAB2",#N/A,TRUE,"GENERAL";"TAB3",#N/A,TRUE,"GENERAL";"TAB4",#N/A,TRUE,"GENERAL";"TAB5",#N/A,TRUE,"GENERAL"}</definedName>
    <definedName name="____x6" localSheetId="13"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1" hidden="1">{"TAB1",#N/A,TRUE,"GENERAL";"TAB2",#N/A,TRUE,"GENERAL";"TAB3",#N/A,TRUE,"GENERAL";"TAB4",#N/A,TRUE,"GENERAL";"TAB5",#N/A,TRUE,"GENERAL"}</definedName>
    <definedName name="____x7" localSheetId="13"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1" hidden="1">{"via1",#N/A,TRUE,"general";"via2",#N/A,TRUE,"general";"via3",#N/A,TRUE,"general"}</definedName>
    <definedName name="____x8" localSheetId="13"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1" hidden="1">{"TAB1",#N/A,TRUE,"GENERAL";"TAB2",#N/A,TRUE,"GENERAL";"TAB3",#N/A,TRUE,"GENERAL";"TAB4",#N/A,TRUE,"GENERAL";"TAB5",#N/A,TRUE,"GENERAL"}</definedName>
    <definedName name="____x9" localSheetId="13"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1" hidden="1">{"TAB1",#N/A,TRUE,"GENERAL";"TAB2",#N/A,TRUE,"GENERAL";"TAB3",#N/A,TRUE,"GENERAL";"TAB4",#N/A,TRUE,"GENERAL";"TAB5",#N/A,TRUE,"GENERAL"}</definedName>
    <definedName name="____y2" localSheetId="13"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1" hidden="1">{"via1",#N/A,TRUE,"general";"via2",#N/A,TRUE,"general";"via3",#N/A,TRUE,"general"}</definedName>
    <definedName name="____y3" localSheetId="13"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1" hidden="1">{"via1",#N/A,TRUE,"general";"via2",#N/A,TRUE,"general";"via3",#N/A,TRUE,"general"}</definedName>
    <definedName name="____y4" localSheetId="1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1" hidden="1">{"TAB1",#N/A,TRUE,"GENERAL";"TAB2",#N/A,TRUE,"GENERAL";"TAB3",#N/A,TRUE,"GENERAL";"TAB4",#N/A,TRUE,"GENERAL";"TAB5",#N/A,TRUE,"GENERAL"}</definedName>
    <definedName name="____y5" localSheetId="13"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1" hidden="1">{"via1",#N/A,TRUE,"general";"via2",#N/A,TRUE,"general";"via3",#N/A,TRUE,"general"}</definedName>
    <definedName name="____y6" localSheetId="13"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1" hidden="1">{"via1",#N/A,TRUE,"general";"via2",#N/A,TRUE,"general";"via3",#N/A,TRUE,"general"}</definedName>
    <definedName name="____y7" localSheetId="13"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1" hidden="1">{"via1",#N/A,TRUE,"general";"via2",#N/A,TRUE,"general";"via3",#N/A,TRUE,"general"}</definedName>
    <definedName name="____y8" localSheetId="13"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1" hidden="1">{"TAB1",#N/A,TRUE,"GENERAL";"TAB2",#N/A,TRUE,"GENERAL";"TAB3",#N/A,TRUE,"GENERAL";"TAB4",#N/A,TRUE,"GENERAL";"TAB5",#N/A,TRUE,"GENERAL"}</definedName>
    <definedName name="____y9" localSheetId="13"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1" hidden="1">{"TAB1",#N/A,TRUE,"GENERAL";"TAB2",#N/A,TRUE,"GENERAL";"TAB3",#N/A,TRUE,"GENERAL";"TAB4",#N/A,TRUE,"GENERAL";"TAB5",#N/A,TRUE,"GENERAL"}</definedName>
    <definedName name="____z1" localSheetId="13"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1" hidden="1">{"via1",#N/A,TRUE,"general";"via2",#N/A,TRUE,"general";"via3",#N/A,TRUE,"general"}</definedName>
    <definedName name="____z2" localSheetId="13"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1" hidden="1">{"via1",#N/A,TRUE,"general";"via2",#N/A,TRUE,"general";"via3",#N/A,TRUE,"general"}</definedName>
    <definedName name="____z3" localSheetId="13"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1" hidden="1">{"TAB1",#N/A,TRUE,"GENERAL";"TAB2",#N/A,TRUE,"GENERAL";"TAB3",#N/A,TRUE,"GENERAL";"TAB4",#N/A,TRUE,"GENERAL";"TAB5",#N/A,TRUE,"GENERAL"}</definedName>
    <definedName name="____z4" localSheetId="13"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1" hidden="1">{"via1",#N/A,TRUE,"general";"via2",#N/A,TRUE,"general";"via3",#N/A,TRUE,"general"}</definedName>
    <definedName name="____z5" localSheetId="13"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1" hidden="1">{"TAB1",#N/A,TRUE,"GENERAL";"TAB2",#N/A,TRUE,"GENERAL";"TAB3",#N/A,TRUE,"GENERAL";"TAB4",#N/A,TRUE,"GENERAL";"TAB5",#N/A,TRUE,"GENERAL"}</definedName>
    <definedName name="____z6" localSheetId="13"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11"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11"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1" hidden="1">{"via1",#N/A,TRUE,"general";"via2",#N/A,TRUE,"general";"via3",#N/A,TRUE,"general"}</definedName>
    <definedName name="___a4" localSheetId="13"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1"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1"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1"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1"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1"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1"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1"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1" hidden="1">{"via1",#N/A,TRUE,"general";"via2",#N/A,TRUE,"general";"via3",#N/A,TRUE,"general"}</definedName>
    <definedName name="___b7" localSheetId="13"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1" hidden="1">{"via1",#N/A,TRUE,"general";"via2",#N/A,TRUE,"general";"via3",#N/A,TRUE,"general"}</definedName>
    <definedName name="___b8" localSheetId="13"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1"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1"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1"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1" hidden="1">{"via1",#N/A,TRUE,"general";"via2",#N/A,TRUE,"general";"via3",#N/A,TRUE,"general"}</definedName>
    <definedName name="___g3" localSheetId="13"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1" hidden="1">{"via1",#N/A,TRUE,"general";"via2",#N/A,TRUE,"general";"via3",#N/A,TRUE,"general"}</definedName>
    <definedName name="___g4" localSheetId="1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1" hidden="1">{"via1",#N/A,TRUE,"general";"via2",#N/A,TRUE,"general";"via3",#N/A,TRUE,"general"}</definedName>
    <definedName name="___g5" localSheetId="13"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1" hidden="1">{"via1",#N/A,TRUE,"general";"via2",#N/A,TRUE,"general";"via3",#N/A,TRUE,"general"}</definedName>
    <definedName name="___g6" localSheetId="13"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1"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1"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1" hidden="1">{"via1",#N/A,TRUE,"general";"via2",#N/A,TRUE,"general";"via3",#N/A,TRUE,"general"}</definedName>
    <definedName name="___gtr4" localSheetId="13"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1" hidden="1">{"via1",#N/A,TRUE,"general";"via2",#N/A,TRUE,"general";"via3",#N/A,TRUE,"general"}</definedName>
    <definedName name="___h2" localSheetId="13"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1" hidden="1">{"via1",#N/A,TRUE,"general";"via2",#N/A,TRUE,"general";"via3",#N/A,TRUE,"general"}</definedName>
    <definedName name="___h3" localSheetId="13"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1"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1"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1" hidden="1">{"via1",#N/A,TRUE,"general";"via2",#N/A,TRUE,"general";"via3",#N/A,TRUE,"general"}</definedName>
    <definedName name="___h6" localSheetId="13"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1"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1" hidden="1">{"via1",#N/A,TRUE,"general";"via2",#N/A,TRUE,"general";"via3",#N/A,TRUE,"general"}</definedName>
    <definedName name="___h8" localSheetId="13"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1" hidden="1">{"via1",#N/A,TRUE,"general";"via2",#N/A,TRUE,"general";"via3",#N/A,TRUE,"general"}</definedName>
    <definedName name="___hfh7" localSheetId="13"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1" hidden="1">{"via1",#N/A,TRUE,"general";"via2",#N/A,TRUE,"general";"via3",#N/A,TRUE,"general"}</definedName>
    <definedName name="___i4" localSheetId="13"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1"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1"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1" hidden="1">{"via1",#N/A,TRUE,"general";"via2",#N/A,TRUE,"general";"via3",#N/A,TRUE,"general"}</definedName>
    <definedName name="___i7" localSheetId="13"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1"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1" hidden="1">{"via1",#N/A,TRUE,"general";"via2",#N/A,TRUE,"general";"via3",#N/A,TRUE,"general"}</definedName>
    <definedName name="___i8" localSheetId="13"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1"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1"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1" hidden="1">{"via1",#N/A,TRUE,"general";"via2",#N/A,TRUE,"general";"via3",#N/A,TRUE,"general"}</definedName>
    <definedName name="___k4" localSheetId="13"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1" hidden="1">{"via1",#N/A,TRUE,"general";"via2",#N/A,TRUE,"general";"via3",#N/A,TRUE,"general"}</definedName>
    <definedName name="___k5" localSheetId="13"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1"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1" hidden="1">{"via1",#N/A,TRUE,"general";"via2",#N/A,TRUE,"general";"via3",#N/A,TRUE,"general"}</definedName>
    <definedName name="___k7" localSheetId="13"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1" hidden="1">{"via1",#N/A,TRUE,"general";"via2",#N/A,TRUE,"general";"via3",#N/A,TRUE,"general"}</definedName>
    <definedName name="___k8" localSheetId="13"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1"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1"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1" hidden="1">{"via1",#N/A,TRUE,"general";"via2",#N/A,TRUE,"general";"via3",#N/A,TRUE,"general"}</definedName>
    <definedName name="___m3" localSheetId="13"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1"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1" hidden="1">{"via1",#N/A,TRUE,"general";"via2",#N/A,TRUE,"general";"via3",#N/A,TRUE,"general"}</definedName>
    <definedName name="___m5" localSheetId="13"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1"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1"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1" hidden="1">{"via1",#N/A,TRUE,"general";"via2",#N/A,TRUE,"general";"via3",#N/A,TRUE,"general"}</definedName>
    <definedName name="___m8" localSheetId="13"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1" hidden="1">{"via1",#N/A,TRUE,"general";"via2",#N/A,TRUE,"general";"via3",#N/A,TRUE,"general"}</definedName>
    <definedName name="___m9" localSheetId="13"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1"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1" hidden="1">{"via1",#N/A,TRUE,"general";"via2",#N/A,TRUE,"general";"via3",#N/A,TRUE,"general"}</definedName>
    <definedName name="___n4" localSheetId="13"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1"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1" hidden="1">{"via1",#N/A,TRUE,"general";"via2",#N/A,TRUE,"general";"via3",#N/A,TRUE,"general"}</definedName>
    <definedName name="___nyn7" localSheetId="13"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1" hidden="1">{"via1",#N/A,TRUE,"general";"via2",#N/A,TRUE,"general";"via3",#N/A,TRUE,"general"}</definedName>
    <definedName name="___o4" localSheetId="13"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1"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1"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1"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1" hidden="1">{"via1",#N/A,TRUE,"general";"via2",#N/A,TRUE,"general";"via3",#N/A,TRUE,"general"}</definedName>
    <definedName name="___o8" localSheetId="13"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1"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1" hidden="1">{"via1",#N/A,TRUE,"general";"via2",#N/A,TRUE,"general";"via3",#N/A,TRUE,"general"}</definedName>
    <definedName name="___p6" localSheetId="13"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1" hidden="1">{"via1",#N/A,TRUE,"general";"via2",#N/A,TRUE,"general";"via3",#N/A,TRUE,"general"}</definedName>
    <definedName name="___p7" localSheetId="13"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1"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1" hidden="1">{"TAB1",#N/A,TRUE,"GENERAL";"TAB2",#N/A,TRUE,"GENERAL";"TAB3",#N/A,TRUE,"GENERAL";"TAB4",#N/A,TRUE,"GENERAL";"TAB5",#N/A,TRUE,"GENERAL"}</definedName>
    <definedName name="___r" localSheetId="13"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1" hidden="1">{"via1",#N/A,TRUE,"general";"via2",#N/A,TRUE,"general";"via3",#N/A,TRUE,"general"}</definedName>
    <definedName name="___r4r" localSheetId="13"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1" hidden="1">{"via1",#N/A,TRUE,"general";"via2",#N/A,TRUE,"general";"via3",#N/A,TRUE,"general"}</definedName>
    <definedName name="___rtu6" localSheetId="13"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1" hidden="1">{"via1",#N/A,TRUE,"general";"via2",#N/A,TRUE,"general";"via3",#N/A,TRUE,"general"}</definedName>
    <definedName name="___s1" localSheetId="13"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1"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1"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1" hidden="1">{"via1",#N/A,TRUE,"general";"via2",#N/A,TRUE,"general";"via3",#N/A,TRUE,"general"}</definedName>
    <definedName name="___s4" localSheetId="13"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1" hidden="1">{"via1",#N/A,TRUE,"general";"via2",#N/A,TRUE,"general";"via3",#N/A,TRUE,"general"}</definedName>
    <definedName name="___s5" localSheetId="13"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1"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1" hidden="1">{"via1",#N/A,TRUE,"general";"via2",#N/A,TRUE,"general";"via3",#N/A,TRUE,"general"}</definedName>
    <definedName name="___s7" localSheetId="13"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1"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1" hidden="1">{"via1",#N/A,TRUE,"general";"via2",#N/A,TRUE,"general";"via3",#N/A,TRUE,"general"}</definedName>
    <definedName name="___t4" localSheetId="13"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1"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1" hidden="1">{"via1",#N/A,TRUE,"general";"via2",#N/A,TRUE,"general";"via3",#N/A,TRUE,"general"}</definedName>
    <definedName name="___t6" localSheetId="13"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1"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1" hidden="1">{"via1",#N/A,TRUE,"general";"via2",#N/A,TRUE,"general";"via3",#N/A,TRUE,"general"}</definedName>
    <definedName name="___t7" localSheetId="13"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1"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1"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1" hidden="1">{"via1",#N/A,TRUE,"general";"via2",#N/A,TRUE,"general";"via3",#N/A,TRUE,"general"}</definedName>
    <definedName name="___t88" localSheetId="13"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1"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1" hidden="1">{"via1",#N/A,TRUE,"general";"via2",#N/A,TRUE,"general";"via3",#N/A,TRUE,"general"}</definedName>
    <definedName name="___t99" localSheetId="13"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1"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1"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1"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1" hidden="1">{"via1",#N/A,TRUE,"general";"via2",#N/A,TRUE,"general";"via3",#N/A,TRUE,"general"}</definedName>
    <definedName name="___u7" localSheetId="13"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1"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1"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1"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11" hidden="1">{"via1",#N/A,TRUE,"general";"via2",#N/A,TRUE,"general";"via3",#N/A,TRUE,"general"}</definedName>
    <definedName name="___v2" localSheetId="13"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11"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1"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11"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11"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11" hidden="1">{"via1",#N/A,TRUE,"general";"via2",#N/A,TRUE,"general";"via3",#N/A,TRUE,"general"}</definedName>
    <definedName name="___v7" localSheetId="13"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11"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11"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1" hidden="1">{"via1",#N/A,TRUE,"general";"via2",#N/A,TRUE,"general";"via3",#N/A,TRUE,"general"}</definedName>
    <definedName name="___vfv4" localSheetId="13"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11"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11" hidden="1">{"via1",#N/A,TRUE,"general";"via2",#N/A,TRUE,"general";"via3",#N/A,TRUE,"general"}</definedName>
    <definedName name="___x2" localSheetId="13"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11" hidden="1">{"via1",#N/A,TRUE,"general";"via2",#N/A,TRUE,"general";"via3",#N/A,TRUE,"general"}</definedName>
    <definedName name="___x3" localSheetId="13"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11" hidden="1">{"via1",#N/A,TRUE,"general";"via2",#N/A,TRUE,"general";"via3",#N/A,TRUE,"general"}</definedName>
    <definedName name="___x4" localSheetId="1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11"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11"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11"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11" hidden="1">{"via1",#N/A,TRUE,"general";"via2",#N/A,TRUE,"general";"via3",#N/A,TRUE,"general"}</definedName>
    <definedName name="___x8" localSheetId="13"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1"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11"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11" hidden="1">{"via1",#N/A,TRUE,"general";"via2",#N/A,TRUE,"general";"via3",#N/A,TRUE,"general"}</definedName>
    <definedName name="___y3" localSheetId="13"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11" hidden="1">{"via1",#N/A,TRUE,"general";"via2",#N/A,TRUE,"general";"via3",#N/A,TRUE,"general"}</definedName>
    <definedName name="___y4" localSheetId="1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11"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11" hidden="1">{"via1",#N/A,TRUE,"general";"via2",#N/A,TRUE,"general";"via3",#N/A,TRUE,"general"}</definedName>
    <definedName name="___y6" localSheetId="13"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11" hidden="1">{"via1",#N/A,TRUE,"general";"via2",#N/A,TRUE,"general";"via3",#N/A,TRUE,"general"}</definedName>
    <definedName name="___y7" localSheetId="13"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11" hidden="1">{"via1",#N/A,TRUE,"general";"via2",#N/A,TRUE,"general";"via3",#N/A,TRUE,"general"}</definedName>
    <definedName name="___y8" localSheetId="13"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1"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1"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11" hidden="1">{"via1",#N/A,TRUE,"general";"via2",#N/A,TRUE,"general";"via3",#N/A,TRUE,"general"}</definedName>
    <definedName name="___z2" localSheetId="13"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11" hidden="1">{"via1",#N/A,TRUE,"general";"via2",#N/A,TRUE,"general";"via3",#N/A,TRUE,"general"}</definedName>
    <definedName name="___z3" localSheetId="13"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1"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11" hidden="1">{"via1",#N/A,TRUE,"general";"via2",#N/A,TRUE,"general";"via3",#N/A,TRUE,"general"}</definedName>
    <definedName name="___z5" localSheetId="13"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11"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a1" localSheetId="11" hidden="1">{"TAB1",#N/A,TRUE,"GENERAL";"TAB2",#N/A,TRUE,"GENERAL";"TAB3",#N/A,TRUE,"GENERAL";"TAB4",#N/A,TRUE,"GENERAL";"TAB5",#N/A,TRUE,"GENERAL"}</definedName>
    <definedName name="__a1" localSheetId="13"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1" hidden="1">{"TAB1",#N/A,TRUE,"GENERAL";"TAB2",#N/A,TRUE,"GENERAL";"TAB3",#N/A,TRUE,"GENERAL";"TAB4",#N/A,TRUE,"GENERAL";"TAB5",#N/A,TRUE,"GENERAL"}</definedName>
    <definedName name="__a3" localSheetId="13"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1" hidden="1">{"via1",#N/A,TRUE,"general";"via2",#N/A,TRUE,"general";"via3",#N/A,TRUE,"general"}</definedName>
    <definedName name="__a4" localSheetId="13"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1" hidden="1">{"TAB1",#N/A,TRUE,"GENERAL";"TAB2",#N/A,TRUE,"GENERAL";"TAB3",#N/A,TRUE,"GENERAL";"TAB4",#N/A,TRUE,"GENERAL";"TAB5",#N/A,TRUE,"GENERAL"}</definedName>
    <definedName name="__a5" localSheetId="13"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1" hidden="1">{"TAB1",#N/A,TRUE,"GENERAL";"TAB2",#N/A,TRUE,"GENERAL";"TAB3",#N/A,TRUE,"GENERAL";"TAB4",#N/A,TRUE,"GENERAL";"TAB5",#N/A,TRUE,"GENERAL"}</definedName>
    <definedName name="__a6" localSheetId="13"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1" hidden="1">{"TAB1",#N/A,TRUE,"GENERAL";"TAB2",#N/A,TRUE,"GENERAL";"TAB3",#N/A,TRUE,"GENERAL";"TAB4",#N/A,TRUE,"GENERAL";"TAB5",#N/A,TRUE,"GENERAL"}</definedName>
    <definedName name="__b2" localSheetId="13"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1" hidden="1">{"TAB1",#N/A,TRUE,"GENERAL";"TAB2",#N/A,TRUE,"GENERAL";"TAB3",#N/A,TRUE,"GENERAL";"TAB4",#N/A,TRUE,"GENERAL";"TAB5",#N/A,TRUE,"GENERAL"}</definedName>
    <definedName name="__b3" localSheetId="13"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1" hidden="1">{"TAB1",#N/A,TRUE,"GENERAL";"TAB2",#N/A,TRUE,"GENERAL";"TAB3",#N/A,TRUE,"GENERAL";"TAB4",#N/A,TRUE,"GENERAL";"TAB5",#N/A,TRUE,"GENERAL"}</definedName>
    <definedName name="__b4" localSheetId="1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1" hidden="1">{"TAB1",#N/A,TRUE,"GENERAL";"TAB2",#N/A,TRUE,"GENERAL";"TAB3",#N/A,TRUE,"GENERAL";"TAB4",#N/A,TRUE,"GENERAL";"TAB5",#N/A,TRUE,"GENERAL"}</definedName>
    <definedName name="__b5" localSheetId="13"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1" hidden="1">{"TAB1",#N/A,TRUE,"GENERAL";"TAB2",#N/A,TRUE,"GENERAL";"TAB3",#N/A,TRUE,"GENERAL";"TAB4",#N/A,TRUE,"GENERAL";"TAB5",#N/A,TRUE,"GENERAL"}</definedName>
    <definedName name="__b6" localSheetId="13"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1" hidden="1">{"via1",#N/A,TRUE,"general";"via2",#N/A,TRUE,"general";"via3",#N/A,TRUE,"general"}</definedName>
    <definedName name="__b7" localSheetId="13"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1" hidden="1">{"via1",#N/A,TRUE,"general";"via2",#N/A,TRUE,"general";"via3",#N/A,TRUE,"general"}</definedName>
    <definedName name="__b8" localSheetId="13"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1"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1" hidden="1">{"TAB1",#N/A,TRUE,"GENERAL";"TAB2",#N/A,TRUE,"GENERAL";"TAB3",#N/A,TRUE,"GENERAL";"TAB4",#N/A,TRUE,"GENERAL";"TAB5",#N/A,TRUE,"GENERAL"}</definedName>
    <definedName name="__g2" localSheetId="13"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1" hidden="1">{"via1",#N/A,TRUE,"general";"via2",#N/A,TRUE,"general";"via3",#N/A,TRUE,"general"}</definedName>
    <definedName name="__g3" localSheetId="13"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1" hidden="1">{"via1",#N/A,TRUE,"general";"via2",#N/A,TRUE,"general";"via3",#N/A,TRUE,"general"}</definedName>
    <definedName name="__g4" localSheetId="1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1" hidden="1">{"via1",#N/A,TRUE,"general";"via2",#N/A,TRUE,"general";"via3",#N/A,TRUE,"general"}</definedName>
    <definedName name="__g5" localSheetId="13"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1" hidden="1">{"via1",#N/A,TRUE,"general";"via2",#N/A,TRUE,"general";"via3",#N/A,TRUE,"general"}</definedName>
    <definedName name="__g6" localSheetId="13"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1" hidden="1">{"TAB1",#N/A,TRUE,"GENERAL";"TAB2",#N/A,TRUE,"GENERAL";"TAB3",#N/A,TRUE,"GENERAL";"TAB4",#N/A,TRUE,"GENERAL";"TAB5",#N/A,TRUE,"GENERAL"}</definedName>
    <definedName name="__g7" localSheetId="13"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1" hidden="1">{"via1",#N/A,TRUE,"general";"via2",#N/A,TRUE,"general";"via3",#N/A,TRUE,"general"}</definedName>
    <definedName name="__gtr4" localSheetId="13"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1" hidden="1">{"via1",#N/A,TRUE,"general";"via2",#N/A,TRUE,"general";"via3",#N/A,TRUE,"general"}</definedName>
    <definedName name="__h2" localSheetId="13"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1" hidden="1">{"via1",#N/A,TRUE,"general";"via2",#N/A,TRUE,"general";"via3",#N/A,TRUE,"general"}</definedName>
    <definedName name="__h3" localSheetId="13"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1" hidden="1">{"TAB1",#N/A,TRUE,"GENERAL";"TAB2",#N/A,TRUE,"GENERAL";"TAB3",#N/A,TRUE,"GENERAL";"TAB4",#N/A,TRUE,"GENERAL";"TAB5",#N/A,TRUE,"GENERAL"}</definedName>
    <definedName name="__h4" localSheetId="13"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1" hidden="1">{"TAB1",#N/A,TRUE,"GENERAL";"TAB2",#N/A,TRUE,"GENERAL";"TAB3",#N/A,TRUE,"GENERAL";"TAB4",#N/A,TRUE,"GENERAL";"TAB5",#N/A,TRUE,"GENERAL"}</definedName>
    <definedName name="__h5" localSheetId="13"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1" hidden="1">{"via1",#N/A,TRUE,"general";"via2",#N/A,TRUE,"general";"via3",#N/A,TRUE,"general"}</definedName>
    <definedName name="__h6" localSheetId="13"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1" hidden="1">{"TAB1",#N/A,TRUE,"GENERAL";"TAB2",#N/A,TRUE,"GENERAL";"TAB3",#N/A,TRUE,"GENERAL";"TAB4",#N/A,TRUE,"GENERAL";"TAB5",#N/A,TRUE,"GENERAL"}</definedName>
    <definedName name="__h7" localSheetId="13"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1" hidden="1">{"via1",#N/A,TRUE,"general";"via2",#N/A,TRUE,"general";"via3",#N/A,TRUE,"general"}</definedName>
    <definedName name="__h8" localSheetId="13"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1" hidden="1">{"via1",#N/A,TRUE,"general";"via2",#N/A,TRUE,"general";"via3",#N/A,TRUE,"general"}</definedName>
    <definedName name="__hfh7" localSheetId="13"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1" hidden="1">{"via1",#N/A,TRUE,"general";"via2",#N/A,TRUE,"general";"via3",#N/A,TRUE,"general"}</definedName>
    <definedName name="__i4" localSheetId="13"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1" hidden="1">{"TAB1",#N/A,TRUE,"GENERAL";"TAB2",#N/A,TRUE,"GENERAL";"TAB3",#N/A,TRUE,"GENERAL";"TAB4",#N/A,TRUE,"GENERAL";"TAB5",#N/A,TRUE,"GENERAL"}</definedName>
    <definedName name="__i5" localSheetId="13"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1" hidden="1">{"TAB1",#N/A,TRUE,"GENERAL";"TAB2",#N/A,TRUE,"GENERAL";"TAB3",#N/A,TRUE,"GENERAL";"TAB4",#N/A,TRUE,"GENERAL";"TAB5",#N/A,TRUE,"GENERAL"}</definedName>
    <definedName name="__i6" localSheetId="13"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1" hidden="1">{"via1",#N/A,TRUE,"general";"via2",#N/A,TRUE,"general";"via3",#N/A,TRUE,"general"}</definedName>
    <definedName name="__i7" localSheetId="13"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1"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1" hidden="1">{"via1",#N/A,TRUE,"general";"via2",#N/A,TRUE,"general";"via3",#N/A,TRUE,"general"}</definedName>
    <definedName name="__i8" localSheetId="13"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1" hidden="1">{"TAB1",#N/A,TRUE,"GENERAL";"TAB2",#N/A,TRUE,"GENERAL";"TAB3",#N/A,TRUE,"GENERAL";"TAB4",#N/A,TRUE,"GENERAL";"TAB5",#N/A,TRUE,"GENERAL"}</definedName>
    <definedName name="__i9" localSheetId="13"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1" hidden="1">{"TAB1",#N/A,TRUE,"GENERAL";"TAB2",#N/A,TRUE,"GENERAL";"TAB3",#N/A,TRUE,"GENERAL";"TAB4",#N/A,TRUE,"GENERAL";"TAB5",#N/A,TRUE,"GENERAL"}</definedName>
    <definedName name="__k3" localSheetId="13"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1" hidden="1">{"via1",#N/A,TRUE,"general";"via2",#N/A,TRUE,"general";"via3",#N/A,TRUE,"general"}</definedName>
    <definedName name="__k4" localSheetId="13"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1" hidden="1">{"via1",#N/A,TRUE,"general";"via2",#N/A,TRUE,"general";"via3",#N/A,TRUE,"general"}</definedName>
    <definedName name="__k5" localSheetId="13"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1" hidden="1">{"TAB1",#N/A,TRUE,"GENERAL";"TAB2",#N/A,TRUE,"GENERAL";"TAB3",#N/A,TRUE,"GENERAL";"TAB4",#N/A,TRUE,"GENERAL";"TAB5",#N/A,TRUE,"GENERAL"}</definedName>
    <definedName name="__k6" localSheetId="13"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1" hidden="1">{"via1",#N/A,TRUE,"general";"via2",#N/A,TRUE,"general";"via3",#N/A,TRUE,"general"}</definedName>
    <definedName name="__k7" localSheetId="13"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1" hidden="1">{"via1",#N/A,TRUE,"general";"via2",#N/A,TRUE,"general";"via3",#N/A,TRUE,"general"}</definedName>
    <definedName name="__k8" localSheetId="13"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1" hidden="1">{"TAB1",#N/A,TRUE,"GENERAL";"TAB2",#N/A,TRUE,"GENERAL";"TAB3",#N/A,TRUE,"GENERAL";"TAB4",#N/A,TRUE,"GENERAL";"TAB5",#N/A,TRUE,"GENERAL"}</definedName>
    <definedName name="__k9" localSheetId="13"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1" hidden="1">{"via1",#N/A,TRUE,"general";"via2",#N/A,TRUE,"general";"via3",#N/A,TRUE,"general"}</definedName>
    <definedName name="__m3" localSheetId="13"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1" hidden="1">{"TAB1",#N/A,TRUE,"GENERAL";"TAB2",#N/A,TRUE,"GENERAL";"TAB3",#N/A,TRUE,"GENERAL";"TAB4",#N/A,TRUE,"GENERAL";"TAB5",#N/A,TRUE,"GENERAL"}</definedName>
    <definedName name="__m4" localSheetId="13"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1" hidden="1">{"via1",#N/A,TRUE,"general";"via2",#N/A,TRUE,"general";"via3",#N/A,TRUE,"general"}</definedName>
    <definedName name="__m5" localSheetId="13"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1" hidden="1">{"TAB1",#N/A,TRUE,"GENERAL";"TAB2",#N/A,TRUE,"GENERAL";"TAB3",#N/A,TRUE,"GENERAL";"TAB4",#N/A,TRUE,"GENERAL";"TAB5",#N/A,TRUE,"GENERAL"}</definedName>
    <definedName name="__m6" localSheetId="13"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1" hidden="1">{"TAB1",#N/A,TRUE,"GENERAL";"TAB2",#N/A,TRUE,"GENERAL";"TAB3",#N/A,TRUE,"GENERAL";"TAB4",#N/A,TRUE,"GENERAL";"TAB5",#N/A,TRUE,"GENERAL"}</definedName>
    <definedName name="__m7" localSheetId="13"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1" hidden="1">{"via1",#N/A,TRUE,"general";"via2",#N/A,TRUE,"general";"via3",#N/A,TRUE,"general"}</definedName>
    <definedName name="__m8" localSheetId="13"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1" hidden="1">{"via1",#N/A,TRUE,"general";"via2",#N/A,TRUE,"general";"via3",#N/A,TRUE,"general"}</definedName>
    <definedName name="__m9" localSheetId="13"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1" hidden="1">{"TAB1",#N/A,TRUE,"GENERAL";"TAB2",#N/A,TRUE,"GENERAL";"TAB3",#N/A,TRUE,"GENERAL";"TAB4",#N/A,TRUE,"GENERAL";"TAB5",#N/A,TRUE,"GENERAL"}</definedName>
    <definedName name="__n3" localSheetId="13"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1" hidden="1">{"via1",#N/A,TRUE,"general";"via2",#N/A,TRUE,"general";"via3",#N/A,TRUE,"general"}</definedName>
    <definedName name="__n4" localSheetId="13"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1" hidden="1">{"TAB1",#N/A,TRUE,"GENERAL";"TAB2",#N/A,TRUE,"GENERAL";"TAB3",#N/A,TRUE,"GENERAL";"TAB4",#N/A,TRUE,"GENERAL";"TAB5",#N/A,TRUE,"GENERAL"}</definedName>
    <definedName name="__n5" localSheetId="13"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1" hidden="1">{"via1",#N/A,TRUE,"general";"via2",#N/A,TRUE,"general";"via3",#N/A,TRUE,"general"}</definedName>
    <definedName name="__nyn7" localSheetId="13"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1" hidden="1">{"via1",#N/A,TRUE,"general";"via2",#N/A,TRUE,"general";"via3",#N/A,TRUE,"general"}</definedName>
    <definedName name="__o4" localSheetId="13"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1" hidden="1">{"TAB1",#N/A,TRUE,"GENERAL";"TAB2",#N/A,TRUE,"GENERAL";"TAB3",#N/A,TRUE,"GENERAL";"TAB4",#N/A,TRUE,"GENERAL";"TAB5",#N/A,TRUE,"GENERAL"}</definedName>
    <definedName name="__o5" localSheetId="13"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1" hidden="1">{"TAB1",#N/A,TRUE,"GENERAL";"TAB2",#N/A,TRUE,"GENERAL";"TAB3",#N/A,TRUE,"GENERAL";"TAB4",#N/A,TRUE,"GENERAL";"TAB5",#N/A,TRUE,"GENERAL"}</definedName>
    <definedName name="__o6" localSheetId="13"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1" hidden="1">{"TAB1",#N/A,TRUE,"GENERAL";"TAB2",#N/A,TRUE,"GENERAL";"TAB3",#N/A,TRUE,"GENERAL";"TAB4",#N/A,TRUE,"GENERAL";"TAB5",#N/A,TRUE,"GENERAL"}</definedName>
    <definedName name="__o7" localSheetId="13"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1" hidden="1">{"via1",#N/A,TRUE,"general";"via2",#N/A,TRUE,"general";"via3",#N/A,TRUE,"general"}</definedName>
    <definedName name="__o8" localSheetId="13"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1" hidden="1">{"TAB1",#N/A,TRUE,"GENERAL";"TAB2",#N/A,TRUE,"GENERAL";"TAB3",#N/A,TRUE,"GENERAL";"TAB4",#N/A,TRUE,"GENERAL";"TAB5",#N/A,TRUE,"GENERAL"}</definedName>
    <definedName name="__o9" localSheetId="13"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1" hidden="1">{"via1",#N/A,TRUE,"general";"via2",#N/A,TRUE,"general";"via3",#N/A,TRUE,"general"}</definedName>
    <definedName name="__p6" localSheetId="13"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1" hidden="1">{"via1",#N/A,TRUE,"general";"via2",#N/A,TRUE,"general";"via3",#N/A,TRUE,"general"}</definedName>
    <definedName name="__p7" localSheetId="13"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1" hidden="1">{"TAB1",#N/A,TRUE,"GENERAL";"TAB2",#N/A,TRUE,"GENERAL";"TAB3",#N/A,TRUE,"GENERAL";"TAB4",#N/A,TRUE,"GENERAL";"TAB5",#N/A,TRUE,"GENERAL"}</definedName>
    <definedName name="__p8" localSheetId="13"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1" hidden="1">{"TAB1",#N/A,TRUE,"GENERAL";"TAB2",#N/A,TRUE,"GENERAL";"TAB3",#N/A,TRUE,"GENERAL";"TAB4",#N/A,TRUE,"GENERAL";"TAB5",#N/A,TRUE,"GENERAL"}</definedName>
    <definedName name="__r" localSheetId="13"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1" hidden="1">{"via1",#N/A,TRUE,"general";"via2",#N/A,TRUE,"general";"via3",#N/A,TRUE,"general"}</definedName>
    <definedName name="__r4r" localSheetId="13"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1" hidden="1">{"via1",#N/A,TRUE,"general";"via2",#N/A,TRUE,"general";"via3",#N/A,TRUE,"general"}</definedName>
    <definedName name="__rtu6" localSheetId="13"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1" hidden="1">{"via1",#N/A,TRUE,"general";"via2",#N/A,TRUE,"general";"via3",#N/A,TRUE,"general"}</definedName>
    <definedName name="__s1" localSheetId="13"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1" hidden="1">{"TAB1",#N/A,TRUE,"GENERAL";"TAB2",#N/A,TRUE,"GENERAL";"TAB3",#N/A,TRUE,"GENERAL";"TAB4",#N/A,TRUE,"GENERAL";"TAB5",#N/A,TRUE,"GENERAL"}</definedName>
    <definedName name="__s2" localSheetId="13"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1" hidden="1">{"TAB1",#N/A,TRUE,"GENERAL";"TAB2",#N/A,TRUE,"GENERAL";"TAB3",#N/A,TRUE,"GENERAL";"TAB4",#N/A,TRUE,"GENERAL";"TAB5",#N/A,TRUE,"GENERAL"}</definedName>
    <definedName name="__s3" localSheetId="13"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1" hidden="1">{"via1",#N/A,TRUE,"general";"via2",#N/A,TRUE,"general";"via3",#N/A,TRUE,"general"}</definedName>
    <definedName name="__s4" localSheetId="13"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1" hidden="1">{"via1",#N/A,TRUE,"general";"via2",#N/A,TRUE,"general";"via3",#N/A,TRUE,"general"}</definedName>
    <definedName name="__s5" localSheetId="13"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1" hidden="1">{"TAB1",#N/A,TRUE,"GENERAL";"TAB2",#N/A,TRUE,"GENERAL";"TAB3",#N/A,TRUE,"GENERAL";"TAB4",#N/A,TRUE,"GENERAL";"TAB5",#N/A,TRUE,"GENERAL"}</definedName>
    <definedName name="__s6" localSheetId="13"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1" hidden="1">{"via1",#N/A,TRUE,"general";"via2",#N/A,TRUE,"general";"via3",#N/A,TRUE,"general"}</definedName>
    <definedName name="__s7" localSheetId="13"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1" hidden="1">{"TAB1",#N/A,TRUE,"GENERAL";"TAB2",#N/A,TRUE,"GENERAL";"TAB3",#N/A,TRUE,"GENERAL";"TAB4",#N/A,TRUE,"GENERAL";"TAB5",#N/A,TRUE,"GENERAL"}</definedName>
    <definedName name="__t3" localSheetId="13"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1" hidden="1">{"via1",#N/A,TRUE,"general";"via2",#N/A,TRUE,"general";"via3",#N/A,TRUE,"general"}</definedName>
    <definedName name="__t4" localSheetId="13"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1" hidden="1">{"TAB1",#N/A,TRUE,"GENERAL";"TAB2",#N/A,TRUE,"GENERAL";"TAB3",#N/A,TRUE,"GENERAL";"TAB4",#N/A,TRUE,"GENERAL";"TAB5",#N/A,TRUE,"GENERAL"}</definedName>
    <definedName name="__t5" localSheetId="13"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1" hidden="1">{"via1",#N/A,TRUE,"general";"via2",#N/A,TRUE,"general";"via3",#N/A,TRUE,"general"}</definedName>
    <definedName name="__t6" localSheetId="13"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1"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1" hidden="1">{"via1",#N/A,TRUE,"general";"via2",#N/A,TRUE,"general";"via3",#N/A,TRUE,"general"}</definedName>
    <definedName name="__t7" localSheetId="13"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1"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1" hidden="1">{"TAB1",#N/A,TRUE,"GENERAL";"TAB2",#N/A,TRUE,"GENERAL";"TAB3",#N/A,TRUE,"GENERAL";"TAB4",#N/A,TRUE,"GENERAL";"TAB5",#N/A,TRUE,"GENERAL"}</definedName>
    <definedName name="__t8" localSheetId="13"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1" hidden="1">{"via1",#N/A,TRUE,"general";"via2",#N/A,TRUE,"general";"via3",#N/A,TRUE,"general"}</definedName>
    <definedName name="__t88" localSheetId="13"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1" hidden="1">{"TAB1",#N/A,TRUE,"GENERAL";"TAB2",#N/A,TRUE,"GENERAL";"TAB3",#N/A,TRUE,"GENERAL";"TAB4",#N/A,TRUE,"GENERAL";"TAB5",#N/A,TRUE,"GENERAL"}</definedName>
    <definedName name="__t9" localSheetId="13"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1" hidden="1">{"via1",#N/A,TRUE,"general";"via2",#N/A,TRUE,"general";"via3",#N/A,TRUE,"general"}</definedName>
    <definedName name="__t99" localSheetId="13"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1" hidden="1">{"TAB1",#N/A,TRUE,"GENERAL";"TAB2",#N/A,TRUE,"GENERAL";"TAB3",#N/A,TRUE,"GENERAL";"TAB4",#N/A,TRUE,"GENERAL";"TAB5",#N/A,TRUE,"GENERAL"}</definedName>
    <definedName name="__u4" localSheetId="13"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1" hidden="1">{"TAB1",#N/A,TRUE,"GENERAL";"TAB2",#N/A,TRUE,"GENERAL";"TAB3",#N/A,TRUE,"GENERAL";"TAB4",#N/A,TRUE,"GENERAL";"TAB5",#N/A,TRUE,"GENERAL"}</definedName>
    <definedName name="__u5" localSheetId="13"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1" hidden="1">{"TAB1",#N/A,TRUE,"GENERAL";"TAB2",#N/A,TRUE,"GENERAL";"TAB3",#N/A,TRUE,"GENERAL";"TAB4",#N/A,TRUE,"GENERAL";"TAB5",#N/A,TRUE,"GENERAL"}</definedName>
    <definedName name="__u6" localSheetId="13"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1" hidden="1">{"via1",#N/A,TRUE,"general";"via2",#N/A,TRUE,"general";"via3",#N/A,TRUE,"general"}</definedName>
    <definedName name="__u7" localSheetId="13"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1" hidden="1">{"TAB1",#N/A,TRUE,"GENERAL";"TAB2",#N/A,TRUE,"GENERAL";"TAB3",#N/A,TRUE,"GENERAL";"TAB4",#N/A,TRUE,"GENERAL";"TAB5",#N/A,TRUE,"GENERAL"}</definedName>
    <definedName name="__u8" localSheetId="13"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1" hidden="1">{"TAB1",#N/A,TRUE,"GENERAL";"TAB2",#N/A,TRUE,"GENERAL";"TAB3",#N/A,TRUE,"GENERAL";"TAB4",#N/A,TRUE,"GENERAL";"TAB5",#N/A,TRUE,"GENERAL"}</definedName>
    <definedName name="__u9" localSheetId="13"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1" hidden="1">{"via1",#N/A,TRUE,"general";"via2",#N/A,TRUE,"general";"via3",#N/A,TRUE,"general"}</definedName>
    <definedName name="__v2" localSheetId="13"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1" hidden="1">{"TAB1",#N/A,TRUE,"GENERAL";"TAB2",#N/A,TRUE,"GENERAL";"TAB3",#N/A,TRUE,"GENERAL";"TAB4",#N/A,TRUE,"GENERAL";"TAB5",#N/A,TRUE,"GENERAL"}</definedName>
    <definedName name="__v3" localSheetId="13"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1" hidden="1">{"TAB1",#N/A,TRUE,"GENERAL";"TAB2",#N/A,TRUE,"GENERAL";"TAB3",#N/A,TRUE,"GENERAL";"TAB4",#N/A,TRUE,"GENERAL";"TAB5",#N/A,TRUE,"GENERAL"}</definedName>
    <definedName name="__v4" localSheetId="1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1" hidden="1">{"TAB1",#N/A,TRUE,"GENERAL";"TAB2",#N/A,TRUE,"GENERAL";"TAB3",#N/A,TRUE,"GENERAL";"TAB4",#N/A,TRUE,"GENERAL";"TAB5",#N/A,TRUE,"GENERAL"}</definedName>
    <definedName name="__v5" localSheetId="13"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1" hidden="1">{"TAB1",#N/A,TRUE,"GENERAL";"TAB2",#N/A,TRUE,"GENERAL";"TAB3",#N/A,TRUE,"GENERAL";"TAB4",#N/A,TRUE,"GENERAL";"TAB5",#N/A,TRUE,"GENERAL"}</definedName>
    <definedName name="__v6" localSheetId="13"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1" hidden="1">{"via1",#N/A,TRUE,"general";"via2",#N/A,TRUE,"general";"via3",#N/A,TRUE,"general"}</definedName>
    <definedName name="__v7" localSheetId="13"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1" hidden="1">{"TAB1",#N/A,TRUE,"GENERAL";"TAB2",#N/A,TRUE,"GENERAL";"TAB3",#N/A,TRUE,"GENERAL";"TAB4",#N/A,TRUE,"GENERAL";"TAB5",#N/A,TRUE,"GENERAL"}</definedName>
    <definedName name="__v8" localSheetId="13"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1" hidden="1">{"TAB1",#N/A,TRUE,"GENERAL";"TAB2",#N/A,TRUE,"GENERAL";"TAB3",#N/A,TRUE,"GENERAL";"TAB4",#N/A,TRUE,"GENERAL";"TAB5",#N/A,TRUE,"GENERAL"}</definedName>
    <definedName name="__v9" localSheetId="1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1" hidden="1">{"via1",#N/A,TRUE,"general";"via2",#N/A,TRUE,"general";"via3",#N/A,TRUE,"general"}</definedName>
    <definedName name="__vfv4" localSheetId="13"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11" hidden="1">{"TAB1",#N/A,TRUE,"GENERAL";"TAB2",#N/A,TRUE,"GENERAL";"TAB3",#N/A,TRUE,"GENERAL";"TAB4",#N/A,TRUE,"GENERAL";"TAB5",#N/A,TRUE,"GENERAL"}</definedName>
    <definedName name="__x1" localSheetId="13"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1" hidden="1">{"via1",#N/A,TRUE,"general";"via2",#N/A,TRUE,"general";"via3",#N/A,TRUE,"general"}</definedName>
    <definedName name="__x2" localSheetId="13"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1" hidden="1">{"via1",#N/A,TRUE,"general";"via2",#N/A,TRUE,"general";"via3",#N/A,TRUE,"general"}</definedName>
    <definedName name="__x3" localSheetId="13"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1" hidden="1">{"via1",#N/A,TRUE,"general";"via2",#N/A,TRUE,"general";"via3",#N/A,TRUE,"general"}</definedName>
    <definedName name="__x4" localSheetId="1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1" hidden="1">{"TAB1",#N/A,TRUE,"GENERAL";"TAB2",#N/A,TRUE,"GENERAL";"TAB3",#N/A,TRUE,"GENERAL";"TAB4",#N/A,TRUE,"GENERAL";"TAB5",#N/A,TRUE,"GENERAL"}</definedName>
    <definedName name="__x5" localSheetId="13"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1" hidden="1">{"TAB1",#N/A,TRUE,"GENERAL";"TAB2",#N/A,TRUE,"GENERAL";"TAB3",#N/A,TRUE,"GENERAL";"TAB4",#N/A,TRUE,"GENERAL";"TAB5",#N/A,TRUE,"GENERAL"}</definedName>
    <definedName name="__x6" localSheetId="13"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1" hidden="1">{"TAB1",#N/A,TRUE,"GENERAL";"TAB2",#N/A,TRUE,"GENERAL";"TAB3",#N/A,TRUE,"GENERAL";"TAB4",#N/A,TRUE,"GENERAL";"TAB5",#N/A,TRUE,"GENERAL"}</definedName>
    <definedName name="__x7" localSheetId="13"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1" hidden="1">{"via1",#N/A,TRUE,"general";"via2",#N/A,TRUE,"general";"via3",#N/A,TRUE,"general"}</definedName>
    <definedName name="__x8" localSheetId="13"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1" hidden="1">{"TAB1",#N/A,TRUE,"GENERAL";"TAB2",#N/A,TRUE,"GENERAL";"TAB3",#N/A,TRUE,"GENERAL";"TAB4",#N/A,TRUE,"GENERAL";"TAB5",#N/A,TRUE,"GENERAL"}</definedName>
    <definedName name="__x9" localSheetId="13"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11" hidden="1">{"TAB1",#N/A,TRUE,"GENERAL";"TAB2",#N/A,TRUE,"GENERAL";"TAB3",#N/A,TRUE,"GENERAL";"TAB4",#N/A,TRUE,"GENERAL";"TAB5",#N/A,TRUE,"GENERAL"}</definedName>
    <definedName name="__y2" localSheetId="13"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1" hidden="1">{"via1",#N/A,TRUE,"general";"via2",#N/A,TRUE,"general";"via3",#N/A,TRUE,"general"}</definedName>
    <definedName name="__y3" localSheetId="13"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1" hidden="1">{"via1",#N/A,TRUE,"general";"via2",#N/A,TRUE,"general";"via3",#N/A,TRUE,"general"}</definedName>
    <definedName name="__y4" localSheetId="1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1" hidden="1">{"TAB1",#N/A,TRUE,"GENERAL";"TAB2",#N/A,TRUE,"GENERAL";"TAB3",#N/A,TRUE,"GENERAL";"TAB4",#N/A,TRUE,"GENERAL";"TAB5",#N/A,TRUE,"GENERAL"}</definedName>
    <definedName name="__y5" localSheetId="13"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1" hidden="1">{"via1",#N/A,TRUE,"general";"via2",#N/A,TRUE,"general";"via3",#N/A,TRUE,"general"}</definedName>
    <definedName name="__y6" localSheetId="13"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1" hidden="1">{"via1",#N/A,TRUE,"general";"via2",#N/A,TRUE,"general";"via3",#N/A,TRUE,"general"}</definedName>
    <definedName name="__y7" localSheetId="13"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1" hidden="1">{"via1",#N/A,TRUE,"general";"via2",#N/A,TRUE,"general";"via3",#N/A,TRUE,"general"}</definedName>
    <definedName name="__y8" localSheetId="13"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1" hidden="1">{"TAB1",#N/A,TRUE,"GENERAL";"TAB2",#N/A,TRUE,"GENERAL";"TAB3",#N/A,TRUE,"GENERAL";"TAB4",#N/A,TRUE,"GENERAL";"TAB5",#N/A,TRUE,"GENERAL"}</definedName>
    <definedName name="__y9" localSheetId="13"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1" hidden="1">{"TAB1",#N/A,TRUE,"GENERAL";"TAB2",#N/A,TRUE,"GENERAL";"TAB3",#N/A,TRUE,"GENERAL";"TAB4",#N/A,TRUE,"GENERAL";"TAB5",#N/A,TRUE,"GENERAL"}</definedName>
    <definedName name="__z1" localSheetId="13"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1" hidden="1">{"via1",#N/A,TRUE,"general";"via2",#N/A,TRUE,"general";"via3",#N/A,TRUE,"general"}</definedName>
    <definedName name="__z2" localSheetId="13"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1" hidden="1">{"via1",#N/A,TRUE,"general";"via2",#N/A,TRUE,"general";"via3",#N/A,TRUE,"general"}</definedName>
    <definedName name="__z3" localSheetId="13"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1" hidden="1">{"TAB1",#N/A,TRUE,"GENERAL";"TAB2",#N/A,TRUE,"GENERAL";"TAB3",#N/A,TRUE,"GENERAL";"TAB4",#N/A,TRUE,"GENERAL";"TAB5",#N/A,TRUE,"GENERAL"}</definedName>
    <definedName name="__z4" localSheetId="13"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1" hidden="1">{"via1",#N/A,TRUE,"general";"via2",#N/A,TRUE,"general";"via3",#N/A,TRUE,"general"}</definedName>
    <definedName name="__z5" localSheetId="13"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1" hidden="1">{"TAB1",#N/A,TRUE,"GENERAL";"TAB2",#N/A,TRUE,"GENERAL";"TAB3",#N/A,TRUE,"GENERAL";"TAB4",#N/A,TRUE,"GENERAL";"TAB5",#N/A,TRUE,"GENERAL"}</definedName>
    <definedName name="__z6" localSheetId="13"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a1" localSheetId="11" hidden="1">{"TAB1",#N/A,TRUE,"GENERAL";"TAB2",#N/A,TRUE,"GENERAL";"TAB3",#N/A,TRUE,"GENERAL";"TAB4",#N/A,TRUE,"GENERAL";"TAB5",#N/A,TRUE,"GENERAL"}</definedName>
    <definedName name="_a1" localSheetId="13"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1" hidden="1">{"TAB1",#N/A,TRUE,"GENERAL";"TAB2",#N/A,TRUE,"GENERAL";"TAB3",#N/A,TRUE,"GENERAL";"TAB4",#N/A,TRUE,"GENERAL";"TAB5",#N/A,TRUE,"GENERAL"}</definedName>
    <definedName name="_a3" localSheetId="13"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1" hidden="1">{"via1",#N/A,TRUE,"general";"via2",#N/A,TRUE,"general";"via3",#N/A,TRUE,"general"}</definedName>
    <definedName name="_a4" localSheetId="13"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1" hidden="1">{"TAB1",#N/A,TRUE,"GENERAL";"TAB2",#N/A,TRUE,"GENERAL";"TAB3",#N/A,TRUE,"GENERAL";"TAB4",#N/A,TRUE,"GENERAL";"TAB5",#N/A,TRUE,"GENERAL"}</definedName>
    <definedName name="_a5" localSheetId="13"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1" hidden="1">{"TAB1",#N/A,TRUE,"GENERAL";"TAB2",#N/A,TRUE,"GENERAL";"TAB3",#N/A,TRUE,"GENERAL";"TAB4",#N/A,TRUE,"GENERAL";"TAB5",#N/A,TRUE,"GENERAL"}</definedName>
    <definedName name="_a6" localSheetId="13"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b2" localSheetId="11" hidden="1">{"TAB1",#N/A,TRUE,"GENERAL";"TAB2",#N/A,TRUE,"GENERAL";"TAB3",#N/A,TRUE,"GENERAL";"TAB4",#N/A,TRUE,"GENERAL";"TAB5",#N/A,TRUE,"GENERAL"}</definedName>
    <definedName name="_b2" localSheetId="13"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1" hidden="1">{"TAB1",#N/A,TRUE,"GENERAL";"TAB2",#N/A,TRUE,"GENERAL";"TAB3",#N/A,TRUE,"GENERAL";"TAB4",#N/A,TRUE,"GENERAL";"TAB5",#N/A,TRUE,"GENERAL"}</definedName>
    <definedName name="_b3" localSheetId="13"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1" hidden="1">{"TAB1",#N/A,TRUE,"GENERAL";"TAB2",#N/A,TRUE,"GENERAL";"TAB3",#N/A,TRUE,"GENERAL";"TAB4",#N/A,TRUE,"GENERAL";"TAB5",#N/A,TRUE,"GENERAL"}</definedName>
    <definedName name="_b4" localSheetId="1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1" hidden="1">{"TAB1",#N/A,TRUE,"GENERAL";"TAB2",#N/A,TRUE,"GENERAL";"TAB3",#N/A,TRUE,"GENERAL";"TAB4",#N/A,TRUE,"GENERAL";"TAB5",#N/A,TRUE,"GENERAL"}</definedName>
    <definedName name="_b5" localSheetId="13"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1" hidden="1">{"TAB1",#N/A,TRUE,"GENERAL";"TAB2",#N/A,TRUE,"GENERAL";"TAB3",#N/A,TRUE,"GENERAL";"TAB4",#N/A,TRUE,"GENERAL";"TAB5",#N/A,TRUE,"GENERAL"}</definedName>
    <definedName name="_b6" localSheetId="13"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1" hidden="1">{"via1",#N/A,TRUE,"general";"via2",#N/A,TRUE,"general";"via3",#N/A,TRUE,"general"}</definedName>
    <definedName name="_b7" localSheetId="13"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1" hidden="1">{"via1",#N/A,TRUE,"general";"via2",#N/A,TRUE,"general";"via3",#N/A,TRUE,"general"}</definedName>
    <definedName name="_b8" localSheetId="13"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1" hidden="1">{"TAB1",#N/A,TRUE,"GENERAL";"TAB2",#N/A,TRUE,"GENERAL";"TAB3",#N/A,TRUE,"GENERAL";"TAB4",#N/A,TRUE,"GENERAL";"TAB5",#N/A,TRUE,"GENERAL"}</definedName>
    <definedName name="_bb9" localSheetId="13"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Fill" localSheetId="13" hidden="1">#REF!</definedName>
    <definedName name="_Fill" localSheetId="7" hidden="1">#REF!</definedName>
    <definedName name="_Fill" localSheetId="8" hidden="1">#REF!</definedName>
    <definedName name="_Fill" localSheetId="9" hidden="1">#REF!</definedName>
    <definedName name="_Fill" localSheetId="12" hidden="1">#REF!</definedName>
    <definedName name="_Fill" localSheetId="14" hidden="1">#REF!</definedName>
    <definedName name="_Fill" localSheetId="10" hidden="1">#REF!</definedName>
    <definedName name="_Fill" localSheetId="0" hidden="1">#REF!</definedName>
    <definedName name="_Fill" hidden="1">#REF!</definedName>
    <definedName name="_xlnm._FilterDatabase" localSheetId="5" hidden="1">TRANSPORTE!$A$6:$E$117</definedName>
    <definedName name="_g2" localSheetId="11" hidden="1">{"TAB1",#N/A,TRUE,"GENERAL";"TAB2",#N/A,TRUE,"GENERAL";"TAB3",#N/A,TRUE,"GENERAL";"TAB4",#N/A,TRUE,"GENERAL";"TAB5",#N/A,TRUE,"GENERAL"}</definedName>
    <definedName name="_g2" localSheetId="13"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1" hidden="1">{"via1",#N/A,TRUE,"general";"via2",#N/A,TRUE,"general";"via3",#N/A,TRUE,"general"}</definedName>
    <definedName name="_g3" localSheetId="13"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1" hidden="1">{"via1",#N/A,TRUE,"general";"via2",#N/A,TRUE,"general";"via3",#N/A,TRUE,"general"}</definedName>
    <definedName name="_g4" localSheetId="1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1" hidden="1">{"via1",#N/A,TRUE,"general";"via2",#N/A,TRUE,"general";"via3",#N/A,TRUE,"general"}</definedName>
    <definedName name="_g5" localSheetId="13"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1" hidden="1">{"via1",#N/A,TRUE,"general";"via2",#N/A,TRUE,"general";"via3",#N/A,TRUE,"general"}</definedName>
    <definedName name="_g6" localSheetId="13"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1" hidden="1">{"TAB1",#N/A,TRUE,"GENERAL";"TAB2",#N/A,TRUE,"GENERAL";"TAB3",#N/A,TRUE,"GENERAL";"TAB4",#N/A,TRUE,"GENERAL";"TAB5",#N/A,TRUE,"GENERAL"}</definedName>
    <definedName name="_g7" localSheetId="13"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1" hidden="1">{"TAB1",#N/A,TRUE,"GENERAL";"TAB2",#N/A,TRUE,"GENERAL";"TAB3",#N/A,TRUE,"GENERAL";"TAB4",#N/A,TRUE,"GENERAL";"TAB5",#N/A,TRUE,"GENERAL"}</definedName>
    <definedName name="_GR1" localSheetId="13"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1" hidden="1">{"via1",#N/A,TRUE,"general";"via2",#N/A,TRUE,"general";"via3",#N/A,TRUE,"general"}</definedName>
    <definedName name="_gtr4" localSheetId="13"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1" hidden="1">{"via1",#N/A,TRUE,"general";"via2",#N/A,TRUE,"general";"via3",#N/A,TRUE,"general"}</definedName>
    <definedName name="_h2" localSheetId="13"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1" hidden="1">{"via1",#N/A,TRUE,"general";"via2",#N/A,TRUE,"general";"via3",#N/A,TRUE,"general"}</definedName>
    <definedName name="_h3" localSheetId="13"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1" hidden="1">{"TAB1",#N/A,TRUE,"GENERAL";"TAB2",#N/A,TRUE,"GENERAL";"TAB3",#N/A,TRUE,"GENERAL";"TAB4",#N/A,TRUE,"GENERAL";"TAB5",#N/A,TRUE,"GENERAL"}</definedName>
    <definedName name="_h4" localSheetId="13"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1" hidden="1">{"TAB1",#N/A,TRUE,"GENERAL";"TAB2",#N/A,TRUE,"GENERAL";"TAB3",#N/A,TRUE,"GENERAL";"TAB4",#N/A,TRUE,"GENERAL";"TAB5",#N/A,TRUE,"GENERAL"}</definedName>
    <definedName name="_h5" localSheetId="13"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1" hidden="1">{"via1",#N/A,TRUE,"general";"via2",#N/A,TRUE,"general";"via3",#N/A,TRUE,"general"}</definedName>
    <definedName name="_h6" localSheetId="13"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1" hidden="1">{"TAB1",#N/A,TRUE,"GENERAL";"TAB2",#N/A,TRUE,"GENERAL";"TAB3",#N/A,TRUE,"GENERAL";"TAB4",#N/A,TRUE,"GENERAL";"TAB5",#N/A,TRUE,"GENERAL"}</definedName>
    <definedName name="_h7" localSheetId="13"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1" hidden="1">{"via1",#N/A,TRUE,"general";"via2",#N/A,TRUE,"general";"via3",#N/A,TRUE,"general"}</definedName>
    <definedName name="_h8" localSheetId="13"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1" hidden="1">{"via1",#N/A,TRUE,"general";"via2",#N/A,TRUE,"general";"via3",#N/A,TRUE,"general"}</definedName>
    <definedName name="_hfh7" localSheetId="13"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1" hidden="1">{"via1",#N/A,TRUE,"general";"via2",#N/A,TRUE,"general";"via3",#N/A,TRUE,"general"}</definedName>
    <definedName name="_i4" localSheetId="13"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1" hidden="1">{"TAB1",#N/A,TRUE,"GENERAL";"TAB2",#N/A,TRUE,"GENERAL";"TAB3",#N/A,TRUE,"GENERAL";"TAB4",#N/A,TRUE,"GENERAL";"TAB5",#N/A,TRUE,"GENERAL"}</definedName>
    <definedName name="_i5" localSheetId="13"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1" hidden="1">{"TAB1",#N/A,TRUE,"GENERAL";"TAB2",#N/A,TRUE,"GENERAL";"TAB3",#N/A,TRUE,"GENERAL";"TAB4",#N/A,TRUE,"GENERAL";"TAB5",#N/A,TRUE,"GENERAL"}</definedName>
    <definedName name="_i6" localSheetId="13"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1" hidden="1">{"via1",#N/A,TRUE,"general";"via2",#N/A,TRUE,"general";"via3",#N/A,TRUE,"general"}</definedName>
    <definedName name="_i7" localSheetId="13"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1" hidden="1">{"TAB1",#N/A,TRUE,"GENERAL";"TAB2",#N/A,TRUE,"GENERAL";"TAB3",#N/A,TRUE,"GENERAL";"TAB4",#N/A,TRUE,"GENERAL";"TAB5",#N/A,TRUE,"GENERAL"}</definedName>
    <definedName name="_i77" localSheetId="13"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1" hidden="1">{"via1",#N/A,TRUE,"general";"via2",#N/A,TRUE,"general";"via3",#N/A,TRUE,"general"}</definedName>
    <definedName name="_i8" localSheetId="13"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1" hidden="1">{"TAB1",#N/A,TRUE,"GENERAL";"TAB2",#N/A,TRUE,"GENERAL";"TAB3",#N/A,TRUE,"GENERAL";"TAB4",#N/A,TRUE,"GENERAL";"TAB5",#N/A,TRUE,"GENERAL"}</definedName>
    <definedName name="_i9" localSheetId="13"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1" hidden="1">{"TAB1",#N/A,TRUE,"GENERAL";"TAB2",#N/A,TRUE,"GENERAL";"TAB3",#N/A,TRUE,"GENERAL";"TAB4",#N/A,TRUE,"GENERAL";"TAB5",#N/A,TRUE,"GENERAL"}</definedName>
    <definedName name="_k3" localSheetId="13"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1" hidden="1">{"via1",#N/A,TRUE,"general";"via2",#N/A,TRUE,"general";"via3",#N/A,TRUE,"general"}</definedName>
    <definedName name="_k4" localSheetId="13"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1" hidden="1">{"via1",#N/A,TRUE,"general";"via2",#N/A,TRUE,"general";"via3",#N/A,TRUE,"general"}</definedName>
    <definedName name="_k5" localSheetId="13"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1" hidden="1">{"TAB1",#N/A,TRUE,"GENERAL";"TAB2",#N/A,TRUE,"GENERAL";"TAB3",#N/A,TRUE,"GENERAL";"TAB4",#N/A,TRUE,"GENERAL";"TAB5",#N/A,TRUE,"GENERAL"}</definedName>
    <definedName name="_k6" localSheetId="13"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1" hidden="1">{"via1",#N/A,TRUE,"general";"via2",#N/A,TRUE,"general";"via3",#N/A,TRUE,"general"}</definedName>
    <definedName name="_k7" localSheetId="13"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1" hidden="1">{"via1",#N/A,TRUE,"general";"via2",#N/A,TRUE,"general";"via3",#N/A,TRUE,"general"}</definedName>
    <definedName name="_k8" localSheetId="13"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1" hidden="1">{"TAB1",#N/A,TRUE,"GENERAL";"TAB2",#N/A,TRUE,"GENERAL";"TAB3",#N/A,TRUE,"GENERAL";"TAB4",#N/A,TRUE,"GENERAL";"TAB5",#N/A,TRUE,"GENERAL"}</definedName>
    <definedName name="_k9" localSheetId="13"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1" hidden="1">{"via1",#N/A,TRUE,"general";"via2",#N/A,TRUE,"general";"via3",#N/A,TRUE,"general"}</definedName>
    <definedName name="_m3" localSheetId="13"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1" hidden="1">{"TAB1",#N/A,TRUE,"GENERAL";"TAB2",#N/A,TRUE,"GENERAL";"TAB3",#N/A,TRUE,"GENERAL";"TAB4",#N/A,TRUE,"GENERAL";"TAB5",#N/A,TRUE,"GENERAL"}</definedName>
    <definedName name="_m4" localSheetId="13"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1" hidden="1">{"via1",#N/A,TRUE,"general";"via2",#N/A,TRUE,"general";"via3",#N/A,TRUE,"general"}</definedName>
    <definedName name="_m5" localSheetId="13"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1" hidden="1">{"TAB1",#N/A,TRUE,"GENERAL";"TAB2",#N/A,TRUE,"GENERAL";"TAB3",#N/A,TRUE,"GENERAL";"TAB4",#N/A,TRUE,"GENERAL";"TAB5",#N/A,TRUE,"GENERAL"}</definedName>
    <definedName name="_m6" localSheetId="13"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1" hidden="1">{"TAB1",#N/A,TRUE,"GENERAL";"TAB2",#N/A,TRUE,"GENERAL";"TAB3",#N/A,TRUE,"GENERAL";"TAB4",#N/A,TRUE,"GENERAL";"TAB5",#N/A,TRUE,"GENERAL"}</definedName>
    <definedName name="_m7" localSheetId="13"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1" hidden="1">{"via1",#N/A,TRUE,"general";"via2",#N/A,TRUE,"general";"via3",#N/A,TRUE,"general"}</definedName>
    <definedName name="_m8" localSheetId="13"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1" hidden="1">{"via1",#N/A,TRUE,"general";"via2",#N/A,TRUE,"general";"via3",#N/A,TRUE,"general"}</definedName>
    <definedName name="_m9" localSheetId="13"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1" hidden="1">{"TAB1",#N/A,TRUE,"GENERAL";"TAB2",#N/A,TRUE,"GENERAL";"TAB3",#N/A,TRUE,"GENERAL";"TAB4",#N/A,TRUE,"GENERAL";"TAB5",#N/A,TRUE,"GENERAL"}</definedName>
    <definedName name="_n3" localSheetId="13"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1" hidden="1">{"via1",#N/A,TRUE,"general";"via2",#N/A,TRUE,"general";"via3",#N/A,TRUE,"general"}</definedName>
    <definedName name="_n4" localSheetId="13"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1" hidden="1">{"TAB1",#N/A,TRUE,"GENERAL";"TAB2",#N/A,TRUE,"GENERAL";"TAB3",#N/A,TRUE,"GENERAL";"TAB4",#N/A,TRUE,"GENERAL";"TAB5",#N/A,TRUE,"GENERAL"}</definedName>
    <definedName name="_n5" localSheetId="13"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1" hidden="1">{"via1",#N/A,TRUE,"general";"via2",#N/A,TRUE,"general";"via3",#N/A,TRUE,"general"}</definedName>
    <definedName name="_nyn7" localSheetId="13"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1" hidden="1">{"via1",#N/A,TRUE,"general";"via2",#N/A,TRUE,"general";"via3",#N/A,TRUE,"general"}</definedName>
    <definedName name="_o4" localSheetId="13"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1" hidden="1">{"TAB1",#N/A,TRUE,"GENERAL";"TAB2",#N/A,TRUE,"GENERAL";"TAB3",#N/A,TRUE,"GENERAL";"TAB4",#N/A,TRUE,"GENERAL";"TAB5",#N/A,TRUE,"GENERAL"}</definedName>
    <definedName name="_o5" localSheetId="13"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1" hidden="1">{"TAB1",#N/A,TRUE,"GENERAL";"TAB2",#N/A,TRUE,"GENERAL";"TAB3",#N/A,TRUE,"GENERAL";"TAB4",#N/A,TRUE,"GENERAL";"TAB5",#N/A,TRUE,"GENERAL"}</definedName>
    <definedName name="_o6" localSheetId="13"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1" hidden="1">{"TAB1",#N/A,TRUE,"GENERAL";"TAB2",#N/A,TRUE,"GENERAL";"TAB3",#N/A,TRUE,"GENERAL";"TAB4",#N/A,TRUE,"GENERAL";"TAB5",#N/A,TRUE,"GENERAL"}</definedName>
    <definedName name="_o7" localSheetId="13"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1" hidden="1">{"via1",#N/A,TRUE,"general";"via2",#N/A,TRUE,"general";"via3",#N/A,TRUE,"general"}</definedName>
    <definedName name="_o8" localSheetId="13"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1" hidden="1">{"TAB1",#N/A,TRUE,"GENERAL";"TAB2",#N/A,TRUE,"GENERAL";"TAB3",#N/A,TRUE,"GENERAL";"TAB4",#N/A,TRUE,"GENERAL";"TAB5",#N/A,TRUE,"GENERAL"}</definedName>
    <definedName name="_o9" localSheetId="13"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p6" localSheetId="11" hidden="1">{"via1",#N/A,TRUE,"general";"via2",#N/A,TRUE,"general";"via3",#N/A,TRUE,"general"}</definedName>
    <definedName name="_p6" localSheetId="13"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1" hidden="1">{"via1",#N/A,TRUE,"general";"via2",#N/A,TRUE,"general";"via3",#N/A,TRUE,"general"}</definedName>
    <definedName name="_p7" localSheetId="13"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1" hidden="1">{"TAB1",#N/A,TRUE,"GENERAL";"TAB2",#N/A,TRUE,"GENERAL";"TAB3",#N/A,TRUE,"GENERAL";"TAB4",#N/A,TRUE,"GENERAL";"TAB5",#N/A,TRUE,"GENERAL"}</definedName>
    <definedName name="_p8" localSheetId="13"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r" localSheetId="11" hidden="1">{"TAB1",#N/A,TRUE,"GENERAL";"TAB2",#N/A,TRUE,"GENERAL";"TAB3",#N/A,TRUE,"GENERAL";"TAB4",#N/A,TRUE,"GENERAL";"TAB5",#N/A,TRUE,"GENERAL"}</definedName>
    <definedName name="_r" localSheetId="13"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1" hidden="1">{"via1",#N/A,TRUE,"general";"via2",#N/A,TRUE,"general";"via3",#N/A,TRUE,"general"}</definedName>
    <definedName name="_r4r" localSheetId="13"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1" hidden="1">{"via1",#N/A,TRUE,"general";"via2",#N/A,TRUE,"general";"via3",#N/A,TRUE,"general"}</definedName>
    <definedName name="_rtu6" localSheetId="13"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1" hidden="1">{"via1",#N/A,TRUE,"general";"via2",#N/A,TRUE,"general";"via3",#N/A,TRUE,"general"}</definedName>
    <definedName name="_s1" localSheetId="13"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1" hidden="1">{"TAB1",#N/A,TRUE,"GENERAL";"TAB2",#N/A,TRUE,"GENERAL";"TAB3",#N/A,TRUE,"GENERAL";"TAB4",#N/A,TRUE,"GENERAL";"TAB5",#N/A,TRUE,"GENERAL"}</definedName>
    <definedName name="_s2" localSheetId="13"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1" hidden="1">{"TAB1",#N/A,TRUE,"GENERAL";"TAB2",#N/A,TRUE,"GENERAL";"TAB3",#N/A,TRUE,"GENERAL";"TAB4",#N/A,TRUE,"GENERAL";"TAB5",#N/A,TRUE,"GENERAL"}</definedName>
    <definedName name="_s3" localSheetId="13"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1" hidden="1">{"via1",#N/A,TRUE,"general";"via2",#N/A,TRUE,"general";"via3",#N/A,TRUE,"general"}</definedName>
    <definedName name="_s4" localSheetId="13"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1" hidden="1">{"via1",#N/A,TRUE,"general";"via2",#N/A,TRUE,"general";"via3",#N/A,TRUE,"general"}</definedName>
    <definedName name="_s5" localSheetId="13"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1" hidden="1">{"TAB1",#N/A,TRUE,"GENERAL";"TAB2",#N/A,TRUE,"GENERAL";"TAB3",#N/A,TRUE,"GENERAL";"TAB4",#N/A,TRUE,"GENERAL";"TAB5",#N/A,TRUE,"GENERAL"}</definedName>
    <definedName name="_s6" localSheetId="13"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1" hidden="1">{"via1",#N/A,TRUE,"general";"via2",#N/A,TRUE,"general";"via3",#N/A,TRUE,"general"}</definedName>
    <definedName name="_s7" localSheetId="13"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t3" localSheetId="11" hidden="1">{"TAB1",#N/A,TRUE,"GENERAL";"TAB2",#N/A,TRUE,"GENERAL";"TAB3",#N/A,TRUE,"GENERAL";"TAB4",#N/A,TRUE,"GENERAL";"TAB5",#N/A,TRUE,"GENERAL"}</definedName>
    <definedName name="_t3" localSheetId="13"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1" hidden="1">{"via1",#N/A,TRUE,"general";"via2",#N/A,TRUE,"general";"via3",#N/A,TRUE,"general"}</definedName>
    <definedName name="_t4" localSheetId="13"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1" hidden="1">{"TAB1",#N/A,TRUE,"GENERAL";"TAB2",#N/A,TRUE,"GENERAL";"TAB3",#N/A,TRUE,"GENERAL";"TAB4",#N/A,TRUE,"GENERAL";"TAB5",#N/A,TRUE,"GENERAL"}</definedName>
    <definedName name="_t5" localSheetId="13"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1" hidden="1">{"via1",#N/A,TRUE,"general";"via2",#N/A,TRUE,"general";"via3",#N/A,TRUE,"general"}</definedName>
    <definedName name="_t6" localSheetId="13"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1" hidden="1">{"TAB1",#N/A,TRUE,"GENERAL";"TAB2",#N/A,TRUE,"GENERAL";"TAB3",#N/A,TRUE,"GENERAL";"TAB4",#N/A,TRUE,"GENERAL";"TAB5",#N/A,TRUE,"GENERAL"}</definedName>
    <definedName name="_t66" localSheetId="13"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1" hidden="1">{"via1",#N/A,TRUE,"general";"via2",#N/A,TRUE,"general";"via3",#N/A,TRUE,"general"}</definedName>
    <definedName name="_t7" localSheetId="13"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1" hidden="1">{"TAB1",#N/A,TRUE,"GENERAL";"TAB2",#N/A,TRUE,"GENERAL";"TAB3",#N/A,TRUE,"GENERAL";"TAB4",#N/A,TRUE,"GENERAL";"TAB5",#N/A,TRUE,"GENERAL"}</definedName>
    <definedName name="_t77" localSheetId="13"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1" hidden="1">{"TAB1",#N/A,TRUE,"GENERAL";"TAB2",#N/A,TRUE,"GENERAL";"TAB3",#N/A,TRUE,"GENERAL";"TAB4",#N/A,TRUE,"GENERAL";"TAB5",#N/A,TRUE,"GENERAL"}</definedName>
    <definedName name="_t8" localSheetId="13"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1" hidden="1">{"via1",#N/A,TRUE,"general";"via2",#N/A,TRUE,"general";"via3",#N/A,TRUE,"general"}</definedName>
    <definedName name="_t88" localSheetId="13"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1" hidden="1">{"TAB1",#N/A,TRUE,"GENERAL";"TAB2",#N/A,TRUE,"GENERAL";"TAB3",#N/A,TRUE,"GENERAL";"TAB4",#N/A,TRUE,"GENERAL";"TAB5",#N/A,TRUE,"GENERAL"}</definedName>
    <definedName name="_t9" localSheetId="13"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1" hidden="1">{"via1",#N/A,TRUE,"general";"via2",#N/A,TRUE,"general";"via3",#N/A,TRUE,"general"}</definedName>
    <definedName name="_t99" localSheetId="13"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1" hidden="1">{"TAB1",#N/A,TRUE,"GENERAL";"TAB2",#N/A,TRUE,"GENERAL";"TAB3",#N/A,TRUE,"GENERAL";"TAB4",#N/A,TRUE,"GENERAL";"TAB5",#N/A,TRUE,"GENERAL"}</definedName>
    <definedName name="_u4" localSheetId="13"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1" hidden="1">{"TAB1",#N/A,TRUE,"GENERAL";"TAB2",#N/A,TRUE,"GENERAL";"TAB3",#N/A,TRUE,"GENERAL";"TAB4",#N/A,TRUE,"GENERAL";"TAB5",#N/A,TRUE,"GENERAL"}</definedName>
    <definedName name="_u5" localSheetId="13"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1" hidden="1">{"TAB1",#N/A,TRUE,"GENERAL";"TAB2",#N/A,TRUE,"GENERAL";"TAB3",#N/A,TRUE,"GENERAL";"TAB4",#N/A,TRUE,"GENERAL";"TAB5",#N/A,TRUE,"GENERAL"}</definedName>
    <definedName name="_u6" localSheetId="13"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1" hidden="1">{"via1",#N/A,TRUE,"general";"via2",#N/A,TRUE,"general";"via3",#N/A,TRUE,"general"}</definedName>
    <definedName name="_u7" localSheetId="13"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1" hidden="1">{"TAB1",#N/A,TRUE,"GENERAL";"TAB2",#N/A,TRUE,"GENERAL";"TAB3",#N/A,TRUE,"GENERAL";"TAB4",#N/A,TRUE,"GENERAL";"TAB5",#N/A,TRUE,"GENERAL"}</definedName>
    <definedName name="_u8" localSheetId="13"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1" hidden="1">{"TAB1",#N/A,TRUE,"GENERAL";"TAB2",#N/A,TRUE,"GENERAL";"TAB3",#N/A,TRUE,"GENERAL";"TAB4",#N/A,TRUE,"GENERAL";"TAB5",#N/A,TRUE,"GENERAL"}</definedName>
    <definedName name="_u9" localSheetId="13"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1" hidden="1">{"TAB1",#N/A,TRUE,"GENERAL";"TAB2",#N/A,TRUE,"GENERAL";"TAB3",#N/A,TRUE,"GENERAL";"TAB4",#N/A,TRUE,"GENERAL";"TAB5",#N/A,TRUE,"GENERAL"}</definedName>
    <definedName name="_ur7" localSheetId="13"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1" hidden="1">{"via1",#N/A,TRUE,"general";"via2",#N/A,TRUE,"general";"via3",#N/A,TRUE,"general"}</definedName>
    <definedName name="_v2" localSheetId="13"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1" hidden="1">{"TAB1",#N/A,TRUE,"GENERAL";"TAB2",#N/A,TRUE,"GENERAL";"TAB3",#N/A,TRUE,"GENERAL";"TAB4",#N/A,TRUE,"GENERAL";"TAB5",#N/A,TRUE,"GENERAL"}</definedName>
    <definedName name="_v3" localSheetId="13"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1" hidden="1">{"TAB1",#N/A,TRUE,"GENERAL";"TAB2",#N/A,TRUE,"GENERAL";"TAB3",#N/A,TRUE,"GENERAL";"TAB4",#N/A,TRUE,"GENERAL";"TAB5",#N/A,TRUE,"GENERAL"}</definedName>
    <definedName name="_v4" localSheetId="1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1" hidden="1">{"TAB1",#N/A,TRUE,"GENERAL";"TAB2",#N/A,TRUE,"GENERAL";"TAB3",#N/A,TRUE,"GENERAL";"TAB4",#N/A,TRUE,"GENERAL";"TAB5",#N/A,TRUE,"GENERAL"}</definedName>
    <definedName name="_v5" localSheetId="13"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1" hidden="1">{"TAB1",#N/A,TRUE,"GENERAL";"TAB2",#N/A,TRUE,"GENERAL";"TAB3",#N/A,TRUE,"GENERAL";"TAB4",#N/A,TRUE,"GENERAL";"TAB5",#N/A,TRUE,"GENERAL"}</definedName>
    <definedName name="_v6" localSheetId="13"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1" hidden="1">{"via1",#N/A,TRUE,"general";"via2",#N/A,TRUE,"general";"via3",#N/A,TRUE,"general"}</definedName>
    <definedName name="_v7" localSheetId="13"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1" hidden="1">{"TAB1",#N/A,TRUE,"GENERAL";"TAB2",#N/A,TRUE,"GENERAL";"TAB3",#N/A,TRUE,"GENERAL";"TAB4",#N/A,TRUE,"GENERAL";"TAB5",#N/A,TRUE,"GENERAL"}</definedName>
    <definedName name="_v8" localSheetId="13"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1" hidden="1">{"TAB1",#N/A,TRUE,"GENERAL";"TAB2",#N/A,TRUE,"GENERAL";"TAB3",#N/A,TRUE,"GENERAL";"TAB4",#N/A,TRUE,"GENERAL";"TAB5",#N/A,TRUE,"GENERAL"}</definedName>
    <definedName name="_v9" localSheetId="13"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1" hidden="1">{"via1",#N/A,TRUE,"general";"via2",#N/A,TRUE,"general";"via3",#N/A,TRUE,"general"}</definedName>
    <definedName name="_vfv4" localSheetId="13"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1" hidden="1">{"TAB1",#N/A,TRUE,"GENERAL";"TAB2",#N/A,TRUE,"GENERAL";"TAB3",#N/A,TRUE,"GENERAL";"TAB4",#N/A,TRUE,"GENERAL";"TAB5",#N/A,TRUE,"GENERAL"}</definedName>
    <definedName name="_x1" localSheetId="13"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1" hidden="1">{"via1",#N/A,TRUE,"general";"via2",#N/A,TRUE,"general";"via3",#N/A,TRUE,"general"}</definedName>
    <definedName name="_x2" localSheetId="13"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1" hidden="1">{"via1",#N/A,TRUE,"general";"via2",#N/A,TRUE,"general";"via3",#N/A,TRUE,"general"}</definedName>
    <definedName name="_x3" localSheetId="13"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1" hidden="1">{"via1",#N/A,TRUE,"general";"via2",#N/A,TRUE,"general";"via3",#N/A,TRUE,"general"}</definedName>
    <definedName name="_x4" localSheetId="1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1" hidden="1">{"TAB1",#N/A,TRUE,"GENERAL";"TAB2",#N/A,TRUE,"GENERAL";"TAB3",#N/A,TRUE,"GENERAL";"TAB4",#N/A,TRUE,"GENERAL";"TAB5",#N/A,TRUE,"GENERAL"}</definedName>
    <definedName name="_x5" localSheetId="13"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1" hidden="1">{"TAB1",#N/A,TRUE,"GENERAL";"TAB2",#N/A,TRUE,"GENERAL";"TAB3",#N/A,TRUE,"GENERAL";"TAB4",#N/A,TRUE,"GENERAL";"TAB5",#N/A,TRUE,"GENERAL"}</definedName>
    <definedName name="_x6" localSheetId="13"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1" hidden="1">{"TAB1",#N/A,TRUE,"GENERAL";"TAB2",#N/A,TRUE,"GENERAL";"TAB3",#N/A,TRUE,"GENERAL";"TAB4",#N/A,TRUE,"GENERAL";"TAB5",#N/A,TRUE,"GENERAL"}</definedName>
    <definedName name="_x7" localSheetId="13"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1" hidden="1">{"via1",#N/A,TRUE,"general";"via2",#N/A,TRUE,"general";"via3",#N/A,TRUE,"general"}</definedName>
    <definedName name="_x8" localSheetId="13"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1" hidden="1">{"TAB1",#N/A,TRUE,"GENERAL";"TAB2",#N/A,TRUE,"GENERAL";"TAB3",#N/A,TRUE,"GENERAL";"TAB4",#N/A,TRUE,"GENERAL";"TAB5",#N/A,TRUE,"GENERAL"}</definedName>
    <definedName name="_x9" localSheetId="13"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1" hidden="1">{"TAB1",#N/A,TRUE,"GENERAL";"TAB2",#N/A,TRUE,"GENERAL";"TAB3",#N/A,TRUE,"GENERAL";"TAB4",#N/A,TRUE,"GENERAL";"TAB5",#N/A,TRUE,"GENERAL"}</definedName>
    <definedName name="_y2" localSheetId="13"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1" hidden="1">{"via1",#N/A,TRUE,"general";"via2",#N/A,TRUE,"general";"via3",#N/A,TRUE,"general"}</definedName>
    <definedName name="_y3" localSheetId="13"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1" hidden="1">{"via1",#N/A,TRUE,"general";"via2",#N/A,TRUE,"general";"via3",#N/A,TRUE,"general"}</definedName>
    <definedName name="_y4" localSheetId="1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1" hidden="1">{"TAB1",#N/A,TRUE,"GENERAL";"TAB2",#N/A,TRUE,"GENERAL";"TAB3",#N/A,TRUE,"GENERAL";"TAB4",#N/A,TRUE,"GENERAL";"TAB5",#N/A,TRUE,"GENERAL"}</definedName>
    <definedName name="_y5" localSheetId="13"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1" hidden="1">{"via1",#N/A,TRUE,"general";"via2",#N/A,TRUE,"general";"via3",#N/A,TRUE,"general"}</definedName>
    <definedName name="_y6" localSheetId="13"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1" hidden="1">{"via1",#N/A,TRUE,"general";"via2",#N/A,TRUE,"general";"via3",#N/A,TRUE,"general"}</definedName>
    <definedName name="_y7" localSheetId="13"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1" hidden="1">{"via1",#N/A,TRUE,"general";"via2",#N/A,TRUE,"general";"via3",#N/A,TRUE,"general"}</definedName>
    <definedName name="_y8" localSheetId="13"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1" hidden="1">{"TAB1",#N/A,TRUE,"GENERAL";"TAB2",#N/A,TRUE,"GENERAL";"TAB3",#N/A,TRUE,"GENERAL";"TAB4",#N/A,TRUE,"GENERAL";"TAB5",#N/A,TRUE,"GENERAL"}</definedName>
    <definedName name="_y9" localSheetId="13"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1" hidden="1">{"TAB1",#N/A,TRUE,"GENERAL";"TAB2",#N/A,TRUE,"GENERAL";"TAB3",#N/A,TRUE,"GENERAL";"TAB4",#N/A,TRUE,"GENERAL";"TAB5",#N/A,TRUE,"GENERAL"}</definedName>
    <definedName name="_z1" localSheetId="13"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1" hidden="1">{"via1",#N/A,TRUE,"general";"via2",#N/A,TRUE,"general";"via3",#N/A,TRUE,"general"}</definedName>
    <definedName name="_z2" localSheetId="13"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1" hidden="1">{"via1",#N/A,TRUE,"general";"via2",#N/A,TRUE,"general";"via3",#N/A,TRUE,"general"}</definedName>
    <definedName name="_z3" localSheetId="13"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1" hidden="1">{"TAB1",#N/A,TRUE,"GENERAL";"TAB2",#N/A,TRUE,"GENERAL";"TAB3",#N/A,TRUE,"GENERAL";"TAB4",#N/A,TRUE,"GENERAL";"TAB5",#N/A,TRUE,"GENERAL"}</definedName>
    <definedName name="_z4" localSheetId="13"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1" hidden="1">{"via1",#N/A,TRUE,"general";"via2",#N/A,TRUE,"general";"via3",#N/A,TRUE,"general"}</definedName>
    <definedName name="_z5" localSheetId="13"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1" hidden="1">{"TAB1",#N/A,TRUE,"GENERAL";"TAB2",#N/A,TRUE,"GENERAL";"TAB3",#N/A,TRUE,"GENERAL";"TAB4",#N/A,TRUE,"GENERAL";"TAB5",#N/A,TRUE,"GENERAL"}</definedName>
    <definedName name="_z6" localSheetId="13"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3">#REF!</definedName>
    <definedName name="A" localSheetId="7">#REF!</definedName>
    <definedName name="A" localSheetId="8">#REF!</definedName>
    <definedName name="A" localSheetId="9">#REF!</definedName>
    <definedName name="A" localSheetId="12">#REF!</definedName>
    <definedName name="A" localSheetId="14">#REF!</definedName>
    <definedName name="A" localSheetId="10">#REF!</definedName>
    <definedName name="A">#REF!</definedName>
    <definedName name="a2a" localSheetId="11" hidden="1">{"TAB1",#N/A,TRUE,"GENERAL";"TAB2",#N/A,TRUE,"GENERAL";"TAB3",#N/A,TRUE,"GENERAL";"TAB4",#N/A,TRUE,"GENERAL";"TAB5",#N/A,TRUE,"GENERAL"}</definedName>
    <definedName name="a2a" localSheetId="13"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ccesorios" localSheetId="13">#REF!</definedName>
    <definedName name="accesorios" localSheetId="7">#REF!</definedName>
    <definedName name="accesorios" localSheetId="8">#REF!</definedName>
    <definedName name="accesorios" localSheetId="9">#REF!</definedName>
    <definedName name="accesorios" localSheetId="12">#REF!</definedName>
    <definedName name="accesorios" localSheetId="14">#REF!</definedName>
    <definedName name="accesorios" localSheetId="10">#REF!</definedName>
    <definedName name="accesorios">#REF!</definedName>
    <definedName name="AccessDatabase" hidden="1">"C:\C-314\VOLUMENES\volfin4.mdb"</definedName>
    <definedName name="ADFGSDB" localSheetId="11" hidden="1">{"via1",#N/A,TRUE,"general";"via2",#N/A,TRUE,"general";"via3",#N/A,TRUE,"general"}</definedName>
    <definedName name="ADFGSDB" localSheetId="13"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1"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1" hidden="1">{"via1",#N/A,TRUE,"general";"via2",#N/A,TRUE,"general";"via3",#N/A,TRUE,"general"}</definedName>
    <definedName name="aefa" localSheetId="13"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1"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1" hidden="1">{"via1",#N/A,TRUE,"general";"via2",#N/A,TRUE,"general";"via3",#N/A,TRUE,"general"}</definedName>
    <definedName name="agdsgg" localSheetId="13"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ÑOWUIE">'[1]Res-Accide-10'!$R$2:$R$7</definedName>
    <definedName name="aqaq" localSheetId="11" hidden="1">{"TAB1",#N/A,TRUE,"GENERAL";"TAB2",#N/A,TRUE,"GENERAL";"TAB3",#N/A,TRUE,"GENERAL";"TAB4",#N/A,TRUE,"GENERAL";"TAB5",#N/A,TRUE,"GENERAL"}</definedName>
    <definedName name="aqaq" localSheetId="13"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1">#REF!</definedName>
    <definedName name="_xlnm.Print_Area" localSheetId="13">#REF!</definedName>
    <definedName name="_xlnm.Print_Area" localSheetId="7">#REF!</definedName>
    <definedName name="_xlnm.Print_Area" localSheetId="8">#REF!</definedName>
    <definedName name="_xlnm.Print_Area" localSheetId="9">#REF!</definedName>
    <definedName name="_xlnm.Print_Area" localSheetId="12">#REF!</definedName>
    <definedName name="_xlnm.Print_Area" localSheetId="14">#REF!</definedName>
    <definedName name="_xlnm.Print_Area" localSheetId="10">#REF!</definedName>
    <definedName name="_xlnm.Print_Area" localSheetId="1">INDICE!$A$1:$D$35</definedName>
    <definedName name="_xlnm.Print_Area" localSheetId="6">'MINFRA-MN-IN-10-FR-1'!$A$1:$M$101</definedName>
    <definedName name="_xlnm.Print_Area" localSheetId="0">PRESUPUESTO!$A$1:$I$63</definedName>
    <definedName name="_xlnm.Print_Area">#REF!</definedName>
    <definedName name="ASDA" localSheetId="11" hidden="1">{"via1",#N/A,TRUE,"general";"via2",#N/A,TRUE,"general";"via3",#N/A,TRUE,"general"}</definedName>
    <definedName name="ASDA" localSheetId="13"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1"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1" hidden="1">{"via1",#N/A,TRUE,"general";"via2",#N/A,TRUE,"general";"via3",#N/A,TRUE,"general"}</definedName>
    <definedName name="asdf" localSheetId="13"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1" hidden="1">{"via1",#N/A,TRUE,"general";"via2",#N/A,TRUE,"general";"via3",#N/A,TRUE,"general"}</definedName>
    <definedName name="asdfa" localSheetId="13"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1" hidden="1">{"via1",#N/A,TRUE,"general";"via2",#N/A,TRUE,"general";"via3",#N/A,TRUE,"general"}</definedName>
    <definedName name="asfasd" localSheetId="13"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1" hidden="1">{"via1",#N/A,TRUE,"general";"via2",#N/A,TRUE,"general";"via3",#N/A,TRUE,"general"}</definedName>
    <definedName name="asfasdl" localSheetId="13"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1" hidden="1">{"TAB1",#N/A,TRUE,"GENERAL";"TAB2",#N/A,TRUE,"GENERAL";"TAB3",#N/A,TRUE,"GENERAL";"TAB4",#N/A,TRUE,"GENERAL";"TAB5",#N/A,TRUE,"GENERAL"}</definedName>
    <definedName name="asff" localSheetId="13"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1" hidden="1">{"via1",#N/A,TRUE,"general";"via2",#N/A,TRUE,"general";"via3",#N/A,TRUE,"general"}</definedName>
    <definedName name="asfghjoi" localSheetId="13"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1"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to1" localSheetId="13">#REF!</definedName>
    <definedName name="auto1" localSheetId="7">#REF!</definedName>
    <definedName name="auto1" localSheetId="8">#REF!</definedName>
    <definedName name="auto1" localSheetId="9">#REF!</definedName>
    <definedName name="auto1" localSheetId="12">#REF!</definedName>
    <definedName name="auto1" localSheetId="14">#REF!</definedName>
    <definedName name="auto1" localSheetId="10">#REF!</definedName>
    <definedName name="auto1">#REF!</definedName>
    <definedName name="auto2" localSheetId="13">#REF!</definedName>
    <definedName name="auto2" localSheetId="7">#REF!</definedName>
    <definedName name="auto2" localSheetId="8">#REF!</definedName>
    <definedName name="auto2" localSheetId="9">#REF!</definedName>
    <definedName name="auto2" localSheetId="12">#REF!</definedName>
    <definedName name="auto2" localSheetId="14">#REF!</definedName>
    <definedName name="auto2" localSheetId="10">#REF!</definedName>
    <definedName name="auto2">#REF!</definedName>
    <definedName name="azaz" localSheetId="11" hidden="1">{"TAB1",#N/A,TRUE,"GENERAL";"TAB2",#N/A,TRUE,"GENERAL";"TAB3",#N/A,TRUE,"GENERAL";"TAB4",#N/A,TRUE,"GENERAL";"TAB5",#N/A,TRUE,"GENERAL"}</definedName>
    <definedName name="azaz" localSheetId="13"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_xlnm.Database" localSheetId="13">#REF!</definedName>
    <definedName name="_xlnm.Database" localSheetId="7">#REF!</definedName>
    <definedName name="_xlnm.Database" localSheetId="8">#REF!</definedName>
    <definedName name="_xlnm.Database" localSheetId="9">#REF!</definedName>
    <definedName name="_xlnm.Database" localSheetId="12">#REF!</definedName>
    <definedName name="_xlnm.Database" localSheetId="14">#REF!</definedName>
    <definedName name="_xlnm.Database" localSheetId="10">#REF!</definedName>
    <definedName name="_xlnm.Database">#REF!</definedName>
    <definedName name="bbbbbb" localSheetId="11" hidden="1">{"via1",#N/A,TRUE,"general";"via2",#N/A,TRUE,"general";"via3",#N/A,TRUE,"general"}</definedName>
    <definedName name="bbbbbb" localSheetId="13"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1"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1" hidden="1">{"TAB1",#N/A,TRUE,"GENERAL";"TAB2",#N/A,TRUE,"GENERAL";"TAB3",#N/A,TRUE,"GENERAL";"TAB4",#N/A,TRUE,"GENERAL";"TAB5",#N/A,TRUE,"GENERAL"}</definedName>
    <definedName name="bbd" localSheetId="13"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1" hidden="1">{"via1",#N/A,TRUE,"general";"via2",#N/A,TRUE,"general";"via3",#N/A,TRUE,"general"}</definedName>
    <definedName name="BDFB" localSheetId="13"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1"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1" hidden="1">{"TAB1",#N/A,TRUE,"GENERAL";"TAB2",#N/A,TRUE,"GENERAL";"TAB3",#N/A,TRUE,"GENERAL";"TAB4",#N/A,TRUE,"GENERAL";"TAB5",#N/A,TRUE,"GENERAL"}</definedName>
    <definedName name="be" localSheetId="13"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1" hidden="1">{"TAB1",#N/A,TRUE,"GENERAL";"TAB2",#N/A,TRUE,"GENERAL";"TAB3",#N/A,TRUE,"GENERAL";"TAB4",#N/A,TRUE,"GENERAL";"TAB5",#N/A,TRUE,"GENERAL"}</definedName>
    <definedName name="bgb" localSheetId="13"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1" hidden="1">{"via1",#N/A,TRUE,"general";"via2",#N/A,TRUE,"general";"via3",#N/A,TRUE,"general"}</definedName>
    <definedName name="BGDGFRT" localSheetId="13"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1" hidden="1">{"via1",#N/A,TRUE,"general";"via2",#N/A,TRUE,"general";"via3",#N/A,TRUE,"general"}</definedName>
    <definedName name="BGFBFH" localSheetId="13"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1" hidden="1">{"via1",#N/A,TRUE,"general";"via2",#N/A,TRUE,"general";"via3",#N/A,TRUE,"general"}</definedName>
    <definedName name="bgvfcdx" localSheetId="13"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1" hidden="1">{"TAB1",#N/A,TRUE,"GENERAL";"TAB2",#N/A,TRUE,"GENERAL";"TAB3",#N/A,TRUE,"GENERAL";"TAB4",#N/A,TRUE,"GENERAL";"TAB5",#N/A,TRUE,"GENERAL"}</definedName>
    <definedName name="br" localSheetId="13"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1" hidden="1">{"via1",#N/A,TRUE,"general";"via2",#N/A,TRUE,"general";"via3",#N/A,TRUE,"general"}</definedName>
    <definedName name="bsb" localSheetId="13"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1"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1" hidden="1">{"via1",#N/A,TRUE,"general";"via2",#N/A,TRUE,"general";"via3",#N/A,TRUE,"general"}</definedName>
    <definedName name="bt" localSheetId="13"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1"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1" hidden="1">{"TAB1",#N/A,TRUE,"GENERAL";"TAB2",#N/A,TRUE,"GENERAL";"TAB3",#N/A,TRUE,"GENERAL";"TAB4",#N/A,TRUE,"GENERAL";"TAB5",#N/A,TRUE,"GENERAL"}</definedName>
    <definedName name="bvbc" localSheetId="13"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1" hidden="1">{"via1",#N/A,TRUE,"general";"via2",#N/A,TRUE,"general";"via3",#N/A,TRUE,"general"}</definedName>
    <definedName name="bvcb" localSheetId="13"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1" hidden="1">{"via1",#N/A,TRUE,"general";"via2",#N/A,TRUE,"general";"via3",#N/A,TRUE,"general"}</definedName>
    <definedName name="bvn" localSheetId="13"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1" hidden="1">{"via1",#N/A,TRUE,"general";"via2",#N/A,TRUE,"general";"via3",#N/A,TRUE,"general"}</definedName>
    <definedName name="by" localSheetId="13"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1"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1" hidden="1">{"via1",#N/A,TRUE,"general";"via2",#N/A,TRUE,"general";"via3",#N/A,TRUE,"general"}</definedName>
    <definedName name="cdcdc" localSheetId="13"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eerf" localSheetId="11"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1" hidden="1">{"via1",#N/A,TRUE,"general";"via2",#N/A,TRUE,"general";"via3",#N/A,TRUE,"general"}</definedName>
    <definedName name="CUNET" localSheetId="13"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1" hidden="1">{"TAB1",#N/A,TRUE,"GENERAL";"TAB2",#N/A,TRUE,"GENERAL";"TAB3",#N/A,TRUE,"GENERAL";"TAB4",#N/A,TRUE,"GENERAL";"TAB5",#N/A,TRUE,"GENERAL"}</definedName>
    <definedName name="cv" localSheetId="13"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11" hidden="1">{"via1",#N/A,TRUE,"general";"via2",#N/A,TRUE,"general";"via3",#N/A,TRUE,"general"}</definedName>
    <definedName name="cvfvd" localSheetId="13"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1" hidden="1">{"TAB1",#N/A,TRUE,"GENERAL";"TAB2",#N/A,TRUE,"GENERAL";"TAB3",#N/A,TRUE,"GENERAL";"TAB4",#N/A,TRUE,"GENERAL";"TAB5",#N/A,TRUE,"GENERAL"}</definedName>
    <definedName name="cvn" localSheetId="13"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1" hidden="1">{"via1",#N/A,TRUE,"general";"via2",#N/A,TRUE,"general";"via3",#N/A,TRUE,"general"}</definedName>
    <definedName name="CVXC" localSheetId="13"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1" hidden="1">{"TAB1",#N/A,TRUE,"GENERAL";"TAB2",#N/A,TRUE,"GENERAL";"TAB3",#N/A,TRUE,"GENERAL";"TAB4",#N/A,TRUE,"GENERAL";"TAB5",#N/A,TRUE,"GENERAL"}</definedName>
    <definedName name="d" localSheetId="13"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1" hidden="1">{"TAB1",#N/A,TRUE,"GENERAL";"TAB2",#N/A,TRUE,"GENERAL";"TAB3",#N/A,TRUE,"GENERAL";"TAB4",#N/A,TRUE,"GENERAL";"TAB5",#N/A,TRUE,"GENERAL"}</definedName>
    <definedName name="DASD" localSheetId="13"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1" hidden="1">{"via1",#N/A,TRUE,"general";"via2",#N/A,TRUE,"general";"via3",#N/A,TRUE,"general"}</definedName>
    <definedName name="DCSDCTV" localSheetId="13"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1" hidden="1">{"via1",#N/A,TRUE,"general";"via2",#N/A,TRUE,"general";"via3",#N/A,TRUE,"general"}</definedName>
    <definedName name="ddd" localSheetId="13"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1" hidden="1">{"via1",#N/A,TRUE,"general";"via2",#N/A,TRUE,"general";"via3",#N/A,TRUE,"general"}</definedName>
    <definedName name="ddddt" localSheetId="13"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1"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1" hidden="1">{"via1",#N/A,TRUE,"general";"via2",#N/A,TRUE,"general";"via3",#N/A,TRUE,"general"}</definedName>
    <definedName name="defd" localSheetId="13"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1" hidden="1">{"TAB1",#N/A,TRUE,"GENERAL";"TAB2",#N/A,TRUE,"GENERAL";"TAB3",#N/A,TRUE,"GENERAL";"TAB4",#N/A,TRUE,"GENERAL";"TAB5",#N/A,TRUE,"GENERAL"}</definedName>
    <definedName name="dfa" localSheetId="13"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1" hidden="1">{"via1",#N/A,TRUE,"general";"via2",#N/A,TRUE,"general";"via3",#N/A,TRUE,"general"}</definedName>
    <definedName name="DFBNJ" localSheetId="13"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1" hidden="1">{"TAB1",#N/A,TRUE,"GENERAL";"TAB2",#N/A,TRUE,"GENERAL";"TAB3",#N/A,TRUE,"GENERAL";"TAB4",#N/A,TRUE,"GENERAL";"TAB5",#N/A,TRUE,"GENERAL"}</definedName>
    <definedName name="dfds" localSheetId="13"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1" hidden="1">{"via1",#N/A,TRUE,"general";"via2",#N/A,TRUE,"general";"via3",#N/A,TRUE,"general"}</definedName>
    <definedName name="dfdsfi" localSheetId="13"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1"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1" hidden="1">{"via1",#N/A,TRUE,"general";"via2",#N/A,TRUE,"general";"via3",#N/A,TRUE,"general"}</definedName>
    <definedName name="DFG" localSheetId="13"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1" hidden="1">{"via1",#N/A,TRUE,"general";"via2",#N/A,TRUE,"general";"via3",#N/A,TRUE,"general"}</definedName>
    <definedName name="DFGBHJ" localSheetId="13"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1" hidden="1">{"via1",#N/A,TRUE,"general";"via2",#N/A,TRUE,"general";"via3",#N/A,TRUE,"general"}</definedName>
    <definedName name="DFGDFG" localSheetId="13"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1"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1" hidden="1">{"via1",#N/A,TRUE,"general";"via2",#N/A,TRUE,"general";"via3",#N/A,TRUE,"general"}</definedName>
    <definedName name="dfgf" localSheetId="13"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1"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1" hidden="1">{"TAB1",#N/A,TRUE,"GENERAL";"TAB2",#N/A,TRUE,"GENERAL";"TAB3",#N/A,TRUE,"GENERAL";"TAB4",#N/A,TRUE,"GENERAL";"TAB5",#N/A,TRUE,"GENERAL"}</definedName>
    <definedName name="DFGV" localSheetId="13"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1" hidden="1">{"TAB1",#N/A,TRUE,"GENERAL";"TAB2",#N/A,TRUE,"GENERAL";"TAB3",#N/A,TRUE,"GENERAL";"TAB4",#N/A,TRUE,"GENERAL";"TAB5",#N/A,TRUE,"GENERAL"}</definedName>
    <definedName name="dfh" localSheetId="13"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1" hidden="1">{"via1",#N/A,TRUE,"general";"via2",#N/A,TRUE,"general";"via3",#N/A,TRUE,"general"}</definedName>
    <definedName name="dfhdr" localSheetId="13"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1" hidden="1">{"via1",#N/A,TRUE,"general";"via2",#N/A,TRUE,"general";"via3",#N/A,TRUE,"general"}</definedName>
    <definedName name="dfhgh" localSheetId="13"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1" hidden="1">{"via1",#N/A,TRUE,"general";"via2",#N/A,TRUE,"general";"via3",#N/A,TRUE,"general"}</definedName>
    <definedName name="dfj" localSheetId="13"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1" hidden="1">{"via1",#N/A,TRUE,"general";"via2",#N/A,TRUE,"general";"via3",#N/A,TRUE,"general"}</definedName>
    <definedName name="DFRFRF" localSheetId="13"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1" hidden="1">{"via1",#N/A,TRUE,"general";"via2",#N/A,TRUE,"general";"via3",#N/A,TRUE,"general"}</definedName>
    <definedName name="DFVUI" localSheetId="13"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1" hidden="1">{"via1",#N/A,TRUE,"general";"via2",#N/A,TRUE,"general";"via3",#N/A,TRUE,"general"}</definedName>
    <definedName name="dg" localSheetId="13"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1" hidden="1">{"via1",#N/A,TRUE,"general";"via2",#N/A,TRUE,"general";"via3",#N/A,TRUE,"general"}</definedName>
    <definedName name="dgdgr" localSheetId="13"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1" hidden="1">{"TAB1",#N/A,TRUE,"GENERAL";"TAB2",#N/A,TRUE,"GENERAL";"TAB3",#N/A,TRUE,"GENERAL";"TAB4",#N/A,TRUE,"GENERAL";"TAB5",#N/A,TRUE,"GENERAL"}</definedName>
    <definedName name="dgfd" localSheetId="13"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1" hidden="1">{"via1",#N/A,TRUE,"general";"via2",#N/A,TRUE,"general";"via3",#N/A,TRUE,"general"}</definedName>
    <definedName name="DGFDFVSDF" localSheetId="13"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1" hidden="1">{"via1",#N/A,TRUE,"general";"via2",#N/A,TRUE,"general";"via3",#N/A,TRUE,"general"}</definedName>
    <definedName name="dgfdg" localSheetId="13"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1" hidden="1">{"via1",#N/A,TRUE,"general";"via2",#N/A,TRUE,"general";"via3",#N/A,TRUE,"general"}</definedName>
    <definedName name="DGFG" localSheetId="13"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1"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1" hidden="1">{"via1",#N/A,TRUE,"general";"via2",#N/A,TRUE,"general";"via3",#N/A,TRUE,"general"}</definedName>
    <definedName name="dgreg" localSheetId="13"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1" hidden="1">{"via1",#N/A,TRUE,"general";"via2",#N/A,TRUE,"general";"via3",#N/A,TRUE,"general"}</definedName>
    <definedName name="DH" localSheetId="13"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1"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1" hidden="1">{"via1",#N/A,TRUE,"general";"via2",#N/A,TRUE,"general";"via3",#N/A,TRUE,"general"}</definedName>
    <definedName name="dhgh" localSheetId="13"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1"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1" hidden="1">{"via1",#N/A,TRUE,"general";"via2",#N/A,TRUE,"general";"via3",#N/A,TRUE,"general"}</definedName>
    <definedName name="dry" localSheetId="13"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1" hidden="1">{"via1",#N/A,TRUE,"general";"via2",#N/A,TRUE,"general";"via3",#N/A,TRUE,"general"}</definedName>
    <definedName name="DSAD" localSheetId="13"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1"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1" hidden="1">{"via1",#N/A,TRUE,"general";"via2",#N/A,TRUE,"general";"via3",#N/A,TRUE,"general"}</definedName>
    <definedName name="DSD" localSheetId="13"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1"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1" hidden="1">{"via1",#N/A,TRUE,"general";"via2",#N/A,TRUE,"general";"via3",#N/A,TRUE,"general"}</definedName>
    <definedName name="DSF" localSheetId="13"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1"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1" hidden="1">{"via1",#N/A,TRUE,"general";"via2",#N/A,TRUE,"general";"via3",#N/A,TRUE,"general"}</definedName>
    <definedName name="dsfg" localSheetId="13"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1"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1" hidden="1">{"via1",#N/A,TRUE,"general";"via2",#N/A,TRUE,"general";"via3",#N/A,TRUE,"general"}</definedName>
    <definedName name="dsfsdf" localSheetId="13"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1"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1" hidden="1">{"via1",#N/A,TRUE,"general";"via2",#N/A,TRUE,"general";"via3",#N/A,TRUE,"general"}</definedName>
    <definedName name="dsftbv" localSheetId="13"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1" hidden="1">{"via1",#N/A,TRUE,"general";"via2",#N/A,TRUE,"general";"via3",#N/A,TRUE,"general"}</definedName>
    <definedName name="dtrhj" localSheetId="13"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1" hidden="1">{"via1",#N/A,TRUE,"general";"via2",#N/A,TRUE,"general";"via3",#N/A,TRUE,"general"}</definedName>
    <definedName name="dxfgg" localSheetId="13"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1" hidden="1">{"via1",#N/A,TRUE,"general";"via2",#N/A,TRUE,"general";"via3",#N/A,TRUE,"general"}</definedName>
    <definedName name="e3e33" localSheetId="13"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1"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1" hidden="1">{"via1",#N/A,TRUE,"general";"via2",#N/A,TRUE,"general";"via3",#N/A,TRUE,"general"}</definedName>
    <definedName name="edgfhmn" localSheetId="13"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1"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1" hidden="1">{"via1",#N/A,TRUE,"general";"via2",#N/A,TRUE,"general";"via3",#N/A,TRUE,"general"}</definedName>
    <definedName name="eeerfd" localSheetId="13"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1" hidden="1">{"TAB1",#N/A,TRUE,"GENERAL";"TAB2",#N/A,TRUE,"GENERAL";"TAB3",#N/A,TRUE,"GENERAL";"TAB4",#N/A,TRUE,"GENERAL";"TAB5",#N/A,TRUE,"GENERAL"}</definedName>
    <definedName name="efef" localSheetId="13"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1" hidden="1">{"via1",#N/A,TRUE,"general";"via2",#N/A,TRUE,"general";"via3",#N/A,TRUE,"general"}</definedName>
    <definedName name="efer" localSheetId="13"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1" hidden="1">{"TAB1",#N/A,TRUE,"GENERAL";"TAB2",#N/A,TRUE,"GENERAL";"TAB3",#N/A,TRUE,"GENERAL";"TAB4",#N/A,TRUE,"GENERAL";"TAB5",#N/A,TRUE,"GENERAL"}</definedName>
    <definedName name="egeg" localSheetId="13"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1" hidden="1">{"via1",#N/A,TRUE,"general";"via2",#N/A,TRUE,"general";"via3",#N/A,TRUE,"general"}</definedName>
    <definedName name="eqw" localSheetId="13"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1" hidden="1">{"TAB1",#N/A,TRUE,"GENERAL";"TAB2",#N/A,TRUE,"GENERAL";"TAB3",#N/A,TRUE,"GENERAL";"TAB4",#N/A,TRUE,"GENERAL";"TAB5",#N/A,TRUE,"GENERAL"}</definedName>
    <definedName name="erg" localSheetId="13"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1" hidden="1">{"via1",#N/A,TRUE,"general";"via2",#N/A,TRUE,"general";"via3",#N/A,TRUE,"general"}</definedName>
    <definedName name="erger" localSheetId="13"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1" hidden="1">{"via1",#N/A,TRUE,"general";"via2",#N/A,TRUE,"general";"via3",#N/A,TRUE,"general"}</definedName>
    <definedName name="ergerg" localSheetId="13"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1" hidden="1">{"via1",#N/A,TRUE,"general";"via2",#N/A,TRUE,"general";"via3",#N/A,TRUE,"general"}</definedName>
    <definedName name="ergfegr" localSheetId="13"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1"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1" hidden="1">{"via1",#N/A,TRUE,"general";"via2",#N/A,TRUE,"general";"via3",#N/A,TRUE,"general"}</definedName>
    <definedName name="erggewg" localSheetId="13"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1"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1" hidden="1">{"via1",#N/A,TRUE,"general";"via2",#N/A,TRUE,"general";"via3",#N/A,TRUE,"general"}</definedName>
    <definedName name="ergregerg" localSheetId="13"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1"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1" hidden="1">{"via1",#N/A,TRUE,"general";"via2",#N/A,TRUE,"general";"via3",#N/A,TRUE,"general"}</definedName>
    <definedName name="ergwreg" localSheetId="13"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1"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1" hidden="1">{"TAB1",#N/A,TRUE,"GENERAL";"TAB2",#N/A,TRUE,"GENERAL";"TAB3",#N/A,TRUE,"GENERAL";"TAB4",#N/A,TRUE,"GENERAL";"TAB5",#N/A,TRUE,"GENERAL"}</definedName>
    <definedName name="err" localSheetId="13"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1" hidden="1">{"via1",#N/A,TRUE,"general";"via2",#N/A,TRUE,"general";"via3",#N/A,TRUE,"general"}</definedName>
    <definedName name="ert" localSheetId="13"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1" hidden="1">{"via1",#N/A,TRUE,"general";"via2",#N/A,TRUE,"general";"via3",#N/A,TRUE,"general"}</definedName>
    <definedName name="erte" localSheetId="13"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1"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1" hidden="1">{"via1",#N/A,TRUE,"general";"via2",#N/A,TRUE,"general";"via3",#N/A,TRUE,"general"}</definedName>
    <definedName name="ertert" localSheetId="13"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1"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1" hidden="1">{"via1",#N/A,TRUE,"general";"via2",#N/A,TRUE,"general";"via3",#N/A,TRUE,"general"}</definedName>
    <definedName name="ertreb" localSheetId="13"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1"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1" hidden="1">{"via1",#N/A,TRUE,"general";"via2",#N/A,TRUE,"general";"via3",#N/A,TRUE,"general"}</definedName>
    <definedName name="erttret" localSheetId="13"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1" hidden="1">{"via1",#N/A,TRUE,"general";"via2",#N/A,TRUE,"general";"via3",#N/A,TRUE,"general"}</definedName>
    <definedName name="ertuiy" localSheetId="13"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1"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1" hidden="1">{"TAB1",#N/A,TRUE,"GENERAL";"TAB2",#N/A,TRUE,"GENERAL";"TAB3",#N/A,TRUE,"GENERAL";"TAB4",#N/A,TRUE,"GENERAL";"TAB5",#N/A,TRUE,"GENERAL"}</definedName>
    <definedName name="eru" localSheetId="13"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1" hidden="1">{"via1",#N/A,TRUE,"general";"via2",#N/A,TRUE,"general";"via3",#N/A,TRUE,"general"}</definedName>
    <definedName name="ERV" localSheetId="13"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1" hidden="1">{"via1",#N/A,TRUE,"general";"via2",#N/A,TRUE,"general";"via3",#N/A,TRUE,"general"}</definedName>
    <definedName name="erware" localSheetId="13"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1" hidden="1">{"via1",#N/A,TRUE,"general";"via2",#N/A,TRUE,"general";"via3",#N/A,TRUE,"general"}</definedName>
    <definedName name="ERWER" localSheetId="13"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1"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1" hidden="1">{"TAB1",#N/A,TRUE,"GENERAL";"TAB2",#N/A,TRUE,"GENERAL";"TAB3",#N/A,TRUE,"GENERAL";"TAB4",#N/A,TRUE,"GENERAL";"TAB5",#N/A,TRUE,"GENERAL"}</definedName>
    <definedName name="erwr" localSheetId="13"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1" hidden="1">{"via1",#N/A,TRUE,"general";"via2",#N/A,TRUE,"general";"via3",#N/A,TRUE,"general"}</definedName>
    <definedName name="ERWRL" localSheetId="13"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1" hidden="1">{"via1",#N/A,TRUE,"general";"via2",#N/A,TRUE,"general";"via3",#N/A,TRUE,"general"}</definedName>
    <definedName name="ery" localSheetId="13"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1" hidden="1">{"via1",#N/A,TRUE,"general";"via2",#N/A,TRUE,"general";"via3",#N/A,TRUE,"general"}</definedName>
    <definedName name="eryhd" localSheetId="13"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1"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1" hidden="1">{"via1",#N/A,TRUE,"general";"via2",#N/A,TRUE,"general";"via3",#N/A,TRUE,"general"}</definedName>
    <definedName name="erytd" localSheetId="13"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1" hidden="1">{"via1",#N/A,TRUE,"general";"via2",#N/A,TRUE,"general";"via3",#N/A,TRUE,"general"}</definedName>
    <definedName name="eryty" localSheetId="13"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1" hidden="1">{"via1",#N/A,TRUE,"general";"via2",#N/A,TRUE,"general";"via3",#N/A,TRUE,"general"}</definedName>
    <definedName name="eryy" localSheetId="13"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1" hidden="1">{"via1",#N/A,TRUE,"general";"via2",#N/A,TRUE,"general";"via3",#N/A,TRUE,"general"}</definedName>
    <definedName name="etertgg" localSheetId="13"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1"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1" hidden="1">{"via1",#N/A,TRUE,"general";"via2",#N/A,TRUE,"general";"via3",#N/A,TRUE,"general"}</definedName>
    <definedName name="etu" localSheetId="13"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1" hidden="1">{"via1",#N/A,TRUE,"general";"via2",#N/A,TRUE,"general";"via3",#N/A,TRUE,"general"}</definedName>
    <definedName name="etueh" localSheetId="13"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1" hidden="1">{"via1",#N/A,TRUE,"general";"via2",#N/A,TRUE,"general";"via3",#N/A,TRUE,"general"}</definedName>
    <definedName name="etyty" localSheetId="13"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1" hidden="1">{"TAB1",#N/A,TRUE,"GENERAL";"TAB2",#N/A,TRUE,"GENERAL";"TAB3",#N/A,TRUE,"GENERAL";"TAB4",#N/A,TRUE,"GENERAL";"TAB5",#N/A,TRUE,"GENERAL"}</definedName>
    <definedName name="etyu" localSheetId="13"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1" hidden="1">{"via1",#N/A,TRUE,"general";"via2",#N/A,TRUE,"general";"via3",#N/A,TRUE,"general"}</definedName>
    <definedName name="eu" localSheetId="13"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1" hidden="1">{"via1",#N/A,TRUE,"general";"via2",#N/A,TRUE,"general";"via3",#N/A,TRUE,"general"}</definedName>
    <definedName name="eut" localSheetId="13"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1" hidden="1">{"TAB1",#N/A,TRUE,"GENERAL";"TAB2",#N/A,TRUE,"GENERAL";"TAB3",#N/A,TRUE,"GENERAL";"TAB4",#N/A,TRUE,"GENERAL";"TAB5",#N/A,TRUE,"GENERAL"}</definedName>
    <definedName name="euyt" localSheetId="13"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1" hidden="1">{"TAB1",#N/A,TRUE,"GENERAL";"TAB2",#N/A,TRUE,"GENERAL";"TAB3",#N/A,TRUE,"GENERAL";"TAB4",#N/A,TRUE,"GENERAL";"TAB5",#N/A,TRUE,"GENERAL"}</definedName>
    <definedName name="ewre" localSheetId="13"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1" hidden="1">{"TAB1",#N/A,TRUE,"GENERAL";"TAB2",#N/A,TRUE,"GENERAL";"TAB3",#N/A,TRUE,"GENERAL";"TAB4",#N/A,TRUE,"GENERAL";"TAB5",#N/A,TRUE,"GENERAL"}</definedName>
    <definedName name="ewrr" localSheetId="13"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1" hidden="1">{"TAB1",#N/A,TRUE,"GENERAL";"TAB2",#N/A,TRUE,"GENERAL";"TAB3",#N/A,TRUE,"GENERAL";"TAB4",#N/A,TRUE,"GENERAL";"TAB5",#N/A,TRUE,"GENERAL"}</definedName>
    <definedName name="ewrt" localSheetId="13"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OC">'[2]Análisis de precios'!$H$52</definedName>
    <definedName name="fda" localSheetId="11" hidden="1">{"TAB1",#N/A,TRUE,"GENERAL";"TAB2",#N/A,TRUE,"GENERAL";"TAB3",#N/A,TRUE,"GENERAL";"TAB4",#N/A,TRUE,"GENERAL";"TAB5",#N/A,TRUE,"GENERAL"}</definedName>
    <definedName name="fda" localSheetId="13"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1" hidden="1">{"TAB1",#N/A,TRUE,"GENERAL";"TAB2",#N/A,TRUE,"GENERAL";"TAB3",#N/A,TRUE,"GENERAL";"TAB4",#N/A,TRUE,"GENERAL";"TAB5",#N/A,TRUE,"GENERAL"}</definedName>
    <definedName name="fdf" localSheetId="13"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1" hidden="1">{"via1",#N/A,TRUE,"general";"via2",#N/A,TRUE,"general";"via3",#N/A,TRUE,"general"}</definedName>
    <definedName name="fdg" localSheetId="13"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1" hidden="1">{"TAB1",#N/A,TRUE,"GENERAL";"TAB2",#N/A,TRUE,"GENERAL";"TAB3",#N/A,TRUE,"GENERAL";"TAB4",#N/A,TRUE,"GENERAL";"TAB5",#N/A,TRUE,"GENERAL"}</definedName>
    <definedName name="FDGD" localSheetId="13"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1" hidden="1">{"TAB1",#N/A,TRUE,"GENERAL";"TAB2",#N/A,TRUE,"GENERAL";"TAB3",#N/A,TRUE,"GENERAL";"TAB4",#N/A,TRUE,"GENERAL";"TAB5",#N/A,TRUE,"GENERAL"}</definedName>
    <definedName name="fdh" localSheetId="13"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1" hidden="1">{"TAB1",#N/A,TRUE,"GENERAL";"TAB2",#N/A,TRUE,"GENERAL";"TAB3",#N/A,TRUE,"GENERAL";"TAB4",#N/A,TRUE,"GENERAL";"TAB5",#N/A,TRUE,"GENERAL"}</definedName>
    <definedName name="fdsf" localSheetId="13"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1" hidden="1">{"via1",#N/A,TRUE,"general";"via2",#N/A,TRUE,"general";"via3",#N/A,TRUE,"general"}</definedName>
    <definedName name="fdsfdsf" localSheetId="13"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1" hidden="1">{"via1",#N/A,TRUE,"general";"via2",#N/A,TRUE,"general";"via3",#N/A,TRUE,"general"}</definedName>
    <definedName name="fdsgfds" localSheetId="13"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1"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1" hidden="1">{"via1",#N/A,TRUE,"general";"via2",#N/A,TRUE,"general";"via3",#N/A,TRUE,"general"}</definedName>
    <definedName name="ferfer" localSheetId="13"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1" hidden="1">{"via1",#N/A,TRUE,"general";"via2",#N/A,TRUE,"general";"via3",#N/A,TRUE,"general"}</definedName>
    <definedName name="fff" localSheetId="13"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1" hidden="1">{"via1",#N/A,TRUE,"general";"via2",#N/A,TRUE,"general";"via3",#N/A,TRUE,"general"}</definedName>
    <definedName name="ffffd" localSheetId="13"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1"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1" hidden="1">{"via1",#N/A,TRUE,"general";"via2",#N/A,TRUE,"general";"via3",#N/A,TRUE,"general"}</definedName>
    <definedName name="ffffrd" localSheetId="13"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1"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1" hidden="1">{"TAB1",#N/A,TRUE,"GENERAL";"TAB2",#N/A,TRUE,"GENERAL";"TAB3",#N/A,TRUE,"GENERAL";"TAB4",#N/A,TRUE,"GENERAL";"TAB5",#N/A,TRUE,"GENERAL"}</definedName>
    <definedName name="fffs" localSheetId="13"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1" hidden="1">{"via1",#N/A,TRUE,"general";"via2",#N/A,TRUE,"general";"via3",#N/A,TRUE,"general"}</definedName>
    <definedName name="fgdfsgr" localSheetId="13"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1"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1" hidden="1">{"via1",#N/A,TRUE,"general";"via2",#N/A,TRUE,"general";"via3",#N/A,TRUE,"general"}</definedName>
    <definedName name="FGFDH" localSheetId="13"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1" hidden="1">{"via1",#N/A,TRUE,"general";"via2",#N/A,TRUE,"general";"via3",#N/A,TRUE,"general"}</definedName>
    <definedName name="fgghhj" localSheetId="13"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1" hidden="1">{"via1",#N/A,TRUE,"general";"via2",#N/A,TRUE,"general";"via3",#N/A,TRUE,"general"}</definedName>
    <definedName name="FGHFBC" localSheetId="13"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1"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1" hidden="1">{"via1",#N/A,TRUE,"general";"via2",#N/A,TRUE,"general";"via3",#N/A,TRUE,"general"}</definedName>
    <definedName name="fghfgh" localSheetId="13"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1" hidden="1">{"via1",#N/A,TRUE,"general";"via2",#N/A,TRUE,"general";"via3",#N/A,TRUE,"general"}</definedName>
    <definedName name="FGHFW" localSheetId="13"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1"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1" hidden="1">{"via1",#N/A,TRUE,"general";"via2",#N/A,TRUE,"general";"via3",#N/A,TRUE,"general"}</definedName>
    <definedName name="fghsfgh" localSheetId="13"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1" hidden="1">{"TAB1",#N/A,TRUE,"GENERAL";"TAB2",#N/A,TRUE,"GENERAL";"TAB3",#N/A,TRUE,"GENERAL";"TAB4",#N/A,TRUE,"GENERAL";"TAB5",#N/A,TRUE,"GENERAL"}</definedName>
    <definedName name="fght" localSheetId="13"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1" hidden="1">{"TAB1",#N/A,TRUE,"GENERAL";"TAB2",#N/A,TRUE,"GENERAL";"TAB3",#N/A,TRUE,"GENERAL";"TAB4",#N/A,TRUE,"GENERAL";"TAB5",#N/A,TRUE,"GENERAL"}</definedName>
    <definedName name="fhfg" localSheetId="13"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1" hidden="1">{"via1",#N/A,TRUE,"general";"via2",#N/A,TRUE,"general";"via3",#N/A,TRUE,"general"}</definedName>
    <definedName name="fhfgh" localSheetId="13"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1" hidden="1">{"via1",#N/A,TRUE,"general";"via2",#N/A,TRUE,"general";"via3",#N/A,TRUE,"general"}</definedName>
    <definedName name="fhgh" localSheetId="13"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1" hidden="1">{"via1",#N/A,TRUE,"general";"via2",#N/A,TRUE,"general";"via3",#N/A,TRUE,"general"}</definedName>
    <definedName name="fhpltyunh" localSheetId="13"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1"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1" hidden="1">{"via1",#N/A,TRUE,"general";"via2",#N/A,TRUE,"general";"via3",#N/A,TRUE,"general"}</definedName>
    <definedName name="frefr" localSheetId="13"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1" hidden="1">{"via1",#N/A,TRUE,"general";"via2",#N/A,TRUE,"general";"via3",#N/A,TRUE,"general"}</definedName>
    <definedName name="frfa" localSheetId="13"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1" hidden="1">{"TAB1",#N/A,TRUE,"GENERAL";"TAB2",#N/A,TRUE,"GENERAL";"TAB3",#N/A,TRUE,"GENERAL";"TAB4",#N/A,TRUE,"GENERAL";"TAB5",#N/A,TRUE,"GENERAL"}</definedName>
    <definedName name="frfr" localSheetId="13"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1" hidden="1">{"via1",#N/A,TRUE,"general";"via2",#N/A,TRUE,"general";"via3",#N/A,TRUE,"general"}</definedName>
    <definedName name="fwff" localSheetId="13"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1" hidden="1">{"via1",#N/A,TRUE,"general";"via2",#N/A,TRUE,"general";"via3",#N/A,TRUE,"general"}</definedName>
    <definedName name="fwwe" localSheetId="13"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13">[3]Cotización!#REF!</definedName>
    <definedName name="g" localSheetId="7">[3]Cotización!#REF!</definedName>
    <definedName name="g" localSheetId="8">[3]Cotización!#REF!</definedName>
    <definedName name="g" localSheetId="9">[3]Cotización!#REF!</definedName>
    <definedName name="g" localSheetId="12">[3]Cotización!#REF!</definedName>
    <definedName name="g" localSheetId="14">[3]Cotización!#REF!</definedName>
    <definedName name="g" localSheetId="10">[3]Cotización!#REF!</definedName>
    <definedName name="g">[3]Cotización!#REF!</definedName>
    <definedName name="gbbfghghj" localSheetId="11"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1" hidden="1">{"TAB1",#N/A,TRUE,"GENERAL";"TAB2",#N/A,TRUE,"GENERAL";"TAB3",#N/A,TRUE,"GENERAL";"TAB4",#N/A,TRUE,"GENERAL";"TAB5",#N/A,TRUE,"GENERAL"}</definedName>
    <definedName name="gdt" localSheetId="13"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1" hidden="1">{"via1",#N/A,TRUE,"general";"via2",#N/A,TRUE,"general";"via3",#N/A,TRUE,"general"}</definedName>
    <definedName name="geg" localSheetId="13"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1" hidden="1">{"TAB1",#N/A,TRUE,"GENERAL";"TAB2",#N/A,TRUE,"GENERAL";"TAB3",#N/A,TRUE,"GENERAL";"TAB4",#N/A,TRUE,"GENERAL";"TAB5",#N/A,TRUE,"GENERAL"}</definedName>
    <definedName name="gerg" localSheetId="13"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1" hidden="1">{"via1",#N/A,TRUE,"general";"via2",#N/A,TRUE,"general";"via3",#N/A,TRUE,"general"}</definedName>
    <definedName name="gerg54" localSheetId="13"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1"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1" hidden="1">{"TAB1",#N/A,TRUE,"GENERAL";"TAB2",#N/A,TRUE,"GENERAL";"TAB3",#N/A,TRUE,"GENERAL";"TAB4",#N/A,TRUE,"GENERAL";"TAB5",#N/A,TRUE,"GENERAL"}</definedName>
    <definedName name="gfd" localSheetId="13"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1" hidden="1">{"via1",#N/A,TRUE,"general";"via2",#N/A,TRUE,"general";"via3",#N/A,TRUE,"general"}</definedName>
    <definedName name="gfdg" localSheetId="13"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1" hidden="1">{"via1",#N/A,TRUE,"general";"via2",#N/A,TRUE,"general";"via3",#N/A,TRUE,"general"}</definedName>
    <definedName name="gfgfgr" localSheetId="13"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1" hidden="1">{"via1",#N/A,TRUE,"general";"via2",#N/A,TRUE,"general";"via3",#N/A,TRUE,"general"}</definedName>
    <definedName name="gfhf" localSheetId="13"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1"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1" hidden="1">{"via1",#N/A,TRUE,"general";"via2",#N/A,TRUE,"general";"via3",#N/A,TRUE,"general"}</definedName>
    <definedName name="gfjjh" localSheetId="13"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1" hidden="1">{"via1",#N/A,TRUE,"general";"via2",#N/A,TRUE,"general";"via3",#N/A,TRUE,"general"}</definedName>
    <definedName name="gfutyj6" localSheetId="13"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1" hidden="1">{"TAB1",#N/A,TRUE,"GENERAL";"TAB2",#N/A,TRUE,"GENERAL";"TAB3",#N/A,TRUE,"GENERAL";"TAB4",#N/A,TRUE,"GENERAL";"TAB5",#N/A,TRUE,"GENERAL"}</definedName>
    <definedName name="gg" localSheetId="13"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1" hidden="1">{"via1",#N/A,TRUE,"general";"via2",#N/A,TRUE,"general";"via3",#N/A,TRUE,"general"}</definedName>
    <definedName name="ggdr" localSheetId="13"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1"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1" hidden="1">{"TAB1",#N/A,TRUE,"GENERAL";"TAB2",#N/A,TRUE,"GENERAL";"TAB3",#N/A,TRUE,"GENERAL";"TAB4",#N/A,TRUE,"GENERAL";"TAB5",#N/A,TRUE,"GENERAL"}</definedName>
    <definedName name="gggb" localSheetId="13"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1" hidden="1">{"via1",#N/A,TRUE,"general";"via2",#N/A,TRUE,"general";"via3",#N/A,TRUE,"general"}</definedName>
    <definedName name="gggg" localSheetId="13"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1"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1" hidden="1">{"via1",#N/A,TRUE,"general";"via2",#N/A,TRUE,"general";"via3",#N/A,TRUE,"general"}</definedName>
    <definedName name="gggggt" localSheetId="13"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1"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1" hidden="1">{"via1",#N/A,TRUE,"general";"via2",#N/A,TRUE,"general";"via3",#N/A,TRUE,"general"}</definedName>
    <definedName name="gggtgd" localSheetId="13"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1" hidden="1">{"via1",#N/A,TRUE,"general";"via2",#N/A,TRUE,"general";"via3",#N/A,TRUE,"general"}</definedName>
    <definedName name="ggtgt" localSheetId="13"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1" hidden="1">{"via1",#N/A,TRUE,"general";"via2",#N/A,TRUE,"general";"via3",#N/A,TRUE,"general"}</definedName>
    <definedName name="ghdghuy" localSheetId="13"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1" hidden="1">{"via1",#N/A,TRUE,"general";"via2",#N/A,TRUE,"general";"via3",#N/A,TRUE,"general"}</definedName>
    <definedName name="GHDP" localSheetId="13"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1" hidden="1">{"via1",#N/A,TRUE,"general";"via2",#N/A,TRUE,"general";"via3",#N/A,TRUE,"general"}</definedName>
    <definedName name="ghfg" localSheetId="13"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1"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1" hidden="1">{"via1",#N/A,TRUE,"general";"via2",#N/A,TRUE,"general";"via3",#N/A,TRUE,"general"}</definedName>
    <definedName name="gk" localSheetId="13"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11" hidden="1">{"via1",#N/A,TRUE,"general";"via2",#N/A,TRUE,"general";"via3",#N/A,TRUE,"general"}</definedName>
    <definedName name="GRAF1ANO" localSheetId="13"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1"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1" hidden="1">{"via1",#N/A,TRUE,"general";"via2",#N/A,TRUE,"general";"via3",#N/A,TRUE,"general"}</definedName>
    <definedName name="grggwero" localSheetId="13"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1"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3">#REF!</definedName>
    <definedName name="GRUPO1" localSheetId="7">#REF!</definedName>
    <definedName name="GRUPO1" localSheetId="8">#REF!</definedName>
    <definedName name="GRUPO1" localSheetId="9">#REF!</definedName>
    <definedName name="GRUPO1" localSheetId="12">#REF!</definedName>
    <definedName name="GRUPO1" localSheetId="14">#REF!</definedName>
    <definedName name="GRUPO1" localSheetId="10">#REF!</definedName>
    <definedName name="GRUPO1">#REF!</definedName>
    <definedName name="GRUPO2" localSheetId="13">#REF!</definedName>
    <definedName name="GRUPO2" localSheetId="7">#REF!</definedName>
    <definedName name="GRUPO2" localSheetId="8">#REF!</definedName>
    <definedName name="GRUPO2" localSheetId="9">#REF!</definedName>
    <definedName name="GRUPO2" localSheetId="12">#REF!</definedName>
    <definedName name="GRUPO2" localSheetId="14">#REF!</definedName>
    <definedName name="GRUPO2" localSheetId="10">#REF!</definedName>
    <definedName name="GRUPO2">#REF!</definedName>
    <definedName name="GSDG" localSheetId="11" hidden="1">{"TAB1",#N/A,TRUE,"GENERAL";"TAB2",#N/A,TRUE,"GENERAL";"TAB3",#N/A,TRUE,"GENERAL";"TAB4",#N/A,TRUE,"GENERAL";"TAB5",#N/A,TRUE,"GENERAL"}</definedName>
    <definedName name="GSDG" localSheetId="13"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1" hidden="1">{"via1",#N/A,TRUE,"general";"via2",#N/A,TRUE,"general";"via3",#N/A,TRUE,"general"}</definedName>
    <definedName name="gsfsf" localSheetId="13"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1" hidden="1">{"via1",#N/A,TRUE,"general";"via2",#N/A,TRUE,"general";"via3",#N/A,TRUE,"general"}</definedName>
    <definedName name="gtgt" localSheetId="13"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1" hidden="1">{"via1",#N/A,TRUE,"general";"via2",#N/A,TRUE,"general";"via3",#N/A,TRUE,"general"}</definedName>
    <definedName name="gtgtg" localSheetId="13"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1" hidden="1">{"via1",#N/A,TRUE,"general";"via2",#N/A,TRUE,"general";"via3",#N/A,TRUE,"general"}</definedName>
    <definedName name="gtgtgff" localSheetId="13"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1"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1" hidden="1">{"via1",#N/A,TRUE,"general";"via2",#N/A,TRUE,"general";"via3",#N/A,TRUE,"general"}</definedName>
    <definedName name="h9h" localSheetId="13"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1"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1" hidden="1">{"via1",#N/A,TRUE,"general";"via2",#N/A,TRUE,"general";"via3",#N/A,TRUE,"general"}</definedName>
    <definedName name="hdfh" localSheetId="13"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1"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1" hidden="1">{"via1",#N/A,TRUE,"general";"via2",#N/A,TRUE,"general";"via3",#N/A,TRUE,"general"}</definedName>
    <definedName name="hdgh" localSheetId="13"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1" hidden="1">{"TAB1",#N/A,TRUE,"GENERAL";"TAB2",#N/A,TRUE,"GENERAL";"TAB3",#N/A,TRUE,"GENERAL";"TAB4",#N/A,TRUE,"GENERAL";"TAB5",#N/A,TRUE,"GENERAL"}</definedName>
    <definedName name="hdhf" localSheetId="13"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1" hidden="1">{"via1",#N/A,TRUE,"general";"via2",#N/A,TRUE,"general";"via3",#N/A,TRUE,"general"}</definedName>
    <definedName name="hfgh" localSheetId="13"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1" hidden="1">{"TAB1",#N/A,TRUE,"GENERAL";"TAB2",#N/A,TRUE,"GENERAL";"TAB3",#N/A,TRUE,"GENERAL";"TAB4",#N/A,TRUE,"GENERAL";"TAB5",#N/A,TRUE,"GENERAL"}</definedName>
    <definedName name="hfh" localSheetId="13"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1" hidden="1">{"TAB1",#N/A,TRUE,"GENERAL";"TAB2",#N/A,TRUE,"GENERAL";"TAB3",#N/A,TRUE,"GENERAL";"TAB4",#N/A,TRUE,"GENERAL";"TAB5",#N/A,TRUE,"GENERAL"}</definedName>
    <definedName name="hfhg" localSheetId="13"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1" hidden="1">{"via1",#N/A,TRUE,"general";"via2",#N/A,TRUE,"general";"via3",#N/A,TRUE,"general"}</definedName>
    <definedName name="hfthr" localSheetId="13"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1" hidden="1">{"via1",#N/A,TRUE,"general";"via2",#N/A,TRUE,"general";"via3",#N/A,TRUE,"general"}</definedName>
    <definedName name="hg" localSheetId="13"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1" hidden="1">{"via1",#N/A,TRUE,"general";"via2",#N/A,TRUE,"general";"via3",#N/A,TRUE,"general"}</definedName>
    <definedName name="HGFH" localSheetId="13"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1" hidden="1">{"via1",#N/A,TRUE,"general";"via2",#N/A,TRUE,"general";"via3",#N/A,TRUE,"general"}</definedName>
    <definedName name="hgfhty" localSheetId="13"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1"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1" hidden="1">{"via1",#N/A,TRUE,"general";"via2",#N/A,TRUE,"general";"via3",#N/A,TRUE,"general"}</definedName>
    <definedName name="hghydj" localSheetId="13"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1" hidden="1">{"via1",#N/A,TRUE,"general";"via2",#N/A,TRUE,"general";"via3",#N/A,TRUE,"general"}</definedName>
    <definedName name="hgjfjw" localSheetId="13"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1" hidden="1">{"TAB1",#N/A,TRUE,"GENERAL";"TAB2",#N/A,TRUE,"GENERAL";"TAB3",#N/A,TRUE,"GENERAL";"TAB4",#N/A,TRUE,"GENERAL";"TAB5",#N/A,TRUE,"GENERAL"}</definedName>
    <definedName name="HGJG" localSheetId="13"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1" hidden="1">{"TAB1",#N/A,TRUE,"GENERAL";"TAB2",#N/A,TRUE,"GENERAL";"TAB3",#N/A,TRUE,"GENERAL";"TAB4",#N/A,TRUE,"GENERAL";"TAB5",#N/A,TRUE,"GENERAL"}</definedName>
    <definedName name="hhh" localSheetId="13"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1" hidden="1">{"via1",#N/A,TRUE,"general";"via2",#N/A,TRUE,"general";"via3",#N/A,TRUE,"general"}</definedName>
    <definedName name="hhhhhh" localSheetId="13"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1"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1" hidden="1">{"via1",#N/A,TRUE,"general";"via2",#N/A,TRUE,"general";"via3",#N/A,TRUE,"general"}</definedName>
    <definedName name="hhhhth" localSheetId="13"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1"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1" hidden="1">{"via1",#N/A,TRUE,"general";"via2",#N/A,TRUE,"general";"via3",#N/A,TRUE,"general"}</definedName>
    <definedName name="hhtrhreh" localSheetId="13"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1" hidden="1">{"via1",#N/A,TRUE,"general";"via2",#N/A,TRUE,"general";"via3",#N/A,TRUE,"general"}</definedName>
    <definedName name="hjfg" localSheetId="13"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1" hidden="1">{"TAB1",#N/A,TRUE,"GENERAL";"TAB2",#N/A,TRUE,"GENERAL";"TAB3",#N/A,TRUE,"GENERAL";"TAB4",#N/A,TRUE,"GENERAL";"TAB5",#N/A,TRUE,"GENERAL"}</definedName>
    <definedName name="hjgh" localSheetId="13"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1" hidden="1">{"via1",#N/A,TRUE,"general";"via2",#N/A,TRUE,"general";"via3",#N/A,TRUE,"general"}</definedName>
    <definedName name="HJKH" localSheetId="13"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1" hidden="1">{"via1",#N/A,TRUE,"general";"via2",#N/A,TRUE,"general";"via3",#N/A,TRUE,"general"}</definedName>
    <definedName name="hjkjk" localSheetId="13"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1" hidden="1">{"TAB1",#N/A,TRUE,"GENERAL";"TAB2",#N/A,TRUE,"GENERAL";"TAB3",#N/A,TRUE,"GENERAL";"TAB4",#N/A,TRUE,"GENERAL";"TAB5",#N/A,TRUE,"GENERAL"}</definedName>
    <definedName name="hn" localSheetId="13"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1" hidden="1">{"via1",#N/A,TRUE,"general";"via2",#N/A,TRUE,"general";"via3",#N/A,TRUE,"general"}</definedName>
    <definedName name="hsfg" localSheetId="13"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1"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11" hidden="1">{"via1",#N/A,TRUE,"general";"via2",#N/A,TRUE,"general";"via3",#N/A,TRUE,"general"}</definedName>
    <definedName name="htryrt7" localSheetId="13"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1"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1" hidden="1">{"via1",#N/A,TRUE,"general";"via2",#N/A,TRUE,"general";"via3",#N/A,TRUE,"general"}</definedName>
    <definedName name="hytirs" localSheetId="13"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1" hidden="1">{"TAB1",#N/A,TRUE,"GENERAL";"TAB2",#N/A,TRUE,"GENERAL";"TAB3",#N/A,TRUE,"GENERAL";"TAB4",#N/A,TRUE,"GENERAL";"TAB5",#N/A,TRUE,"GENERAL"}</definedName>
    <definedName name="i8i" localSheetId="13"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i" localSheetId="11" hidden="1">{"via1",#N/A,TRUE,"general";"via2",#N/A,TRUE,"general";"via3",#N/A,TRUE,"general"}</definedName>
    <definedName name="iii" localSheetId="13"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1" hidden="1">{"via1",#N/A,TRUE,"general";"via2",#N/A,TRUE,"general";"via3",#N/A,TRUE,"general"}</definedName>
    <definedName name="iiii" localSheetId="13"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1" hidden="1">{"via1",#N/A,TRUE,"general";"via2",#N/A,TRUE,"general";"via3",#N/A,TRUE,"general"}</definedName>
    <definedName name="iiiiiiik" localSheetId="13"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1"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DICE" localSheetId="11">[4]INDICE!$1:$1048576</definedName>
    <definedName name="INDICE" localSheetId="13">[4]INDICE!$1:$1048576</definedName>
    <definedName name="INDICE">INDICE!$1:$1048576</definedName>
    <definedName name="inf" localSheetId="11">#REF!</definedName>
    <definedName name="inf" localSheetId="13">#REF!</definedName>
    <definedName name="inf" localSheetId="7">#REF!</definedName>
    <definedName name="inf" localSheetId="8">#REF!</definedName>
    <definedName name="inf" localSheetId="9">#REF!</definedName>
    <definedName name="inf" localSheetId="12">#REF!</definedName>
    <definedName name="inf" localSheetId="14">#REF!</definedName>
    <definedName name="inf" localSheetId="10">#REF!</definedName>
    <definedName name="inf">#REF!</definedName>
    <definedName name="IUI" localSheetId="11" hidden="1">{"TAB1",#N/A,TRUE,"GENERAL";"TAB2",#N/A,TRUE,"GENERAL";"TAB3",#N/A,TRUE,"GENERAL";"TAB4",#N/A,TRUE,"GENERAL";"TAB5",#N/A,TRUE,"GENERAL"}</definedName>
    <definedName name="IUI" localSheetId="13"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1" hidden="1">{"via1",#N/A,TRUE,"general";"via2",#N/A,TRUE,"general";"via3",#N/A,TRUE,"general"}</definedName>
    <definedName name="iul" localSheetId="13"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1" hidden="1">{"via1",#N/A,TRUE,"general";"via2",#N/A,TRUE,"general";"via3",#N/A,TRUE,"general"}</definedName>
    <definedName name="iuouio" localSheetId="13"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1"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1" hidden="1">{"via1",#N/A,TRUE,"general";"via2",#N/A,TRUE,"general";"via3",#N/A,TRUE,"general"}</definedName>
    <definedName name="iyuiuyi" localSheetId="13"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1" hidden="1">{"TAB1",#N/A,TRUE,"GENERAL";"TAB2",#N/A,TRUE,"GENERAL";"TAB3",#N/A,TRUE,"GENERAL";"TAB4",#N/A,TRUE,"GENERAL";"TAB5",#N/A,TRUE,"GENERAL"}</definedName>
    <definedName name="j" localSheetId="13"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1" hidden="1">{"via1",#N/A,TRUE,"general";"via2",#N/A,TRUE,"general";"via3",#N/A,TRUE,"general"}</definedName>
    <definedName name="jd" localSheetId="13"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1" hidden="1">{"TAB1",#N/A,TRUE,"GENERAL";"TAB2",#N/A,TRUE,"GENERAL";"TAB3",#N/A,TRUE,"GENERAL";"TAB4",#N/A,TRUE,"GENERAL";"TAB5",#N/A,TRUE,"GENERAL"}</definedName>
    <definedName name="jdh" localSheetId="13"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1" hidden="1">{"via1",#N/A,TRUE,"general";"via2",#N/A,TRUE,"general";"via3",#N/A,TRUE,"general"}</definedName>
    <definedName name="jgfj" localSheetId="13"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1" hidden="1">{"TAB1",#N/A,TRUE,"GENERAL";"TAB2",#N/A,TRUE,"GENERAL";"TAB3",#N/A,TRUE,"GENERAL";"TAB4",#N/A,TRUE,"GENERAL";"TAB5",#N/A,TRUE,"GENERAL"}</definedName>
    <definedName name="jghj" localSheetId="13"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1" hidden="1">{"TAB1",#N/A,TRUE,"GENERAL";"TAB2",#N/A,TRUE,"GENERAL";"TAB3",#N/A,TRUE,"GENERAL";"TAB4",#N/A,TRUE,"GENERAL";"TAB5",#N/A,TRUE,"GENERAL"}</definedName>
    <definedName name="jgj" localSheetId="13"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1" hidden="1">{"TAB1",#N/A,TRUE,"GENERAL";"TAB2",#N/A,TRUE,"GENERAL";"TAB3",#N/A,TRUE,"GENERAL";"TAB4",#N/A,TRUE,"GENERAL";"TAB5",#N/A,TRUE,"GENERAL"}</definedName>
    <definedName name="jhg" localSheetId="13"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1" hidden="1">{"via1",#N/A,TRUE,"general";"via2",#N/A,TRUE,"general";"via3",#N/A,TRUE,"general"}</definedName>
    <definedName name="jhjyj" localSheetId="13"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1" hidden="1">{"TAB1",#N/A,TRUE,"GENERAL";"TAB2",#N/A,TRUE,"GENERAL";"TAB3",#N/A,TRUE,"GENERAL";"TAB4",#N/A,TRUE,"GENERAL";"TAB5",#N/A,TRUE,"GENERAL"}</definedName>
    <definedName name="JHK" localSheetId="13"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1" hidden="1">{"via1",#N/A,TRUE,"general";"via2",#N/A,TRUE,"general";"via3",#N/A,TRUE,"general"}</definedName>
    <definedName name="jj" localSheetId="13"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1" hidden="1">{"via1",#N/A,TRUE,"general";"via2",#N/A,TRUE,"general";"via3",#N/A,TRUE,"general"}</definedName>
    <definedName name="jjfq" localSheetId="13"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1" hidden="1">{"via1",#N/A,TRUE,"general";"via2",#N/A,TRUE,"general";"via3",#N/A,TRUE,"general"}</definedName>
    <definedName name="jjjhjddfg" localSheetId="13"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1" hidden="1">{"via1",#N/A,TRUE,"general";"via2",#N/A,TRUE,"general";"via3",#N/A,TRUE,"general"}</definedName>
    <definedName name="jjjjju" localSheetId="13"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1"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1" hidden="1">{"via1",#N/A,TRUE,"general";"via2",#N/A,TRUE,"general";"via3",#N/A,TRUE,"general"}</definedName>
    <definedName name="jjyjy" localSheetId="13"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1" hidden="1">{"TAB1",#N/A,TRUE,"GENERAL";"TAB2",#N/A,TRUE,"GENERAL";"TAB3",#N/A,TRUE,"GENERAL";"TAB4",#N/A,TRUE,"GENERAL";"TAB5",#N/A,TRUE,"GENERAL"}</definedName>
    <definedName name="jkk" localSheetId="13"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1" hidden="1">{"TAB1",#N/A,TRUE,"GENERAL";"TAB2",#N/A,TRUE,"GENERAL";"TAB3",#N/A,TRUE,"GENERAL";"TAB4",#N/A,TRUE,"GENERAL";"TAB5",#N/A,TRUE,"GENERAL"}</definedName>
    <definedName name="jkl" localSheetId="13"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1" hidden="1">{"via1",#N/A,TRUE,"general";"via2",#N/A,TRUE,"general";"via3",#N/A,TRUE,"general"}</definedName>
    <definedName name="JRYJ" localSheetId="13"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1" hidden="1">{"TAB1",#N/A,TRUE,"GENERAL";"TAB2",#N/A,TRUE,"GENERAL";"TAB3",#N/A,TRUE,"GENERAL";"TAB4",#N/A,TRUE,"GENERAL";"TAB5",#N/A,TRUE,"GENERAL"}</definedName>
    <definedName name="jtyj" localSheetId="13"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1" hidden="1">{"via1",#N/A,TRUE,"general";"via2",#N/A,TRUE,"general";"via3",#N/A,TRUE,"general"}</definedName>
    <definedName name="juj" localSheetId="13"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1" hidden="1">{"via1",#N/A,TRUE,"general";"via2",#N/A,TRUE,"general";"via3",#N/A,TRUE,"general"}</definedName>
    <definedName name="jujcx" localSheetId="13"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1" hidden="1">{"via1",#N/A,TRUE,"general";"via2",#N/A,TRUE,"general";"via3",#N/A,TRUE,"general"}</definedName>
    <definedName name="jujuj" localSheetId="13"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1"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1" hidden="1">{"via1",#N/A,TRUE,"general";"via2",#N/A,TRUE,"general";"via3",#N/A,TRUE,"general"}</definedName>
    <definedName name="jyjt7" localSheetId="13"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1" hidden="1">{"via1",#N/A,TRUE,"general";"via2",#N/A,TRUE,"general";"via3",#N/A,TRUE,"general"}</definedName>
    <definedName name="jyt" localSheetId="13"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1" hidden="1">{"via1",#N/A,TRUE,"general";"via2",#N/A,TRUE,"general";"via3",#N/A,TRUE,"general"}</definedName>
    <definedName name="jytj" localSheetId="13"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1" hidden="1">{"via1",#N/A,TRUE,"general";"via2",#N/A,TRUE,"general";"via3",#N/A,TRUE,"general"}</definedName>
    <definedName name="jyuju" localSheetId="13"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1" hidden="1">{"via1",#N/A,TRUE,"general";"via2",#N/A,TRUE,"general";"via3",#N/A,TRUE,"general"}</definedName>
    <definedName name="jyujyuj" localSheetId="13"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1" hidden="1">{"via1",#N/A,TRUE,"general";"via2",#N/A,TRUE,"general";"via3",#N/A,TRUE,"general"}</definedName>
    <definedName name="KHGGH" localSheetId="13"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1"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1" hidden="1">{"via1",#N/A,TRUE,"general";"via2",#N/A,TRUE,"general";"via3",#N/A,TRUE,"general"}</definedName>
    <definedName name="kikik" localSheetId="13"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1" hidden="1">{"via1",#N/A,TRUE,"general";"via2",#N/A,TRUE,"general";"via3",#N/A,TRUE,"general"}</definedName>
    <definedName name="kjhkd" localSheetId="13"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1" hidden="1">{"via1",#N/A,TRUE,"general";"via2",#N/A,TRUE,"general";"via3",#N/A,TRUE,"general"}</definedName>
    <definedName name="kjk" localSheetId="13"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1" hidden="1">{"via1",#N/A,TRUE,"general";"via2",#N/A,TRUE,"general";"via3",#N/A,TRUE,"general"}</definedName>
    <definedName name="kjtrkjr" localSheetId="13"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1" hidden="1">{"via1",#N/A,TRUE,"general";"via2",#N/A,TRUE,"general";"via3",#N/A,TRUE,"general"}</definedName>
    <definedName name="kkkki" localSheetId="13"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1"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1" hidden="1">{"via1",#N/A,TRUE,"general";"via2",#N/A,TRUE,"general";"via3",#N/A,TRUE,"general"}</definedName>
    <definedName name="krtrk" localSheetId="13"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1" hidden="1">{"TAB1",#N/A,TRUE,"GENERAL";"TAB2",#N/A,TRUE,"GENERAL";"TAB3",#N/A,TRUE,"GENERAL";"TAB4",#N/A,TRUE,"GENERAL";"TAB5",#N/A,TRUE,"GENERAL"}</definedName>
    <definedName name="kyr" localSheetId="13"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1" hidden="1">{"via1",#N/A,TRUE,"general";"via2",#N/A,TRUE,"general";"via3",#N/A,TRUE,"general"}</definedName>
    <definedName name="lkj" localSheetId="13"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1"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1" hidden="1">{"via1",#N/A,TRUE,"general";"via2",#N/A,TRUE,"general";"via3",#N/A,TRUE,"general"}</definedName>
    <definedName name="lllllh" localSheetId="13"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1" hidden="1">{"via1",#N/A,TRUE,"general";"via2",#N/A,TRUE,"general";"via3",#N/A,TRUE,"general"}</definedName>
    <definedName name="lllllllo" localSheetId="13"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1"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1" hidden="1">{"via1",#N/A,TRUE,"general";"via2",#N/A,TRUE,"general";"via3",#N/A,TRUE,"general"}</definedName>
    <definedName name="lplpl" localSheetId="13"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1" hidden="1">{"TAB1",#N/A,TRUE,"GENERAL";"TAB2",#N/A,TRUE,"GENERAL";"TAB3",#N/A,TRUE,"GENERAL";"TAB4",#N/A,TRUE,"GENERAL";"TAB5",#N/A,TRUE,"GENERAL"}</definedName>
    <definedName name="lucy" localSheetId="13"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1" hidden="1">{"via1",#N/A,TRUE,"general";"via2",#N/A,TRUE,"general";"via3",#N/A,TRUE,"general"}</definedName>
    <definedName name="mafdsf" localSheetId="13"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1" hidden="1">{"TAB1",#N/A,TRUE,"GENERAL";"TAB2",#N/A,TRUE,"GENERAL";"TAB3",#N/A,TRUE,"GENERAL";"TAB4",#N/A,TRUE,"GENERAL";"TAB5",#N/A,TRUE,"GENERAL"}</definedName>
    <definedName name="mao" localSheetId="13"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1" hidden="1">{"via1",#N/A,TRUE,"general";"via2",#N/A,TRUE,"general";"via3",#N/A,TRUE,"general"}</definedName>
    <definedName name="maow" localSheetId="13"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1" hidden="1">{"via1",#N/A,TRUE,"general";"via2",#N/A,TRUE,"general";"via3",#N/A,TRUE,"general"}</definedName>
    <definedName name="masor" localSheetId="13"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eriales" localSheetId="13">#REF!</definedName>
    <definedName name="materiales" localSheetId="7">#REF!</definedName>
    <definedName name="materiales" localSheetId="8">#REF!</definedName>
    <definedName name="materiales" localSheetId="9">#REF!</definedName>
    <definedName name="materiales" localSheetId="12">#REF!</definedName>
    <definedName name="materiales" localSheetId="14">#REF!</definedName>
    <definedName name="materiales" localSheetId="10">#REF!</definedName>
    <definedName name="materiales">#REF!</definedName>
    <definedName name="mdd" localSheetId="11" hidden="1">{"via1",#N/A,TRUE,"general";"via2",#N/A,TRUE,"general";"via3",#N/A,TRUE,"general"}</definedName>
    <definedName name="mdd" localSheetId="13"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1" hidden="1">{"TAB1",#N/A,TRUE,"GENERAL";"TAB2",#N/A,TRUE,"GENERAL";"TAB3",#N/A,TRUE,"GENERAL";"TAB4",#N/A,TRUE,"GENERAL";"TAB5",#N/A,TRUE,"GENERAL"}</definedName>
    <definedName name="meg" localSheetId="13"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1" hidden="1">{"via1",#N/A,TRUE,"general";"via2",#N/A,TRUE,"general";"via3",#N/A,TRUE,"general"}</definedName>
    <definedName name="mghm" localSheetId="13"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1" hidden="1">{"via1",#N/A,TRUE,"general";"via2",#N/A,TRUE,"general";"via3",#N/A,TRUE,"general"}</definedName>
    <definedName name="mjmj" localSheetId="13"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1" hidden="1">{"via1",#N/A,TRUE,"general";"via2",#N/A,TRUE,"general";"via3",#N/A,TRUE,"general"}</definedName>
    <definedName name="mjmjmn" localSheetId="13"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1" hidden="1">{"via1",#N/A,TRUE,"general";"via2",#N/A,TRUE,"general";"via3",#N/A,TRUE,"general"}</definedName>
    <definedName name="mjnhgkio" localSheetId="13"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1"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1" hidden="1">{"TAB1",#N/A,TRUE,"GENERAL";"TAB2",#N/A,TRUE,"GENERAL";"TAB3",#N/A,TRUE,"GENERAL";"TAB4",#N/A,TRUE,"GENERAL";"TAB5",#N/A,TRUE,"GENERAL"}</definedName>
    <definedName name="mmm" localSheetId="13"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1" hidden="1">{"via1",#N/A,TRUE,"general";"via2",#N/A,TRUE,"general";"via3",#N/A,TRUE,"general"}</definedName>
    <definedName name="mmmh" localSheetId="13"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1"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1" hidden="1">{"via1",#N/A,TRUE,"general";"via2",#N/A,TRUE,"general";"via3",#N/A,TRUE,"general"}</definedName>
    <definedName name="mmmmmmg" localSheetId="13"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1" hidden="1">{"via1",#N/A,TRUE,"general";"via2",#N/A,TRUE,"general";"via3",#N/A,TRUE,"general"}</definedName>
    <definedName name="MN" localSheetId="13"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1" hidden="1">{"via1",#N/A,TRUE,"general";"via2",#N/A,TRUE,"general";"via3",#N/A,TRUE,"general"}</definedName>
    <definedName name="n" localSheetId="13"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1" hidden="1">{"via1",#N/A,TRUE,"general";"via2",#N/A,TRUE,"general";"via3",#N/A,TRUE,"general"}</definedName>
    <definedName name="nbvnv" localSheetId="13"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1" hidden="1">{"TAB1",#N/A,TRUE,"GENERAL";"TAB2",#N/A,TRUE,"GENERAL";"TAB3",#N/A,TRUE,"GENERAL";"TAB4",#N/A,TRUE,"GENERAL";"TAB5",#N/A,TRUE,"GENERAL"}</definedName>
    <definedName name="NDHS" localSheetId="13"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1" hidden="1">{"TAB1",#N/A,TRUE,"GENERAL";"TAB2",#N/A,TRUE,"GENERAL";"TAB3",#N/A,TRUE,"GENERAL";"TAB4",#N/A,TRUE,"GENERAL";"TAB5",#N/A,TRUE,"GENERAL"}</definedName>
    <definedName name="nf" localSheetId="13"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1" hidden="1">{"via1",#N/A,TRUE,"general";"via2",#N/A,TRUE,"general";"via3",#N/A,TRUE,"general"}</definedName>
    <definedName name="nfg" localSheetId="13"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1" hidden="1">{"via1",#N/A,TRUE,"general";"via2",#N/A,TRUE,"general";"via3",#N/A,TRUE,"general"}</definedName>
    <definedName name="nfgn" localSheetId="13"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1" hidden="1">{"TAB1",#N/A,TRUE,"GENERAL";"TAB2",#N/A,TRUE,"GENERAL";"TAB3",#N/A,TRUE,"GENERAL";"TAB4",#N/A,TRUE,"GENERAL";"TAB5",#N/A,TRUE,"GENERAL"}</definedName>
    <definedName name="ngdn" localSheetId="13"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1" hidden="1">{"via1",#N/A,TRUE,"general";"via2",#N/A,TRUE,"general";"via3",#N/A,TRUE,"general"}</definedName>
    <definedName name="ngfh" localSheetId="13"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1" hidden="1">{"via1",#N/A,TRUE,"general";"via2",#N/A,TRUE,"general";"via3",#N/A,TRUE,"general"}</definedName>
    <definedName name="nhn" localSheetId="13"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1"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1" hidden="1">{"via1",#N/A,TRUE,"general";"via2",#N/A,TRUE,"general";"via3",#N/A,TRUE,"general"}</definedName>
    <definedName name="nhndr" localSheetId="13"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1" hidden="1">{"via1",#N/A,TRUE,"general";"via2",#N/A,TRUE,"general";"via3",#N/A,TRUE,"general"}</definedName>
    <definedName name="nmmmm" localSheetId="13"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1" hidden="1">{"TAB1",#N/A,TRUE,"GENERAL";"TAB2",#N/A,TRUE,"GENERAL";"TAB3",#N/A,TRUE,"GENERAL";"TAB4",#N/A,TRUE,"GENERAL";"TAB5",#N/A,TRUE,"GENERAL"}</definedName>
    <definedName name="NN" localSheetId="13"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1" hidden="1">{"TAB1",#N/A,TRUE,"GENERAL";"TAB2",#N/A,TRUE,"GENERAL";"TAB3",#N/A,TRUE,"GENERAL";"TAB4",#N/A,TRUE,"GENERAL";"TAB5",#N/A,TRUE,"GENERAL"}</definedName>
    <definedName name="nnn" localSheetId="13"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1" hidden="1">{"via1",#N/A,TRUE,"general";"via2",#N/A,TRUE,"general";"via3",#N/A,TRUE,"general"}</definedName>
    <definedName name="nnnhd" localSheetId="13"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1" hidden="1">{"via1",#N/A,TRUE,"general";"via2",#N/A,TRUE,"general";"via3",#N/A,TRUE,"general"}</definedName>
    <definedName name="nnnnn" localSheetId="13"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1"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1" hidden="1">{"via1",#N/A,TRUE,"general";"via2",#N/A,TRUE,"general";"via3",#N/A,TRUE,"general"}</definedName>
    <definedName name="nnnnnh" localSheetId="13"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TA" localSheetId="13">[3]Cotización!#REF!</definedName>
    <definedName name="NOTA" localSheetId="7">[3]Cotización!#REF!</definedName>
    <definedName name="NOTA" localSheetId="8">[3]Cotización!#REF!</definedName>
    <definedName name="NOTA" localSheetId="9">[3]Cotización!#REF!</definedName>
    <definedName name="NOTA" localSheetId="12">[3]Cotización!#REF!</definedName>
    <definedName name="NOTA" localSheetId="14">[3]Cotización!#REF!</definedName>
    <definedName name="NOTA" localSheetId="10">[3]Cotización!#REF!</definedName>
    <definedName name="NOTA">[3]Cotización!#REF!</definedName>
    <definedName name="nxn" localSheetId="11" hidden="1">{"via1",#N/A,TRUE,"general";"via2",#N/A,TRUE,"general";"via3",#N/A,TRUE,"general"}</definedName>
    <definedName name="nxn" localSheetId="13"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1" hidden="1">{"via1",#N/A,TRUE,"general";"via2",#N/A,TRUE,"general";"via3",#N/A,TRUE,"general"}</definedName>
    <definedName name="ñpñpñ" localSheetId="13"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1" hidden="1">{"via1",#N/A,TRUE,"general";"via2",#N/A,TRUE,"general";"via3",#N/A,TRUE,"general"}</definedName>
    <definedName name="o9o9" localSheetId="13"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1"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1" hidden="1">{"via1",#N/A,TRUE,"general";"via2",#N/A,TRUE,"general";"via3",#N/A,TRUE,"general"}</definedName>
    <definedName name="OIUOIU" localSheetId="13"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1" hidden="1">{"via1",#N/A,TRUE,"general";"via2",#N/A,TRUE,"general";"via3",#N/A,TRUE,"general"}</definedName>
    <definedName name="ooo" localSheetId="13"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1"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1" hidden="1">{"via1",#N/A,TRUE,"general";"via2",#N/A,TRUE,"general";"via3",#N/A,TRUE,"general"}</definedName>
    <definedName name="oooos" localSheetId="13"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1" hidden="1">{"via1",#N/A,TRUE,"general";"via2",#N/A,TRUE,"general";"via3",#N/A,TRUE,"general"}</definedName>
    <definedName name="p0p0" localSheetId="13"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KHK" localSheetId="11" hidden="1">{"TAB1",#N/A,TRUE,"GENERAL";"TAB2",#N/A,TRUE,"GENERAL";"TAB3",#N/A,TRUE,"GENERAL";"TAB4",#N/A,TRUE,"GENERAL";"TAB5",#N/A,TRUE,"GENERAL"}</definedName>
    <definedName name="PKHK" localSheetId="13"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1" hidden="1">{"TAB1",#N/A,TRUE,"GENERAL";"TAB2",#N/A,TRUE,"GENERAL";"TAB3",#N/A,TRUE,"GENERAL";"TAB4",#N/A,TRUE,"GENERAL";"TAB5",#N/A,TRUE,"GENERAL"}</definedName>
    <definedName name="pkj" localSheetId="13"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1" hidden="1">{"TAB1",#N/A,TRUE,"GENERAL";"TAB2",#N/A,TRUE,"GENERAL";"TAB3",#N/A,TRUE,"GENERAL";"TAB4",#N/A,TRUE,"GENERAL";"TAB5",#N/A,TRUE,"GENERAL"}</definedName>
    <definedName name="PLAD" localSheetId="13"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1" hidden="1">{"via1",#N/A,TRUE,"general";"via2",#N/A,TRUE,"general";"via3",#N/A,TRUE,"general"}</definedName>
    <definedName name="POIUP" localSheetId="13"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1" hidden="1">{"via1",#N/A,TRUE,"general";"via2",#N/A,TRUE,"general";"via3",#N/A,TRUE,"general"}</definedName>
    <definedName name="popop" localSheetId="13"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1" hidden="1">{"via1",#N/A,TRUE,"general";"via2",#N/A,TRUE,"general";"via3",#N/A,TRUE,"general"}</definedName>
    <definedName name="popp" localSheetId="13"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1"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1" hidden="1">{"via1",#N/A,TRUE,"general";"via2",#N/A,TRUE,"general";"via3",#N/A,TRUE,"general"}</definedName>
    <definedName name="pouig" localSheetId="13"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 localSheetId="13">#REF!</definedName>
    <definedName name="ppp" localSheetId="7">#REF!</definedName>
    <definedName name="ppp" localSheetId="8">#REF!</definedName>
    <definedName name="ppp" localSheetId="9">#REF!</definedName>
    <definedName name="ppp" localSheetId="12">#REF!</definedName>
    <definedName name="ppp" localSheetId="14">#REF!</definedName>
    <definedName name="ppp" localSheetId="10">#REF!</definedName>
    <definedName name="ppp">#REF!</definedName>
    <definedName name="ppppp9" localSheetId="11" hidden="1">{"via1",#N/A,TRUE,"general";"via2",#N/A,TRUE,"general";"via3",#N/A,TRUE,"general"}</definedName>
    <definedName name="ppppp9" localSheetId="13"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1"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1" hidden="1">{"via1",#N/A,TRUE,"general";"via2",#N/A,TRUE,"general";"via3",#N/A,TRUE,"general"}</definedName>
    <definedName name="pqroj" localSheetId="13"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1" hidden="1">{"via1",#N/A,TRUE,"general";"via2",#N/A,TRUE,"general";"via3",#N/A,TRUE,"general"}</definedName>
    <definedName name="PRIMER" localSheetId="13"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1"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CESO">[5]PORTADA!$B$45</definedName>
    <definedName name="ptope" localSheetId="11"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1" hidden="1">{"via1",#N/A,TRUE,"general";"via2",#N/A,TRUE,"general";"via3",#N/A,TRUE,"general"}</definedName>
    <definedName name="ptopes" localSheetId="13"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1" hidden="1">{"via1",#N/A,TRUE,"general";"via2",#N/A,TRUE,"general";"via3",#N/A,TRUE,"general"}</definedName>
    <definedName name="q" localSheetId="13"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1" hidden="1">{"via1",#N/A,TRUE,"general";"via2",#N/A,TRUE,"general";"via3",#N/A,TRUE,"general"}</definedName>
    <definedName name="q1q1q" localSheetId="13"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1" hidden="1">{"via1",#N/A,TRUE,"general";"via2",#N/A,TRUE,"general";"via3",#N/A,TRUE,"general"}</definedName>
    <definedName name="qaedtguj" localSheetId="13"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1" hidden="1">{"via1",#N/A,TRUE,"general";"via2",#N/A,TRUE,"general";"via3",#N/A,TRUE,"general"}</definedName>
    <definedName name="QAQSWS" localSheetId="13"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1" hidden="1">{"via1",#N/A,TRUE,"general";"via2",#N/A,TRUE,"general";"via3",#N/A,TRUE,"general"}</definedName>
    <definedName name="qaqwwxcr" localSheetId="13"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1" hidden="1">{"via1",#N/A,TRUE,"general";"via2",#N/A,TRUE,"general";"via3",#N/A,TRUE,"general"}</definedName>
    <definedName name="qedcd" localSheetId="13"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1"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1" hidden="1">{"via1",#N/A,TRUE,"general";"via2",#N/A,TRUE,"general";"via3",#N/A,TRUE,"general"}</definedName>
    <definedName name="qewj" localSheetId="13"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1" hidden="1">{"via1",#N/A,TRUE,"general";"via2",#N/A,TRUE,"general";"via3",#N/A,TRUE,"general"}</definedName>
    <definedName name="qqqqqw" localSheetId="13"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1" hidden="1">{"via1",#N/A,TRUE,"general";"via2",#N/A,TRUE,"general";"via3",#N/A,TRUE,"general"}</definedName>
    <definedName name="qw" localSheetId="13"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1" hidden="1">{"via1",#N/A,TRUE,"general";"via2",#N/A,TRUE,"general";"via3",#N/A,TRUE,"general"}</definedName>
    <definedName name="qwdas2" localSheetId="13"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1"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1" hidden="1">{"TAB1",#N/A,TRUE,"GENERAL";"TAB2",#N/A,TRUE,"GENERAL";"TAB3",#N/A,TRUE,"GENERAL";"TAB4",#N/A,TRUE,"GENERAL";"TAB5",#N/A,TRUE,"GENERAL"}</definedName>
    <definedName name="rege" localSheetId="13"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1" hidden="1">{"via1",#N/A,TRUE,"general";"via2",#N/A,TRUE,"general";"via3",#N/A,TRUE,"general"}</definedName>
    <definedName name="REJHE" localSheetId="13"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1" hidden="1">{"via1",#N/A,TRUE,"general";"via2",#N/A,TRUE,"general";"via3",#N/A,TRUE,"general"}</definedName>
    <definedName name="rer" localSheetId="13"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1"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1" hidden="1">{"TAB1",#N/A,TRUE,"GENERAL";"TAB2",#N/A,TRUE,"GENERAL";"TAB3",#N/A,TRUE,"GENERAL";"TAB4",#N/A,TRUE,"GENERAL";"TAB5",#N/A,TRUE,"GENERAL"}</definedName>
    <definedName name="rerg" localSheetId="13"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1" hidden="1">{"via1",#N/A,TRUE,"general";"via2",#N/A,TRUE,"general";"via3",#N/A,TRUE,"general"}</definedName>
    <definedName name="RETTRE" localSheetId="13"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1" hidden="1">{"TAB1",#N/A,TRUE,"GENERAL";"TAB2",#N/A,TRUE,"GENERAL";"TAB3",#N/A,TRUE,"GENERAL";"TAB4",#N/A,TRUE,"GENERAL";"TAB5",#N/A,TRUE,"GENERAL"}</definedName>
    <definedName name="rety" localSheetId="13"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1" hidden="1">{"via1",#N/A,TRUE,"general";"via2",#N/A,TRUE,"general";"via3",#N/A,TRUE,"general"}</definedName>
    <definedName name="rewfreg" localSheetId="13"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1" hidden="1">{"via1",#N/A,TRUE,"general";"via2",#N/A,TRUE,"general";"via3",#N/A,TRUE,"general"}</definedName>
    <definedName name="rewr" localSheetId="13"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1"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1" hidden="1">{"via1",#N/A,TRUE,"general";"via2",#N/A,TRUE,"general";"via3",#N/A,TRUE,"general"}</definedName>
    <definedName name="reyety" localSheetId="13"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1" hidden="1">{"via1",#N/A,TRUE,"general";"via2",#N/A,TRUE,"general";"via3",#N/A,TRUE,"general"}</definedName>
    <definedName name="reyty" localSheetId="13"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1" hidden="1">{"via1",#N/A,TRUE,"general";"via2",#N/A,TRUE,"general";"via3",#N/A,TRUE,"general"}</definedName>
    <definedName name="reyyt" localSheetId="13"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1"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1" hidden="1">{"via1",#N/A,TRUE,"general";"via2",#N/A,TRUE,"general";"via3",#N/A,TRUE,"general"}</definedName>
    <definedName name="rfrf" localSheetId="13"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1" hidden="1">{"via1",#N/A,TRUE,"general";"via2",#N/A,TRUE,"general";"via3",#N/A,TRUE,"general"}</definedName>
    <definedName name="rge" localSheetId="13"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1" hidden="1">{"via1",#N/A,TRUE,"general";"via2",#N/A,TRUE,"general";"via3",#N/A,TRUE,"general"}</definedName>
    <definedName name="rgegg" localSheetId="13"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1" hidden="1">{"TAB1",#N/A,TRUE,"GENERAL";"TAB2",#N/A,TRUE,"GENERAL";"TAB3",#N/A,TRUE,"GENERAL";"TAB4",#N/A,TRUE,"GENERAL";"TAB5",#N/A,TRUE,"GENERAL"}</definedName>
    <definedName name="rhh" localSheetId="13"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1" hidden="1">{"TAB1",#N/A,TRUE,"GENERAL";"TAB2",#N/A,TRUE,"GENERAL";"TAB3",#N/A,TRUE,"GENERAL";"TAB4",#N/A,TRUE,"GENERAL";"TAB5",#N/A,TRUE,"GENERAL"}</definedName>
    <definedName name="rj" localSheetId="13"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1" hidden="1">{"via1",#N/A,TRUE,"general";"via2",#N/A,TRUE,"general";"via3",#N/A,TRUE,"general"}</definedName>
    <definedName name="rjy" localSheetId="13"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1"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1" hidden="1">{"via1",#N/A,TRUE,"general";"via2",#N/A,TRUE,"general";"via3",#N/A,TRUE,"general"}</definedName>
    <definedName name="rkru" localSheetId="13"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1" hidden="1">{"TAB1",#N/A,TRUE,"GENERAL";"TAB2",#N/A,TRUE,"GENERAL";"TAB3",#N/A,TRUE,"GENERAL";"TAB4",#N/A,TRUE,"GENERAL";"TAB5",#N/A,TRUE,"GENERAL"}</definedName>
    <definedName name="rky" localSheetId="13"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1" hidden="1">{"via1",#N/A,TRUE,"general";"via2",#N/A,TRUE,"general";"via3",#N/A,TRUE,"general"}</definedName>
    <definedName name="rrr" localSheetId="13"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1" hidden="1">{"via1",#N/A,TRUE,"general";"via2",#N/A,TRUE,"general";"via3",#N/A,TRUE,"general"}</definedName>
    <definedName name="rrrrrb" localSheetId="13"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1"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1" hidden="1">{"via1",#N/A,TRUE,"general";"via2",#N/A,TRUE,"general";"via3",#N/A,TRUE,"general"}</definedName>
    <definedName name="rrrrt" localSheetId="13"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1"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1" hidden="1">{"TAB1",#N/A,TRUE,"GENERAL";"TAB2",#N/A,TRUE,"GENERAL";"TAB3",#N/A,TRUE,"GENERAL";"TAB4",#N/A,TRUE,"GENERAL";"TAB5",#N/A,TRUE,"GENERAL"}</definedName>
    <definedName name="rt" localSheetId="13"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1" hidden="1">{"TAB1",#N/A,TRUE,"GENERAL";"TAB2",#N/A,TRUE,"GENERAL";"TAB3",#N/A,TRUE,"GENERAL";"TAB4",#N/A,TRUE,"GENERAL";"TAB5",#N/A,TRUE,"GENERAL"}</definedName>
    <definedName name="rte" localSheetId="13"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1" hidden="1">{"via1",#N/A,TRUE,"general";"via2",#N/A,TRUE,"general";"via3",#N/A,TRUE,"general"}</definedName>
    <definedName name="rteg" localSheetId="13"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1"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1" hidden="1">{"via1",#N/A,TRUE,"general";"via2",#N/A,TRUE,"general";"via3",#N/A,TRUE,"general"}</definedName>
    <definedName name="rtes" localSheetId="13"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1"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1" hidden="1">{"via1",#N/A,TRUE,"general";"via2",#N/A,TRUE,"general";"via3",#N/A,TRUE,"general"}</definedName>
    <definedName name="rthrthg" localSheetId="13"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1" hidden="1">{"via1",#N/A,TRUE,"general";"via2",#N/A,TRUE,"general";"via3",#N/A,TRUE,"general"}</definedName>
    <definedName name="rthtrh" localSheetId="13"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1" hidden="1">{"via1",#N/A,TRUE,"general";"via2",#N/A,TRUE,"general";"via3",#N/A,TRUE,"general"}</definedName>
    <definedName name="rtkk" localSheetId="13"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1" hidden="1">{"via1",#N/A,TRUE,"general";"via2",#N/A,TRUE,"general";"via3",#N/A,TRUE,"general"}</definedName>
    <definedName name="rttthy" localSheetId="13"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1" hidden="1">{"via1",#N/A,TRUE,"general";"via2",#N/A,TRUE,"general";"via3",#N/A,TRUE,"general"}</definedName>
    <definedName name="rtu" localSheetId="13"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1" hidden="1">{"TAB1",#N/A,TRUE,"GENERAL";"TAB2",#N/A,TRUE,"GENERAL";"TAB3",#N/A,TRUE,"GENERAL";"TAB4",#N/A,TRUE,"GENERAL";"TAB5",#N/A,TRUE,"GENERAL"}</definedName>
    <definedName name="rtug" localSheetId="13"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1" hidden="1">{"via1",#N/A,TRUE,"general";"via2",#N/A,TRUE,"general";"via3",#N/A,TRUE,"general"}</definedName>
    <definedName name="rturtu" localSheetId="13"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1" hidden="1">{"via1",#N/A,TRUE,"general";"via2",#N/A,TRUE,"general";"via3",#N/A,TRUE,"general"}</definedName>
    <definedName name="rturu" localSheetId="13"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1" hidden="1">{"via1",#N/A,TRUE,"general";"via2",#N/A,TRUE,"general";"via3",#N/A,TRUE,"general"}</definedName>
    <definedName name="rtut" localSheetId="13"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1" hidden="1">{"via1",#N/A,TRUE,"general";"via2",#N/A,TRUE,"general";"via3",#N/A,TRUE,"general"}</definedName>
    <definedName name="rtutru" localSheetId="13"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1" hidden="1">{"via1",#N/A,TRUE,"general";"via2",#N/A,TRUE,"general";"via3",#N/A,TRUE,"general"}</definedName>
    <definedName name="rtuy" localSheetId="13"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1"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1" hidden="1">{"via1",#N/A,TRUE,"general";"via2",#N/A,TRUE,"general";"via3",#N/A,TRUE,"general"}</definedName>
    <definedName name="rtym" localSheetId="13"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1"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1" hidden="1">{"via1",#N/A,TRUE,"general";"via2",#N/A,TRUE,"general";"via3",#N/A,TRUE,"general"}</definedName>
    <definedName name="rtyrh" localSheetId="13"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1" hidden="1">{"via1",#N/A,TRUE,"general";"via2",#N/A,TRUE,"general";"via3",#N/A,TRUE,"general"}</definedName>
    <definedName name="RTYRTY" localSheetId="13"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1" hidden="1">{"TAB1",#N/A,TRUE,"GENERAL";"TAB2",#N/A,TRUE,"GENERAL";"TAB3",#N/A,TRUE,"GENERAL";"TAB4",#N/A,TRUE,"GENERAL";"TAB5",#N/A,TRUE,"GENERAL"}</definedName>
    <definedName name="rtyt" localSheetId="13"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1" hidden="1">{"via1",#N/A,TRUE,"general";"via2",#N/A,TRUE,"general";"via3",#N/A,TRUE,"general"}</definedName>
    <definedName name="rtytry" localSheetId="13"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1" hidden="1">{"TAB1",#N/A,TRUE,"GENERAL";"TAB2",#N/A,TRUE,"GENERAL";"TAB3",#N/A,TRUE,"GENERAL";"TAB4",#N/A,TRUE,"GENERAL";"TAB5",#N/A,TRUE,"GENERAL"}</definedName>
    <definedName name="ruru" localSheetId="13"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1" hidden="1">{"via1",#N/A,TRUE,"general";"via2",#N/A,TRUE,"general";"via3",#N/A,TRUE,"general"}</definedName>
    <definedName name="rutu" localSheetId="13"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1" hidden="1">{"via1",#N/A,TRUE,"general";"via2",#N/A,TRUE,"general";"via3",#N/A,TRUE,"general"}</definedName>
    <definedName name="rwt" localSheetId="13"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1" hidden="1">{"via1",#N/A,TRUE,"general";"via2",#N/A,TRUE,"general";"via3",#N/A,TRUE,"general"}</definedName>
    <definedName name="ry" localSheetId="13"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1"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1" hidden="1">{"via1",#N/A,TRUE,"general";"via2",#N/A,TRUE,"general";"via3",#N/A,TRUE,"general"}</definedName>
    <definedName name="rytrsdg" localSheetId="13"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1" hidden="1">{"via1",#N/A,TRUE,"general";"via2",#N/A,TRUE,"general";"via3",#N/A,TRUE,"general"}</definedName>
    <definedName name="saa" localSheetId="13"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1" hidden="1">{"via1",#N/A,TRUE,"general";"via2",#N/A,TRUE,"general";"via3",#N/A,TRUE,"general"}</definedName>
    <definedName name="SAD" localSheetId="13"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1" hidden="1">{"via1",#N/A,TRUE,"general";"via2",#N/A,TRUE,"general";"via3",#N/A,TRUE,"general"}</definedName>
    <definedName name="SADF" localSheetId="13"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1"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1" hidden="1">{"via1",#N/A,TRUE,"general";"via2",#N/A,TRUE,"general";"via3",#N/A,TRUE,"general"}</definedName>
    <definedName name="sadfo" localSheetId="13"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1"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1" hidden="1">{"via1",#N/A,TRUE,"general";"via2",#N/A,TRUE,"general";"via3",#N/A,TRUE,"general"}</definedName>
    <definedName name="sbgfbgdr" localSheetId="13"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1" hidden="1">{"TAB1",#N/A,TRUE,"GENERAL";"TAB2",#N/A,TRUE,"GENERAL";"TAB3",#N/A,TRUE,"GENERAL";"TAB4",#N/A,TRUE,"GENERAL";"TAB5",#N/A,TRUE,"GENERAL"}</definedName>
    <definedName name="sd" localSheetId="13"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1" hidden="1">{"via1",#N/A,TRUE,"general";"via2",#N/A,TRUE,"general";"via3",#N/A,TRUE,"general"}</definedName>
    <definedName name="sdaf" localSheetId="13"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1" hidden="1">{"via1",#N/A,TRUE,"general";"via2",#N/A,TRUE,"general";"via3",#N/A,TRUE,"general"}</definedName>
    <definedName name="sdas" localSheetId="13"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1" hidden="1">{"via1",#N/A,TRUE,"general";"via2",#N/A,TRUE,"general";"via3",#N/A,TRUE,"general"}</definedName>
    <definedName name="sdasdf" localSheetId="13"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1"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1" hidden="1">{"via1",#N/A,TRUE,"general";"via2",#N/A,TRUE,"general";"via3",#N/A,TRUE,"general"}</definedName>
    <definedName name="sdfd" localSheetId="13"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1" hidden="1">{"via1",#N/A,TRUE,"general";"via2",#N/A,TRUE,"general";"via3",#N/A,TRUE,"general"}</definedName>
    <definedName name="sdfds" localSheetId="13"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1" hidden="1">{"via1",#N/A,TRUE,"general";"via2",#N/A,TRUE,"general";"via3",#N/A,TRUE,"general"}</definedName>
    <definedName name="SDFDSO" localSheetId="13"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1"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1" hidden="1">{"via1",#N/A,TRUE,"general";"via2",#N/A,TRUE,"general";"via3",#N/A,TRUE,"general"}</definedName>
    <definedName name="SDFEO" localSheetId="13"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1" hidden="1">{"TAB1",#N/A,TRUE,"GENERAL";"TAB2",#N/A,TRUE,"GENERAL";"TAB3",#N/A,TRUE,"GENERAL";"TAB4",#N/A,TRUE,"GENERAL";"TAB5",#N/A,TRUE,"GENERAL"}</definedName>
    <definedName name="sdfg" localSheetId="13"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1" hidden="1">{"via1",#N/A,TRUE,"general";"via2",#N/A,TRUE,"general";"via3",#N/A,TRUE,"general"}</definedName>
    <definedName name="sdfgdsfk" localSheetId="13"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1" hidden="1">{"via1",#N/A,TRUE,"general";"via2",#N/A,TRUE,"general";"via3",#N/A,TRUE,"general"}</definedName>
    <definedName name="sdfgsg" localSheetId="13"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1"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1" hidden="1">{"via1",#N/A,TRUE,"general";"via2",#N/A,TRUE,"general";"via3",#N/A,TRUE,"general"}</definedName>
    <definedName name="sdfsd4" localSheetId="13"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1"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1" hidden="1">{"via1",#N/A,TRUE,"general";"via2",#N/A,TRUE,"general";"via3",#N/A,TRUE,"general"}</definedName>
    <definedName name="sdfsdfb" localSheetId="13"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1"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1" hidden="1">{"via1",#N/A,TRUE,"general";"via2",#N/A,TRUE,"general";"via3",#N/A,TRUE,"general"}</definedName>
    <definedName name="sdgfgp" localSheetId="13"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1" hidden="1">{"via1",#N/A,TRUE,"general";"via2",#N/A,TRUE,"general";"via3",#N/A,TRUE,"general"}</definedName>
    <definedName name="sdgfiu" localSheetId="13"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1"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1" hidden="1">{"via1",#N/A,TRUE,"general";"via2",#N/A,TRUE,"general";"via3",#N/A,TRUE,"general"}</definedName>
    <definedName name="sdgsg" localSheetId="13"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1"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1" hidden="1">{"via1",#N/A,TRUE,"general";"via2",#N/A,TRUE,"general";"via3",#N/A,TRUE,"general"}</definedName>
    <definedName name="sdsdfh" localSheetId="13"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1" hidden="1">{"via1",#N/A,TRUE,"general";"via2",#N/A,TRUE,"general";"via3",#N/A,TRUE,"general"}</definedName>
    <definedName name="setrj" localSheetId="13"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1" hidden="1">{"via1",#N/A,TRUE,"general";"via2",#N/A,TRUE,"general";"via3",#N/A,TRUE,"general"}</definedName>
    <definedName name="sett" localSheetId="13"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1"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1" hidden="1">{"via1",#N/A,TRUE,"general";"via2",#N/A,TRUE,"general";"via3",#N/A,TRUE,"general"}</definedName>
    <definedName name="sfsd" localSheetId="13"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1"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1" hidden="1">{"via1",#N/A,TRUE,"general";"via2",#N/A,TRUE,"general";"via3",#N/A,TRUE,"general"}</definedName>
    <definedName name="sssss7" localSheetId="13"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1"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1" hidden="1">{"via1",#N/A,TRUE,"general";"via2",#N/A,TRUE,"general";"via3",#N/A,TRUE,"general"}</definedName>
    <definedName name="sssssy" localSheetId="13"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1" hidden="1">{"via1",#N/A,TRUE,"general";"via2",#N/A,TRUE,"general";"via3",#N/A,TRUE,"general"}</definedName>
    <definedName name="stt" localSheetId="13"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1" hidden="1">{"via1",#N/A,TRUE,"general";"via2",#N/A,TRUE,"general";"via3",#N/A,TRUE,"general"}</definedName>
    <definedName name="swsw" localSheetId="13"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1"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1" hidden="1">{"TAB1",#N/A,TRUE,"GENERAL";"TAB2",#N/A,TRUE,"GENERAL";"TAB3",#N/A,TRUE,"GENERAL";"TAB4",#N/A,TRUE,"GENERAL";"TAB5",#N/A,TRUE,"GENERAL"}</definedName>
    <definedName name="t5t5" localSheetId="1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1" hidden="1">{"TAB1",#N/A,TRUE,"GENERAL";"TAB2",#N/A,TRUE,"GENERAL";"TAB3",#N/A,TRUE,"GENERAL";"TAB4",#N/A,TRUE,"GENERAL";"TAB5",#N/A,TRUE,"GENERAL"}</definedName>
    <definedName name="tdy" localSheetId="13"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1" hidden="1">{"via1",#N/A,TRUE,"general";"via2",#N/A,TRUE,"general";"via3",#N/A,TRUE,"general"}</definedName>
    <definedName name="teytrh" localSheetId="13"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1" hidden="1">{"TAB1",#N/A,TRUE,"GENERAL";"TAB2",#N/A,TRUE,"GENERAL";"TAB3",#N/A,TRUE,"GENERAL";"TAB4",#N/A,TRUE,"GENERAL";"TAB5",#N/A,TRUE,"GENERAL"}</definedName>
    <definedName name="thdh" localSheetId="13"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1" hidden="1">{"via1",#N/A,TRUE,"general";"via2",#N/A,TRUE,"general";"via3",#N/A,TRUE,"general"}</definedName>
    <definedName name="thtj" localSheetId="13"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_xlnm.Print_Titles" localSheetId="6">'MINFRA-MN-IN-10-FR-1'!$1:$9</definedName>
    <definedName name="tortas" localSheetId="11"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1" hidden="1">{"via1",#N/A,TRUE,"general";"via2",#N/A,TRUE,"general";"via3",#N/A,TRUE,"general"}</definedName>
    <definedName name="tortas2" localSheetId="13"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1" hidden="1">{"TAB1",#N/A,TRUE,"GENERAL";"TAB2",#N/A,TRUE,"GENERAL";"TAB3",#N/A,TRUE,"GENERAL";"TAB4",#N/A,TRUE,"GENERAL";"TAB5",#N/A,TRUE,"GENERAL"}</definedName>
    <definedName name="tr" localSheetId="13"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1" hidden="1">{"TAB1",#N/A,TRUE,"GENERAL";"TAB2",#N/A,TRUE,"GENERAL";"TAB3",#N/A,TRUE,"GENERAL";"TAB4",#N/A,TRUE,"GENERAL";"TAB5",#N/A,TRUE,"GENERAL"}</definedName>
    <definedName name="tret" localSheetId="13"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1" hidden="1">{"via1",#N/A,TRUE,"general";"via2",#N/A,TRUE,"general";"via3",#N/A,TRUE,"general"}</definedName>
    <definedName name="trh" localSheetId="13"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1" hidden="1">{"via1",#N/A,TRUE,"general";"via2",#N/A,TRUE,"general";"via3",#N/A,TRUE,"general"}</definedName>
    <definedName name="trhfh" localSheetId="13"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1" hidden="1">{"via1",#N/A,TRUE,"general";"via2",#N/A,TRUE,"general";"via3",#N/A,TRUE,"general"}</definedName>
    <definedName name="trjfgjh" localSheetId="13"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1" hidden="1">{"via1",#N/A,TRUE,"general";"via2",#N/A,TRUE,"general";"via3",#N/A,TRUE,"general"}</definedName>
    <definedName name="tru" localSheetId="13"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1" hidden="1">{"via1",#N/A,TRUE,"general";"via2",#N/A,TRUE,"general";"via3",#N/A,TRUE,"general"}</definedName>
    <definedName name="truds" localSheetId="13"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1" hidden="1">{"via1",#N/A,TRUE,"general";"via2",#N/A,TRUE,"general";"via3",#N/A,TRUE,"general"}</definedName>
    <definedName name="trutu" localSheetId="13"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1" hidden="1">{"via1",#N/A,TRUE,"general";"via2",#N/A,TRUE,"general";"via3",#N/A,TRUE,"general"}</definedName>
    <definedName name="trydfg" localSheetId="13"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1" hidden="1">{"via1",#N/A,TRUE,"general";"via2",#N/A,TRUE,"general";"via3",#N/A,TRUE,"general"}</definedName>
    <definedName name="trydtrygf" localSheetId="13"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1"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1" hidden="1">{"via1",#N/A,TRUE,"general";"via2",#N/A,TRUE,"general";"via3",#N/A,TRUE,"general"}</definedName>
    <definedName name="tryrth" localSheetId="13"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1"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1" hidden="1">{"via1",#N/A,TRUE,"general";"via2",#N/A,TRUE,"general";"via3",#N/A,TRUE,"general"}</definedName>
    <definedName name="TTR" localSheetId="13"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1" hidden="1">{"via1",#N/A,TRUE,"general";"via2",#N/A,TRUE,"general";"via3",#N/A,TRUE,"general"}</definedName>
    <definedName name="ttrff" localSheetId="13"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1" hidden="1">{"TAB1",#N/A,TRUE,"GENERAL";"TAB2",#N/A,TRUE,"GENERAL";"TAB3",#N/A,TRUE,"GENERAL";"TAB4",#N/A,TRUE,"GENERAL";"TAB5",#N/A,TRUE,"GENERAL"}</definedName>
    <definedName name="ttt" localSheetId="13"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1" hidden="1">{"via1",#N/A,TRUE,"general";"via2",#N/A,TRUE,"general";"via3",#N/A,TRUE,"general"}</definedName>
    <definedName name="tttt7" localSheetId="13"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1"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1" hidden="1">{"via1",#N/A,TRUE,"general";"via2",#N/A,TRUE,"general";"via3",#N/A,TRUE,"general"}</definedName>
    <definedName name="ttttr" localSheetId="13"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1"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1" hidden="1">{"via1",#N/A,TRUE,"general";"via2",#N/A,TRUE,"general";"via3",#N/A,TRUE,"general"}</definedName>
    <definedName name="tu" localSheetId="13"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1" hidden="1">{"TAB1",#N/A,TRUE,"GENERAL";"TAB2",#N/A,TRUE,"GENERAL";"TAB3",#N/A,TRUE,"GENERAL";"TAB4",#N/A,TRUE,"GENERAL";"TAB5",#N/A,TRUE,"GENERAL"}</definedName>
    <definedName name="tur" localSheetId="13"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1" hidden="1">{"TAB1",#N/A,TRUE,"GENERAL";"TAB2",#N/A,TRUE,"GENERAL";"TAB3",#N/A,TRUE,"GENERAL";"TAB4",#N/A,TRUE,"GENERAL";"TAB5",#N/A,TRUE,"GENERAL"}</definedName>
    <definedName name="turu" localSheetId="13"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1" hidden="1">{"TAB1",#N/A,TRUE,"GENERAL";"TAB2",#N/A,TRUE,"GENERAL";"TAB3",#N/A,TRUE,"GENERAL";"TAB4",#N/A,TRUE,"GENERAL";"TAB5",#N/A,TRUE,"GENERAL"}</definedName>
    <definedName name="twer" localSheetId="13"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1" hidden="1">{"TAB1",#N/A,TRUE,"GENERAL";"TAB2",#N/A,TRUE,"GENERAL";"TAB3",#N/A,TRUE,"GENERAL";"TAB4",#N/A,TRUE,"GENERAL";"TAB5",#N/A,TRUE,"GENERAL"}</definedName>
    <definedName name="twet" localSheetId="13"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1" hidden="1">{"via1",#N/A,TRUE,"general";"via2",#N/A,TRUE,"general";"via3",#N/A,TRUE,"general"}</definedName>
    <definedName name="ty" localSheetId="13"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1" hidden="1">{"via1",#N/A,TRUE,"general";"via2",#N/A,TRUE,"general";"via3",#N/A,TRUE,"general"}</definedName>
    <definedName name="tyery" localSheetId="13"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1" hidden="1">{"TAB1",#N/A,TRUE,"GENERAL";"TAB2",#N/A,TRUE,"GENERAL";"TAB3",#N/A,TRUE,"GENERAL";"TAB4",#N/A,TRUE,"GENERAL";"TAB5",#N/A,TRUE,"GENERAL"}</definedName>
    <definedName name="tyj" localSheetId="13"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1" hidden="1">{"via1",#N/A,TRUE,"general";"via2",#N/A,TRUE,"general";"via3",#N/A,TRUE,"general"}</definedName>
    <definedName name="tyk" localSheetId="13"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1" hidden="1">{"via1",#N/A,TRUE,"general";"via2",#N/A,TRUE,"general";"via3",#N/A,TRUE,"general"}</definedName>
    <definedName name="tym" localSheetId="13"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1" hidden="1">{"via1",#N/A,TRUE,"general";"via2",#N/A,TRUE,"general";"via3",#N/A,TRUE,"general"}</definedName>
    <definedName name="tyr" localSheetId="13"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1"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1" hidden="1">{"TAB1",#N/A,TRUE,"GENERAL";"TAB2",#N/A,TRUE,"GENERAL";"TAB3",#N/A,TRUE,"GENERAL";"TAB4",#N/A,TRUE,"GENERAL";"TAB5",#N/A,TRUE,"GENERAL"}</definedName>
    <definedName name="tyty" localSheetId="13"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1" hidden="1">{"via1",#N/A,TRUE,"general";"via2",#N/A,TRUE,"general";"via3",#N/A,TRUE,"general"}</definedName>
    <definedName name="tyutyu" localSheetId="13"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1" hidden="1">{"via1",#N/A,TRUE,"general";"via2",#N/A,TRUE,"general";"via3",#N/A,TRUE,"general"}</definedName>
    <definedName name="tyxg" localSheetId="13"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1" hidden="1">{"TAB1",#N/A,TRUE,"GENERAL";"TAB2",#N/A,TRUE,"GENERAL";"TAB3",#N/A,TRUE,"GENERAL";"TAB4",#N/A,TRUE,"GENERAL";"TAB5",#N/A,TRUE,"GENERAL"}</definedName>
    <definedName name="u3u" localSheetId="13"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1" hidden="1">{"TAB1",#N/A,TRUE,"GENERAL";"TAB2",#N/A,TRUE,"GENERAL";"TAB3",#N/A,TRUE,"GENERAL";"TAB4",#N/A,TRUE,"GENERAL";"TAB5",#N/A,TRUE,"GENERAL"}</definedName>
    <definedName name="u7u7" localSheetId="13"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1" hidden="1">{"via1",#N/A,TRUE,"general";"via2",#N/A,TRUE,"general";"via3",#N/A,TRUE,"general"}</definedName>
    <definedName name="UI" localSheetId="13"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1" hidden="1">{"via1",#N/A,TRUE,"general";"via2",#N/A,TRUE,"general";"via3",#N/A,TRUE,"general"}</definedName>
    <definedName name="uijhj" localSheetId="13"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1" hidden="1">{"TAB1",#N/A,TRUE,"GENERAL";"TAB2",#N/A,TRUE,"GENERAL";"TAB3",#N/A,TRUE,"GENERAL";"TAB4",#N/A,TRUE,"GENERAL";"TAB5",#N/A,TRUE,"GENERAL"}</definedName>
    <definedName name="uio" localSheetId="13"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1" hidden="1">{"TAB1",#N/A,TRUE,"GENERAL";"TAB2",#N/A,TRUE,"GENERAL";"TAB3",#N/A,TRUE,"GENERAL";"TAB4",#N/A,TRUE,"GENERAL";"TAB5",#N/A,TRUE,"GENERAL"}</definedName>
    <definedName name="uiou" localSheetId="13"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1" hidden="1">{"via1",#N/A,TRUE,"general";"via2",#N/A,TRUE,"general";"via3",#N/A,TRUE,"general"}</definedName>
    <definedName name="uir" localSheetId="13"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1"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1" hidden="1">{"via1",#N/A,TRUE,"general";"via2",#N/A,TRUE,"general";"via3",#N/A,TRUE,"general"}</definedName>
    <definedName name="uityjj" localSheetId="13"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1"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IL" localSheetId="13">[3]Cotización!#REF!</definedName>
    <definedName name="UTIL" localSheetId="7">[3]Cotización!#REF!</definedName>
    <definedName name="UTIL" localSheetId="8">[3]Cotización!#REF!</definedName>
    <definedName name="UTIL" localSheetId="9">[3]Cotización!#REF!</definedName>
    <definedName name="UTIL" localSheetId="12">[3]Cotización!#REF!</definedName>
    <definedName name="UTIL" localSheetId="14">[3]Cotización!#REF!</definedName>
    <definedName name="UTIL" localSheetId="10">[3]Cotización!#REF!</definedName>
    <definedName name="UTIL">[3]Cotización!#REF!</definedName>
    <definedName name="uu" localSheetId="11" hidden="1">{"TAB1",#N/A,TRUE,"GENERAL";"TAB2",#N/A,TRUE,"GENERAL";"TAB3",#N/A,TRUE,"GENERAL";"TAB4",#N/A,TRUE,"GENERAL";"TAB5",#N/A,TRUE,"GENERAL"}</definedName>
    <definedName name="uu" localSheetId="13"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1" hidden="1">{"TAB1",#N/A,TRUE,"GENERAL";"TAB2",#N/A,TRUE,"GENERAL";"TAB3",#N/A,TRUE,"GENERAL";"TAB4",#N/A,TRUE,"GENERAL";"TAB5",#N/A,TRUE,"GENERAL"}</definedName>
    <definedName name="uuu" localSheetId="13"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1" hidden="1">{"via1",#N/A,TRUE,"general";"via2",#N/A,TRUE,"general";"via3",#N/A,TRUE,"general"}</definedName>
    <definedName name="uuuuuj" localSheetId="13"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1"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1" hidden="1">{"TAB1",#N/A,TRUE,"GENERAL";"TAB2",#N/A,TRUE,"GENERAL";"TAB3",#N/A,TRUE,"GENERAL";"TAB4",#N/A,TRUE,"GENERAL";"TAB5",#N/A,TRUE,"GENERAL"}</definedName>
    <definedName name="uytu" localSheetId="13"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1" hidden="1">{"via1",#N/A,TRUE,"general";"via2",#N/A,TRUE,"general";"via3",#N/A,TRUE,"general"}</definedName>
    <definedName name="uyur" localSheetId="13"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1" hidden="1">{"TAB1",#N/A,TRUE,"GENERAL";"TAB2",#N/A,TRUE,"GENERAL";"TAB3",#N/A,TRUE,"GENERAL";"TAB4",#N/A,TRUE,"GENERAL";"TAB5",#N/A,TRUE,"GENERAL"}</definedName>
    <definedName name="v" localSheetId="13"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1" hidden="1">{"via1",#N/A,TRUE,"general";"via2",#N/A,TRUE,"general";"via3",#N/A,TRUE,"general"}</definedName>
    <definedName name="vdfvuio" localSheetId="13"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1" hidden="1">{"via1",#N/A,TRUE,"general";"via2",#N/A,TRUE,"general";"via3",#N/A,TRUE,"general"}</definedName>
    <definedName name="vdsvnj" localSheetId="13"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na" localSheetId="13">[3]Cotización!#REF!</definedName>
    <definedName name="Ventana" localSheetId="7">[3]Cotización!#REF!</definedName>
    <definedName name="Ventana" localSheetId="8">[3]Cotización!#REF!</definedName>
    <definedName name="Ventana" localSheetId="9">[3]Cotización!#REF!</definedName>
    <definedName name="Ventana" localSheetId="12">[3]Cotización!#REF!</definedName>
    <definedName name="Ventana" localSheetId="14">[3]Cotización!#REF!</definedName>
    <definedName name="Ventana" localSheetId="10">[3]Cotización!#REF!</definedName>
    <definedName name="Ventana">[3]Cotización!#REF!</definedName>
    <definedName name="vfbgnhyt" localSheetId="11" hidden="1">{"via1",#N/A,TRUE,"general";"via2",#N/A,TRUE,"general";"via3",#N/A,TRUE,"general"}</definedName>
    <definedName name="vfbgnhyt" localSheetId="13"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1"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1" hidden="1">{"TAB1",#N/A,TRUE,"GENERAL";"TAB2",#N/A,TRUE,"GENERAL";"TAB3",#N/A,TRUE,"GENERAL";"TAB4",#N/A,TRUE,"GENERAL";"TAB5",#N/A,TRUE,"GENERAL"}</definedName>
    <definedName name="vfvf" localSheetId="13"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1" hidden="1">{"via1",#N/A,TRUE,"general";"via2",#N/A,TRUE,"general";"via3",#N/A,TRUE,"general"}</definedName>
    <definedName name="via" localSheetId="13"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1" hidden="1">{"via1",#N/A,TRUE,"general";"via2",#N/A,TRUE,"general";"via3",#N/A,TRUE,"general"}</definedName>
    <definedName name="vk" localSheetId="13"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1" hidden="1">{"via1",#N/A,TRUE,"general";"via2",#N/A,TRUE,"general";"via3",#N/A,TRUE,"general"}</definedName>
    <definedName name="vnbvxb" localSheetId="13"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1"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1" hidden="1">{"via1",#N/A,TRUE,"general";"via2",#N/A,TRUE,"general";"via3",#N/A,TRUE,"general"}</definedName>
    <definedName name="vsdfj" localSheetId="13"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1" hidden="1">{"via1",#N/A,TRUE,"general";"via2",#N/A,TRUE,"general";"via3",#N/A,TRUE,"general"}</definedName>
    <definedName name="vt" localSheetId="13"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1"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1" hidden="1">{"via1",#N/A,TRUE,"general";"via2",#N/A,TRUE,"general";"via3",#N/A,TRUE,"general"}</definedName>
    <definedName name="vvvvt" localSheetId="13"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1" hidden="1">{"via1",#N/A,TRUE,"general";"via2",#N/A,TRUE,"general";"via3",#N/A,TRUE,"general"}</definedName>
    <definedName name="vvvvvvf" localSheetId="13"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1" hidden="1">{"TAB1",#N/A,TRUE,"GENERAL";"TAB2",#N/A,TRUE,"GENERAL";"TAB3",#N/A,TRUE,"GENERAL";"TAB4",#N/A,TRUE,"GENERAL";"TAB5",#N/A,TRUE,"GENERAL"}</definedName>
    <definedName name="vy" localSheetId="13"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1" hidden="1">{"via1",#N/A,TRUE,"general";"via2",#N/A,TRUE,"general";"via3",#N/A,TRUE,"general"}</definedName>
    <definedName name="w2w2w" localSheetId="13"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'[1]Res-Accide-10'!$S$2:$S$7</definedName>
    <definedName name="werew" localSheetId="11"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1" hidden="1">{"via1",#N/A,TRUE,"general";"via2",#N/A,TRUE,"general";"via3",#N/A,TRUE,"general"}</definedName>
    <definedName name="WEREWR" localSheetId="13"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1"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1" hidden="1">{"via1",#N/A,TRUE,"general";"via2",#N/A,TRUE,"general";"via3",#N/A,TRUE,"general"}</definedName>
    <definedName name="werh" localSheetId="13"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1" hidden="1">{"via1",#N/A,TRUE,"general";"via2",#N/A,TRUE,"general";"via3",#N/A,TRUE,"general"}</definedName>
    <definedName name="wersfdfrguyo" localSheetId="13"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1" hidden="1">{"via1",#N/A,TRUE,"general";"via2",#N/A,TRUE,"general";"via3",#N/A,TRUE,"general"}</definedName>
    <definedName name="werwr" localSheetId="13"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1"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1" hidden="1">{"via1",#N/A,TRUE,"general";"via2",#N/A,TRUE,"general";"via3",#N/A,TRUE,"general"}</definedName>
    <definedName name="wetrew" localSheetId="13"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1" hidden="1">{"via1",#N/A,TRUE,"general";"via2",#N/A,TRUE,"general";"via3",#N/A,TRUE,"general"}</definedName>
    <definedName name="wettt" localSheetId="13"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1" hidden="1">{"via1",#N/A,TRUE,"general";"via2",#N/A,TRUE,"general";"via3",#N/A,TRUE,"general"}</definedName>
    <definedName name="wetwretd" localSheetId="13"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1" hidden="1">{"via1",#N/A,TRUE,"general";"via2",#N/A,TRUE,"general";"via3",#N/A,TRUE,"general"}</definedName>
    <definedName name="wew" localSheetId="13"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1" hidden="1">{"via1",#N/A,TRUE,"general";"via2",#N/A,TRUE,"general";"via3",#N/A,TRUE,"general"}</definedName>
    <definedName name="wffag" localSheetId="13"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13">'[1]Res-Accide-10'!#REF!</definedName>
    <definedName name="WILSON" localSheetId="7">'[1]Res-Accide-10'!#REF!</definedName>
    <definedName name="WILSON" localSheetId="8">'[1]Res-Accide-10'!#REF!</definedName>
    <definedName name="WILSON" localSheetId="9">'[1]Res-Accide-10'!#REF!</definedName>
    <definedName name="WILSON" localSheetId="12">'[1]Res-Accide-10'!#REF!</definedName>
    <definedName name="WILSON" localSheetId="14">'[1]Res-Accide-10'!#REF!</definedName>
    <definedName name="WILSON" localSheetId="10">'[1]Res-Accide-10'!#REF!</definedName>
    <definedName name="WILSON">'[1]Res-Accide-10'!#REF!</definedName>
    <definedName name="WQEEWQ" localSheetId="11"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1" hidden="1">{"via1",#N/A,TRUE,"general";"via2",#N/A,TRUE,"general";"via3",#N/A,TRUE,"general"}</definedName>
    <definedName name="wrn.via." localSheetId="13"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1" hidden="1">{"via1",#N/A,TRUE,"general";"via2",#N/A,TRUE,"general";"via3",#N/A,TRUE,"general"}</definedName>
    <definedName name="wsnhed" localSheetId="13"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1" hidden="1">{"via1",#N/A,TRUE,"general";"via2",#N/A,TRUE,"general";"via3",#N/A,TRUE,"general"}</definedName>
    <definedName name="wswswsqa" localSheetId="13"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1" hidden="1">{"TAB1",#N/A,TRUE,"GENERAL";"TAB2",#N/A,TRUE,"GENERAL";"TAB3",#N/A,TRUE,"GENERAL";"TAB4",#N/A,TRUE,"GENERAL";"TAB5",#N/A,TRUE,"GENERAL"}</definedName>
    <definedName name="wtt" localSheetId="13"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1" hidden="1">{"via1",#N/A,TRUE,"general";"via2",#N/A,TRUE,"general";"via3",#N/A,TRUE,"general"}</definedName>
    <definedName name="wwded3" localSheetId="13"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1"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1" hidden="1">{"via1",#N/A,TRUE,"general";"via2",#N/A,TRUE,"general";"via3",#N/A,TRUE,"general"}</definedName>
    <definedName name="wyty" localSheetId="13"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1"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1" hidden="1">{"TAB1",#N/A,TRUE,"GENERAL";"TAB2",#N/A,TRUE,"GENERAL";"TAB3",#N/A,TRUE,"GENERAL";"TAB4",#N/A,TRUE,"GENERAL";"TAB5",#N/A,TRUE,"GENERAL"}</definedName>
    <definedName name="xsxs" localSheetId="13"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1" hidden="1">{"via1",#N/A,TRUE,"general";"via2",#N/A,TRUE,"general";"via3",#N/A,TRUE,"general"}</definedName>
    <definedName name="xxfg" localSheetId="13"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1" hidden="1">{"via1",#N/A,TRUE,"general";"via2",#N/A,TRUE,"general";"via3",#N/A,TRUE,"general"}</definedName>
    <definedName name="xxxxxds" localSheetId="13"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1" hidden="1">{"via1",#N/A,TRUE,"general";"via2",#N/A,TRUE,"general";"via3",#N/A,TRUE,"general"}</definedName>
    <definedName name="xxxxxxxxxx29" localSheetId="13"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1" hidden="1">{"via1",#N/A,TRUE,"general";"via2",#N/A,TRUE,"general";"via3",#N/A,TRUE,"general"}</definedName>
    <definedName name="XZXZV" localSheetId="13"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1" hidden="1">{"via1",#N/A,TRUE,"general";"via2",#N/A,TRUE,"general";"via3",#N/A,TRUE,"general"}</definedName>
    <definedName name="y" localSheetId="13" hidden="1">{"via1",#N/A,TRUE,"general";"via2",#N/A,TRUE,"general";"via3",#N/A,TRUE,"general"}</definedName>
    <definedName name="y" localSheetId="0" hidden="1">{"via1",#N/A,TRUE,"general";"via2",#N/A,TRUE,"general";"via3",#N/A,TRUE,"general"}</definedName>
    <definedName name="y" hidden="1">{"via1",#N/A,TRUE,"general";"via2",#N/A,TRUE,"general";"via3",#N/A,TRUE,"general"}</definedName>
    <definedName name="y6y6" localSheetId="11" hidden="1">{"via1",#N/A,TRUE,"general";"via2",#N/A,TRUE,"general";"via3",#N/A,TRUE,"general"}</definedName>
    <definedName name="y6y6" localSheetId="13"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1" hidden="1">{"via1",#N/A,TRUE,"general";"via2",#N/A,TRUE,"general";"via3",#N/A,TRUE,"general"}</definedName>
    <definedName name="yery" localSheetId="13"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1" hidden="1">{"TAB1",#N/A,TRUE,"GENERAL";"TAB2",#N/A,TRUE,"GENERAL";"TAB3",#N/A,TRUE,"GENERAL";"TAB4",#N/A,TRUE,"GENERAL";"TAB5",#N/A,TRUE,"GENERAL"}</definedName>
    <definedName name="yhy" localSheetId="13"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1" hidden="1">{"TAB1",#N/A,TRUE,"GENERAL";"TAB2",#N/A,TRUE,"GENERAL";"TAB3",#N/A,TRUE,"GENERAL";"TAB4",#N/A,TRUE,"GENERAL";"TAB5",#N/A,TRUE,"GENERAL"}</definedName>
    <definedName name="yjyj" localSheetId="13"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1" hidden="1">{"via1",#N/A,TRUE,"general";"via2",#N/A,TRUE,"general";"via3",#N/A,TRUE,"general"}</definedName>
    <definedName name="yrey" localSheetId="13"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1" hidden="1">{"via1",#N/A,TRUE,"general";"via2",#N/A,TRUE,"general";"via3",#N/A,TRUE,"general"}</definedName>
    <definedName name="yry" localSheetId="13"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1" hidden="1">{"TAB1",#N/A,TRUE,"GENERAL";"TAB2",#N/A,TRUE,"GENERAL";"TAB3",#N/A,TRUE,"GENERAL";"TAB4",#N/A,TRUE,"GENERAL";"TAB5",#N/A,TRUE,"GENERAL"}</definedName>
    <definedName name="ytj" localSheetId="13"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1" hidden="1">{"via1",#N/A,TRUE,"general";"via2",#N/A,TRUE,"general";"via3",#N/A,TRUE,"general"}</definedName>
    <definedName name="ytjt6" localSheetId="13"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1"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1" hidden="1">{"via1",#N/A,TRUE,"general";"via2",#N/A,TRUE,"general";"via3",#N/A,TRUE,"general"}</definedName>
    <definedName name="ytry" localSheetId="13"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1" hidden="1">{"via1",#N/A,TRUE,"general";"via2",#N/A,TRUE,"general";"via3",#N/A,TRUE,"general"}</definedName>
    <definedName name="ytryrty" localSheetId="13"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1"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1" hidden="1">{"via1",#N/A,TRUE,"general";"via2",#N/A,TRUE,"general";"via3",#N/A,TRUE,"general"}</definedName>
    <definedName name="ytuytfgh" localSheetId="13"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1" hidden="1">{"TAB1",#N/A,TRUE,"GENERAL";"TAB2",#N/A,TRUE,"GENERAL";"TAB3",#N/A,TRUE,"GENERAL";"TAB4",#N/A,TRUE,"GENERAL";"TAB5",#N/A,TRUE,"GENERAL"}</definedName>
    <definedName name="yty" localSheetId="13"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1" hidden="1">{"via1",#N/A,TRUE,"general";"via2",#N/A,TRUE,"general";"via3",#N/A,TRUE,"general"}</definedName>
    <definedName name="ytyyh" localSheetId="13"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1"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1" hidden="1">{"TAB1",#N/A,TRUE,"GENERAL";"TAB2",#N/A,TRUE,"GENERAL";"TAB3",#N/A,TRUE,"GENERAL";"TAB4",#N/A,TRUE,"GENERAL";"TAB5",#N/A,TRUE,"GENERAL"}</definedName>
    <definedName name="yu" localSheetId="13"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1" hidden="1">{"via1",#N/A,TRUE,"general";"via2",#N/A,TRUE,"general";"via3",#N/A,TRUE,"general"}</definedName>
    <definedName name="yutu" localSheetId="13"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1" hidden="1">{"via1",#N/A,TRUE,"general";"via2",#N/A,TRUE,"general";"via3",#N/A,TRUE,"general"}</definedName>
    <definedName name="yuuiiy" localSheetId="13"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1" hidden="1">{"via1",#N/A,TRUE,"general";"via2",#N/A,TRUE,"general";"via3",#N/A,TRUE,"general"}</definedName>
    <definedName name="yuuuuuu" localSheetId="13"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yuh" localSheetId="11"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1" hidden="1">{"via1",#N/A,TRUE,"general";"via2",#N/A,TRUE,"general";"via3",#N/A,TRUE,"general"}</definedName>
    <definedName name="yyyyyf" localSheetId="13"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dervr" localSheetId="11" hidden="1">{"via1",#N/A,TRUE,"general";"via2",#N/A,TRUE,"general";"via3",#N/A,TRUE,"general"}</definedName>
    <definedName name="zdervr" localSheetId="13"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1"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1" hidden="1">{"via1",#N/A,TRUE,"general";"via2",#N/A,TRUE,"general";"via3",#N/A,TRUE,"general"}</definedName>
    <definedName name="zxsdftyu" localSheetId="13"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1" hidden="1">{"via1",#N/A,TRUE,"general";"via2",#N/A,TRUE,"general";"via3",#N/A,TRUE,"general"}</definedName>
    <definedName name="zxvxczv" localSheetId="13"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workbook>
</file>

<file path=xl/calcChain.xml><?xml version="1.0" encoding="utf-8"?>
<calcChain xmlns="http://schemas.openxmlformats.org/spreadsheetml/2006/main">
  <c r="K6" i="385" l="1"/>
  <c r="K72" i="384" l="1"/>
  <c r="K71" i="384"/>
  <c r="B72" i="384"/>
  <c r="B71" i="384"/>
  <c r="K64" i="383"/>
  <c r="K63" i="383"/>
  <c r="B64" i="383"/>
  <c r="B63" i="383"/>
  <c r="K72" i="382"/>
  <c r="K71" i="382"/>
  <c r="B72" i="382"/>
  <c r="B71" i="382"/>
  <c r="K64" i="381"/>
  <c r="K63" i="381"/>
  <c r="B64" i="381"/>
  <c r="B63" i="381"/>
  <c r="K78" i="379"/>
  <c r="K77" i="379"/>
  <c r="B78" i="379"/>
  <c r="B77" i="379"/>
  <c r="K78" i="378"/>
  <c r="K77" i="378"/>
  <c r="B78" i="378"/>
  <c r="B77" i="378"/>
  <c r="K76" i="377"/>
  <c r="K75" i="377"/>
  <c r="K74" i="377"/>
  <c r="B76" i="377"/>
  <c r="B75" i="377"/>
  <c r="B74" i="377"/>
  <c r="B66" i="379"/>
  <c r="B67" i="378"/>
  <c r="B66" i="378"/>
  <c r="B64" i="377"/>
  <c r="B63" i="377"/>
  <c r="M51" i="384"/>
  <c r="J51" i="384"/>
  <c r="M50" i="384"/>
  <c r="J50" i="384"/>
  <c r="M49" i="384"/>
  <c r="J49" i="384"/>
  <c r="B51" i="384"/>
  <c r="B50" i="384"/>
  <c r="B49" i="384"/>
  <c r="M45" i="383"/>
  <c r="J45" i="383"/>
  <c r="M44" i="383"/>
  <c r="J44" i="383"/>
  <c r="M43" i="383"/>
  <c r="J43" i="383"/>
  <c r="B45" i="383"/>
  <c r="B44" i="383"/>
  <c r="B43" i="383"/>
  <c r="M51" i="382"/>
  <c r="J51" i="382"/>
  <c r="M50" i="382"/>
  <c r="J50" i="382"/>
  <c r="M49" i="382"/>
  <c r="J49" i="382"/>
  <c r="B51" i="382"/>
  <c r="B50" i="382"/>
  <c r="B49" i="382"/>
  <c r="M45" i="381"/>
  <c r="J45" i="381"/>
  <c r="M44" i="381"/>
  <c r="J44" i="381"/>
  <c r="M43" i="381"/>
  <c r="J43" i="381"/>
  <c r="B45" i="381"/>
  <c r="B44" i="381"/>
  <c r="B43" i="381"/>
  <c r="L57" i="379"/>
  <c r="J57" i="379"/>
  <c r="M56" i="379"/>
  <c r="J56" i="379"/>
  <c r="M55" i="379"/>
  <c r="J55" i="379"/>
  <c r="M54" i="379"/>
  <c r="J54" i="379"/>
  <c r="M53" i="379"/>
  <c r="J53" i="379"/>
  <c r="B57" i="379"/>
  <c r="B56" i="379"/>
  <c r="B55" i="379"/>
  <c r="B54" i="379"/>
  <c r="B53" i="379"/>
  <c r="L58" i="378"/>
  <c r="J58" i="378"/>
  <c r="L57" i="378"/>
  <c r="J57" i="378"/>
  <c r="M56" i="378"/>
  <c r="J56" i="378"/>
  <c r="M55" i="378"/>
  <c r="J55" i="378"/>
  <c r="M54" i="378"/>
  <c r="J54" i="378"/>
  <c r="M53" i="378"/>
  <c r="J53" i="378"/>
  <c r="B58" i="378"/>
  <c r="B57" i="378"/>
  <c r="B56" i="378"/>
  <c r="B55" i="378"/>
  <c r="B54" i="378"/>
  <c r="B53" i="378"/>
  <c r="M55" i="377"/>
  <c r="J55" i="377"/>
  <c r="M54" i="377"/>
  <c r="J54" i="377"/>
  <c r="M53" i="377"/>
  <c r="J53" i="377"/>
  <c r="B55" i="377"/>
  <c r="B54" i="377"/>
  <c r="B53" i="377"/>
  <c r="K36" i="380"/>
  <c r="B36" i="380"/>
  <c r="K38" i="379"/>
  <c r="K37" i="379"/>
  <c r="B38" i="379"/>
  <c r="B37" i="379"/>
  <c r="K38" i="378"/>
  <c r="K37" i="378"/>
  <c r="B38" i="378"/>
  <c r="B37" i="378"/>
  <c r="K43" i="377"/>
  <c r="K42" i="377"/>
  <c r="K41" i="377"/>
  <c r="K40" i="377"/>
  <c r="K39" i="377"/>
  <c r="K38" i="377"/>
  <c r="K37" i="377"/>
  <c r="K36" i="377"/>
  <c r="B43" i="377"/>
  <c r="B42" i="377"/>
  <c r="B41" i="377"/>
  <c r="B40" i="377"/>
  <c r="B39" i="377"/>
  <c r="B38" i="377"/>
  <c r="B37" i="377"/>
  <c r="B36" i="377"/>
  <c r="O29" i="385"/>
  <c r="O27" i="385"/>
  <c r="O26" i="385"/>
  <c r="I56" i="385" l="1"/>
  <c r="F42" i="385"/>
  <c r="E42" i="385"/>
  <c r="C42" i="385"/>
  <c r="F41" i="385"/>
  <c r="E41" i="385"/>
  <c r="C41" i="385"/>
  <c r="F40" i="385"/>
  <c r="E40" i="385"/>
  <c r="C40" i="385"/>
  <c r="F39" i="385"/>
  <c r="E39" i="385"/>
  <c r="C39" i="385"/>
  <c r="R38" i="385"/>
  <c r="U38" i="385" s="1"/>
  <c r="O38" i="385"/>
  <c r="F38" i="385"/>
  <c r="E38" i="385"/>
  <c r="C38" i="385"/>
  <c r="F37" i="385"/>
  <c r="E37" i="385"/>
  <c r="D37" i="385"/>
  <c r="C37" i="385"/>
  <c r="F36" i="385"/>
  <c r="E36" i="385"/>
  <c r="D36" i="385"/>
  <c r="C36" i="385"/>
  <c r="F35" i="385"/>
  <c r="E35" i="385"/>
  <c r="D35" i="385"/>
  <c r="C35" i="385"/>
  <c r="F34" i="385"/>
  <c r="E34" i="385"/>
  <c r="D34" i="385"/>
  <c r="C34" i="385"/>
  <c r="O33" i="385"/>
  <c r="F33" i="385"/>
  <c r="E33" i="385"/>
  <c r="D33" i="385"/>
  <c r="C33" i="385"/>
  <c r="S32" i="385"/>
  <c r="M32" i="385"/>
  <c r="F32" i="385"/>
  <c r="E32" i="385"/>
  <c r="C32" i="385"/>
  <c r="F31" i="385"/>
  <c r="E31" i="385"/>
  <c r="C31" i="385"/>
  <c r="R30" i="385"/>
  <c r="R31" i="385" s="1"/>
  <c r="U31" i="385" s="1"/>
  <c r="O30" i="385"/>
  <c r="F30" i="385"/>
  <c r="E30" i="385"/>
  <c r="C30" i="385"/>
  <c r="F29" i="385"/>
  <c r="E29" i="385"/>
  <c r="C29" i="385"/>
  <c r="F28" i="385"/>
  <c r="E28" i="385"/>
  <c r="C28" i="385"/>
  <c r="R27" i="385"/>
  <c r="R28" i="385" s="1"/>
  <c r="U28" i="385" s="1"/>
  <c r="G28" i="385" s="1"/>
  <c r="F27" i="385"/>
  <c r="E27" i="385"/>
  <c r="C27" i="385"/>
  <c r="U26" i="385"/>
  <c r="U29" i="385" s="1"/>
  <c r="F26" i="385"/>
  <c r="E26" i="385"/>
  <c r="C26" i="385"/>
  <c r="U25" i="385"/>
  <c r="F25" i="385"/>
  <c r="E25" i="385"/>
  <c r="C25" i="385"/>
  <c r="U24" i="385"/>
  <c r="F24" i="385"/>
  <c r="E24" i="385"/>
  <c r="C24" i="385"/>
  <c r="U23" i="385"/>
  <c r="F23" i="385"/>
  <c r="E23" i="385"/>
  <c r="C23" i="385"/>
  <c r="U22" i="385"/>
  <c r="F22" i="385"/>
  <c r="E22" i="385"/>
  <c r="C22" i="385"/>
  <c r="R21" i="385"/>
  <c r="R32" i="385" s="1"/>
  <c r="F21" i="385"/>
  <c r="E21" i="385"/>
  <c r="C21" i="385"/>
  <c r="R20" i="385"/>
  <c r="U20" i="385" s="1"/>
  <c r="L20" i="385"/>
  <c r="O20" i="385" s="1"/>
  <c r="F20" i="385"/>
  <c r="E20" i="385"/>
  <c r="C20" i="385"/>
  <c r="V19" i="385"/>
  <c r="U19" i="385"/>
  <c r="U18" i="385" s="1"/>
  <c r="G18" i="385" s="1"/>
  <c r="F19" i="385"/>
  <c r="E19" i="385"/>
  <c r="C19" i="385"/>
  <c r="R18" i="385"/>
  <c r="F18" i="385"/>
  <c r="E18" i="385"/>
  <c r="C18" i="385"/>
  <c r="R17" i="385"/>
  <c r="U17" i="385" s="1"/>
  <c r="U41" i="385" s="1"/>
  <c r="F17" i="385"/>
  <c r="E17" i="385"/>
  <c r="C17" i="385"/>
  <c r="U16" i="385"/>
  <c r="U42" i="385" s="1"/>
  <c r="O16" i="385"/>
  <c r="O42" i="385" s="1"/>
  <c r="F16" i="385"/>
  <c r="E16" i="385"/>
  <c r="C16" i="385"/>
  <c r="U15" i="385"/>
  <c r="L15" i="385"/>
  <c r="L17" i="385" s="1"/>
  <c r="F15" i="385"/>
  <c r="E15" i="385"/>
  <c r="C15" i="385"/>
  <c r="N36" i="377"/>
  <c r="N49" i="384"/>
  <c r="N50" i="384"/>
  <c r="N51" i="384"/>
  <c r="N66" i="384"/>
  <c r="I71" i="384"/>
  <c r="I72" i="384"/>
  <c r="M72" i="384"/>
  <c r="N43" i="383"/>
  <c r="N44" i="383"/>
  <c r="N45" i="383"/>
  <c r="N57" i="383"/>
  <c r="I63" i="383"/>
  <c r="M64" i="383"/>
  <c r="N49" i="382"/>
  <c r="N50" i="382"/>
  <c r="N51" i="382"/>
  <c r="N66" i="382"/>
  <c r="I71" i="382"/>
  <c r="M72" i="382"/>
  <c r="K43" i="381"/>
  <c r="N44" i="381"/>
  <c r="N45" i="381"/>
  <c r="N57" i="381"/>
  <c r="N63" i="381"/>
  <c r="M64" i="381"/>
  <c r="N36" i="380"/>
  <c r="N43" i="380" s="1"/>
  <c r="N78" i="380" s="1"/>
  <c r="M36" i="379"/>
  <c r="M38" i="379" s="1"/>
  <c r="N37" i="379"/>
  <c r="P37" i="379"/>
  <c r="K56" i="379" s="1"/>
  <c r="P38" i="379"/>
  <c r="K57" i="379" s="1"/>
  <c r="N53" i="379"/>
  <c r="N54" i="379"/>
  <c r="N55" i="379"/>
  <c r="K66" i="379"/>
  <c r="N77" i="379"/>
  <c r="M78" i="379"/>
  <c r="N37" i="378"/>
  <c r="N38" i="378"/>
  <c r="N53" i="378"/>
  <c r="N54" i="378"/>
  <c r="N55" i="378"/>
  <c r="N56" i="378"/>
  <c r="N57" i="378"/>
  <c r="N58" i="378"/>
  <c r="I66" i="378"/>
  <c r="K66" i="378" s="1"/>
  <c r="I67" i="378"/>
  <c r="K67" i="378" s="1"/>
  <c r="I77" i="378"/>
  <c r="M78" i="378"/>
  <c r="N37" i="377"/>
  <c r="N38" i="377"/>
  <c r="N39" i="377"/>
  <c r="N40" i="377"/>
  <c r="N41" i="377"/>
  <c r="N42" i="377"/>
  <c r="N43" i="377"/>
  <c r="N53" i="377"/>
  <c r="N54" i="377"/>
  <c r="K55" i="377"/>
  <c r="K63" i="377"/>
  <c r="K64" i="377"/>
  <c r="N74" i="377"/>
  <c r="N75" i="377"/>
  <c r="N76" i="377"/>
  <c r="U30" i="385" l="1"/>
  <c r="G30" i="385" s="1"/>
  <c r="O15" i="385"/>
  <c r="G15" i="385" s="1"/>
  <c r="U21" i="385"/>
  <c r="G42" i="385"/>
  <c r="U27" i="385"/>
  <c r="G38" i="385"/>
  <c r="G16" i="385"/>
  <c r="N72" i="384"/>
  <c r="N55" i="384"/>
  <c r="O17" i="385"/>
  <c r="L19" i="385"/>
  <c r="R33" i="385"/>
  <c r="U32" i="385"/>
  <c r="N48" i="383"/>
  <c r="N78" i="379"/>
  <c r="N83" i="379" s="1"/>
  <c r="N46" i="379" s="1"/>
  <c r="I77" i="379"/>
  <c r="I78" i="379"/>
  <c r="N56" i="379"/>
  <c r="N38" i="379"/>
  <c r="N55" i="382"/>
  <c r="N55" i="377"/>
  <c r="N58" i="377" s="1"/>
  <c r="N57" i="379"/>
  <c r="N43" i="381"/>
  <c r="N48" i="381" s="1"/>
  <c r="N78" i="378"/>
  <c r="N64" i="381"/>
  <c r="N72" i="382"/>
  <c r="N64" i="383"/>
  <c r="N77" i="378"/>
  <c r="N83" i="378" s="1"/>
  <c r="N46" i="378" s="1"/>
  <c r="N48" i="378" s="1"/>
  <c r="N71" i="382"/>
  <c r="N63" i="383"/>
  <c r="N71" i="384"/>
  <c r="L85" i="380"/>
  <c r="L84" i="380"/>
  <c r="L83" i="380"/>
  <c r="N61" i="378"/>
  <c r="N80" i="377"/>
  <c r="N46" i="377" s="1"/>
  <c r="N48" i="377" s="1"/>
  <c r="N67" i="381"/>
  <c r="N37" i="381" s="1"/>
  <c r="N38" i="381" s="1"/>
  <c r="I76" i="377"/>
  <c r="I64" i="381"/>
  <c r="I63" i="381"/>
  <c r="I78" i="378"/>
  <c r="I72" i="382"/>
  <c r="I64" i="383"/>
  <c r="I75" i="377"/>
  <c r="I74" i="377"/>
  <c r="N69" i="381" l="1"/>
  <c r="L76" i="381" s="1"/>
  <c r="U40" i="385"/>
  <c r="N77" i="384"/>
  <c r="N41" i="384" s="1"/>
  <c r="N43" i="384" s="1"/>
  <c r="N79" i="384" s="1"/>
  <c r="L86" i="384" s="1"/>
  <c r="N67" i="383"/>
  <c r="N37" i="383" s="1"/>
  <c r="N38" i="383" s="1"/>
  <c r="N69" i="383" s="1"/>
  <c r="L75" i="383" s="1"/>
  <c r="N48" i="379"/>
  <c r="U33" i="385"/>
  <c r="G33" i="385" s="1"/>
  <c r="R34" i="385"/>
  <c r="G17" i="385"/>
  <c r="N77" i="382"/>
  <c r="N41" i="382" s="1"/>
  <c r="N43" i="382" s="1"/>
  <c r="N79" i="382" s="1"/>
  <c r="L85" i="382" s="1"/>
  <c r="N61" i="379"/>
  <c r="N86" i="380"/>
  <c r="N88" i="380" s="1"/>
  <c r="D39" i="5" s="1"/>
  <c r="L75" i="381"/>
  <c r="L85" i="384"/>
  <c r="L74" i="381" l="1"/>
  <c r="L74" i="383"/>
  <c r="L84" i="384"/>
  <c r="N87" i="384" s="1"/>
  <c r="N89" i="384" s="1"/>
  <c r="L76" i="383"/>
  <c r="N77" i="383" s="1"/>
  <c r="N79" i="383" s="1"/>
  <c r="D38" i="5" s="1"/>
  <c r="L84" i="382"/>
  <c r="R39" i="385"/>
  <c r="U39" i="385" s="1"/>
  <c r="G39" i="385" s="1"/>
  <c r="U34" i="385"/>
  <c r="G34" i="385" s="1"/>
  <c r="L86" i="382"/>
  <c r="N77" i="381"/>
  <c r="N79" i="381" s="1"/>
  <c r="D36" i="5" s="1"/>
  <c r="N87" i="382" l="1"/>
  <c r="N89" i="382" s="1"/>
  <c r="D41" i="5" s="1"/>
  <c r="D43" i="5"/>
  <c r="L24" i="385" l="1"/>
  <c r="O24" i="385" s="1"/>
  <c r="G24" i="385" s="1"/>
  <c r="L31" i="385"/>
  <c r="O31" i="385" s="1"/>
  <c r="G31" i="385" s="1"/>
  <c r="O22" i="385"/>
  <c r="O19" i="385" s="1"/>
  <c r="L21" i="385"/>
  <c r="J40" i="385"/>
  <c r="H40" i="385" s="1"/>
  <c r="L32" i="385" l="1"/>
  <c r="O32" i="385" s="1"/>
  <c r="G32" i="385" s="1"/>
  <c r="O21" i="385"/>
  <c r="G21" i="385" s="1"/>
  <c r="G22" i="385"/>
  <c r="O23" i="385"/>
  <c r="G23" i="385" s="1"/>
  <c r="J34" i="385" l="1"/>
  <c r="H34" i="385" s="1"/>
  <c r="I34" i="385" s="1"/>
  <c r="G20" i="385" l="1"/>
  <c r="J33" i="385"/>
  <c r="H33" i="385" s="1"/>
  <c r="I33" i="385" s="1"/>
  <c r="G26" i="385"/>
  <c r="G27" i="385"/>
  <c r="G29" i="385"/>
  <c r="G25" i="385" l="1"/>
  <c r="O40" i="385"/>
  <c r="G40" i="385" s="1"/>
  <c r="I40" i="385" s="1"/>
  <c r="G19" i="385" l="1"/>
  <c r="O41" i="385"/>
  <c r="G41" i="385" s="1"/>
  <c r="J35" i="385" l="1"/>
  <c r="H35" i="385" s="1"/>
  <c r="I35" i="385" s="1"/>
  <c r="M70" i="374" l="1"/>
  <c r="K62" i="294" l="1"/>
  <c r="K61" i="294"/>
  <c r="B62" i="294"/>
  <c r="B61" i="294"/>
  <c r="B60" i="294"/>
  <c r="K66" i="268" l="1"/>
  <c r="B66" i="268"/>
  <c r="B65" i="268"/>
  <c r="K60" i="239" l="1"/>
  <c r="K60" i="236"/>
  <c r="M53" i="232"/>
  <c r="N53" i="232" s="1"/>
  <c r="M52" i="232"/>
  <c r="J53" i="232"/>
  <c r="J52" i="232"/>
  <c r="B53" i="232"/>
  <c r="B52" i="232"/>
  <c r="K59" i="19" l="1"/>
  <c r="K36" i="370" l="1"/>
  <c r="N36" i="370" s="1"/>
  <c r="N43" i="370" s="1"/>
  <c r="N78" i="370" s="1"/>
  <c r="L84" i="370" s="1"/>
  <c r="B36" i="370"/>
  <c r="K36" i="11"/>
  <c r="N36" i="11" s="1"/>
  <c r="N43" i="11" s="1"/>
  <c r="N78" i="11" s="1"/>
  <c r="B36" i="11"/>
  <c r="K36" i="369"/>
  <c r="N36" i="369" s="1"/>
  <c r="N43" i="369" s="1"/>
  <c r="N78" i="369" s="1"/>
  <c r="B36" i="369"/>
  <c r="K72" i="365"/>
  <c r="N72" i="365" s="1"/>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K72" i="364"/>
  <c r="N72" i="364" s="1"/>
  <c r="B72" i="364"/>
  <c r="K71" i="364"/>
  <c r="N71" i="364" s="1"/>
  <c r="B71" i="364"/>
  <c r="M50" i="364"/>
  <c r="N50" i="364" s="1"/>
  <c r="J50" i="364"/>
  <c r="B50" i="364"/>
  <c r="M49" i="364"/>
  <c r="N49" i="364" s="1"/>
  <c r="J49" i="364"/>
  <c r="B49" i="364"/>
  <c r="M48" i="364"/>
  <c r="N48" i="364" s="1"/>
  <c r="J48" i="364"/>
  <c r="B48" i="364"/>
  <c r="K36" i="364"/>
  <c r="N36" i="364" s="1"/>
  <c r="B36" i="364"/>
  <c r="K72" i="363"/>
  <c r="N72" i="363" s="1"/>
  <c r="B72" i="363"/>
  <c r="K71" i="363"/>
  <c r="N71" i="363" s="1"/>
  <c r="B71" i="363"/>
  <c r="M50" i="363"/>
  <c r="N50" i="363" s="1"/>
  <c r="J50" i="363"/>
  <c r="B50" i="363"/>
  <c r="M49" i="363"/>
  <c r="N49" i="363" s="1"/>
  <c r="J49" i="363"/>
  <c r="B49" i="363"/>
  <c r="M48" i="363"/>
  <c r="N48" i="363" s="1"/>
  <c r="J48" i="363"/>
  <c r="B48" i="363"/>
  <c r="K36" i="363"/>
  <c r="N36" i="363" s="1"/>
  <c r="B36" i="363"/>
  <c r="K72" i="362"/>
  <c r="N72" i="362" s="1"/>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2" i="312"/>
  <c r="N72" i="312" s="1"/>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08"/>
  <c r="N72" i="308" s="1"/>
  <c r="B72" i="308"/>
  <c r="K71" i="308"/>
  <c r="N71" i="308" s="1"/>
  <c r="B71" i="308"/>
  <c r="M48" i="308"/>
  <c r="N48" i="308" s="1"/>
  <c r="N55" i="308" s="1"/>
  <c r="J48" i="308"/>
  <c r="B48" i="308"/>
  <c r="K36" i="308"/>
  <c r="N36" i="308" s="1"/>
  <c r="B36" i="308"/>
  <c r="K72" i="307"/>
  <c r="B72" i="307"/>
  <c r="K71" i="307"/>
  <c r="B71" i="307"/>
  <c r="M48" i="307"/>
  <c r="N48" i="307" s="1"/>
  <c r="N55" i="307" s="1"/>
  <c r="J48" i="307"/>
  <c r="B48" i="307"/>
  <c r="K36" i="307"/>
  <c r="N36" i="307" s="1"/>
  <c r="B36" i="307"/>
  <c r="K69" i="305"/>
  <c r="N69" i="305" s="1"/>
  <c r="N75" i="305" s="1"/>
  <c r="N41" i="305" s="1"/>
  <c r="N43" i="305" s="1"/>
  <c r="B69" i="305"/>
  <c r="K58" i="305"/>
  <c r="B58" i="305"/>
  <c r="M48" i="305"/>
  <c r="N48" i="305" s="1"/>
  <c r="N53" i="305" s="1"/>
  <c r="J48" i="305"/>
  <c r="B48" i="305"/>
  <c r="K69" i="303"/>
  <c r="N69" i="303" s="1"/>
  <c r="N75" i="303" s="1"/>
  <c r="N41" i="303" s="1"/>
  <c r="N43" i="303" s="1"/>
  <c r="B69" i="303"/>
  <c r="M48" i="303"/>
  <c r="N48" i="303" s="1"/>
  <c r="N53" i="303" s="1"/>
  <c r="J48" i="303"/>
  <c r="B48" i="303"/>
  <c r="K70" i="297"/>
  <c r="N70" i="297" s="1"/>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K72" i="294"/>
  <c r="N72" i="294" s="1"/>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K70" i="292"/>
  <c r="N70" i="292" s="1"/>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K70" i="291"/>
  <c r="N70" i="291" s="1"/>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K70" i="290"/>
  <c r="N70" i="290" s="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K70" i="289"/>
  <c r="N70" i="289" s="1"/>
  <c r="B70" i="289"/>
  <c r="K69" i="289"/>
  <c r="N69" i="289" s="1"/>
  <c r="B69" i="289"/>
  <c r="M48" i="289"/>
  <c r="N48" i="289" s="1"/>
  <c r="N53" i="289" s="1"/>
  <c r="J48" i="289"/>
  <c r="B48" i="289"/>
  <c r="K73" i="272"/>
  <c r="N73" i="272" s="1"/>
  <c r="B73" i="272"/>
  <c r="K72" i="272"/>
  <c r="N72" i="272" s="1"/>
  <c r="B72" i="272"/>
  <c r="L61" i="272"/>
  <c r="K61" i="272"/>
  <c r="B61" i="272"/>
  <c r="M49" i="272"/>
  <c r="N49" i="272" s="1"/>
  <c r="J49" i="272"/>
  <c r="B49" i="272"/>
  <c r="M48" i="272"/>
  <c r="N48" i="272" s="1"/>
  <c r="J48" i="272"/>
  <c r="B48" i="272"/>
  <c r="K36" i="272"/>
  <c r="N36" i="272" s="1"/>
  <c r="B36" i="272"/>
  <c r="K76" i="268"/>
  <c r="N76" i="268" s="1"/>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K76" i="266"/>
  <c r="N76" i="266" s="1"/>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K72" i="265"/>
  <c r="N72" i="265" s="1"/>
  <c r="B72" i="265"/>
  <c r="K71" i="265"/>
  <c r="N71" i="265" s="1"/>
  <c r="B71" i="265"/>
  <c r="K60" i="265"/>
  <c r="B60" i="265"/>
  <c r="M50" i="265"/>
  <c r="N50" i="265" s="1"/>
  <c r="J50" i="265"/>
  <c r="B50" i="265"/>
  <c r="M49" i="265"/>
  <c r="N49" i="265" s="1"/>
  <c r="J49" i="265"/>
  <c r="B49" i="265"/>
  <c r="M48" i="265"/>
  <c r="N48" i="265" s="1"/>
  <c r="J48" i="265"/>
  <c r="B48" i="265"/>
  <c r="K37" i="265"/>
  <c r="N37" i="265" s="1"/>
  <c r="B37" i="265"/>
  <c r="K36" i="265"/>
  <c r="N36" i="265" s="1"/>
  <c r="B36" i="265"/>
  <c r="K72" i="264"/>
  <c r="N72" i="264" s="1"/>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K60" i="251"/>
  <c r="B60" i="251"/>
  <c r="M49" i="251"/>
  <c r="N49" i="251" s="1"/>
  <c r="J49" i="251"/>
  <c r="B49" i="251"/>
  <c r="M48" i="251"/>
  <c r="N48" i="251" s="1"/>
  <c r="J48" i="251"/>
  <c r="B48" i="251"/>
  <c r="K36" i="251"/>
  <c r="N36" i="251" s="1"/>
  <c r="N43" i="251" s="1"/>
  <c r="B36" i="251"/>
  <c r="K84" i="246"/>
  <c r="N84" i="246" s="1"/>
  <c r="B84" i="246"/>
  <c r="K83" i="246"/>
  <c r="N83" i="246" s="1"/>
  <c r="B83" i="246"/>
  <c r="K81" i="246"/>
  <c r="N81" i="246" s="1"/>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K71" i="239"/>
  <c r="N71" i="239" s="1"/>
  <c r="N77" i="239" s="1"/>
  <c r="B71" i="239"/>
  <c r="B60" i="239"/>
  <c r="M48" i="239"/>
  <c r="N48" i="239" s="1"/>
  <c r="N55" i="239" s="1"/>
  <c r="J48" i="239"/>
  <c r="B48" i="239"/>
  <c r="K71" i="236"/>
  <c r="N71" i="236" s="1"/>
  <c r="N77" i="236" s="1"/>
  <c r="N41" i="236" s="1"/>
  <c r="B71" i="236"/>
  <c r="B60" i="236"/>
  <c r="M49" i="236"/>
  <c r="N49" i="236" s="1"/>
  <c r="J49" i="236"/>
  <c r="B49" i="236"/>
  <c r="M48" i="236"/>
  <c r="N48" i="236" s="1"/>
  <c r="J48" i="236"/>
  <c r="B48" i="236"/>
  <c r="K36" i="236"/>
  <c r="N36" i="236" s="1"/>
  <c r="B36" i="236"/>
  <c r="K73" i="232"/>
  <c r="N73" i="232" s="1"/>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K71" i="231"/>
  <c r="N71" i="231" s="1"/>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K68" i="229"/>
  <c r="N68" i="229" s="1"/>
  <c r="B68" i="229"/>
  <c r="K67" i="229"/>
  <c r="N67" i="229" s="1"/>
  <c r="B67" i="229"/>
  <c r="K56" i="229"/>
  <c r="B56" i="229"/>
  <c r="M47" i="229"/>
  <c r="N47" i="229" s="1"/>
  <c r="N51" i="229" s="1"/>
  <c r="J47" i="229"/>
  <c r="B47" i="229"/>
  <c r="K37" i="229"/>
  <c r="N37" i="229" s="1"/>
  <c r="B37" i="229"/>
  <c r="K36" i="229"/>
  <c r="N36" i="229" s="1"/>
  <c r="B36" i="229"/>
  <c r="K70" i="52"/>
  <c r="N70" i="52" s="1"/>
  <c r="N76" i="52" s="1"/>
  <c r="N42" i="52" s="1"/>
  <c r="B70" i="52"/>
  <c r="M48" i="52"/>
  <c r="N48" i="52" s="1"/>
  <c r="N54" i="52" s="1"/>
  <c r="J48" i="52"/>
  <c r="B48" i="52"/>
  <c r="K37" i="52"/>
  <c r="N37" i="52" s="1"/>
  <c r="B37" i="52"/>
  <c r="K36" i="52"/>
  <c r="N36" i="52" s="1"/>
  <c r="B36" i="52"/>
  <c r="K70" i="46"/>
  <c r="N70" i="46" s="1"/>
  <c r="N76" i="46" s="1"/>
  <c r="N42" i="46" s="1"/>
  <c r="B70" i="46"/>
  <c r="M48" i="46"/>
  <c r="N48" i="46" s="1"/>
  <c r="N54" i="46" s="1"/>
  <c r="J48" i="46"/>
  <c r="B48" i="46"/>
  <c r="K37" i="46"/>
  <c r="N37" i="46" s="1"/>
  <c r="B37" i="46"/>
  <c r="K36" i="46"/>
  <c r="N36" i="46" s="1"/>
  <c r="B36" i="46"/>
  <c r="K71" i="19"/>
  <c r="N71" i="19" s="1"/>
  <c r="B71" i="19"/>
  <c r="K70" i="19"/>
  <c r="N70" i="19" s="1"/>
  <c r="B70" i="19"/>
  <c r="H59" i="19"/>
  <c r="B59" i="19"/>
  <c r="K38" i="19"/>
  <c r="N38" i="19" s="1"/>
  <c r="B38" i="19"/>
  <c r="K37" i="19"/>
  <c r="N37" i="19" s="1"/>
  <c r="B37" i="19"/>
  <c r="K36" i="19"/>
  <c r="N36" i="19" s="1"/>
  <c r="B36" i="19"/>
  <c r="N77" i="362" l="1"/>
  <c r="N41" i="362" s="1"/>
  <c r="N43" i="362" s="1"/>
  <c r="N76" i="231"/>
  <c r="N40" i="231" s="1"/>
  <c r="N42" i="231" s="1"/>
  <c r="N75" i="292"/>
  <c r="N41" i="292" s="1"/>
  <c r="N43" i="292" s="1"/>
  <c r="N77" i="308"/>
  <c r="N41" i="308" s="1"/>
  <c r="N43" i="308" s="1"/>
  <c r="N79" i="308" s="1"/>
  <c r="N75" i="289"/>
  <c r="N41" i="289" s="1"/>
  <c r="N43" i="289" s="1"/>
  <c r="N77" i="289" s="1"/>
  <c r="N77" i="365"/>
  <c r="N41" i="365" s="1"/>
  <c r="N43" i="365" s="1"/>
  <c r="N76" i="19"/>
  <c r="N42" i="19" s="1"/>
  <c r="N43" i="19" s="1"/>
  <c r="N78" i="232"/>
  <c r="N41" i="232" s="1"/>
  <c r="N43" i="232" s="1"/>
  <c r="N87" i="246"/>
  <c r="N45" i="246" s="1"/>
  <c r="N47" i="246" s="1"/>
  <c r="N81" i="266"/>
  <c r="N41" i="266" s="1"/>
  <c r="N43" i="266" s="1"/>
  <c r="N78" i="272"/>
  <c r="N41" i="272" s="1"/>
  <c r="N43" i="272" s="1"/>
  <c r="N75" i="290"/>
  <c r="N41" i="290" s="1"/>
  <c r="N43" i="290" s="1"/>
  <c r="N77" i="294"/>
  <c r="N41" i="294" s="1"/>
  <c r="N43" i="294" s="1"/>
  <c r="N77" i="364"/>
  <c r="N41" i="364" s="1"/>
  <c r="N43" i="364" s="1"/>
  <c r="N73" i="229"/>
  <c r="N40" i="229" s="1"/>
  <c r="N75" i="291"/>
  <c r="N41" i="291" s="1"/>
  <c r="N43" i="291" s="1"/>
  <c r="N77" i="363"/>
  <c r="N41" i="363" s="1"/>
  <c r="N43" i="363" s="1"/>
  <c r="N43" i="236"/>
  <c r="L84" i="11"/>
  <c r="D22" i="8"/>
  <c r="D20" i="8"/>
  <c r="D18" i="8"/>
  <c r="D16" i="8"/>
  <c r="D12" i="8"/>
  <c r="D6" i="8"/>
  <c r="D87" i="8"/>
  <c r="D81" i="8"/>
  <c r="D75" i="8"/>
  <c r="D69" i="8"/>
  <c r="D63" i="8"/>
  <c r="D57" i="8"/>
  <c r="D51" i="8"/>
  <c r="D47" i="8"/>
  <c r="D41" i="8"/>
  <c r="D37" i="8"/>
  <c r="D31" i="8"/>
  <c r="D27" i="8"/>
  <c r="D21" i="8"/>
  <c r="L66" i="379" s="1"/>
  <c r="N66" i="379" s="1"/>
  <c r="N72" i="379" s="1"/>
  <c r="N85" i="379" s="1"/>
  <c r="D19" i="8"/>
  <c r="D17" i="8"/>
  <c r="L66" i="378" s="1"/>
  <c r="N66" i="378" s="1"/>
  <c r="D15" i="8"/>
  <c r="D13" i="8"/>
  <c r="D11" i="8"/>
  <c r="D9" i="8"/>
  <c r="D7" i="8"/>
  <c r="D92" i="8"/>
  <c r="D90" i="8"/>
  <c r="D88" i="8"/>
  <c r="D86" i="8"/>
  <c r="D84" i="8"/>
  <c r="D82" i="8"/>
  <c r="D80" i="8"/>
  <c r="D78" i="8"/>
  <c r="D76" i="8"/>
  <c r="D74" i="8"/>
  <c r="D72" i="8"/>
  <c r="D70" i="8"/>
  <c r="D68" i="8"/>
  <c r="D66" i="8"/>
  <c r="D64" i="8"/>
  <c r="D62" i="8"/>
  <c r="D60" i="8"/>
  <c r="D58" i="8"/>
  <c r="D56" i="8"/>
  <c r="D54" i="8"/>
  <c r="D52" i="8"/>
  <c r="D50" i="8"/>
  <c r="D48" i="8"/>
  <c r="D46" i="8"/>
  <c r="D44" i="8"/>
  <c r="D42" i="8"/>
  <c r="D40" i="8"/>
  <c r="L58" i="305" s="1"/>
  <c r="N58" i="305" s="1"/>
  <c r="N64" i="305" s="1"/>
  <c r="N77" i="305" s="1"/>
  <c r="D38" i="8"/>
  <c r="D36" i="8"/>
  <c r="D34" i="8"/>
  <c r="D32" i="8"/>
  <c r="D30" i="8"/>
  <c r="D28" i="8"/>
  <c r="D26" i="8"/>
  <c r="D24" i="8"/>
  <c r="L63" i="377" s="1"/>
  <c r="N63" i="377" s="1"/>
  <c r="D14" i="8"/>
  <c r="D10" i="8"/>
  <c r="D8" i="8"/>
  <c r="L64" i="377" s="1"/>
  <c r="N64" i="377" s="1"/>
  <c r="D91" i="8"/>
  <c r="D89" i="8"/>
  <c r="D85" i="8"/>
  <c r="L66" i="268" s="1"/>
  <c r="N66" i="268" s="1"/>
  <c r="D83" i="8"/>
  <c r="D79" i="8"/>
  <c r="D77" i="8"/>
  <c r="D73" i="8"/>
  <c r="D71" i="8"/>
  <c r="D67" i="8"/>
  <c r="D65" i="8"/>
  <c r="D61" i="8"/>
  <c r="D59" i="8"/>
  <c r="D55" i="8"/>
  <c r="D53" i="8"/>
  <c r="D49" i="8"/>
  <c r="L67" i="378" s="1"/>
  <c r="N67" i="378" s="1"/>
  <c r="D45" i="8"/>
  <c r="D43" i="8"/>
  <c r="D39" i="8"/>
  <c r="D35" i="8"/>
  <c r="D33" i="8"/>
  <c r="D29" i="8"/>
  <c r="D25" i="8"/>
  <c r="D23" i="8"/>
  <c r="N75" i="297"/>
  <c r="N41" i="297" s="1"/>
  <c r="N43" i="297" s="1"/>
  <c r="N77" i="264"/>
  <c r="N41" i="264" s="1"/>
  <c r="N43" i="264" s="1"/>
  <c r="N77" i="312"/>
  <c r="N41" i="312" s="1"/>
  <c r="N43" i="312" s="1"/>
  <c r="N77" i="265"/>
  <c r="N41" i="265" s="1"/>
  <c r="N43" i="265" s="1"/>
  <c r="I70" i="19"/>
  <c r="I71" i="19"/>
  <c r="I71" i="308"/>
  <c r="I72" i="308"/>
  <c r="I67" i="229"/>
  <c r="I68" i="229"/>
  <c r="I71" i="239"/>
  <c r="I71" i="265"/>
  <c r="I72" i="265"/>
  <c r="I70" i="52"/>
  <c r="I75" i="266"/>
  <c r="I76" i="266"/>
  <c r="I69" i="289"/>
  <c r="I70" i="289"/>
  <c r="I69" i="291"/>
  <c r="I70" i="291"/>
  <c r="I71" i="294"/>
  <c r="I72" i="294"/>
  <c r="N43" i="46"/>
  <c r="N78" i="46" s="1"/>
  <c r="N43" i="52"/>
  <c r="N78" i="52" s="1"/>
  <c r="I71" i="236"/>
  <c r="N69" i="246"/>
  <c r="I69" i="297"/>
  <c r="I70" i="297"/>
  <c r="I69" i="303"/>
  <c r="I69" i="305"/>
  <c r="I71" i="312"/>
  <c r="I72" i="312"/>
  <c r="I71" i="362"/>
  <c r="I72" i="362"/>
  <c r="I71" i="363"/>
  <c r="I72" i="363"/>
  <c r="I71" i="364"/>
  <c r="I72" i="364"/>
  <c r="I71" i="365"/>
  <c r="I72" i="365"/>
  <c r="I70" i="46"/>
  <c r="N41" i="239"/>
  <c r="I70" i="231"/>
  <c r="I71" i="231"/>
  <c r="I72" i="232"/>
  <c r="I73" i="232"/>
  <c r="N81" i="268"/>
  <c r="N41" i="268" s="1"/>
  <c r="N43" i="268" s="1"/>
  <c r="N71" i="307"/>
  <c r="I71" i="307"/>
  <c r="N72" i="307"/>
  <c r="I72" i="307"/>
  <c r="I71" i="264"/>
  <c r="I72" i="264"/>
  <c r="N59" i="268"/>
  <c r="I75" i="268"/>
  <c r="I76" i="268"/>
  <c r="N61" i="272"/>
  <c r="N67" i="272" s="1"/>
  <c r="I72" i="272"/>
  <c r="I73" i="272"/>
  <c r="I69" i="290"/>
  <c r="I70" i="290"/>
  <c r="I69" i="292"/>
  <c r="I70" i="292"/>
  <c r="N77" i="303"/>
  <c r="L83" i="303" s="1"/>
  <c r="L83" i="370"/>
  <c r="L85" i="370"/>
  <c r="L85" i="11"/>
  <c r="L59" i="19"/>
  <c r="N59" i="19" s="1"/>
  <c r="N65" i="19" s="1"/>
  <c r="L83" i="11"/>
  <c r="L84" i="369"/>
  <c r="L83" i="369"/>
  <c r="L85" i="369"/>
  <c r="I80" i="246"/>
  <c r="I81" i="246"/>
  <c r="I83" i="246"/>
  <c r="I84" i="246"/>
  <c r="N55" i="251"/>
  <c r="N42" i="229"/>
  <c r="N55" i="264"/>
  <c r="N56" i="232"/>
  <c r="N55" i="294"/>
  <c r="N53" i="297"/>
  <c r="N55" i="362"/>
  <c r="N59" i="266"/>
  <c r="N54" i="231"/>
  <c r="N63" i="246"/>
  <c r="N55" i="265"/>
  <c r="N56" i="272"/>
  <c r="N55" i="365"/>
  <c r="N53" i="291"/>
  <c r="N55" i="236"/>
  <c r="N53" i="290"/>
  <c r="N53" i="292"/>
  <c r="N55" i="312"/>
  <c r="N55" i="363"/>
  <c r="N55" i="364"/>
  <c r="L83" i="289" l="1"/>
  <c r="L82" i="289"/>
  <c r="L84" i="289"/>
  <c r="N69" i="377"/>
  <c r="N82" i="377" s="1"/>
  <c r="L89" i="377" s="1"/>
  <c r="N72" i="378"/>
  <c r="N85" i="378" s="1"/>
  <c r="L91" i="379"/>
  <c r="L90" i="379"/>
  <c r="L92" i="379"/>
  <c r="N79" i="364"/>
  <c r="L84" i="364" s="1"/>
  <c r="L85" i="46"/>
  <c r="L83" i="46"/>
  <c r="N79" i="363"/>
  <c r="L84" i="363" s="1"/>
  <c r="L84" i="303"/>
  <c r="L82" i="303"/>
  <c r="N79" i="365"/>
  <c r="L85" i="365" s="1"/>
  <c r="L62" i="294"/>
  <c r="N62" i="294" s="1"/>
  <c r="L65" i="268"/>
  <c r="N65" i="268" s="1"/>
  <c r="L65" i="266"/>
  <c r="N65" i="266" s="1"/>
  <c r="L68" i="246"/>
  <c r="N68" i="246" s="1"/>
  <c r="N74" i="246" s="1"/>
  <c r="N89" i="246" s="1"/>
  <c r="L61" i="232"/>
  <c r="N61" i="232" s="1"/>
  <c r="N67" i="232" s="1"/>
  <c r="N80" i="232" s="1"/>
  <c r="L60" i="251"/>
  <c r="N60" i="251" s="1"/>
  <c r="N66" i="251" s="1"/>
  <c r="N79" i="251" s="1"/>
  <c r="L85" i="251" s="1"/>
  <c r="L59" i="231"/>
  <c r="N59" i="231" s="1"/>
  <c r="N65" i="231" s="1"/>
  <c r="N78" i="231" s="1"/>
  <c r="L84" i="231" s="1"/>
  <c r="L56" i="229"/>
  <c r="N56" i="229" s="1"/>
  <c r="N62" i="229" s="1"/>
  <c r="N75" i="229" s="1"/>
  <c r="L80" i="229" s="1"/>
  <c r="L61" i="294"/>
  <c r="N61" i="294" s="1"/>
  <c r="L64" i="266"/>
  <c r="N64" i="266" s="1"/>
  <c r="L64" i="268"/>
  <c r="N64" i="268" s="1"/>
  <c r="L60" i="265"/>
  <c r="N60" i="265" s="1"/>
  <c r="N66" i="265" s="1"/>
  <c r="N79" i="265" s="1"/>
  <c r="L86" i="265" s="1"/>
  <c r="L60" i="264"/>
  <c r="N60" i="264" s="1"/>
  <c r="N66" i="264" s="1"/>
  <c r="N79" i="264" s="1"/>
  <c r="L86" i="264" s="1"/>
  <c r="L58" i="297"/>
  <c r="N58" i="297" s="1"/>
  <c r="L60" i="294"/>
  <c r="N60" i="294" s="1"/>
  <c r="L60" i="312"/>
  <c r="N60" i="312" s="1"/>
  <c r="N66" i="312" s="1"/>
  <c r="N79" i="312" s="1"/>
  <c r="L86" i="312" s="1"/>
  <c r="L58" i="292"/>
  <c r="N58" i="292" s="1"/>
  <c r="N64" i="292" s="1"/>
  <c r="N77" i="292" s="1"/>
  <c r="L84" i="292" s="1"/>
  <c r="L58" i="291"/>
  <c r="N58" i="291" s="1"/>
  <c r="N64" i="291" s="1"/>
  <c r="N77" i="291" s="1"/>
  <c r="L82" i="291" s="1"/>
  <c r="L58" i="290"/>
  <c r="N58" i="290" s="1"/>
  <c r="N64" i="290" s="1"/>
  <c r="N77" i="290" s="1"/>
  <c r="L84" i="290" s="1"/>
  <c r="L59" i="297"/>
  <c r="N59" i="297" s="1"/>
  <c r="L60" i="236"/>
  <c r="N60" i="236" s="1"/>
  <c r="N66" i="236" s="1"/>
  <c r="N79" i="236" s="1"/>
  <c r="L60" i="239"/>
  <c r="N60" i="239" s="1"/>
  <c r="N66" i="239" s="1"/>
  <c r="L84" i="46"/>
  <c r="N80" i="272"/>
  <c r="L85" i="272" s="1"/>
  <c r="L82" i="305"/>
  <c r="L83" i="305"/>
  <c r="N78" i="19"/>
  <c r="L85" i="19" s="1"/>
  <c r="L84" i="305"/>
  <c r="N79" i="362"/>
  <c r="L84" i="52"/>
  <c r="L85" i="52"/>
  <c r="L83" i="52"/>
  <c r="N86" i="11"/>
  <c r="N88" i="11" s="1"/>
  <c r="D34" i="5" s="1"/>
  <c r="J41" i="385" s="1"/>
  <c r="H41" i="385" s="1"/>
  <c r="I41" i="385" s="1"/>
  <c r="L86" i="308"/>
  <c r="L85" i="308"/>
  <c r="L84" i="308"/>
  <c r="N77" i="307"/>
  <c r="N41" i="307" s="1"/>
  <c r="N43" i="307" s="1"/>
  <c r="N79" i="307" s="1"/>
  <c r="N43" i="239"/>
  <c r="N86" i="369"/>
  <c r="N88" i="369" s="1"/>
  <c r="D33" i="5" s="1"/>
  <c r="N86" i="370"/>
  <c r="N88" i="370" s="1"/>
  <c r="D35" i="5" s="1"/>
  <c r="J42" i="385" s="1"/>
  <c r="H42" i="385" s="1"/>
  <c r="I42" i="385" s="1"/>
  <c r="L86" i="364"/>
  <c r="N85" i="303" l="1"/>
  <c r="N87" i="303" s="1"/>
  <c r="D24" i="5" s="1"/>
  <c r="J32" i="385" s="1"/>
  <c r="H32" i="385" s="1"/>
  <c r="I32" i="385" s="1"/>
  <c r="L86" i="251"/>
  <c r="N85" i="289"/>
  <c r="N87" i="289" s="1"/>
  <c r="D18" i="5" s="1"/>
  <c r="N70" i="266"/>
  <c r="N83" i="266" s="1"/>
  <c r="L88" i="266" s="1"/>
  <c r="L85" i="363"/>
  <c r="L88" i="377"/>
  <c r="L87" i="377"/>
  <c r="L86" i="363"/>
  <c r="N87" i="363" s="1"/>
  <c r="N89" i="363" s="1"/>
  <c r="D30" i="5" s="1"/>
  <c r="L85" i="364"/>
  <c r="N87" i="364" s="1"/>
  <c r="N89" i="364" s="1"/>
  <c r="D31" i="5" s="1"/>
  <c r="N64" i="297"/>
  <c r="N77" i="297" s="1"/>
  <c r="L82" i="297" s="1"/>
  <c r="L90" i="378"/>
  <c r="L92" i="378"/>
  <c r="L91" i="378"/>
  <c r="N93" i="379"/>
  <c r="N95" i="379" s="1"/>
  <c r="D37" i="5" s="1"/>
  <c r="J36" i="385" s="1"/>
  <c r="H36" i="385" s="1"/>
  <c r="I36" i="385" s="1"/>
  <c r="L87" i="232"/>
  <c r="L86" i="232"/>
  <c r="N70" i="268"/>
  <c r="N83" i="268" s="1"/>
  <c r="L90" i="268" s="1"/>
  <c r="N86" i="46"/>
  <c r="N88" i="46" s="1"/>
  <c r="D4" i="5" s="1"/>
  <c r="J17" i="385" s="1"/>
  <c r="H17" i="385" s="1"/>
  <c r="I17" i="385" s="1"/>
  <c r="L85" i="232"/>
  <c r="L84" i="19"/>
  <c r="L83" i="19"/>
  <c r="N79" i="239"/>
  <c r="L86" i="239" s="1"/>
  <c r="L84" i="365"/>
  <c r="L86" i="365"/>
  <c r="L84" i="251"/>
  <c r="N66" i="294"/>
  <c r="N79" i="294" s="1"/>
  <c r="L85" i="294" s="1"/>
  <c r="L86" i="236"/>
  <c r="L85" i="236"/>
  <c r="L84" i="236"/>
  <c r="L83" i="297"/>
  <c r="L83" i="290"/>
  <c r="L82" i="290"/>
  <c r="L83" i="291"/>
  <c r="L85" i="265"/>
  <c r="L84" i="312"/>
  <c r="L82" i="292"/>
  <c r="L84" i="291"/>
  <c r="L84" i="265"/>
  <c r="L85" i="231"/>
  <c r="L83" i="231"/>
  <c r="L87" i="272"/>
  <c r="L86" i="272"/>
  <c r="L85" i="312"/>
  <c r="L83" i="292"/>
  <c r="L84" i="297"/>
  <c r="L85" i="264"/>
  <c r="L84" i="264"/>
  <c r="N85" i="305"/>
  <c r="N87" i="305" s="1"/>
  <c r="D25" i="5" s="1"/>
  <c r="L84" i="362"/>
  <c r="L86" i="362"/>
  <c r="L85" i="362"/>
  <c r="N86" i="52"/>
  <c r="N88" i="52" s="1"/>
  <c r="D5" i="5" s="1"/>
  <c r="J16" i="385" s="1"/>
  <c r="H16" i="385" s="1"/>
  <c r="I16" i="385" s="1"/>
  <c r="N87" i="308"/>
  <c r="N89" i="308" s="1"/>
  <c r="D27" i="5" s="1"/>
  <c r="J24" i="385" s="1"/>
  <c r="H24" i="385" s="1"/>
  <c r="I24" i="385" s="1"/>
  <c r="L81" i="229"/>
  <c r="L82" i="229"/>
  <c r="L84" i="239"/>
  <c r="L84" i="307"/>
  <c r="L86" i="307"/>
  <c r="L85" i="307"/>
  <c r="L94" i="246"/>
  <c r="L95" i="246"/>
  <c r="L96" i="246"/>
  <c r="N88" i="232" l="1"/>
  <c r="N90" i="232" s="1"/>
  <c r="D8" i="5" s="1"/>
  <c r="L89" i="266"/>
  <c r="L90" i="266"/>
  <c r="N87" i="251"/>
  <c r="N89" i="251" s="1"/>
  <c r="D12" i="5" s="1"/>
  <c r="J23" i="385" s="1"/>
  <c r="H23" i="385" s="1"/>
  <c r="I23" i="385" s="1"/>
  <c r="N90" i="377"/>
  <c r="N92" i="377" s="1"/>
  <c r="D42" i="5" s="1"/>
  <c r="L88" i="268"/>
  <c r="N93" i="378"/>
  <c r="N95" i="378" s="1"/>
  <c r="D40" i="5" s="1"/>
  <c r="J37" i="385" s="1"/>
  <c r="H37" i="385" s="1"/>
  <c r="I37" i="385" s="1"/>
  <c r="N87" i="264"/>
  <c r="N89" i="264" s="1"/>
  <c r="D13" i="5" s="1"/>
  <c r="J25" i="385" s="1"/>
  <c r="H25" i="385" s="1"/>
  <c r="I25" i="385" s="1"/>
  <c r="L84" i="294"/>
  <c r="L86" i="294"/>
  <c r="L85" i="239"/>
  <c r="L89" i="268"/>
  <c r="N86" i="231"/>
  <c r="N88" i="231" s="1"/>
  <c r="D7" i="5" s="1"/>
  <c r="J18" i="385" s="1"/>
  <c r="H18" i="385" s="1"/>
  <c r="I18" i="385" s="1"/>
  <c r="N86" i="19"/>
  <c r="N88" i="19" s="1"/>
  <c r="D3" i="5" s="1"/>
  <c r="J15" i="385" s="1"/>
  <c r="H15" i="385" s="1"/>
  <c r="I15" i="385" s="1"/>
  <c r="N87" i="365"/>
  <c r="N89" i="365" s="1"/>
  <c r="D32" i="5" s="1"/>
  <c r="N85" i="291"/>
  <c r="N87" i="291" s="1"/>
  <c r="D20" i="5" s="1"/>
  <c r="N87" i="236"/>
  <c r="N89" i="236" s="1"/>
  <c r="D9" i="5" s="1"/>
  <c r="J20" i="385" s="1"/>
  <c r="H20" i="385" s="1"/>
  <c r="I20" i="385" s="1"/>
  <c r="N85" i="297"/>
  <c r="N87" i="297" s="1"/>
  <c r="D23" i="5" s="1"/>
  <c r="J31" i="385" s="1"/>
  <c r="H31" i="385" s="1"/>
  <c r="I31" i="385" s="1"/>
  <c r="N85" i="292"/>
  <c r="N87" i="292" s="1"/>
  <c r="D21" i="5" s="1"/>
  <c r="N85" i="290"/>
  <c r="N87" i="290" s="1"/>
  <c r="D19" i="5" s="1"/>
  <c r="N87" i="265"/>
  <c r="N89" i="265" s="1"/>
  <c r="D14" i="5" s="1"/>
  <c r="J26" i="385" s="1"/>
  <c r="H26" i="385" s="1"/>
  <c r="I26" i="385" s="1"/>
  <c r="N87" i="312"/>
  <c r="N89" i="312" s="1"/>
  <c r="D28" i="5" s="1"/>
  <c r="J38" i="385" s="1"/>
  <c r="H38" i="385" s="1"/>
  <c r="I38" i="385" s="1"/>
  <c r="N91" i="266"/>
  <c r="N93" i="266" s="1"/>
  <c r="D15" i="5" s="1"/>
  <c r="J27" i="385" s="1"/>
  <c r="H27" i="385" s="1"/>
  <c r="I27" i="385" s="1"/>
  <c r="N88" i="272"/>
  <c r="N90" i="272" s="1"/>
  <c r="D17" i="5" s="1"/>
  <c r="J29" i="385" s="1"/>
  <c r="H29" i="385" s="1"/>
  <c r="I29" i="385" s="1"/>
  <c r="N83" i="229"/>
  <c r="N85" i="229" s="1"/>
  <c r="D6" i="5" s="1"/>
  <c r="J19" i="385" s="1"/>
  <c r="H19" i="385" s="1"/>
  <c r="I19" i="385" s="1"/>
  <c r="N87" i="362"/>
  <c r="N89" i="362" s="1"/>
  <c r="D29" i="5" s="1"/>
  <c r="J39" i="385" s="1"/>
  <c r="H39" i="385" s="1"/>
  <c r="I39" i="385" s="1"/>
  <c r="N87" i="307"/>
  <c r="N89" i="307" s="1"/>
  <c r="D26" i="5" s="1"/>
  <c r="N87" i="239"/>
  <c r="N89" i="239" s="1"/>
  <c r="D10" i="5" s="1"/>
  <c r="J21" i="385" s="1"/>
  <c r="H21" i="385" s="1"/>
  <c r="I21" i="385" s="1"/>
  <c r="N97" i="246"/>
  <c r="N99" i="246" s="1"/>
  <c r="D11" i="5" s="1"/>
  <c r="J22" i="385" s="1"/>
  <c r="H22" i="385" s="1"/>
  <c r="I22" i="385" s="1"/>
  <c r="N91" i="268" l="1"/>
  <c r="N93" i="268" s="1"/>
  <c r="D16" i="5" s="1"/>
  <c r="J28" i="385" s="1"/>
  <c r="H28" i="385" s="1"/>
  <c r="I28" i="385" s="1"/>
  <c r="N87" i="294"/>
  <c r="N89" i="294" s="1"/>
  <c r="D22" i="5" s="1"/>
  <c r="J30" i="385" s="1"/>
  <c r="H30" i="385" s="1"/>
  <c r="I30" i="385" s="1"/>
  <c r="I45" i="385" l="1"/>
  <c r="I46" i="385" s="1"/>
  <c r="I47" i="385" s="1"/>
  <c r="I48" i="385" s="1"/>
  <c r="I50" i="385" s="1"/>
  <c r="J51" i="385" s="1"/>
</calcChain>
</file>

<file path=xl/sharedStrings.xml><?xml version="1.0" encoding="utf-8"?>
<sst xmlns="http://schemas.openxmlformats.org/spreadsheetml/2006/main" count="6923" uniqueCount="1663">
  <si>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</si>
  <si>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</si>
  <si>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</si>
  <si>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</si>
  <si>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</si>
  <si>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</si>
  <si>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</si>
  <si>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</si>
  <si>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</si>
  <si>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</si>
  <si>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</si>
  <si>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</si>
  <si>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</si>
  <si>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</si>
  <si>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</si>
  <si>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</si>
  <si>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</si>
  <si>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</si>
  <si>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</si>
  <si>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</si>
  <si>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</si>
  <si>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</si>
  <si>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</si>
  <si>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</si>
  <si>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</si>
  <si>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</si>
  <si>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</si>
  <si>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</si>
  <si>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</si>
  <si>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</si>
  <si>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</si>
  <si>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</si>
  <si>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</si>
  <si>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</si>
  <si>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</si>
  <si>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</si>
  <si>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</si>
  <si>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</si>
  <si>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</si>
  <si>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</si>
  <si>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</si>
  <si>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</si>
  <si>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</si>
  <si>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</si>
  <si>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</si>
  <si>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</si>
  <si>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</si>
  <si>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</si>
  <si>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</si>
  <si>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</si>
  <si>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</si>
  <si>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</si>
  <si>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</si>
  <si>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</si>
  <si>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</si>
  <si>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</si>
  <si>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</si>
  <si>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</si>
  <si>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</si>
  <si>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</si>
  <si>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</si>
  <si>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</si>
  <si>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</si>
  <si>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</si>
  <si>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</si>
  <si>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</si>
  <si>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</si>
  <si>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</si>
  <si>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</si>
  <si>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</si>
  <si>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</si>
  <si>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</si>
  <si>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</si>
  <si>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</si>
  <si>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</si>
  <si>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</si>
  <si>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</si>
  <si>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</si>
  <si>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</si>
  <si>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</si>
  <si>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</si>
  <si>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</si>
  <si>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</si>
  <si>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</si>
  <si>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</si>
  <si>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</si>
  <si>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</si>
  <si>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</si>
  <si>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</si>
  <si>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</si>
  <si>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</si>
  <si>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</si>
  <si>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</si>
  <si>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</si>
  <si>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</si>
  <si>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</si>
  <si>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</si>
  <si>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</si>
  <si>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</si>
  <si>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</si>
  <si>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</si>
  <si>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</si>
  <si>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</si>
  <si>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</si>
  <si>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</si>
  <si>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</si>
  <si>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</si>
  <si>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</si>
  <si>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</si>
  <si>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</si>
  <si>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</si>
  <si>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</si>
  <si>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</si>
  <si>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</si>
  <si>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</si>
  <si>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</si>
  <si>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</si>
  <si>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</si>
  <si>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</si>
  <si>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</si>
  <si>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</si>
  <si>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</si>
  <si>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</si>
  <si>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</si>
  <si>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</si>
  <si>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</si>
  <si>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</si>
  <si>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</si>
  <si>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</si>
  <si>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</si>
  <si>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</si>
  <si>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</si>
  <si>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</si>
  <si>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</si>
  <si>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</si>
  <si>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</si>
  <si>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</si>
  <si>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</si>
  <si>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</si>
  <si>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</si>
  <si>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</si>
  <si>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</si>
  <si>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</si>
  <si>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</si>
  <si>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</si>
  <si>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</si>
  <si>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</si>
  <si>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</si>
  <si>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</si>
  <si>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</si>
  <si>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</si>
  <si>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</si>
  <si>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</si>
  <si>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</si>
  <si>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</si>
  <si>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</si>
  <si>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</si>
  <si>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</si>
  <si>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</si>
  <si>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</si>
  <si>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</si>
  <si>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</si>
  <si>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</si>
  <si>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</si>
  <si>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</si>
  <si>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</si>
  <si>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</si>
  <si>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</si>
  <si>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</si>
  <si>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</si>
  <si>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</si>
  <si>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</si>
  <si>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</si>
  <si>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</si>
  <si>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</si>
  <si>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</si>
  <si>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</si>
  <si>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</si>
  <si>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</si>
  <si>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</si>
  <si>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</si>
  <si>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</si>
  <si>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</si>
  <si>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</si>
  <si>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</si>
  <si>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</si>
  <si>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</si>
  <si>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</si>
  <si>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</si>
  <si>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</si>
  <si>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</si>
  <si>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</si>
  <si>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</si>
  <si>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</si>
  <si>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</si>
  <si>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</si>
  <si>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</si>
  <si>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</si>
  <si>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</si>
  <si>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</si>
  <si>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</si>
  <si>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</si>
  <si>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</si>
  <si>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</si>
  <si>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</si>
  <si>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</si>
  <si>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</si>
  <si>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</si>
  <si>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</si>
  <si>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</si>
  <si>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</si>
  <si>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</si>
  <si>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</si>
  <si>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</si>
  <si>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</si>
  <si>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</si>
  <si>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</si>
  <si>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</si>
  <si>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</si>
  <si>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</si>
  <si>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</si>
  <si>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</si>
  <si>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</si>
  <si>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</si>
  <si>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</si>
  <si>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</si>
  <si>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</si>
  <si>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</si>
  <si>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</si>
  <si>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</si>
  <si>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</si>
  <si>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</si>
  <si>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</si>
  <si>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</si>
  <si>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</si>
  <si>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</si>
  <si>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</si>
  <si>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</si>
  <si>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</si>
  <si>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</si>
  <si>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</si>
  <si>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</si>
  <si>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</si>
  <si>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</si>
  <si>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</si>
  <si>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</si>
  <si>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</si>
  <si>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</si>
  <si>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</si>
  <si>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</si>
  <si>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</si>
  <si>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</si>
  <si>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</si>
  <si>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</si>
  <si>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</si>
  <si>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</si>
  <si>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</si>
  <si>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</si>
  <si>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</si>
  <si>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</si>
  <si>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</si>
  <si>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</si>
  <si>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</si>
  <si>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</si>
  <si>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</si>
  <si>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</si>
  <si>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</si>
  <si>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</si>
  <si>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</si>
  <si>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</si>
  <si>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</si>
  <si>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</si>
  <si>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</si>
  <si>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</si>
  <si>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</si>
  <si>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</si>
  <si>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</si>
  <si>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</si>
  <si>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</si>
  <si>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</si>
  <si>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</si>
  <si>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</si>
  <si>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</si>
  <si>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</si>
  <si>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</si>
  <si>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</si>
  <si>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</si>
  <si>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</si>
  <si>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</si>
  <si>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</si>
  <si>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</si>
  <si>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</si>
  <si>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</si>
  <si>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</si>
  <si>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</si>
  <si>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</si>
  <si>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</si>
  <si>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</si>
  <si>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</si>
  <si>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</si>
  <si>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</si>
  <si>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</si>
  <si>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</si>
  <si>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</si>
  <si>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</si>
  <si>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</si>
  <si>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</si>
  <si>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</si>
  <si>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</si>
  <si>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</si>
  <si>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</si>
  <si>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</si>
  <si>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</si>
  <si>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</si>
  <si>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</si>
  <si>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</si>
  <si>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</si>
  <si>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</si>
  <si>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</si>
  <si>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</si>
  <si>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</si>
  <si>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</si>
  <si>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</si>
  <si>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</si>
  <si>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</si>
  <si>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</si>
  <si>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</si>
  <si>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</si>
  <si>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</si>
  <si>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</si>
  <si>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</si>
  <si>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</si>
  <si>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</si>
  <si>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</si>
  <si>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</si>
  <si>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</si>
  <si>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</si>
  <si>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</si>
  <si>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</si>
  <si>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</si>
  <si>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</si>
  <si>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</si>
  <si>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</si>
  <si>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</si>
  <si>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</si>
  <si>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</si>
  <si>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</si>
  <si>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</si>
  <si>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</si>
  <si>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</si>
  <si>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</si>
  <si>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</si>
  <si>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</si>
  <si>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</si>
  <si>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</si>
  <si>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</si>
  <si>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</si>
  <si>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</si>
  <si>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</si>
  <si>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</si>
  <si>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</si>
  <si>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</si>
  <si>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</si>
  <si>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</si>
  <si>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</si>
  <si>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</si>
  <si>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</si>
  <si>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</si>
  <si>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</si>
  <si>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</si>
  <si>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</si>
  <si>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</si>
  <si>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</si>
  <si>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</si>
  <si>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</si>
  <si>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</si>
  <si>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</si>
  <si>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</si>
  <si>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</si>
  <si>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</si>
  <si>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</si>
  <si>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</si>
  <si>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</si>
  <si>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</si>
  <si>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</si>
  <si>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</si>
  <si>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</si>
  <si>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</si>
  <si>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</si>
  <si>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</si>
  <si>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</si>
  <si>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</si>
  <si>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</si>
  <si>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</si>
  <si>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</si>
  <si>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</si>
  <si>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</si>
  <si>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</si>
  <si>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</si>
  <si>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</si>
  <si>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</si>
  <si>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</si>
  <si>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</si>
  <si>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</si>
  <si>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</si>
  <si>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</si>
  <si>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</si>
  <si>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</si>
  <si>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</si>
  <si>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</si>
  <si>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</si>
  <si>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</si>
  <si>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</si>
  <si>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</si>
  <si>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</si>
  <si>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</si>
  <si>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</si>
  <si>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</si>
  <si>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</si>
  <si>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</si>
  <si>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</si>
  <si>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</si>
  <si>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</si>
  <si>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</si>
  <si>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</si>
  <si>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</si>
  <si>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</si>
  <si>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</si>
  <si>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</si>
  <si>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</si>
  <si>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</si>
  <si>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</si>
  <si>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</si>
  <si>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</si>
  <si>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</si>
  <si>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</si>
  <si>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</si>
  <si>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</si>
  <si>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</si>
  <si>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</si>
  <si>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</si>
  <si>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</si>
  <si>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</si>
  <si>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</si>
  <si>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</si>
  <si>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</si>
  <si>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</si>
  <si>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</si>
  <si>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</si>
  <si>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</si>
  <si>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</si>
  <si>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</si>
  <si>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</si>
  <si>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</si>
  <si>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</si>
  <si>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</si>
  <si>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</si>
  <si>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</si>
  <si>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</si>
  <si>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</si>
  <si>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</si>
  <si>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</si>
  <si>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</si>
  <si>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</si>
  <si>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</si>
  <si>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</si>
  <si>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</si>
  <si>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</si>
  <si>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</si>
  <si>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</si>
  <si>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</si>
  <si>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</si>
  <si>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</si>
  <si>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</si>
  <si>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</si>
  <si>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</si>
  <si>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</si>
  <si>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</si>
  <si>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</si>
  <si>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</si>
  <si>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</si>
  <si>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</si>
  <si>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</si>
  <si>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</si>
  <si>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</si>
  <si>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</si>
  <si>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</si>
  <si>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</si>
  <si>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</si>
  <si>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</si>
  <si>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</si>
  <si>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</si>
  <si>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</si>
  <si>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</si>
  <si>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</si>
  <si>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</si>
  <si>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</si>
  <si>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</si>
  <si>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</si>
  <si>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</si>
  <si>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</si>
  <si>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</si>
  <si>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</si>
  <si>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</si>
  <si>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</si>
  <si>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</si>
  <si>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</si>
  <si>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</si>
  <si>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</si>
  <si>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</si>
  <si>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</si>
  <si>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</si>
  <si>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</si>
  <si>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</si>
  <si>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</si>
  <si>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</si>
  <si>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</si>
  <si>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</si>
  <si>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</si>
  <si>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</si>
  <si>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</si>
  <si>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</si>
  <si>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</si>
  <si>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</si>
  <si>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</si>
  <si>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</si>
  <si>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</si>
  <si>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</si>
  <si>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</si>
  <si>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</si>
  <si>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</si>
  <si>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</si>
  <si>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</si>
  <si>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</si>
  <si>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</si>
  <si>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</si>
  <si>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</si>
  <si>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</si>
  <si>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</si>
  <si>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</si>
  <si>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</si>
  <si>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</si>
  <si>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</si>
  <si>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</si>
  <si>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</si>
  <si>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</si>
  <si>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</si>
  <si>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</si>
  <si>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</si>
  <si>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</si>
  <si>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</si>
  <si>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</si>
  <si>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</si>
  <si>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</si>
  <si>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</si>
  <si>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</si>
  <si>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</si>
  <si>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</si>
  <si>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</si>
  <si>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</si>
  <si>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</si>
  <si>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</si>
  <si>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</si>
  <si>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</si>
  <si>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</si>
  <si>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</si>
  <si>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</si>
  <si>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</si>
  <si>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</si>
  <si>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</si>
  <si>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</si>
  <si>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</si>
  <si>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</si>
  <si>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</si>
  <si>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</si>
  <si>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</si>
  <si>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</si>
  <si>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</si>
  <si>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</si>
  <si>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</si>
  <si>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</si>
  <si>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</si>
  <si>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</si>
  <si>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</si>
  <si>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</si>
  <si>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</si>
  <si>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</si>
  <si>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</si>
  <si>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</si>
  <si>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</si>
  <si>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</si>
  <si>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</si>
  <si>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</si>
  <si>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</si>
  <si>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</si>
  <si>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</si>
  <si>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</si>
  <si>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</si>
  <si>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</si>
  <si>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</si>
  <si>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</si>
  <si>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</si>
  <si>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</si>
  <si>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</si>
  <si>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</si>
  <si>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</si>
  <si>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</si>
  <si>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</si>
  <si>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</si>
  <si>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</si>
  <si>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</si>
  <si>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</si>
  <si>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</si>
  <si>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</si>
  <si>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</si>
  <si>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</si>
  <si>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</si>
  <si>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</si>
  <si>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</si>
  <si>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</si>
  <si>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</si>
  <si>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</si>
  <si>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</si>
  <si>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</si>
  <si>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</si>
  <si>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</si>
  <si>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</si>
  <si>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</si>
  <si>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</si>
  <si>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</si>
  <si>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</si>
  <si>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</si>
  <si>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</si>
  <si>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</si>
  <si>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</si>
  <si>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</si>
  <si>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</si>
  <si>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</si>
  <si>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</si>
  <si>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</si>
  <si>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</si>
  <si>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</si>
  <si>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</si>
  <si>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</si>
  <si>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</si>
  <si>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</si>
  <si>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</si>
  <si>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</si>
  <si>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</si>
  <si>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</si>
  <si>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</si>
  <si>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</si>
  <si>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</si>
  <si>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</si>
  <si>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</si>
  <si>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</si>
  <si>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</si>
  <si>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</si>
  <si>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</si>
  <si>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</si>
  <si>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</si>
  <si>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</si>
  <si>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</si>
  <si>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</si>
  <si>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</si>
  <si>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</si>
  <si>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</si>
  <si>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</si>
  <si>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</si>
  <si>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</si>
  <si>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</si>
  <si>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</si>
  <si>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</si>
  <si>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</si>
  <si>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</si>
  <si>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</si>
  <si>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</si>
  <si>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</si>
  <si>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</si>
  <si>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</si>
  <si>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</si>
  <si>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</si>
  <si>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</si>
  <si>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</si>
  <si>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</si>
  <si>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</si>
  <si>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</si>
  <si>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</si>
  <si>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</si>
  <si>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</si>
  <si>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</si>
  <si>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</si>
  <si>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</si>
  <si>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</si>
  <si>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</si>
  <si>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</si>
  <si>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</si>
  <si>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</si>
  <si>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</si>
  <si>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</si>
  <si>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</si>
  <si>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</si>
  <si>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</si>
  <si>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</si>
  <si>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</si>
  <si>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</si>
  <si>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</si>
  <si>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</si>
  <si>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</si>
  <si>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</si>
  <si>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</si>
  <si>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</si>
  <si>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</si>
  <si>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</si>
  <si>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</si>
  <si>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</si>
  <si>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</si>
  <si>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</si>
  <si>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</si>
  <si>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</si>
  <si>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</si>
  <si>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</si>
  <si>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</si>
  <si>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</si>
  <si>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</si>
  <si>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</si>
  <si>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</si>
  <si>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</si>
  <si>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</si>
  <si>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</si>
  <si>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</si>
  <si>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</si>
  <si>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</si>
  <si>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</si>
  <si>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</si>
  <si>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</si>
  <si>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</si>
  <si>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</si>
  <si>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</si>
  <si>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</si>
  <si>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</si>
  <si>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</si>
  <si>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</si>
  <si>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</si>
  <si>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</si>
  <si>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</si>
  <si>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</si>
  <si>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</si>
  <si>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</si>
  <si>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</si>
  <si>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</si>
  <si>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</si>
  <si>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</si>
  <si>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</si>
  <si>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</si>
  <si>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</si>
  <si>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</si>
  <si>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</si>
  <si>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</si>
  <si>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</si>
  <si>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</si>
  <si>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</si>
  <si>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</si>
  <si>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</si>
  <si>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</si>
  <si>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</si>
  <si>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</si>
  <si>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</si>
  <si>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</si>
  <si>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</si>
  <si>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</si>
  <si>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</si>
  <si>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</si>
  <si>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</si>
  <si>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</si>
  <si>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</si>
  <si>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</si>
  <si>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</si>
  <si>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</si>
  <si>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</si>
  <si>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</si>
  <si>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</si>
  <si>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</si>
  <si>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</si>
  <si>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</si>
  <si>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</si>
  <si>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</si>
  <si>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</si>
  <si>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</si>
  <si>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</si>
  <si>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</si>
  <si>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</si>
  <si>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</si>
  <si>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</si>
  <si>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</si>
  <si>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</si>
  <si>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</si>
  <si>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</si>
  <si>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</si>
  <si>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</si>
  <si>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</si>
  <si>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</si>
  <si>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</si>
  <si>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</si>
  <si>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</si>
  <si>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</si>
  <si>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</si>
  <si>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</si>
  <si>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</si>
  <si>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</si>
  <si>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</si>
  <si>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</si>
  <si>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</si>
  <si>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</si>
  <si>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</si>
  <si>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</si>
  <si>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</si>
  <si>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</si>
  <si>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</si>
  <si>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</si>
  <si>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</si>
  <si>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</si>
  <si>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</si>
  <si>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</si>
  <si>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</si>
  <si>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</si>
  <si>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</si>
  <si>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</si>
  <si>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</si>
  <si>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</si>
  <si>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</si>
  <si>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</si>
  <si>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</si>
  <si>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</si>
  <si>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</si>
  <si>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</si>
  <si>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</si>
  <si>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</si>
  <si>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</si>
  <si>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</si>
  <si>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</si>
  <si>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</si>
  <si>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</si>
  <si>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</si>
  <si>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</si>
  <si>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</si>
  <si>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</si>
  <si>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</si>
  <si>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</si>
  <si>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</si>
  <si>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</si>
  <si>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</si>
  <si>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</si>
  <si>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</si>
  <si>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</si>
  <si>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</si>
  <si>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</si>
  <si>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</si>
  <si>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</si>
  <si>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</si>
  <si>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</si>
  <si>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</si>
  <si>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</si>
  <si>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</si>
  <si>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</si>
  <si>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</si>
  <si>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</si>
  <si>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</si>
  <si>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</si>
  <si>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</si>
  <si>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</si>
  <si>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</si>
  <si>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</si>
  <si>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</si>
  <si>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</si>
  <si>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</si>
  <si>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</si>
  <si>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</si>
  <si>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</si>
  <si>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</si>
  <si>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</si>
  <si>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</si>
  <si>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</si>
  <si>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</si>
  <si>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</si>
  <si>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</si>
  <si>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</si>
  <si>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</si>
  <si>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</si>
  <si>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</si>
  <si>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</si>
  <si>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</si>
  <si>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</si>
  <si>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</si>
  <si>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</si>
  <si>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</si>
  <si>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</si>
  <si>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</si>
  <si>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</si>
  <si>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</si>
  <si>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</si>
  <si>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</si>
  <si>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</si>
  <si>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</si>
  <si>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</si>
  <si>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</si>
  <si>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</si>
  <si>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</si>
  <si>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</si>
  <si>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</si>
  <si>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</si>
  <si>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</si>
  <si>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</si>
  <si>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</si>
  <si>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</si>
  <si>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</si>
  <si>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</si>
  <si>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</si>
  <si>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</si>
  <si>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</si>
  <si>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</si>
  <si>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</si>
  <si>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</si>
  <si>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</si>
  <si>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</si>
  <si>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</si>
  <si>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</si>
  <si>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</si>
  <si>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</si>
  <si>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</si>
  <si>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</si>
  <si>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</si>
  <si>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</si>
  <si>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</si>
  <si>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</si>
  <si>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</si>
  <si>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</si>
  <si>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</si>
  <si>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</si>
  <si>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</si>
  <si>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</si>
  <si>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</si>
  <si>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</si>
  <si>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</si>
  <si>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</si>
  <si>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</si>
  <si>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</si>
  <si>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</si>
  <si>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</si>
  <si>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</si>
  <si>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</si>
  <si>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</si>
  <si>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</si>
  <si>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</si>
  <si>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</si>
  <si>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</si>
  <si>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</si>
  <si>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</si>
  <si>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</si>
  <si>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</si>
  <si>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</si>
  <si>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</si>
  <si>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</si>
  <si>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</si>
  <si>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</si>
  <si>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</si>
  <si>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</si>
  <si>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</si>
  <si>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</si>
  <si>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</si>
  <si>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</si>
  <si>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</si>
  <si>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</si>
  <si>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</si>
  <si>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</si>
  <si>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</si>
  <si>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</si>
  <si>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</si>
  <si>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</si>
  <si>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</si>
  <si>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</si>
  <si>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</si>
  <si>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</si>
  <si>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</si>
  <si>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</si>
  <si>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</si>
  <si>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</si>
  <si>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</si>
  <si>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</si>
  <si>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</si>
  <si>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</si>
  <si>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</si>
  <si>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</si>
  <si>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</si>
  <si>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</si>
  <si>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</si>
  <si>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</si>
  <si>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</si>
  <si>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</si>
  <si>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</si>
  <si>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</si>
  <si>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</si>
  <si>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</si>
  <si>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</si>
  <si>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</si>
  <si>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</si>
  <si>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</si>
  <si>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</si>
  <si>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</si>
  <si>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</si>
  <si>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</si>
  <si>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</si>
  <si>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</si>
  <si>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</si>
  <si>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</si>
  <si>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</si>
  <si>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</si>
  <si>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</si>
  <si>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</si>
  <si>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</si>
  <si>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</si>
  <si>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</si>
  <si>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</si>
  <si>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</si>
  <si>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</si>
  <si>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</si>
  <si>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</si>
  <si>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</si>
  <si>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</si>
  <si>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</si>
  <si>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</si>
  <si>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</si>
  <si>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</si>
  <si>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</si>
  <si>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</si>
  <si>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</si>
  <si>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</si>
  <si>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</si>
  <si>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</si>
  <si>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</si>
  <si>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</si>
  <si>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</si>
  <si>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</si>
  <si>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</si>
  <si>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</si>
  <si>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</si>
  <si>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</si>
  <si>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</si>
  <si>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</si>
  <si>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</si>
  <si>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</si>
  <si>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</si>
  <si>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</si>
  <si>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</si>
  <si>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</si>
  <si>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</si>
  <si>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</si>
  <si>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</si>
  <si>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</si>
  <si>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</si>
  <si>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</si>
  <si>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</si>
  <si>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</si>
  <si>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</si>
  <si>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</si>
  <si>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</si>
  <si>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</si>
  <si>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201.7</t>
  </si>
  <si>
    <t>Kg</t>
  </si>
  <si>
    <t>210.1.1</t>
  </si>
  <si>
    <t>211.1</t>
  </si>
  <si>
    <t>610.2</t>
  </si>
  <si>
    <t>630.3</t>
  </si>
  <si>
    <t>630.4</t>
  </si>
  <si>
    <t>630.5</t>
  </si>
  <si>
    <t>630.7</t>
  </si>
  <si>
    <t>670.1</t>
  </si>
  <si>
    <t>670.2</t>
  </si>
  <si>
    <t>673.2</t>
  </si>
  <si>
    <t>674.1</t>
  </si>
  <si>
    <t>674.2</t>
  </si>
  <si>
    <t>681.1</t>
  </si>
  <si>
    <t>810.3</t>
  </si>
  <si>
    <t>812.1</t>
  </si>
  <si>
    <t>900.1</t>
  </si>
  <si>
    <t>900.2</t>
  </si>
  <si>
    <t>900.3</t>
  </si>
  <si>
    <t>DEMOLICIÓN DE ESTRUCTURAS</t>
  </si>
  <si>
    <t>EXCAVACIÓN SIN CLASIFICAR DE LA EXPLANACIÓN Y CANALES</t>
  </si>
  <si>
    <t>REMOCIÓN DE DERRUMBES</t>
  </si>
  <si>
    <t>EXCAVACIONES VARIAS SIN CLASIFICAR</t>
  </si>
  <si>
    <t>RELLENOS CON MATERIAL FILTRANTE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</si>
  <si>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</si>
  <si>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</si>
  <si>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</si>
  <si>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</si>
  <si>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</si>
  <si>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</si>
  <si>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</si>
  <si>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</si>
  <si>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</si>
  <si>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</si>
  <si>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</si>
  <si>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</si>
  <si>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</si>
  <si>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</si>
  <si>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</si>
  <si>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</si>
  <si>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</si>
  <si>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</si>
  <si>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</si>
  <si>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</si>
  <si>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</si>
  <si>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</si>
  <si>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</si>
  <si>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</si>
  <si>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</si>
  <si>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</si>
  <si>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</si>
  <si>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</si>
  <si>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</si>
  <si>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</si>
  <si>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</si>
  <si>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</si>
  <si>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</si>
  <si>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</si>
  <si>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</si>
  <si>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</si>
  <si>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</si>
  <si>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</si>
  <si>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</si>
  <si>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</si>
  <si>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</si>
  <si>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</si>
  <si>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</si>
  <si>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</si>
  <si>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</si>
  <si>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</si>
  <si>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</si>
  <si>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</si>
  <si>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</si>
  <si>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</si>
  <si>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</si>
  <si>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</si>
  <si>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</si>
  <si>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</si>
  <si>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</si>
  <si>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</si>
  <si>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</si>
  <si>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</si>
  <si>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</si>
  <si>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</si>
  <si>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</si>
  <si>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</si>
  <si>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</si>
  <si>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</si>
  <si>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</si>
  <si>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</si>
  <si>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</si>
  <si>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</si>
  <si>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</si>
  <si>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</si>
  <si>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</si>
  <si>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</si>
  <si>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</si>
  <si>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</si>
  <si>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</si>
  <si>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</si>
  <si>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</si>
  <si>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</si>
  <si>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</si>
  <si>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</si>
  <si>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</si>
  <si>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</si>
  <si>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</si>
  <si>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</si>
  <si>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</si>
  <si>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</si>
  <si>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</si>
  <si>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</si>
  <si>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</si>
  <si>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</si>
  <si>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</si>
  <si>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</si>
  <si>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</si>
  <si>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</si>
  <si>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</si>
  <si>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</si>
  <si>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</si>
  <si>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</si>
  <si>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</si>
  <si>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</si>
  <si>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</si>
  <si>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</si>
  <si>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</si>
  <si>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</si>
  <si>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</si>
  <si>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</si>
  <si>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</si>
  <si>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</si>
  <si>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</si>
  <si>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</si>
  <si>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</si>
  <si>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</si>
  <si>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</si>
  <si>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</si>
  <si>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</si>
  <si>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</si>
  <si>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</si>
  <si>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</si>
  <si>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</si>
  <si>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</si>
  <si>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</si>
  <si>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</si>
  <si>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</si>
  <si>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</si>
  <si>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</si>
  <si>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</si>
  <si>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</si>
  <si>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</si>
  <si>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</si>
  <si>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</si>
  <si>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</si>
  <si>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</si>
  <si>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</si>
  <si>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</si>
  <si>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</si>
  <si>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</si>
  <si>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</si>
  <si>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</si>
  <si>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</si>
  <si>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</si>
  <si>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</si>
  <si>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</si>
  <si>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</si>
  <si>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</si>
  <si>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</si>
  <si>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</si>
  <si>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</si>
  <si>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</si>
  <si>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</si>
  <si>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</si>
  <si>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</si>
  <si>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</si>
  <si>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</si>
  <si>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</si>
  <si>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</si>
  <si>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</si>
  <si>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</si>
  <si>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</si>
  <si>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</si>
  <si>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</si>
  <si>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</si>
  <si>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</si>
  <si>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</si>
  <si>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</si>
  <si>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</si>
  <si>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</si>
  <si>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</si>
  <si>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</si>
  <si>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</si>
  <si>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</si>
  <si>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</si>
  <si>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</si>
  <si>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</si>
  <si>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</si>
  <si>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</si>
  <si>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</si>
  <si>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</si>
  <si>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</si>
  <si>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</si>
  <si>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</si>
  <si>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</si>
  <si>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</si>
  <si>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</si>
  <si>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</si>
  <si>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</si>
  <si>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</si>
  <si>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</si>
  <si>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</si>
  <si>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</si>
  <si>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</si>
  <si>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</si>
  <si>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</si>
  <si>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DESCRIPCION ACTIVIDAD</t>
  </si>
  <si>
    <t>Impermeabilizante para Concreto</t>
  </si>
  <si>
    <t>B0014191</t>
  </si>
  <si>
    <t>m3km</t>
  </si>
  <si>
    <t>C0010311</t>
  </si>
  <si>
    <t>Derretidora de asfalto (crafco o similar)</t>
  </si>
  <si>
    <t>T0010011</t>
  </si>
  <si>
    <t>600.1.1</t>
  </si>
  <si>
    <t>600.2.1</t>
  </si>
  <si>
    <t>600.2.2</t>
  </si>
  <si>
    <t>Rellenos Para Estructuras con Recebo.</t>
  </si>
  <si>
    <t>610.5</t>
  </si>
  <si>
    <t>Rellenos con Material Filtrante</t>
  </si>
  <si>
    <t>C0010831</t>
  </si>
  <si>
    <t xml:space="preserve">Retroexcavadora sobre llantas 
</t>
  </si>
  <si>
    <t>colocación de concreto</t>
  </si>
  <si>
    <t>621.1.2</t>
  </si>
  <si>
    <t>621.5.1</t>
  </si>
  <si>
    <t>B0123671</t>
  </si>
  <si>
    <t>640.1</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</si>
  <si>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</si>
  <si>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</si>
  <si>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</si>
  <si>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</si>
  <si>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</si>
  <si>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</si>
  <si>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</si>
  <si>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</si>
  <si>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</si>
  <si>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</si>
  <si>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</si>
  <si>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</si>
  <si>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663.1</t>
  </si>
  <si>
    <t>Tubería de Plastico Tipo__Norma___de Diametro__mm</t>
  </si>
  <si>
    <t>670.3</t>
  </si>
  <si>
    <t>670.5</t>
  </si>
  <si>
    <t>671.3</t>
  </si>
  <si>
    <t>Geotextil Tipo NT-2500 o similar no tejido</t>
  </si>
  <si>
    <t>Material Granular Drenante</t>
  </si>
  <si>
    <t>B021002</t>
  </si>
  <si>
    <t>Impermeabilizante para concreto</t>
  </si>
  <si>
    <t>B033011</t>
  </si>
  <si>
    <t>C0010961</t>
  </si>
  <si>
    <t>Caldera para pintura termoplástica</t>
  </si>
  <si>
    <t>811.1</t>
  </si>
  <si>
    <t>811.2</t>
  </si>
  <si>
    <t>m3/E</t>
  </si>
  <si>
    <t>673.1.1</t>
  </si>
  <si>
    <t>EXCAVACIONES VARIAS EN ROCA EN SECO.</t>
  </si>
  <si>
    <t>EXCAVACIONES VARIAS EN ROCA BAJO AGUA.</t>
  </si>
  <si>
    <t>RELLENOS PARA ESTRUCTURAS CON RECEBO.</t>
  </si>
  <si>
    <t>PILOTE DE CONCRETO VACIADO IN SITU, DE DIÁMETRO 1,2 M, INCLUYE EXCAVACIÓN EN ROCA, BAJO AGUA</t>
  </si>
  <si>
    <t>CAMISA PERMANENTE DE DIÁMETRO EXTERIOR 1,50 M, EN CONCRETO</t>
  </si>
  <si>
    <t>ACERO DE REFUERZO FY 4200 MPA.</t>
  </si>
  <si>
    <t>TUBERÍA DE PLASTICO TIPO__NORMA___DE DIAMETRO__MM</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</si>
  <si>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</si>
  <si>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</si>
  <si>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</si>
  <si>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CONCRETO CICLOPEO</t>
  </si>
  <si>
    <t>CUNETA DE CONCRETO VACIADA IN SITU; INCLUYE LA CONFORMACION DE LA SUPERFICIE DE APOYO</t>
  </si>
  <si>
    <t>GEOTEXTIL TIPO NT-2500 O SIMILAR NO TEJIDO</t>
  </si>
  <si>
    <t>MATERIAL GRANULAR DRENANTE</t>
  </si>
  <si>
    <t>DREN HORIZONTAL DE LONGITUD MAYOR A DIEZ (10) METROS.</t>
  </si>
  <si>
    <t xml:space="preserve">GAVIÓNES DE MALLA DE ALAMBRE DE ACERO ENTRELAZADO  CLASE 1; RECUBRIMIENTO DE ZINC (GALVANIZADO) </t>
  </si>
  <si>
    <t>PROTECCIÓN DE TALUDES CON HIDROSIEMBRA CONTROLADA.</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</si>
  <si>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</si>
  <si>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</si>
  <si>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</si>
  <si>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</si>
  <si>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COSTO TOTAL (Moneda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</si>
  <si>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</si>
  <si>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</si>
  <si>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</si>
  <si>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</si>
  <si>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</si>
  <si>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</si>
  <si>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</si>
  <si>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</si>
  <si>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</si>
  <si>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</si>
  <si>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</si>
  <si>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</si>
  <si>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</si>
  <si>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</si>
  <si>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</si>
  <si>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</si>
  <si>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</si>
  <si>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</si>
  <si>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</si>
  <si>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</si>
  <si>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</si>
  <si>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</si>
  <si>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</si>
  <si>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</si>
  <si>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</si>
  <si>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</si>
  <si>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</si>
  <si>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</si>
  <si>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</si>
  <si>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</si>
  <si>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</si>
  <si>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</si>
  <si>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</si>
  <si>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</si>
  <si>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</si>
  <si>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</si>
  <si>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</si>
  <si>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</si>
  <si>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</si>
  <si>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</si>
  <si>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</si>
  <si>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</si>
  <si>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</si>
  <si>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</si>
  <si>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</si>
  <si>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</si>
  <si>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</si>
  <si>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</si>
  <si>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</si>
  <si>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</si>
  <si>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</si>
  <si>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</si>
  <si>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</si>
  <si>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</si>
  <si>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</si>
  <si>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</si>
  <si>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</si>
  <si>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</si>
  <si>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</si>
  <si>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</si>
  <si>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</si>
  <si>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</si>
  <si>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</si>
  <si>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</si>
  <si>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</si>
  <si>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</si>
  <si>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</si>
  <si>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</si>
  <si>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</si>
  <si>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</si>
  <si>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</si>
  <si>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</si>
  <si>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</si>
  <si>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</si>
  <si>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</si>
  <si>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</si>
  <si>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</si>
  <si>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</si>
  <si>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</si>
  <si>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</si>
  <si>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</si>
  <si>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</si>
  <si>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</si>
  <si>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</si>
  <si>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</si>
  <si>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</si>
  <si>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</si>
  <si>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</si>
  <si>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</si>
  <si>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</si>
  <si>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</si>
  <si>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</si>
  <si>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</si>
  <si>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</si>
  <si>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</si>
  <si>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</si>
  <si>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</si>
  <si>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</si>
  <si>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</si>
  <si>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</si>
  <si>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</si>
  <si>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</si>
  <si>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</si>
  <si>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</si>
  <si>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</si>
  <si>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</si>
  <si>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</si>
  <si>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</si>
  <si>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</si>
  <si>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</si>
  <si>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</si>
  <si>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</si>
  <si>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</si>
  <si>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</si>
  <si>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</si>
  <si>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</si>
  <si>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</si>
  <si>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</si>
  <si>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</si>
  <si>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DREN HORIZONTAL DE LONGITUD MENOR O IGUAL A DIEZ (10) METROS.</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</si>
  <si>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</si>
  <si>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</si>
  <si>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</si>
  <si>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</si>
  <si>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</si>
  <si>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</si>
  <si>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</si>
  <si>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</si>
  <si>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</si>
  <si>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</si>
  <si>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</si>
  <si>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</si>
  <si>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</si>
  <si>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</si>
  <si>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</si>
  <si>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</si>
  <si>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</si>
  <si>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</si>
  <si>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</si>
  <si>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</si>
  <si>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</si>
  <si>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</si>
  <si>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</si>
  <si>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</si>
  <si>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</si>
  <si>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</si>
  <si>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</si>
  <si>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</si>
  <si>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</si>
  <si>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</si>
  <si>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</si>
  <si>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Excavación</t>
  </si>
  <si>
    <t>kg/km</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</si>
  <si>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</si>
  <si>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</si>
  <si>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</si>
  <si>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</si>
  <si>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</si>
  <si>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Excavaciones Varias sin Clasificar</t>
  </si>
  <si>
    <t>Excavaciones Varias en Roca en Seco.</t>
  </si>
  <si>
    <t>Excavaciones Varias en Roca Bajo Agua.</t>
  </si>
  <si>
    <t>Pilote de Concreto Vaciado In Situ, de diámetro 1,2 m, incluye excavación en roca, bajo agua</t>
  </si>
  <si>
    <t>Camisa Permanente de diámetro exterior 1,50 m, en Concreto</t>
  </si>
  <si>
    <t>Concreto Resistencia 28MPa (C )</t>
  </si>
  <si>
    <t>Concreto Resistencia 21MPa (D)</t>
  </si>
  <si>
    <t>Concreto Resistencia 17.5MPa (E )</t>
  </si>
  <si>
    <t>Concreto Resistencia 14MPa  (G) (Ciclopeo)</t>
  </si>
  <si>
    <t>CONCRETO RESISTENCIA 28MPA (C )</t>
  </si>
  <si>
    <t>CONCRETO RESISTENCIA 21MPA (D)</t>
  </si>
  <si>
    <t>CONCRETO RESISTENCIA 17.5MPA (E )</t>
  </si>
  <si>
    <t>CONCRETO RESISTENCIA 14MPA (G) (CICLOPEO)</t>
  </si>
  <si>
    <t>Acero de Refuerzo Fy 4200 MPa.</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</si>
  <si>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</si>
  <si>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</si>
  <si>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</si>
  <si>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Concreto Ciclopeo</t>
  </si>
  <si>
    <t>Cuneta de Concreto Vaciada In Situ; incluye la conformacion de la superficie de apoyo</t>
  </si>
  <si>
    <t>Dren Horizontal de Longitud menor o igual a diez (10) metros.</t>
  </si>
  <si>
    <t>Dren Horizontal de Longitud Mayor a diez (10) metros.</t>
  </si>
  <si>
    <t xml:space="preserve">Gaviónes de Malla de Alambre de Acero Entrelazado  Clase 1; recubrimiento de Zinc (galvanizado) </t>
  </si>
  <si>
    <t>Protección de Taludes con Hidrosiembra Controlada.</t>
  </si>
  <si>
    <t>Recubrimiento de Taludes con Malla y Mortero 1:4 de e= 10 cm</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</si>
  <si>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</si>
  <si>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</si>
  <si>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</si>
  <si>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</si>
  <si>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</si>
  <si>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</si>
  <si>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</si>
  <si>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</si>
  <si>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</si>
  <si>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</si>
  <si>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</si>
  <si>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</si>
  <si>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</si>
  <si>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</si>
  <si>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</si>
  <si>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</si>
  <si>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</si>
  <si>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</si>
  <si>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</si>
  <si>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</si>
  <si>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</si>
  <si>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</si>
  <si>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</si>
  <si>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</si>
  <si>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</si>
  <si>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</si>
  <si>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</si>
  <si>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</si>
  <si>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</si>
  <si>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</si>
  <si>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</si>
  <si>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</si>
  <si>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</si>
  <si>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</si>
  <si>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</si>
  <si>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</si>
  <si>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DISTANCIA       (2)</t>
  </si>
  <si>
    <t>CANTIDAD * DISTANCIA          (1) * (2)</t>
  </si>
  <si>
    <t>ADMINISTRACIÓN</t>
  </si>
  <si>
    <t>Precio Unitario Total Aproximado al peso $</t>
  </si>
  <si>
    <t>630.3.2P</t>
  </si>
  <si>
    <t>m3-km</t>
  </si>
  <si>
    <t>m3-e</t>
  </si>
  <si>
    <t>Mezcla en Caliente para Bacheo MSC-25 (INCLUYE CEMENTO ASFÁLTICO)</t>
  </si>
  <si>
    <t>450.10P</t>
  </si>
  <si>
    <t>BOLSACRETO RESISTENCIA 17,5MPa (CLASE E )</t>
  </si>
  <si>
    <t>C</t>
  </si>
  <si>
    <t>L</t>
  </si>
  <si>
    <t>VOLUMEN HEXAPODO</t>
  </si>
  <si>
    <t>UND</t>
  </si>
  <si>
    <t>SUMINISTRO E INSTALACION DE HEXÁPODO EN CONCRETO CLASE C (INCLUYE ACERO DE REFUERZO GRADO 60 Y ACERO PARA AMARRE ENTRE HEXÁPODOS)</t>
  </si>
  <si>
    <t>630.4P</t>
  </si>
  <si>
    <t>TRANSPORTE DE MATERIALES  AFIRMADOS, AGREGADOS, RELLENOS, SUB-BASE, BASE Y MEZCLAS ASFALTICAS (a partir de los km asumidos en cada APU)</t>
  </si>
  <si>
    <t>900.4P</t>
  </si>
  <si>
    <t>Copias : Unidad Ejecutora,  Contratista, Interventor y Dirección Territorial.</t>
  </si>
  <si>
    <t xml:space="preserve">Original: Archivo de Gestión Contractual ( Subdirección Administrativa) </t>
  </si>
  <si>
    <t>El suelo será el del terreno natural y tendrá pago por separado incluido en la actividad 600 "Excavaciones varias sin clasificar"</t>
  </si>
  <si>
    <t>DESCRIPCIÓN DE LOS TRABAJOS: Tiene como finalidad la construcción de bolsas rellenas con suelo cemento en proporción de 5:1con las dimensiones según especificación particular anexa.</t>
  </si>
  <si>
    <t>OBSERVACIONES INTERVENTORÍA</t>
  </si>
  <si>
    <t>ESTRUCTURAS DE DRENAJE EN SACOS DE SUELO CEMENTO PROPORCIÓN 5:1</t>
  </si>
  <si>
    <t>2.P</t>
  </si>
  <si>
    <t xml:space="preserve">FECHA CIERRE DE LICITACIÓN Y/O SELECCIÓN ABREVIADA  </t>
  </si>
  <si>
    <t>INTERVENTOR</t>
  </si>
  <si>
    <t>CONTRATISTA</t>
  </si>
  <si>
    <t>OBJETO DEL CONTRATO</t>
  </si>
  <si>
    <t>AA</t>
  </si>
  <si>
    <t>MM</t>
  </si>
  <si>
    <t>DD</t>
  </si>
  <si>
    <t xml:space="preserve">ANALISIS DE PRECIOS UNITARIOS </t>
  </si>
  <si>
    <t>DIRECCION TECNICA</t>
  </si>
  <si>
    <t>PROCESO MISIONAL INFRAESTRUCTURA VIAL</t>
  </si>
  <si>
    <t>MINFRA-MN-FR-14</t>
  </si>
  <si>
    <t xml:space="preserve">Gavión relleno de suelo con geotextil, de Malla de Alambre de Acero Entrelazado  Clase 1; recubrimiento de Zinc (galvanizado) </t>
  </si>
  <si>
    <t>681.1P</t>
  </si>
  <si>
    <t>"Excavaciones varias sin clasificar"</t>
  </si>
  <si>
    <t>por separado incluido en la actividad 600</t>
  </si>
  <si>
    <t>El suelo será el del terreno natural y tendrá pago</t>
  </si>
  <si>
    <t>5:1con las dimensiones según especificación particular anexa.</t>
  </si>
  <si>
    <t xml:space="preserve">rellenas con suelo cemento en proporción de </t>
  </si>
  <si>
    <t>Tiene como finalidad la construcción de bolsas</t>
  </si>
  <si>
    <t>DESCRIPCIÓN DE LOS TRABAJOS:</t>
  </si>
  <si>
    <t xml:space="preserve"> TRINCHOS EN GUADUA CON POSTES DE MADERA</t>
  </si>
  <si>
    <t>3.P</t>
  </si>
  <si>
    <t>Gavión relleno de suelo con geotextil, de Malla de Alambre de Acero Entrelazado  Clase 3; recubrimiento de Zinc (galvanizado) y PVC</t>
  </si>
  <si>
    <t>681.3P</t>
  </si>
  <si>
    <t>P</t>
  </si>
  <si>
    <t>GAVIÓN RELLENO DE SUELO CON GEOTEXTIL, DE MALLA DE ALAMBRE DE ACERO ENTRELAZADO  CLASE 1; RECUBRIMIENTO DE ZINC (GALVANIZADO)</t>
  </si>
  <si>
    <t>MEZCLA EN CALIENTE PARA BACHEO MSC-25 (INCLUYE CEMENTO ASFÁLTICO)</t>
  </si>
  <si>
    <t>DIRECCIÓN TERRITORIAL HUILA</t>
  </si>
  <si>
    <t>PRESUPUESTO OFICIAL</t>
  </si>
  <si>
    <t>PROCESO DT-HUI-XXXX-2018</t>
  </si>
  <si>
    <t xml:space="preserve">ATENCIÓN OBRAS DE EMERGENCIA POR EL SISTEMA DE MONTO AGOTABLE, EN LAS VÍAS A CARGO DE LA DIRECCIÓN TERRITORIAL HUILA, DEPARTAMENTO DE HUILA - SELECCIÓN ABREVIADA </t>
  </si>
  <si>
    <t>FORMULARIO No. 1</t>
  </si>
  <si>
    <t xml:space="preserve">No </t>
  </si>
  <si>
    <t>ITEM DE PAGO</t>
  </si>
  <si>
    <t>ESPECIFICACION</t>
  </si>
  <si>
    <t>DESCRIPCION</t>
  </si>
  <si>
    <t>PRECIO UNITARIO</t>
  </si>
  <si>
    <t>VALOR TOTAL EN PESOS COLOMBIANOS</t>
  </si>
  <si>
    <t xml:space="preserve">GENERAL </t>
  </si>
  <si>
    <t>PARTICULAR</t>
  </si>
  <si>
    <t>CANT PARA PR60+550</t>
  </si>
  <si>
    <t>CANT PARA PR60+0800</t>
  </si>
  <si>
    <t>h=</t>
  </si>
  <si>
    <t>SUBTOTAL OBRAS</t>
  </si>
  <si>
    <t xml:space="preserve">PROVISIÓN PARA OBRAS COMPLEMENTARIAS Y/O ADICIONALES (INCLUYE OBRAS AMBIENTALES DEL PAGA) </t>
  </si>
  <si>
    <t>NO MODIFICAR</t>
  </si>
  <si>
    <t>VALOR TOTAL BÁSICO DE OBRA (A)</t>
  </si>
  <si>
    <t xml:space="preserve">VALOR IVA (OBRA) (19% SOBRE UTILIDAD OBRA) (B)   </t>
  </si>
  <si>
    <t>VALOR TOTAL DEL CONTRATO (A+B+C)</t>
  </si>
  <si>
    <t xml:space="preserve">VALOR EN LETRAS: </t>
  </si>
  <si>
    <t>NOTA 1:  Teniendo en cuenta el Manual de Señalización Vial - Dispositivos para la Regulación del Tránsito en Calles, Carreteras y Ciclorrutas de Colombia,    adoptado mediante Resolución No. 001050 del 5 de mayo de 2004 del Ministerio de Transporte, se aclara que el aparte de SEÑALIZACIÓN se debe ajustar  a todo su contenido,  esta señalización debe colocarse desde la órden de iniciación del contrato.</t>
  </si>
  <si>
    <t>PORCENTAJE</t>
  </si>
  <si>
    <t xml:space="preserve">NOTA 2: El control de tráfico temporal y la señalización provisional necesarios para la ejecución de las obras será por cuenta y riesgo del contratista. </t>
  </si>
  <si>
    <t>A=</t>
  </si>
  <si>
    <t xml:space="preserve">NOTA 3: Se debe tener en cuenta que el PRECIO UNITARIO incluye el valor de A.I.U. </t>
  </si>
  <si>
    <t>IMPREVISTO</t>
  </si>
  <si>
    <t>I=</t>
  </si>
  <si>
    <t>NOTA 4: Si el valor del A.I.U. presentado es menor al OCHENTA Y CINCO por ciento (85%) o mayor al Ciento diez por ciento (110%) del Valor Oficial  del Porcentaje de A.I.U.,  establecido en el formulario No 1 "presupuesto oficial", la propuesta será rechazada</t>
  </si>
  <si>
    <t>U=</t>
  </si>
  <si>
    <t xml:space="preserve">NOTA 5: Las OBRAS COMPLEMENTARIAS Y/O ADICIONALES incluyen las obras ambientales del PAGA, las cuales se pagarán por precios unitarios, previamente revisados y aprobados por la Interventoría, y revisados por la Subdirección de Medio Ambiente y Gestión Social y la Unidad Ejecutora respectiva. </t>
  </si>
  <si>
    <t>TOTAL A.I.U</t>
  </si>
  <si>
    <t>A.I.U.=</t>
  </si>
  <si>
    <t xml:space="preserve">NOTA 6. Cuando la fracción decimal del peso sea  igual o superior a 5 se aproximara por exceso al número entero siguiente del peso y cuando la fracción decimal del peso sea inferior a 5 se aproximará por defecto al número entero del peso. </t>
  </si>
  <si>
    <t xml:space="preserve">NOTA 7. El A.I.U y su discriminación deben estar en porcentaje (%). </t>
  </si>
  <si>
    <t>NOMBRE DEL PROPONENTE: ______________________________________</t>
  </si>
  <si>
    <t>REPRESENTANTE LEGAL (nombre y firma):_________________________</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</si>
</sst>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164" formatCode="_(&quot;$&quot;\ * #,##0.00_);_(&quot;$&quot;\ * \(#,##0.00\);_(&quot;$&quot;\ * &quot;-&quot;??_);_(@_)"/>
    <numFmt numFmtId="165" formatCode="_(* #,##0.00_);_(* \(#,##0.00\);_(* &quot;-&quot;??_);_(@_)"/>
    <numFmt numFmtId="166" formatCode="0.000"/>
    <numFmt numFmtId="167" formatCode="#,##0.000"/>
    <numFmt numFmtId="169" formatCode="_([$$-240A]\ * #,##0.00_);_([$$-240A]\ * \(#,##0.00\);_([$$-240A]\ * &quot;-&quot;??_);_(@_)"/>
    <numFmt numFmtId="172" formatCode="_(* #,##0_);_(* \(#,##0\);_(* &quot;-&quot;??_);_(@_)"/>
    <numFmt numFmtId="174" formatCode="_([$$-240A]\ * #,##0_);_([$$-240A]\ * \(#,##0\);_([$$-240A]\ * &quot;-&quot;_);_(@_)"/>
    <numFmt numFmtId="175" formatCode="0.0000"/>
    <numFmt numFmtId="177" formatCode="&quot;$&quot;\ #,##0.00"/>
    <numFmt numFmtId="178" formatCode="_ * #,##0_ ;_ * \-#,##0_ ;_ * &quot;-&quot;_ ;_ @_ "/>
    <numFmt numFmtId="179" formatCode="_ &quot;$&quot;\ * #,##0.00_ ;_ &quot;$&quot;\ * \-#,##0.00_ ;_ &quot;$&quot;\ * &quot;-&quot;_ ;_ @_ "/>
    <numFmt numFmtId="180" formatCode="&quot;$&quot;\ #,##0"/>
    <numFmt numFmtId="181" formatCode="_ * #,##0.00_ ;_ * \-#,##0.00_ ;_ * &quot;-&quot;??_ ;_ @_ "/>
  </numFmts>
  <fonts count="60">
    <font>
      <sz val="11"/>
      <color rgb="FF000000"/>
      <name val="Calibri"/>
      <family val="2"/>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vertAlign val="superscript"/>
      <sz val="36"/>
      <name val="Calibri"/>
      <family val="2"/>
    </font>
    <font>
      <b/>
      <sz val="28"/>
      <name val="Calibri"/>
      <family val="2"/>
    </font>
    <font>
      <sz val="28"/>
      <name val="Calibri"/>
      <family val="2"/>
    </font>
    <font>
      <sz val="10"/>
      <color rgb="FF7030A0"/>
      <name val="Arial"/>
      <family val="2"/>
    </font>
    <font>
      <sz val="6"/>
      <name val="Arial"/>
      <family val="2"/>
    </font>
    <font>
      <b/>
      <sz val="6"/>
      <name val="Arial"/>
      <family val="2"/>
    </font>
    <font>
      <b/>
      <sz val="11"/>
      <name val="Arial"/>
      <family val="2"/>
    </font>
    <font>
      <sz val="10"/>
      <name val="Arial"/>
    </font>
    <font>
      <b/>
      <sz val="12"/>
      <name val="Arial"/>
      <family val="2"/>
    </font>
    <font>
      <b/>
      <u/>
      <sz val="10"/>
      <name val="Arial"/>
      <family val="2"/>
    </font>
    <font>
      <b/>
      <sz val="18"/>
      <name val="Arial Narrow"/>
      <family val="2"/>
    </font>
    <font>
      <sz val="12"/>
      <name val="Arial Narrow"/>
      <family val="2"/>
    </font>
    <font>
      <b/>
      <sz val="12"/>
      <name val="Arial Narrow"/>
      <family val="2"/>
    </font>
    <font>
      <b/>
      <sz val="14"/>
      <color indexed="62"/>
      <name val="Arial Narrow"/>
      <family val="2"/>
    </font>
    <font>
      <b/>
      <sz val="16"/>
      <color indexed="62"/>
      <name val="Arial Narrow"/>
      <family val="2"/>
    </font>
    <font>
      <sz val="12"/>
      <color indexed="10"/>
      <name val="Arial Narrow"/>
      <family val="2"/>
    </font>
    <font>
      <b/>
      <sz val="9"/>
      <name val="Arial Narrow"/>
      <family val="2"/>
    </font>
    <font>
      <sz val="10"/>
      <name val="Arial Narrow"/>
      <family val="2"/>
    </font>
    <font>
      <sz val="11"/>
      <name val="Arial Narrow"/>
      <family val="2"/>
    </font>
    <font>
      <sz val="9"/>
      <name val="Arial Narrow"/>
      <family val="2"/>
    </font>
    <font>
      <sz val="10"/>
      <color rgb="FFFF0000"/>
      <name val="Arial Narrow"/>
      <family val="2"/>
    </font>
    <font>
      <b/>
      <sz val="8"/>
      <name val="Arial Narrow"/>
      <family val="2"/>
    </font>
    <font>
      <b/>
      <sz val="10"/>
      <name val="Arial Narrow"/>
      <family val="2"/>
    </font>
    <font>
      <b/>
      <sz val="9"/>
      <color indexed="10"/>
      <name val="Arial Narrow"/>
      <family val="2"/>
    </font>
    <font>
      <b/>
      <sz val="11"/>
      <name val="Arial Narrow"/>
      <family val="2"/>
    </font>
    <font>
      <b/>
      <sz val="9"/>
      <color rgb="FFFF0000"/>
      <name val="Arial Narrow"/>
      <family val="2"/>
    </font>
    <font>
      <sz val="11"/>
      <color rgb="FF000000"/>
      <name val="Arial Narrow"/>
      <family val="2"/>
    </font>
    <font>
      <sz val="8"/>
      <name val="Arial Narrow"/>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rgb="FF92D050"/>
        <bgColor rgb="FF000000"/>
      </patternFill>
    </fill>
    <fill>
      <gradientFill type="path">
        <stop position="0">
          <color theme="1" tint="5.0965910824915313E-2"/>
        </stop>
        <stop position="1">
          <color theme="9" tint="-0.25098422193060094"/>
        </stop>
      </gradientFill>
    </fill>
    <fill>
      <gradientFill degree="90">
        <stop position="0">
          <color theme="9" tint="-0.25098422193060094"/>
        </stop>
        <stop position="1">
          <color theme="1" tint="0.25098422193060094"/>
        </stop>
      </gradientFill>
    </fill>
    <fill>
      <patternFill patternType="solid">
        <fgColor theme="6" tint="-0.249977111117893"/>
        <bgColor indexed="64"/>
      </patternFill>
    </fill>
  </fills>
  <borders count="132">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ck">
        <color theme="9" tint="-0.499984740745262"/>
      </right>
      <top/>
      <bottom/>
      <diagonal/>
    </border>
    <border>
      <left style="thick">
        <color theme="9" tint="-0.499984740745262"/>
      </left>
      <right/>
      <top/>
      <bottom/>
      <diagonal/>
    </border>
    <border>
      <left/>
      <right style="thick">
        <color theme="9" tint="-0.499984740745262"/>
      </right>
      <top/>
      <bottom style="thin">
        <color indexed="64"/>
      </bottom>
      <diagonal/>
    </border>
    <border>
      <left style="thin">
        <color indexed="64"/>
      </left>
      <right style="thick">
        <color theme="9" tint="-0.499984740745262"/>
      </right>
      <top style="thin">
        <color indexed="64"/>
      </top>
      <bottom style="thin">
        <color indexed="64"/>
      </bottom>
      <diagonal/>
    </border>
    <border>
      <left style="thick">
        <color theme="9" tint="-0.499984740745262"/>
      </left>
      <right/>
      <top style="medium">
        <color indexed="64"/>
      </top>
      <bottom/>
      <diagonal/>
    </border>
    <border>
      <left/>
      <right style="thick">
        <color theme="9" tint="-0.499984740745262"/>
      </right>
      <top style="thin">
        <color indexed="64"/>
      </top>
      <bottom style="medium">
        <color indexed="64"/>
      </bottom>
      <diagonal/>
    </border>
    <border>
      <left style="thick">
        <color theme="9" tint="-0.499984740745262"/>
      </left>
      <right/>
      <top style="thin">
        <color indexed="64"/>
      </top>
      <bottom style="medium">
        <color indexed="64"/>
      </bottom>
      <diagonal/>
    </border>
    <border>
      <left style="thin">
        <color indexed="64"/>
      </left>
      <right style="thick">
        <color theme="9" tint="-0.499984740745262"/>
      </right>
      <top/>
      <bottom/>
      <diagonal/>
    </border>
    <border>
      <left style="thick">
        <color theme="9" tint="-0.499984740745262"/>
      </left>
      <right style="thin">
        <color indexed="64"/>
      </right>
      <top/>
      <bottom/>
      <diagonal/>
    </border>
    <border>
      <left style="thin">
        <color indexed="64"/>
      </left>
      <right style="thick">
        <color theme="9" tint="-0.499984740745262"/>
      </right>
      <top style="thin">
        <color indexed="64"/>
      </top>
      <bottom/>
      <diagonal/>
    </border>
    <border>
      <left/>
      <right style="thick">
        <color theme="9" tint="-0.499984740745262"/>
      </right>
      <top style="thin">
        <color indexed="64"/>
      </top>
      <bottom/>
      <diagonal/>
    </border>
    <border>
      <left/>
      <right style="thick">
        <color theme="9" tint="-0.499984740745262"/>
      </right>
      <top style="thick">
        <color theme="9" tint="-0.499984740745262"/>
      </top>
      <bottom/>
      <diagonal/>
    </border>
    <border>
      <left/>
      <right/>
      <top style="thick">
        <color theme="9" tint="-0.499984740745262"/>
      </top>
      <bottom/>
      <diagonal/>
    </border>
    <border>
      <left style="thin">
        <color indexed="64"/>
      </left>
      <right/>
      <top style="thick">
        <color theme="9" tint="-0.499984740745262"/>
      </top>
      <bottom/>
      <diagonal/>
    </border>
    <border>
      <left style="thin">
        <color indexed="64"/>
      </left>
      <right style="thin">
        <color indexed="64"/>
      </right>
      <top style="thick">
        <color theme="9" tint="-0.499984740745262"/>
      </top>
      <bottom style="thin">
        <color indexed="64"/>
      </bottom>
      <diagonal/>
    </border>
    <border>
      <left/>
      <right style="thin">
        <color indexed="64"/>
      </right>
      <top style="thick">
        <color theme="9" tint="-0.499984740745262"/>
      </top>
      <bottom/>
      <diagonal/>
    </border>
    <border>
      <left style="thick">
        <color theme="9" tint="-0.499984740745262"/>
      </left>
      <right style="thin">
        <color indexed="64"/>
      </right>
      <top style="thick">
        <color theme="9" tint="-0.499984740745262"/>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s>
  <cellStyleXfs count="27">
    <xf numFmtId="0" fontId="0" fillId="0" borderId="0" applyNumberFormat="0" applyBorder="0" applyAlignment="0"/>
    <xf numFmtId="0" fontId="2" fillId="2" borderId="0" applyNumberFormat="0" applyBorder="0" applyAlignment="0" applyProtection="0"/>
    <xf numFmtId="0" fontId="1" fillId="3" borderId="1" applyNumberFormat="0" applyFont="0" applyAlignment="0" applyProtection="0"/>
    <xf numFmtId="0" fontId="3" fillId="0" borderId="2" applyNumberFormat="0" applyFill="0" applyAlignment="0" applyProtection="0"/>
    <xf numFmtId="165" fontId="1" fillId="0" borderId="0" applyFont="0" applyFill="0" applyBorder="0" applyAlignment="0" applyProtection="0"/>
    <xf numFmtId="9" fontId="1" fillId="0" borderId="0" applyFont="0" applyFill="0" applyBorder="0" applyAlignment="0" applyProtection="0"/>
    <xf numFmtId="0" fontId="10" fillId="0" borderId="0"/>
    <xf numFmtId="0" fontId="16" fillId="0" borderId="0"/>
    <xf numFmtId="9" fontId="8" fillId="0" borderId="0" applyFont="0" applyFill="0" applyBorder="0" applyAlignment="0" applyProtection="0"/>
    <xf numFmtId="164" fontId="1" fillId="0" borderId="0" applyFont="0" applyFill="0" applyBorder="0" applyAlignment="0" applyProtection="0"/>
    <xf numFmtId="0" fontId="19" fillId="0" borderId="0" applyNumberFormat="0" applyFill="0" applyBorder="0" applyAlignment="0" applyProtection="0"/>
    <xf numFmtId="0" fontId="1" fillId="0" borderId="0" applyNumberFormat="0" applyBorder="0" applyAlignment="0"/>
    <xf numFmtId="0" fontId="1" fillId="3" borderId="1" applyNumberFormat="0" applyFont="0" applyAlignment="0" applyProtection="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0" fontId="39"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65" fontId="8" fillId="0" borderId="0" applyFont="0" applyFill="0" applyBorder="0" applyAlignment="0" applyProtection="0"/>
    <xf numFmtId="0" fontId="8" fillId="0" borderId="0"/>
    <xf numFmtId="181" fontId="8" fillId="0" borderId="0" applyFont="0" applyFill="0" applyBorder="0" applyAlignment="0" applyProtection="0"/>
  </cellStyleXfs>
  <cellXfs count="1316">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5" fillId="0" borderId="0" xfId="0" applyFont="1" applyFill="1" applyProtection="1"/>
    <xf numFmtId="0" fontId="5" fillId="0" borderId="0" xfId="0" applyFont="1" applyFill="1" applyAlignment="1" applyProtection="1">
      <alignment horizontal="center" vertical="center" wrapText="1"/>
    </xf>
    <xf numFmtId="0" fontId="5"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5" fillId="3" borderId="3" xfId="2" applyFont="1" applyBorder="1" applyProtection="1"/>
    <xf numFmtId="0" fontId="5" fillId="3" borderId="3" xfId="2" applyFont="1" applyBorder="1" applyAlignment="1" applyProtection="1">
      <alignment horizontal="center" vertical="center" wrapText="1"/>
    </xf>
    <xf numFmtId="0" fontId="5"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3" fillId="5" borderId="4" xfId="3" applyFill="1" applyBorder="1" applyAlignment="1" applyProtection="1">
      <alignment horizontal="center" vertical="center"/>
    </xf>
    <xf numFmtId="0" fontId="3" fillId="5" borderId="4" xfId="3" applyFill="1" applyBorder="1" applyAlignment="1" applyProtection="1">
      <alignment horizontal="center" vertical="center" wrapText="1"/>
    </xf>
    <xf numFmtId="0" fontId="3" fillId="5" borderId="4" xfId="3" applyFill="1" applyBorder="1" applyProtection="1"/>
    <xf numFmtId="0" fontId="3" fillId="5" borderId="4" xfId="3" applyFill="1" applyBorder="1" applyAlignment="1" applyProtection="1">
      <alignment horizontal="left" vertical="center" wrapText="1"/>
    </xf>
    <xf numFmtId="0" fontId="8" fillId="0" borderId="0" xfId="0" applyFont="1" applyFill="1" applyBorder="1"/>
    <xf numFmtId="0" fontId="8" fillId="0" borderId="27" xfId="0" applyFont="1" applyFill="1" applyBorder="1"/>
    <xf numFmtId="0" fontId="8" fillId="0" borderId="8" xfId="0" applyFont="1" applyFill="1" applyBorder="1"/>
    <xf numFmtId="0" fontId="8" fillId="0" borderId="11" xfId="0" applyFont="1" applyFill="1" applyBorder="1"/>
    <xf numFmtId="0" fontId="8" fillId="0" borderId="29" xfId="0" applyFont="1" applyFill="1" applyBorder="1"/>
    <xf numFmtId="0" fontId="8" fillId="0" borderId="30" xfId="0" applyFont="1" applyFill="1" applyBorder="1"/>
    <xf numFmtId="0" fontId="14" fillId="0" borderId="29" xfId="0" applyFont="1" applyFill="1" applyBorder="1" applyAlignment="1" applyProtection="1">
      <alignment horizontal="left"/>
      <protection locked="0"/>
    </xf>
    <xf numFmtId="0" fontId="14" fillId="0" borderId="16" xfId="0" applyFont="1" applyFill="1" applyBorder="1" applyAlignment="1" applyProtection="1">
      <alignment horizontal="left"/>
      <protection locked="0"/>
    </xf>
    <xf numFmtId="0" fontId="8" fillId="0" borderId="16" xfId="0" applyFont="1" applyFill="1" applyBorder="1" applyProtection="1">
      <protection locked="0"/>
    </xf>
    <xf numFmtId="0" fontId="14" fillId="0" borderId="0" xfId="0" applyFont="1" applyFill="1" applyBorder="1" applyAlignment="1" applyProtection="1">
      <alignment horizontal="center"/>
      <protection locked="0"/>
    </xf>
    <xf numFmtId="0" fontId="8" fillId="0" borderId="0" xfId="0" applyFont="1" applyFill="1" applyBorder="1" applyProtection="1">
      <protection locked="0"/>
    </xf>
    <xf numFmtId="0" fontId="14" fillId="0" borderId="29" xfId="0" applyFont="1" applyFill="1" applyBorder="1" applyProtection="1">
      <protection locked="0"/>
    </xf>
    <xf numFmtId="0" fontId="14" fillId="0" borderId="0" xfId="0" applyFont="1" applyFill="1" applyBorder="1"/>
    <xf numFmtId="0" fontId="8" fillId="0" borderId="32" xfId="0" applyFont="1" applyFill="1" applyBorder="1" applyAlignment="1" applyProtection="1">
      <alignment horizontal="center"/>
      <protection locked="0"/>
    </xf>
    <xf numFmtId="0" fontId="8" fillId="0" borderId="16" xfId="0" applyFont="1" applyFill="1" applyBorder="1" applyAlignment="1" applyProtection="1">
      <alignment horizontal="center"/>
      <protection locked="0"/>
    </xf>
    <xf numFmtId="0" fontId="8" fillId="0" borderId="17"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30" xfId="0" applyFont="1" applyFill="1" applyBorder="1" applyAlignment="1" applyProtection="1">
      <alignment horizontal="center"/>
      <protection locked="0"/>
    </xf>
    <xf numFmtId="0" fontId="8" fillId="0" borderId="17" xfId="0" applyFont="1" applyFill="1" applyBorder="1" applyAlignment="1">
      <alignment horizontal="center"/>
    </xf>
    <xf numFmtId="0" fontId="8" fillId="0" borderId="0" xfId="0" applyFont="1" applyFill="1" applyBorder="1" applyAlignment="1">
      <alignment horizontal="center"/>
    </xf>
    <xf numFmtId="0" fontId="8" fillId="0" borderId="30" xfId="0" applyFont="1" applyFill="1" applyBorder="1" applyAlignment="1">
      <alignment horizontal="center"/>
    </xf>
    <xf numFmtId="0" fontId="8" fillId="7" borderId="29" xfId="0" applyFont="1" applyFill="1" applyBorder="1"/>
    <xf numFmtId="0" fontId="8" fillId="7" borderId="0" xfId="0" applyFont="1" applyFill="1" applyBorder="1"/>
    <xf numFmtId="0" fontId="8" fillId="7" borderId="30" xfId="0" applyFont="1" applyFill="1" applyBorder="1"/>
    <xf numFmtId="0" fontId="8" fillId="7" borderId="19" xfId="0" applyFont="1" applyFill="1" applyBorder="1" applyAlignment="1"/>
    <xf numFmtId="0" fontId="8" fillId="7" borderId="49" xfId="0" applyFont="1" applyFill="1" applyBorder="1" applyAlignment="1"/>
    <xf numFmtId="0" fontId="8" fillId="7" borderId="32" xfId="0" applyFont="1" applyFill="1" applyBorder="1" applyAlignment="1">
      <alignment horizontal="center"/>
    </xf>
    <xf numFmtId="0" fontId="8" fillId="7" borderId="20" xfId="0" applyFont="1" applyFill="1" applyBorder="1" applyAlignment="1">
      <alignment horizontal="center"/>
    </xf>
    <xf numFmtId="0" fontId="8" fillId="7" borderId="49" xfId="0" applyFont="1" applyFill="1" applyBorder="1" applyAlignment="1">
      <alignment horizontal="center"/>
    </xf>
    <xf numFmtId="0" fontId="8" fillId="7" borderId="51" xfId="0" applyFont="1" applyFill="1" applyBorder="1"/>
    <xf numFmtId="0" fontId="8" fillId="7" borderId="32" xfId="0" applyFont="1" applyFill="1" applyBorder="1"/>
    <xf numFmtId="0" fontId="8" fillId="7" borderId="31" xfId="0" applyFont="1" applyFill="1" applyBorder="1" applyAlignment="1">
      <alignment horizontal="left"/>
    </xf>
    <xf numFmtId="0" fontId="8" fillId="7" borderId="14" xfId="0" applyFont="1" applyFill="1" applyBorder="1"/>
    <xf numFmtId="0" fontId="8" fillId="7" borderId="28" xfId="0" applyFont="1" applyFill="1" applyBorder="1"/>
    <xf numFmtId="0" fontId="8" fillId="0" borderId="45" xfId="7" applyFont="1" applyFill="1" applyBorder="1"/>
    <xf numFmtId="0" fontId="8" fillId="7" borderId="20" xfId="0" applyFont="1" applyFill="1" applyBorder="1" applyAlignment="1"/>
    <xf numFmtId="0" fontId="8" fillId="7" borderId="59" xfId="0" applyFont="1" applyFill="1" applyBorder="1" applyAlignment="1"/>
    <xf numFmtId="0" fontId="8" fillId="7" borderId="40" xfId="0" applyFont="1" applyFill="1" applyBorder="1" applyAlignment="1"/>
    <xf numFmtId="0" fontId="8" fillId="7" borderId="15" xfId="0" applyFont="1" applyFill="1" applyBorder="1" applyAlignment="1">
      <alignment horizontal="center"/>
    </xf>
    <xf numFmtId="165" fontId="8" fillId="7" borderId="28" xfId="4" applyFont="1" applyFill="1" applyBorder="1"/>
    <xf numFmtId="165" fontId="8" fillId="7" borderId="56" xfId="0" applyNumberFormat="1" applyFont="1" applyFill="1" applyBorder="1"/>
    <xf numFmtId="0" fontId="8" fillId="0" borderId="16" xfId="0" applyFont="1" applyFill="1" applyBorder="1"/>
    <xf numFmtId="0" fontId="8" fillId="0" borderId="20" xfId="0" applyFont="1" applyFill="1" applyBorder="1"/>
    <xf numFmtId="0" fontId="8" fillId="0" borderId="0" xfId="0" applyFont="1" applyFill="1" applyBorder="1" applyAlignment="1">
      <alignment horizontal="left"/>
    </xf>
    <xf numFmtId="0" fontId="8" fillId="0" borderId="29" xfId="0" applyFont="1" applyFill="1" applyBorder="1" applyAlignment="1">
      <alignment horizontal="left"/>
    </xf>
    <xf numFmtId="0" fontId="8" fillId="0" borderId="41" xfId="0" applyFont="1" applyFill="1" applyBorder="1"/>
    <xf numFmtId="0" fontId="14" fillId="12" borderId="40" xfId="0" applyFont="1" applyFill="1" applyBorder="1"/>
    <xf numFmtId="0" fontId="8" fillId="12" borderId="20" xfId="0" applyFont="1" applyFill="1" applyBorder="1"/>
    <xf numFmtId="0" fontId="8" fillId="12" borderId="21" xfId="0" applyFont="1" applyFill="1" applyBorder="1"/>
    <xf numFmtId="0" fontId="8" fillId="12" borderId="0" xfId="0" applyFont="1" applyFill="1" applyBorder="1"/>
    <xf numFmtId="0" fontId="8" fillId="12" borderId="41" xfId="0" applyFont="1" applyFill="1" applyBorder="1"/>
    <xf numFmtId="0" fontId="8" fillId="12" borderId="30" xfId="0" applyFont="1" applyFill="1" applyBorder="1"/>
    <xf numFmtId="0" fontId="14" fillId="12" borderId="45" xfId="0" applyFont="1" applyFill="1" applyBorder="1"/>
    <xf numFmtId="0" fontId="8" fillId="12" borderId="32" xfId="0" applyFont="1" applyFill="1" applyBorder="1"/>
    <xf numFmtId="0" fontId="8" fillId="12" borderId="57" xfId="0" applyFont="1" applyFill="1" applyBorder="1"/>
    <xf numFmtId="0" fontId="8" fillId="12" borderId="58" xfId="0" applyFont="1" applyFill="1" applyBorder="1"/>
    <xf numFmtId="0" fontId="8" fillId="12" borderId="29" xfId="0" applyFont="1" applyFill="1" applyBorder="1"/>
    <xf numFmtId="0" fontId="14" fillId="9" borderId="10" xfId="0" applyFont="1" applyFill="1" applyBorder="1" applyAlignment="1">
      <alignment horizontal="center"/>
    </xf>
    <xf numFmtId="0" fontId="14" fillId="9" borderId="44" xfId="0" applyFont="1" applyFill="1" applyBorder="1" applyAlignment="1">
      <alignment horizontal="center"/>
    </xf>
    <xf numFmtId="0" fontId="14" fillId="9" borderId="33" xfId="0" applyFont="1" applyFill="1" applyBorder="1" applyAlignment="1">
      <alignment horizontal="center" vertical="center"/>
    </xf>
    <xf numFmtId="0" fontId="14" fillId="8" borderId="35" xfId="0" applyFont="1" applyFill="1" applyBorder="1" applyAlignment="1">
      <alignment horizontal="center" vertical="center" wrapText="1"/>
    </xf>
    <xf numFmtId="0" fontId="14" fillId="10" borderId="10" xfId="0" applyFont="1" applyFill="1" applyBorder="1" applyAlignment="1">
      <alignment horizontal="center" vertical="center"/>
    </xf>
    <xf numFmtId="0" fontId="14" fillId="10" borderId="10" xfId="0" applyFont="1" applyFill="1" applyBorder="1" applyAlignment="1">
      <alignment horizontal="center" vertical="center" wrapText="1"/>
    </xf>
    <xf numFmtId="0" fontId="14" fillId="10" borderId="35" xfId="0" applyFont="1" applyFill="1" applyBorder="1" applyAlignment="1">
      <alignment horizontal="center" vertical="center" wrapText="1"/>
    </xf>
    <xf numFmtId="0" fontId="14" fillId="10" borderId="44" xfId="0" applyFont="1" applyFill="1" applyBorder="1" applyAlignment="1">
      <alignment horizontal="center" vertical="center"/>
    </xf>
    <xf numFmtId="0" fontId="14" fillId="12" borderId="38" xfId="0" applyFont="1" applyFill="1" applyBorder="1"/>
    <xf numFmtId="0" fontId="14" fillId="12" borderId="24" xfId="0" applyFont="1" applyFill="1" applyBorder="1" applyAlignment="1"/>
    <xf numFmtId="0" fontId="14" fillId="12" borderId="25" xfId="0" applyFont="1" applyFill="1" applyBorder="1" applyAlignment="1"/>
    <xf numFmtId="0" fontId="14" fillId="13" borderId="25" xfId="0" applyFont="1" applyFill="1" applyBorder="1" applyAlignment="1">
      <alignment horizontal="center"/>
    </xf>
    <xf numFmtId="0" fontId="14" fillId="12" borderId="38" xfId="0" applyFont="1" applyFill="1" applyBorder="1" applyAlignment="1"/>
    <xf numFmtId="0" fontId="14" fillId="10" borderId="10" xfId="0" applyFont="1" applyFill="1" applyBorder="1" applyAlignment="1">
      <alignment horizontal="center"/>
    </xf>
    <xf numFmtId="0" fontId="14" fillId="10" borderId="44" xfId="0" applyFont="1" applyFill="1" applyBorder="1" applyAlignment="1">
      <alignment horizontal="center"/>
    </xf>
    <xf numFmtId="165" fontId="14" fillId="14" borderId="32" xfId="4" applyFont="1" applyFill="1" applyBorder="1"/>
    <xf numFmtId="9" fontId="14" fillId="14" borderId="46" xfId="5" applyFont="1" applyFill="1" applyBorder="1"/>
    <xf numFmtId="0" fontId="14" fillId="14" borderId="40" xfId="0" applyFont="1" applyFill="1" applyBorder="1" applyAlignment="1"/>
    <xf numFmtId="0" fontId="14" fillId="14" borderId="20" xfId="0" applyFont="1" applyFill="1" applyBorder="1" applyAlignment="1"/>
    <xf numFmtId="0" fontId="14" fillId="14" borderId="24" xfId="0" applyFont="1" applyFill="1" applyBorder="1" applyAlignment="1"/>
    <xf numFmtId="0" fontId="14" fillId="14" borderId="25" xfId="0" applyFont="1" applyFill="1" applyBorder="1" applyAlignment="1"/>
    <xf numFmtId="165" fontId="14" fillId="14" borderId="25" xfId="4" applyFont="1" applyFill="1" applyBorder="1"/>
    <xf numFmtId="9" fontId="14" fillId="14" borderId="39" xfId="5" applyFont="1" applyFill="1" applyBorder="1"/>
    <xf numFmtId="0" fontId="8" fillId="15" borderId="29" xfId="0" applyFont="1" applyFill="1" applyBorder="1"/>
    <xf numFmtId="0" fontId="8" fillId="15" borderId="0" xfId="0" applyFont="1" applyFill="1" applyBorder="1"/>
    <xf numFmtId="0" fontId="8" fillId="15" borderId="30" xfId="0" applyFont="1" applyFill="1" applyBorder="1"/>
    <xf numFmtId="0" fontId="14" fillId="10" borderId="44" xfId="0" applyFont="1" applyFill="1" applyBorder="1" applyAlignment="1">
      <alignment horizontal="center" vertical="center" wrapText="1"/>
    </xf>
    <xf numFmtId="4" fontId="8" fillId="7" borderId="56" xfId="0" applyNumberFormat="1" applyFont="1" applyFill="1" applyBorder="1"/>
    <xf numFmtId="0" fontId="3" fillId="16" borderId="62" xfId="3" applyFill="1" applyBorder="1" applyAlignment="1" applyProtection="1">
      <alignment horizontal="center" vertical="center"/>
    </xf>
    <xf numFmtId="0" fontId="3" fillId="16" borderId="62" xfId="3" applyFill="1" applyBorder="1" applyAlignment="1" applyProtection="1">
      <alignment horizontal="center" vertical="center" wrapText="1"/>
    </xf>
    <xf numFmtId="0" fontId="3" fillId="16" borderId="62" xfId="3" applyFill="1" applyBorder="1" applyAlignment="1" applyProtection="1">
      <alignment horizontal="left" vertical="center" wrapText="1"/>
    </xf>
    <xf numFmtId="4" fontId="0" fillId="0" borderId="0" xfId="0" applyNumberFormat="1" applyFill="1" applyProtection="1"/>
    <xf numFmtId="169" fontId="8" fillId="7" borderId="61" xfId="0" applyNumberFormat="1" applyFont="1" applyFill="1" applyBorder="1"/>
    <xf numFmtId="4" fontId="8" fillId="7" borderId="52" xfId="0" applyNumberFormat="1" applyFont="1" applyFill="1" applyBorder="1"/>
    <xf numFmtId="169" fontId="0" fillId="0" borderId="0" xfId="0" applyNumberFormat="1" applyFill="1" applyProtection="1"/>
    <xf numFmtId="0" fontId="14" fillId="12" borderId="38" xfId="0" applyFont="1" applyFill="1" applyBorder="1" applyAlignment="1">
      <alignment horizontal="left" vertical="center"/>
    </xf>
    <xf numFmtId="0" fontId="15" fillId="0" borderId="0" xfId="0" applyFont="1" applyFill="1" applyAlignment="1" applyProtection="1">
      <alignment horizontal="left" vertical="top" wrapText="1"/>
    </xf>
    <xf numFmtId="0" fontId="21" fillId="0" borderId="0" xfId="0" applyFont="1" applyFill="1" applyAlignment="1" applyProtection="1">
      <alignment horizontal="left" vertical="center" wrapText="1"/>
    </xf>
    <xf numFmtId="0" fontId="20" fillId="0" borderId="0" xfId="0" applyFont="1" applyFill="1" applyAlignment="1" applyProtection="1">
      <alignment horizontal="left" vertical="center" wrapText="1"/>
    </xf>
    <xf numFmtId="0" fontId="20" fillId="0" borderId="0" xfId="0" applyFont="1" applyFill="1" applyAlignment="1" applyProtection="1">
      <alignment wrapText="1"/>
    </xf>
    <xf numFmtId="0" fontId="21" fillId="0" borderId="0" xfId="0" applyFont="1" applyFill="1" applyAlignment="1" applyProtection="1">
      <alignment wrapText="1"/>
    </xf>
    <xf numFmtId="0" fontId="22" fillId="0" borderId="0" xfId="0" applyFont="1" applyFill="1" applyAlignment="1" applyProtection="1">
      <alignment horizontal="left" vertical="top" wrapText="1"/>
    </xf>
    <xf numFmtId="0" fontId="8" fillId="7" borderId="49" xfId="0" applyFont="1" applyFill="1" applyBorder="1" applyAlignment="1">
      <alignment horizontal="left"/>
    </xf>
    <xf numFmtId="0" fontId="8" fillId="7" borderId="59" xfId="0" applyFont="1" applyFill="1" applyBorder="1"/>
    <xf numFmtId="0" fontId="8" fillId="7" borderId="67" xfId="0" applyFont="1" applyFill="1" applyBorder="1"/>
    <xf numFmtId="0" fontId="24" fillId="5" borderId="65" xfId="10" applyFont="1" applyFill="1" applyBorder="1" applyAlignment="1" applyProtection="1">
      <alignment wrapText="1"/>
    </xf>
    <xf numFmtId="0" fontId="24" fillId="5" borderId="64" xfId="10" applyFont="1" applyFill="1" applyBorder="1" applyAlignment="1" applyProtection="1">
      <alignment horizontal="left" vertical="center" wrapText="1"/>
    </xf>
    <xf numFmtId="0" fontId="23" fillId="5" borderId="64" xfId="0" applyFont="1" applyFill="1" applyBorder="1" applyAlignment="1" applyProtection="1">
      <alignment horizontal="center" wrapText="1"/>
    </xf>
    <xf numFmtId="0" fontId="23" fillId="0" borderId="0" xfId="0" applyFont="1" applyFill="1" applyAlignment="1" applyProtection="1">
      <alignment horizontal="center" wrapText="1"/>
    </xf>
    <xf numFmtId="0" fontId="25" fillId="5" borderId="65" xfId="10" applyFont="1" applyFill="1" applyBorder="1" applyAlignment="1" applyProtection="1">
      <alignment wrapText="1"/>
    </xf>
    <xf numFmtId="0" fontId="25" fillId="5" borderId="64" xfId="10" applyFont="1" applyFill="1" applyBorder="1" applyAlignment="1" applyProtection="1">
      <alignment horizontal="left" vertical="center" wrapText="1"/>
    </xf>
    <xf numFmtId="0" fontId="26" fillId="0" borderId="0" xfId="0" applyFont="1" applyFill="1" applyAlignment="1" applyProtection="1">
      <alignment horizontal="center" wrapText="1"/>
    </xf>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0" fontId="1" fillId="0" borderId="0" xfId="11" applyFill="1" applyProtection="1"/>
    <xf numFmtId="0" fontId="15" fillId="0" borderId="0" xfId="11" applyFont="1" applyFill="1" applyAlignment="1" applyProtection="1">
      <alignment horizontal="left" vertical="top" wrapText="1"/>
    </xf>
    <xf numFmtId="0" fontId="0" fillId="0" borderId="0" xfId="0" applyFill="1" applyAlignment="1" applyProtection="1"/>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0" fontId="14" fillId="7" borderId="40" xfId="0" applyFont="1" applyFill="1" applyBorder="1" applyAlignment="1"/>
    <xf numFmtId="0" fontId="8" fillId="7" borderId="29" xfId="0" applyFont="1" applyFill="1" applyBorder="1" applyAlignment="1">
      <alignment horizontal="left"/>
    </xf>
    <xf numFmtId="0" fontId="8" fillId="7" borderId="18" xfId="0" applyFont="1" applyFill="1" applyBorder="1"/>
    <xf numFmtId="0" fontId="15" fillId="0" borderId="0" xfId="0"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49" fontId="15" fillId="0" borderId="0" xfId="0" applyNumberFormat="1" applyFont="1" applyFill="1" applyAlignment="1" applyProtection="1">
      <alignment horizontal="left" vertical="top" wrapText="1"/>
    </xf>
    <xf numFmtId="3" fontId="23" fillId="5" borderId="66" xfId="0" applyNumberFormat="1" applyFont="1" applyFill="1" applyBorder="1" applyAlignment="1" applyProtection="1">
      <alignment wrapText="1"/>
    </xf>
    <xf numFmtId="3" fontId="21" fillId="5" borderId="66" xfId="0" applyNumberFormat="1" applyFont="1" applyFill="1" applyBorder="1" applyAlignment="1" applyProtection="1">
      <alignment wrapText="1"/>
    </xf>
    <xf numFmtId="3" fontId="21" fillId="0" borderId="0" xfId="0" applyNumberFormat="1" applyFont="1" applyFill="1" applyAlignment="1" applyProtection="1">
      <alignment wrapText="1"/>
    </xf>
    <xf numFmtId="3" fontId="20" fillId="0" borderId="0" xfId="0" applyNumberFormat="1" applyFont="1" applyFill="1" applyAlignment="1" applyProtection="1">
      <alignment wrapText="1"/>
    </xf>
    <xf numFmtId="3" fontId="0" fillId="0" borderId="0" xfId="0" applyNumberFormat="1" applyFill="1" applyProtection="1"/>
    <xf numFmtId="3" fontId="0" fillId="3" borderId="3" xfId="2" applyNumberFormat="1" applyFont="1" applyBorder="1" applyProtection="1"/>
    <xf numFmtId="3" fontId="5" fillId="3" borderId="3" xfId="2" applyNumberFormat="1" applyFont="1" applyBorder="1" applyProtection="1"/>
    <xf numFmtId="3" fontId="5" fillId="0" borderId="0" xfId="0" applyNumberFormat="1" applyFont="1" applyFill="1" applyProtection="1"/>
    <xf numFmtId="3" fontId="3" fillId="5" borderId="4" xfId="3" applyNumberFormat="1" applyFill="1" applyBorder="1" applyAlignment="1" applyProtection="1">
      <alignment horizontal="center" vertical="center"/>
    </xf>
    <xf numFmtId="3" fontId="3" fillId="5" borderId="4" xfId="3" applyNumberFormat="1" applyFill="1" applyBorder="1" applyProtection="1"/>
    <xf numFmtId="3" fontId="3" fillId="16" borderId="62" xfId="3" applyNumberFormat="1" applyFill="1" applyBorder="1" applyAlignment="1" applyProtection="1">
      <alignment horizontal="center" vertical="center"/>
    </xf>
    <xf numFmtId="3" fontId="3" fillId="16" borderId="62" xfId="3" applyNumberFormat="1" applyFill="1" applyBorder="1" applyProtection="1"/>
    <xf numFmtId="172" fontId="8" fillId="7" borderId="56" xfId="0" applyNumberFormat="1" applyFont="1" applyFill="1" applyBorder="1"/>
    <xf numFmtId="0" fontId="23" fillId="4" borderId="68" xfId="0" applyFont="1" applyFill="1" applyBorder="1" applyAlignment="1" applyProtection="1">
      <alignment horizontal="center" vertical="center" wrapText="1"/>
    </xf>
    <xf numFmtId="0" fontId="23" fillId="4" borderId="69" xfId="0" applyFont="1" applyFill="1" applyBorder="1" applyAlignment="1" applyProtection="1">
      <alignment horizontal="center" vertical="center" wrapText="1"/>
    </xf>
    <xf numFmtId="0" fontId="7" fillId="23" borderId="6" xfId="1" applyFont="1" applyFill="1" applyBorder="1" applyProtection="1"/>
    <xf numFmtId="3" fontId="7" fillId="23" borderId="6" xfId="1" applyNumberFormat="1" applyFont="1" applyFill="1" applyBorder="1" applyProtection="1"/>
    <xf numFmtId="3" fontId="27" fillId="23" borderId="6" xfId="1" applyNumberFormat="1" applyFont="1" applyFill="1" applyBorder="1" applyAlignment="1" applyProtection="1">
      <alignment horizontal="center"/>
    </xf>
    <xf numFmtId="0" fontId="7" fillId="23" borderId="6" xfId="1" applyFont="1" applyFill="1" applyBorder="1" applyAlignment="1" applyProtection="1">
      <alignment horizontal="left" wrapText="1"/>
    </xf>
    <xf numFmtId="0" fontId="0" fillId="0" borderId="0" xfId="0" applyFill="1" applyAlignment="1" applyProtection="1">
      <alignment horizontal="left" wrapText="1"/>
    </xf>
    <xf numFmtId="0" fontId="3" fillId="16" borderId="62" xfId="3" applyFill="1" applyBorder="1" applyAlignment="1" applyProtection="1">
      <alignment vertical="center"/>
    </xf>
    <xf numFmtId="0" fontId="3" fillId="16" borderId="62" xfId="3" applyFill="1" applyBorder="1" applyAlignment="1" applyProtection="1"/>
    <xf numFmtId="4" fontId="0" fillId="0" borderId="14" xfId="2" applyNumberFormat="1" applyFont="1" applyFill="1" applyBorder="1" applyProtection="1">
      <protection locked="0"/>
    </xf>
    <xf numFmtId="0" fontId="0" fillId="0" borderId="14" xfId="2" quotePrefix="1" applyFont="1" applyFill="1" applyBorder="1" applyProtection="1"/>
    <xf numFmtId="174" fontId="32" fillId="0" borderId="0" xfId="0" applyNumberFormat="1" applyFont="1" applyFill="1" applyAlignment="1" applyProtection="1">
      <alignment wrapText="1"/>
    </xf>
    <xf numFmtId="0" fontId="14" fillId="12" borderId="26" xfId="0" applyFont="1" applyFill="1" applyBorder="1" applyAlignment="1">
      <alignment horizontal="right"/>
    </xf>
    <xf numFmtId="0" fontId="14" fillId="12" borderId="26" xfId="0" applyFont="1" applyFill="1" applyBorder="1" applyAlignment="1">
      <alignment horizontal="right" vertical="center"/>
    </xf>
    <xf numFmtId="0" fontId="15" fillId="0" borderId="0" xfId="0" applyFont="1" applyFill="1" applyAlignment="1" applyProtection="1">
      <alignment horizontal="left" vertical="top" wrapText="1"/>
    </xf>
    <xf numFmtId="0" fontId="14" fillId="17" borderId="29" xfId="0" applyFont="1" applyFill="1" applyBorder="1" applyAlignment="1">
      <alignment horizontal="center" vertical="center"/>
    </xf>
    <xf numFmtId="0" fontId="14" fillId="17" borderId="0" xfId="0" applyFont="1" applyFill="1" applyBorder="1" applyAlignment="1">
      <alignment horizontal="center" vertical="center"/>
    </xf>
    <xf numFmtId="0" fontId="14" fillId="25" borderId="22" xfId="0" applyFont="1" applyFill="1" applyBorder="1" applyAlignment="1">
      <alignment horizontal="center" vertical="center"/>
    </xf>
    <xf numFmtId="0" fontId="14" fillId="25" borderId="16" xfId="0" applyFont="1" applyFill="1" applyBorder="1" applyAlignment="1">
      <alignment horizontal="center" vertical="center" wrapText="1"/>
    </xf>
    <xf numFmtId="0" fontId="14" fillId="25" borderId="22" xfId="0" applyFont="1" applyFill="1" applyBorder="1" applyAlignment="1">
      <alignment horizontal="center" vertical="center" wrapText="1"/>
    </xf>
    <xf numFmtId="0" fontId="14" fillId="25" borderId="15" xfId="0" applyFont="1" applyFill="1" applyBorder="1" applyAlignment="1">
      <alignment horizontal="center" vertical="center" wrapText="1"/>
    </xf>
    <xf numFmtId="0" fontId="14" fillId="25" borderId="46" xfId="0" applyFont="1" applyFill="1" applyBorder="1" applyAlignment="1">
      <alignment horizontal="center" vertical="center" wrapText="1"/>
    </xf>
    <xf numFmtId="0" fontId="14" fillId="25" borderId="47" xfId="0" applyFont="1" applyFill="1" applyBorder="1" applyAlignment="1">
      <alignment horizontal="center" vertical="center" wrapText="1"/>
    </xf>
    <xf numFmtId="0" fontId="0" fillId="17" borderId="0" xfId="0" applyFill="1" applyProtection="1"/>
    <xf numFmtId="3" fontId="23" fillId="4" borderId="70" xfId="0" applyNumberFormat="1" applyFont="1" applyFill="1" applyBorder="1" applyAlignment="1" applyProtection="1">
      <alignment horizontal="center" vertical="top" wrapText="1"/>
    </xf>
    <xf numFmtId="167" fontId="3" fillId="5" borderId="4" xfId="3" applyNumberFormat="1" applyFill="1" applyBorder="1" applyProtection="1"/>
    <xf numFmtId="0" fontId="14" fillId="0" borderId="29" xfId="0" applyFont="1" applyFill="1" applyBorder="1" applyAlignment="1">
      <alignment horizontal="left"/>
    </xf>
    <xf numFmtId="0" fontId="14" fillId="0" borderId="16" xfId="0" applyFont="1" applyFill="1" applyBorder="1"/>
    <xf numFmtId="0" fontId="8" fillId="7" borderId="16" xfId="0" applyFont="1" applyFill="1" applyBorder="1" applyAlignment="1">
      <alignment horizontal="center"/>
    </xf>
    <xf numFmtId="0" fontId="35" fillId="7" borderId="17" xfId="0" applyFont="1" applyFill="1" applyBorder="1" applyAlignment="1">
      <alignment horizontal="center"/>
    </xf>
    <xf numFmtId="0" fontId="8" fillId="0" borderId="16" xfId="0" applyFont="1" applyFill="1" applyBorder="1" applyAlignment="1">
      <alignment horizontal="center" vertical="center"/>
    </xf>
    <xf numFmtId="0" fontId="14" fillId="0" borderId="34" xfId="0" applyFont="1" applyFill="1" applyBorder="1"/>
    <xf numFmtId="0" fontId="8" fillId="0" borderId="35" xfId="0" applyFont="1" applyFill="1" applyBorder="1"/>
    <xf numFmtId="0" fontId="8" fillId="0" borderId="37" xfId="0" applyFont="1" applyFill="1" applyBorder="1"/>
    <xf numFmtId="0" fontId="8" fillId="0" borderId="45" xfId="0" applyFont="1" applyFill="1" applyBorder="1" applyAlignment="1"/>
    <xf numFmtId="0" fontId="8" fillId="0" borderId="32" xfId="0" applyFont="1" applyFill="1" applyBorder="1" applyAlignment="1"/>
    <xf numFmtId="0" fontId="8" fillId="0" borderId="57" xfId="0" applyFont="1" applyFill="1" applyBorder="1" applyAlignment="1"/>
    <xf numFmtId="0" fontId="8" fillId="0" borderId="24" xfId="0" applyFont="1" applyFill="1" applyBorder="1" applyAlignment="1"/>
    <xf numFmtId="0" fontId="8" fillId="0" borderId="25" xfId="0" applyFont="1" applyFill="1" applyBorder="1" applyAlignment="1"/>
    <xf numFmtId="0" fontId="8" fillId="0" borderId="26" xfId="0" applyFont="1" applyFill="1" applyBorder="1" applyAlignment="1"/>
    <xf numFmtId="0" fontId="8" fillId="0" borderId="29" xfId="0" applyFont="1" applyFill="1" applyBorder="1" applyAlignment="1"/>
    <xf numFmtId="0" fontId="8" fillId="0" borderId="0" xfId="0" applyFont="1" applyFill="1" applyBorder="1" applyAlignment="1"/>
    <xf numFmtId="0" fontId="8" fillId="0" borderId="30" xfId="0" applyFont="1" applyFill="1" applyBorder="1" applyAlignment="1"/>
    <xf numFmtId="0" fontId="8" fillId="0" borderId="27" xfId="0" applyFont="1" applyBorder="1"/>
    <xf numFmtId="0" fontId="8" fillId="0" borderId="8" xfId="0" applyFont="1" applyBorder="1"/>
    <xf numFmtId="0" fontId="8" fillId="0" borderId="11" xfId="0" applyFont="1" applyBorder="1"/>
    <xf numFmtId="0" fontId="8" fillId="0" borderId="29" xfId="0" applyFont="1" applyBorder="1"/>
    <xf numFmtId="0" fontId="8" fillId="0" borderId="0" xfId="0" applyFont="1" applyBorder="1"/>
    <xf numFmtId="0" fontId="8" fillId="0" borderId="30" xfId="0" applyFont="1" applyBorder="1"/>
    <xf numFmtId="0" fontId="8" fillId="0" borderId="45" xfId="0" applyFont="1" applyBorder="1" applyAlignment="1"/>
    <xf numFmtId="0" fontId="8" fillId="0" borderId="32" xfId="0" applyFont="1" applyBorder="1" applyAlignment="1"/>
    <xf numFmtId="0" fontId="8" fillId="0" borderId="57" xfId="0" applyFont="1" applyBorder="1" applyAlignment="1"/>
    <xf numFmtId="0" fontId="8" fillId="0" borderId="24" xfId="0" applyFont="1" applyBorder="1" applyAlignment="1"/>
    <xf numFmtId="0" fontId="8" fillId="0" borderId="25" xfId="0" applyFont="1" applyBorder="1" applyAlignment="1"/>
    <xf numFmtId="0" fontId="8" fillId="0" borderId="26" xfId="0" applyFont="1" applyBorder="1" applyAlignment="1"/>
    <xf numFmtId="0" fontId="8" fillId="0" borderId="29" xfId="0" applyFont="1" applyBorder="1" applyAlignment="1"/>
    <xf numFmtId="0" fontId="8" fillId="0" borderId="0" xfId="0" applyFont="1" applyBorder="1" applyAlignment="1"/>
    <xf numFmtId="0" fontId="8" fillId="0" borderId="30" xfId="0" applyFont="1" applyBorder="1" applyAlignment="1"/>
    <xf numFmtId="0" fontId="14" fillId="0" borderId="29" xfId="0" applyFont="1" applyBorder="1" applyAlignment="1">
      <alignment horizontal="left"/>
    </xf>
    <xf numFmtId="0" fontId="8" fillId="0" borderId="0" xfId="0" applyFont="1" applyBorder="1" applyAlignment="1">
      <alignment horizontal="center"/>
    </xf>
    <xf numFmtId="0" fontId="8" fillId="0" borderId="30" xfId="0" applyFont="1" applyBorder="1" applyAlignment="1">
      <alignment horizontal="center"/>
    </xf>
    <xf numFmtId="0" fontId="8" fillId="0" borderId="0" xfId="0" applyFont="1" applyBorder="1" applyAlignment="1">
      <alignment horizontal="left"/>
    </xf>
    <xf numFmtId="0" fontId="8" fillId="0" borderId="29" xfId="0" applyFont="1" applyBorder="1" applyAlignment="1">
      <alignment horizontal="left"/>
    </xf>
    <xf numFmtId="0" fontId="8" fillId="0" borderId="41" xfId="0" applyFont="1" applyBorder="1"/>
    <xf numFmtId="0" fontId="8" fillId="0" borderId="0" xfId="0" applyFont="1" applyFill="1" applyBorder="1" applyAlignment="1">
      <alignment horizontal="center" vertical="center"/>
    </xf>
    <xf numFmtId="0" fontId="8" fillId="0" borderId="58" xfId="0" applyFont="1" applyFill="1" applyBorder="1" applyAlignment="1">
      <alignment horizontal="left"/>
    </xf>
    <xf numFmtId="0" fontId="14" fillId="0" borderId="29" xfId="0" applyFont="1" applyFill="1" applyBorder="1" applyAlignment="1" applyProtection="1">
      <alignment vertical="top"/>
      <protection locked="0"/>
    </xf>
    <xf numFmtId="0" fontId="14" fillId="0" borderId="0" xfId="0" applyFont="1" applyFill="1" applyBorder="1" applyAlignment="1">
      <alignment vertical="top"/>
    </xf>
    <xf numFmtId="0" fontId="8" fillId="0" borderId="0" xfId="0" applyFont="1" applyFill="1" applyBorder="1" applyAlignment="1">
      <alignment vertical="top"/>
    </xf>
    <xf numFmtId="0" fontId="8" fillId="0" borderId="30" xfId="0" applyFont="1" applyFill="1" applyBorder="1" applyAlignment="1">
      <alignment horizontal="center" vertical="top"/>
    </xf>
    <xf numFmtId="0" fontId="14" fillId="12" borderId="29" xfId="0" applyFont="1" applyFill="1" applyBorder="1"/>
    <xf numFmtId="0" fontId="14" fillId="7" borderId="15" xfId="0" applyFont="1" applyFill="1" applyBorder="1" applyAlignment="1">
      <alignment horizontal="center"/>
    </xf>
    <xf numFmtId="0" fontId="14" fillId="7" borderId="42" xfId="0" applyFont="1" applyFill="1" applyBorder="1" applyAlignment="1">
      <alignment horizontal="center"/>
    </xf>
    <xf numFmtId="169" fontId="8" fillId="7" borderId="22" xfId="0" applyNumberFormat="1" applyFont="1" applyFill="1" applyBorder="1" applyAlignment="1">
      <alignment horizontal="right"/>
    </xf>
    <xf numFmtId="166" fontId="8" fillId="7" borderId="15" xfId="0" applyNumberFormat="1" applyFont="1" applyFill="1" applyBorder="1" applyAlignment="1">
      <alignment horizontal="right"/>
    </xf>
    <xf numFmtId="166" fontId="8" fillId="7" borderId="42" xfId="0" applyNumberFormat="1" applyFont="1" applyFill="1" applyBorder="1" applyAlignment="1">
      <alignment horizontal="right"/>
    </xf>
    <xf numFmtId="169" fontId="8" fillId="7" borderId="47" xfId="0" applyNumberFormat="1" applyFont="1" applyFill="1" applyBorder="1" applyAlignment="1">
      <alignment horizontal="right"/>
    </xf>
    <xf numFmtId="169" fontId="8" fillId="7" borderId="28" xfId="0" applyNumberFormat="1" applyFont="1" applyFill="1" applyBorder="1" applyAlignment="1">
      <alignment horizontal="right"/>
    </xf>
    <xf numFmtId="4" fontId="8" fillId="7" borderId="14" xfId="0" applyNumberFormat="1" applyFont="1" applyFill="1" applyBorder="1" applyAlignment="1">
      <alignment horizontal="right"/>
    </xf>
    <xf numFmtId="0" fontId="8" fillId="7" borderId="28" xfId="0" applyNumberFormat="1" applyFont="1" applyFill="1" applyBorder="1" applyAlignment="1">
      <alignment horizontal="right"/>
    </xf>
    <xf numFmtId="166" fontId="8" fillId="7" borderId="19" xfId="0" applyNumberFormat="1" applyFont="1" applyFill="1" applyBorder="1" applyAlignment="1">
      <alignment horizontal="right"/>
    </xf>
    <xf numFmtId="166" fontId="8" fillId="7" borderId="49" xfId="0" applyNumberFormat="1" applyFont="1" applyFill="1" applyBorder="1" applyAlignment="1">
      <alignment horizontal="right"/>
    </xf>
    <xf numFmtId="4" fontId="8" fillId="7" borderId="28" xfId="0" applyNumberFormat="1" applyFont="1" applyFill="1" applyBorder="1" applyAlignment="1">
      <alignment horizontal="right"/>
    </xf>
    <xf numFmtId="2" fontId="8" fillId="7" borderId="14" xfId="0" applyNumberFormat="1" applyFont="1" applyFill="1" applyBorder="1"/>
    <xf numFmtId="0" fontId="14" fillId="7" borderId="29" xfId="0" applyFont="1" applyFill="1" applyBorder="1"/>
    <xf numFmtId="0" fontId="14" fillId="7" borderId="16" xfId="0" applyFont="1" applyFill="1" applyBorder="1" applyAlignment="1">
      <alignment horizontal="center"/>
    </xf>
    <xf numFmtId="166" fontId="8" fillId="7" borderId="22" xfId="0" applyNumberFormat="1" applyFont="1" applyFill="1" applyBorder="1" applyAlignment="1">
      <alignment horizontal="right"/>
    </xf>
    <xf numFmtId="2" fontId="8" fillId="7" borderId="42" xfId="0" applyNumberFormat="1" applyFont="1" applyFill="1" applyBorder="1" applyAlignment="1">
      <alignment horizontal="right"/>
    </xf>
    <xf numFmtId="2" fontId="8" fillId="7" borderId="47" xfId="0" applyNumberFormat="1" applyFont="1" applyFill="1" applyBorder="1" applyAlignment="1">
      <alignment horizontal="right"/>
    </xf>
    <xf numFmtId="2" fontId="8" fillId="7" borderId="56" xfId="0" applyNumberFormat="1" applyFont="1" applyFill="1" applyBorder="1"/>
    <xf numFmtId="2" fontId="8" fillId="7" borderId="32" xfId="0" applyNumberFormat="1" applyFont="1" applyFill="1" applyBorder="1"/>
    <xf numFmtId="169" fontId="8" fillId="7" borderId="28" xfId="0" applyNumberFormat="1" applyFont="1" applyFill="1" applyBorder="1"/>
    <xf numFmtId="0" fontId="8" fillId="7" borderId="18" xfId="0" applyFont="1" applyFill="1" applyBorder="1" applyAlignment="1">
      <alignment horizontal="center"/>
    </xf>
    <xf numFmtId="2" fontId="8" fillId="7" borderId="19" xfId="0" applyNumberFormat="1" applyFont="1" applyFill="1" applyBorder="1" applyAlignment="1">
      <alignment horizontal="right"/>
    </xf>
    <xf numFmtId="2" fontId="8" fillId="7" borderId="49" xfId="0" applyNumberFormat="1" applyFont="1" applyFill="1" applyBorder="1" applyAlignment="1">
      <alignment horizontal="right"/>
    </xf>
    <xf numFmtId="2" fontId="8" fillId="7" borderId="28" xfId="0" applyNumberFormat="1" applyFont="1" applyFill="1" applyBorder="1"/>
    <xf numFmtId="169" fontId="8" fillId="7" borderId="14" xfId="0" applyNumberFormat="1" applyFont="1" applyFill="1" applyBorder="1"/>
    <xf numFmtId="1" fontId="8" fillId="0" borderId="14" xfId="8" applyNumberFormat="1" applyFont="1" applyFill="1" applyBorder="1" applyAlignment="1">
      <alignment horizontal="center"/>
    </xf>
    <xf numFmtId="169" fontId="8" fillId="0" borderId="14" xfId="9" applyNumberFormat="1" applyFont="1" applyFill="1" applyBorder="1"/>
    <xf numFmtId="4" fontId="8" fillId="0" borderId="32" xfId="7" applyNumberFormat="1" applyFont="1" applyFill="1" applyBorder="1"/>
    <xf numFmtId="4" fontId="8" fillId="0" borderId="28" xfId="7" applyNumberFormat="1" applyFont="1" applyFill="1" applyBorder="1"/>
    <xf numFmtId="9" fontId="8" fillId="0" borderId="14" xfId="8" applyFont="1" applyFill="1" applyBorder="1" applyAlignment="1">
      <alignment horizontal="center"/>
    </xf>
    <xf numFmtId="4" fontId="8" fillId="0" borderId="14" xfId="7" applyNumberFormat="1" applyFont="1" applyFill="1" applyBorder="1"/>
    <xf numFmtId="2" fontId="8" fillId="7" borderId="16" xfId="0" applyNumberFormat="1" applyFont="1" applyFill="1" applyBorder="1" applyAlignment="1">
      <alignment horizontal="right"/>
    </xf>
    <xf numFmtId="2" fontId="8" fillId="7" borderId="32" xfId="0" applyNumberFormat="1" applyFont="1" applyFill="1" applyBorder="1" applyAlignment="1">
      <alignment horizontal="right"/>
    </xf>
    <xf numFmtId="4" fontId="8" fillId="0" borderId="56" xfId="7" applyNumberFormat="1" applyFont="1" applyFill="1" applyBorder="1"/>
    <xf numFmtId="0" fontId="14" fillId="10" borderId="10" xfId="0" applyFont="1" applyFill="1" applyBorder="1" applyAlignment="1">
      <alignment horizontal="center" wrapText="1"/>
    </xf>
    <xf numFmtId="0" fontId="14" fillId="10" borderId="44" xfId="0" applyFont="1" applyFill="1" applyBorder="1" applyAlignment="1">
      <alignment horizontal="center" wrapText="1"/>
    </xf>
    <xf numFmtId="9" fontId="8" fillId="0" borderId="46" xfId="7" applyNumberFormat="1" applyFont="1" applyFill="1" applyBorder="1"/>
    <xf numFmtId="9" fontId="8" fillId="0" borderId="59" xfId="7" applyNumberFormat="1" applyFont="1" applyFill="1" applyBorder="1"/>
    <xf numFmtId="0" fontId="14" fillId="12" borderId="25" xfId="0" applyFont="1" applyFill="1" applyBorder="1" applyAlignment="1">
      <alignment horizontal="right"/>
    </xf>
    <xf numFmtId="0" fontId="8" fillId="8" borderId="9" xfId="0" applyFont="1" applyFill="1" applyBorder="1"/>
    <xf numFmtId="0" fontId="14" fillId="13" borderId="56" xfId="0" applyFont="1" applyFill="1" applyBorder="1" applyAlignment="1">
      <alignment horizontal="center"/>
    </xf>
    <xf numFmtId="0" fontId="8" fillId="7" borderId="24" xfId="0" applyFont="1" applyFill="1" applyBorder="1" applyAlignment="1"/>
    <xf numFmtId="0" fontId="8" fillId="7" borderId="25" xfId="0" applyFont="1" applyFill="1" applyBorder="1" applyAlignment="1"/>
    <xf numFmtId="0" fontId="8" fillId="7" borderId="14" xfId="0" applyFont="1" applyFill="1" applyBorder="1" applyAlignment="1">
      <alignment horizontal="center"/>
    </xf>
    <xf numFmtId="0" fontId="8" fillId="7" borderId="22" xfId="0" applyFont="1" applyFill="1" applyBorder="1" applyAlignment="1">
      <alignment horizontal="center"/>
    </xf>
    <xf numFmtId="0" fontId="14" fillId="10" borderId="34" xfId="0" applyFont="1" applyFill="1" applyBorder="1" applyAlignment="1">
      <alignment horizontal="center"/>
    </xf>
    <xf numFmtId="0" fontId="14" fillId="10" borderId="35" xfId="0" applyFont="1" applyFill="1" applyBorder="1" applyAlignment="1">
      <alignment horizontal="center"/>
    </xf>
    <xf numFmtId="0" fontId="14" fillId="10" borderId="43" xfId="0" applyFont="1" applyFill="1" applyBorder="1" applyAlignment="1">
      <alignment horizontal="center"/>
    </xf>
    <xf numFmtId="0" fontId="8" fillId="7" borderId="32" xfId="0" applyFont="1" applyFill="1" applyBorder="1" applyAlignment="1"/>
    <xf numFmtId="0" fontId="8" fillId="7" borderId="48" xfId="0" applyFont="1" applyFill="1" applyBorder="1" applyAlignment="1">
      <alignment horizontal="center"/>
    </xf>
    <xf numFmtId="0" fontId="8" fillId="7" borderId="45" xfId="0" applyFont="1" applyFill="1" applyBorder="1" applyAlignment="1">
      <alignment horizontal="left"/>
    </xf>
    <xf numFmtId="0" fontId="8" fillId="7" borderId="32" xfId="0" applyFont="1" applyFill="1" applyBorder="1" applyAlignment="1">
      <alignment horizontal="left"/>
    </xf>
    <xf numFmtId="0" fontId="8" fillId="7" borderId="46" xfId="0" applyFont="1" applyFill="1" applyBorder="1" applyAlignment="1">
      <alignment horizontal="left"/>
    </xf>
    <xf numFmtId="0" fontId="8" fillId="7" borderId="20" xfId="0" applyFont="1" applyFill="1" applyBorder="1" applyAlignment="1">
      <alignment horizontal="left"/>
    </xf>
    <xf numFmtId="0" fontId="8" fillId="7" borderId="39" xfId="0" applyFont="1" applyFill="1" applyBorder="1" applyAlignment="1">
      <alignment horizontal="center"/>
    </xf>
    <xf numFmtId="0" fontId="8" fillId="7" borderId="50" xfId="0" applyFont="1" applyFill="1" applyBorder="1" applyAlignment="1">
      <alignment horizontal="center"/>
    </xf>
    <xf numFmtId="0" fontId="8" fillId="0" borderId="16" xfId="0" applyFont="1" applyFill="1" applyBorder="1" applyAlignment="1">
      <alignment horizontal="center"/>
    </xf>
    <xf numFmtId="0" fontId="14" fillId="7" borderId="12" xfId="0" applyFont="1" applyFill="1" applyBorder="1" applyAlignment="1">
      <alignment horizontal="center"/>
    </xf>
    <xf numFmtId="0" fontId="14" fillId="7" borderId="0" xfId="0" applyFont="1" applyFill="1" applyBorder="1" applyAlignment="1">
      <alignment horizontal="center"/>
    </xf>
    <xf numFmtId="0" fontId="14" fillId="7" borderId="13" xfId="0" applyFont="1" applyFill="1" applyBorder="1" applyAlignment="1">
      <alignment horizontal="center"/>
    </xf>
    <xf numFmtId="0" fontId="14" fillId="0" borderId="29" xfId="0" applyFont="1" applyFill="1" applyBorder="1" applyAlignment="1">
      <alignment horizontal="justify" vertical="center" wrapText="1"/>
    </xf>
    <xf numFmtId="0" fontId="14" fillId="0" borderId="0" xfId="0" applyFont="1" applyFill="1" applyBorder="1" applyAlignment="1">
      <alignment horizontal="justify" vertical="center" wrapText="1"/>
    </xf>
    <xf numFmtId="0" fontId="14" fillId="0" borderId="30" xfId="0" applyFont="1" applyFill="1" applyBorder="1" applyAlignment="1">
      <alignment horizontal="justify" vertical="center" wrapText="1"/>
    </xf>
    <xf numFmtId="0" fontId="14" fillId="10" borderId="36" xfId="0" applyFont="1" applyFill="1" applyBorder="1" applyAlignment="1">
      <alignment horizontal="center" wrapText="1"/>
    </xf>
    <xf numFmtId="166" fontId="8" fillId="7" borderId="48" xfId="0" applyNumberFormat="1" applyFont="1" applyFill="1" applyBorder="1" applyAlignment="1">
      <alignment horizontal="right"/>
    </xf>
    <xf numFmtId="166" fontId="8" fillId="7" borderId="46" xfId="0" applyNumberFormat="1" applyFont="1" applyFill="1" applyBorder="1" applyAlignment="1">
      <alignment horizontal="right"/>
    </xf>
    <xf numFmtId="0" fontId="14" fillId="0" borderId="29" xfId="0" applyFont="1" applyBorder="1" applyAlignment="1">
      <alignment horizontal="justify" vertical="center" wrapText="1"/>
    </xf>
    <xf numFmtId="0" fontId="14" fillId="0" borderId="0" xfId="0" applyFont="1" applyBorder="1" applyAlignment="1">
      <alignment horizontal="justify" vertical="center" wrapText="1"/>
    </xf>
    <xf numFmtId="0" fontId="14" fillId="0" borderId="30" xfId="0" applyFont="1" applyBorder="1" applyAlignment="1">
      <alignment horizontal="justify" vertical="center" wrapText="1"/>
    </xf>
    <xf numFmtId="0" fontId="14" fillId="8" borderId="56" xfId="0" applyFont="1" applyFill="1" applyBorder="1" applyAlignment="1">
      <alignment horizontal="center" vertical="center" wrapText="1"/>
    </xf>
    <xf numFmtId="0" fontId="8" fillId="0" borderId="0" xfId="0" applyFont="1" applyFill="1" applyBorder="1" applyAlignment="1">
      <alignment horizontal="center" vertical="top"/>
    </xf>
    <xf numFmtId="4" fontId="8" fillId="7" borderId="28" xfId="7" applyNumberFormat="1" applyFont="1" applyFill="1" applyBorder="1"/>
    <xf numFmtId="0" fontId="8" fillId="13" borderId="0" xfId="0" applyFont="1" applyFill="1" applyBorder="1"/>
    <xf numFmtId="0" fontId="14" fillId="13" borderId="29" xfId="0" applyFont="1" applyFill="1" applyBorder="1" applyAlignment="1">
      <alignment horizontal="left"/>
    </xf>
    <xf numFmtId="0" fontId="8" fillId="13" borderId="0" xfId="0" applyFont="1" applyFill="1" applyBorder="1" applyAlignment="1">
      <alignment horizontal="right"/>
    </xf>
    <xf numFmtId="0" fontId="8" fillId="13" borderId="16" xfId="0" applyFont="1" applyFill="1" applyBorder="1" applyAlignment="1">
      <alignment horizontal="center"/>
    </xf>
    <xf numFmtId="0" fontId="8" fillId="13" borderId="0" xfId="0" applyFont="1" applyFill="1" applyBorder="1" applyAlignment="1">
      <alignment horizontal="center"/>
    </xf>
    <xf numFmtId="0" fontId="14" fillId="13" borderId="0" xfId="0" applyFont="1" applyFill="1" applyBorder="1" applyAlignment="1">
      <alignment horizontal="right"/>
    </xf>
    <xf numFmtId="0" fontId="8" fillId="13" borderId="16" xfId="0" applyFont="1" applyFill="1" applyBorder="1" applyAlignment="1">
      <alignment horizontal="right"/>
    </xf>
    <xf numFmtId="0" fontId="8" fillId="13" borderId="30" xfId="0" applyFont="1" applyFill="1" applyBorder="1" applyAlignment="1">
      <alignment horizontal="center"/>
    </xf>
    <xf numFmtId="0" fontId="8" fillId="13" borderId="58" xfId="0" applyFont="1" applyFill="1" applyBorder="1" applyAlignment="1">
      <alignment horizontal="left"/>
    </xf>
    <xf numFmtId="0" fontId="8" fillId="13" borderId="41" xfId="0" applyFont="1" applyFill="1" applyBorder="1" applyAlignment="1">
      <alignment horizontal="right"/>
    </xf>
    <xf numFmtId="0" fontId="8" fillId="13" borderId="41" xfId="0" applyFont="1" applyFill="1" applyBorder="1" applyAlignment="1">
      <alignment horizontal="center"/>
    </xf>
    <xf numFmtId="0" fontId="8" fillId="24" borderId="53" xfId="0" applyFont="1" applyFill="1" applyBorder="1" applyAlignment="1">
      <alignment horizontal="center"/>
    </xf>
    <xf numFmtId="0" fontId="14" fillId="24" borderId="54" xfId="0" applyFont="1" applyFill="1" applyBorder="1" applyAlignment="1">
      <alignment horizontal="center"/>
    </xf>
    <xf numFmtId="0" fontId="8" fillId="24" borderId="54" xfId="0" applyFont="1" applyFill="1" applyBorder="1" applyAlignment="1">
      <alignment vertical="center"/>
    </xf>
    <xf numFmtId="0" fontId="8" fillId="24" borderId="55" xfId="0" applyFont="1" applyFill="1" applyBorder="1" applyAlignment="1">
      <alignment vertical="center"/>
    </xf>
    <xf numFmtId="0" fontId="8" fillId="24" borderId="27" xfId="0" applyFont="1" applyFill="1" applyBorder="1" applyAlignment="1">
      <alignment horizontal="center"/>
    </xf>
    <xf numFmtId="0" fontId="14" fillId="24" borderId="8" xfId="0" applyFont="1" applyFill="1" applyBorder="1" applyAlignment="1">
      <alignment horizontal="center"/>
    </xf>
    <xf numFmtId="0" fontId="14" fillId="24" borderId="8" xfId="0" applyFont="1" applyFill="1" applyBorder="1" applyAlignment="1">
      <alignment horizontal="left"/>
    </xf>
    <xf numFmtId="0" fontId="8" fillId="24" borderId="8" xfId="0" applyFont="1" applyFill="1" applyBorder="1" applyAlignment="1">
      <alignment horizontal="center" vertical="center"/>
    </xf>
    <xf numFmtId="0" fontId="8" fillId="24" borderId="10" xfId="0" applyFont="1" applyFill="1" applyBorder="1" applyAlignment="1">
      <alignment horizontal="center" vertical="center"/>
    </xf>
    <xf numFmtId="0" fontId="8" fillId="24" borderId="44" xfId="0" applyFont="1" applyFill="1" applyBorder="1" applyAlignment="1">
      <alignment horizontal="center" vertical="center"/>
    </xf>
    <xf numFmtId="0" fontId="8" fillId="24" borderId="29" xfId="0" applyFont="1" applyFill="1" applyBorder="1" applyAlignment="1">
      <alignment horizontal="center"/>
    </xf>
    <xf numFmtId="0" fontId="14" fillId="24" borderId="0" xfId="0" applyFont="1" applyFill="1" applyBorder="1" applyAlignment="1">
      <alignment horizontal="center"/>
    </xf>
    <xf numFmtId="0" fontId="14" fillId="24" borderId="0" xfId="0" applyFont="1" applyFill="1" applyBorder="1" applyAlignment="1">
      <alignment horizontal="left"/>
    </xf>
    <xf numFmtId="0" fontId="8" fillId="24" borderId="0" xfId="0" applyFont="1" applyFill="1" applyBorder="1" applyAlignment="1">
      <alignment horizontal="right" vertical="center"/>
    </xf>
    <xf numFmtId="0" fontId="8" fillId="24" borderId="0" xfId="0" applyFont="1" applyFill="1" applyBorder="1" applyAlignment="1">
      <alignment horizontal="center" vertical="center"/>
    </xf>
    <xf numFmtId="0" fontId="8" fillId="24" borderId="30" xfId="0" applyFont="1" applyFill="1" applyBorder="1" applyAlignment="1">
      <alignment horizontal="center" vertical="center"/>
    </xf>
    <xf numFmtId="0" fontId="33" fillId="24" borderId="0" xfId="0" applyFont="1" applyFill="1" applyBorder="1" applyAlignment="1">
      <alignment horizontal="center"/>
    </xf>
    <xf numFmtId="0" fontId="8" fillId="24" borderId="0" xfId="0" applyFont="1" applyFill="1" applyBorder="1"/>
    <xf numFmtId="0" fontId="34" fillId="24" borderId="0" xfId="0" applyFont="1" applyFill="1" applyBorder="1" applyAlignment="1">
      <alignment horizontal="left" vertical="center"/>
    </xf>
    <xf numFmtId="0" fontId="8" fillId="0" borderId="41" xfId="0" applyFont="1" applyFill="1" applyBorder="1" applyAlignment="1">
      <alignment horizontal="left"/>
    </xf>
    <xf numFmtId="169" fontId="8" fillId="7" borderId="56" xfId="0" applyNumberFormat="1" applyFont="1" applyFill="1" applyBorder="1"/>
    <xf numFmtId="169" fontId="8" fillId="0" borderId="28" xfId="7" applyNumberFormat="1" applyFont="1" applyFill="1" applyBorder="1"/>
    <xf numFmtId="166" fontId="8" fillId="7" borderId="14" xfId="0" applyNumberFormat="1" applyFont="1" applyFill="1" applyBorder="1" applyAlignment="1">
      <alignment horizontal="right"/>
    </xf>
    <xf numFmtId="9" fontId="8" fillId="7" borderId="49" xfId="5" applyFont="1" applyFill="1" applyBorder="1" applyAlignment="1">
      <alignment horizontal="left"/>
    </xf>
    <xf numFmtId="164" fontId="8" fillId="7" borderId="42" xfId="9" applyFont="1" applyFill="1" applyBorder="1" applyAlignment="1">
      <alignment horizontal="right"/>
    </xf>
    <xf numFmtId="164" fontId="8" fillId="7" borderId="46" xfId="0" applyNumberFormat="1" applyFont="1" applyFill="1" applyBorder="1" applyAlignment="1">
      <alignment horizontal="center"/>
    </xf>
    <xf numFmtId="0" fontId="8" fillId="0" borderId="16" xfId="0" applyFont="1" applyBorder="1"/>
    <xf numFmtId="0" fontId="8" fillId="0" borderId="20" xfId="0" applyFont="1" applyBorder="1"/>
    <xf numFmtId="0" fontId="8" fillId="0" borderId="58" xfId="0" applyFont="1" applyBorder="1" applyAlignment="1">
      <alignment horizontal="left"/>
    </xf>
    <xf numFmtId="0" fontId="8" fillId="0" borderId="41" xfId="0" applyFont="1" applyBorder="1" applyAlignment="1">
      <alignment horizontal="left"/>
    </xf>
    <xf numFmtId="0" fontId="14" fillId="7" borderId="48" xfId="0" applyFont="1" applyFill="1" applyBorder="1" applyAlignment="1">
      <alignment horizontal="center"/>
    </xf>
    <xf numFmtId="0" fontId="14" fillId="7" borderId="46" xfId="0" applyFont="1" applyFill="1" applyBorder="1" applyAlignment="1">
      <alignment horizontal="center"/>
    </xf>
    <xf numFmtId="166" fontId="8" fillId="7" borderId="12" xfId="0" applyNumberFormat="1" applyFont="1" applyFill="1" applyBorder="1" applyAlignment="1">
      <alignment horizontal="right"/>
    </xf>
    <xf numFmtId="166" fontId="8" fillId="7" borderId="13" xfId="0" applyNumberFormat="1" applyFont="1" applyFill="1" applyBorder="1" applyAlignment="1">
      <alignment horizontal="right"/>
    </xf>
    <xf numFmtId="0" fontId="14" fillId="7" borderId="32" xfId="0" applyFont="1" applyFill="1" applyBorder="1" applyAlignment="1">
      <alignment horizontal="center"/>
    </xf>
    <xf numFmtId="164" fontId="8" fillId="7" borderId="46" xfId="9" applyFont="1" applyFill="1" applyBorder="1" applyAlignment="1">
      <alignment horizontal="right"/>
    </xf>
    <xf numFmtId="0" fontId="8" fillId="7" borderId="0" xfId="0" applyFont="1" applyFill="1" applyBorder="1" applyAlignment="1">
      <alignment horizontal="center"/>
    </xf>
    <xf numFmtId="166" fontId="8" fillId="7" borderId="23" xfId="0" applyNumberFormat="1" applyFont="1" applyFill="1" applyBorder="1" applyAlignment="1">
      <alignment horizontal="right"/>
    </xf>
    <xf numFmtId="164" fontId="8" fillId="7" borderId="13" xfId="9" applyFont="1" applyFill="1" applyBorder="1" applyAlignment="1">
      <alignment horizontal="right"/>
    </xf>
    <xf numFmtId="169" fontId="8" fillId="7" borderId="88" xfId="0" applyNumberFormat="1" applyFont="1" applyFill="1" applyBorder="1" applyAlignment="1">
      <alignment horizontal="right"/>
    </xf>
    <xf numFmtId="165" fontId="8" fillId="0" borderId="46" xfId="4" applyFont="1" applyFill="1" applyBorder="1" applyAlignment="1" applyProtection="1">
      <alignment horizontal="right" vertical="top" wrapText="1"/>
    </xf>
    <xf numFmtId="165" fontId="8" fillId="0" borderId="0" xfId="4" applyFont="1" applyFill="1" applyBorder="1" applyAlignment="1" applyProtection="1">
      <alignment horizontal="right" vertical="top" wrapText="1"/>
    </xf>
    <xf numFmtId="0" fontId="8" fillId="7" borderId="51" xfId="0" applyFont="1" applyFill="1" applyBorder="1" applyAlignment="1">
      <alignment horizontal="center"/>
    </xf>
    <xf numFmtId="165" fontId="8" fillId="0" borderId="42" xfId="4" applyFont="1" applyFill="1" applyBorder="1" applyAlignment="1" applyProtection="1">
      <alignment horizontal="right" vertical="top" wrapText="1"/>
    </xf>
    <xf numFmtId="0" fontId="8" fillId="7" borderId="59" xfId="0" applyFont="1" applyFill="1" applyBorder="1" applyAlignment="1">
      <alignment horizontal="center"/>
    </xf>
    <xf numFmtId="169" fontId="8" fillId="7" borderId="14" xfId="0" applyNumberFormat="1" applyFont="1" applyFill="1" applyBorder="1" applyAlignment="1">
      <alignment horizontal="right"/>
    </xf>
    <xf numFmtId="0" fontId="8" fillId="7" borderId="50" xfId="0" applyFont="1" applyFill="1" applyBorder="1" applyAlignment="1">
      <alignment horizontal="center"/>
    </xf>
    <xf numFmtId="0" fontId="8" fillId="7" borderId="24" xfId="0" applyFont="1" applyFill="1" applyBorder="1" applyAlignment="1"/>
    <xf numFmtId="0" fontId="8" fillId="7" borderId="25" xfId="0" applyFont="1" applyFill="1" applyBorder="1" applyAlignment="1"/>
    <xf numFmtId="0" fontId="8" fillId="7" borderId="59" xfId="0" applyFont="1" applyFill="1" applyBorder="1" applyAlignment="1">
      <alignment horizontal="center"/>
    </xf>
    <xf numFmtId="0" fontId="8" fillId="7" borderId="24" xfId="0" applyFont="1" applyFill="1" applyBorder="1" applyAlignment="1">
      <alignment horizontal="left"/>
    </xf>
    <xf numFmtId="2" fontId="8" fillId="7" borderId="14" xfId="0" applyNumberFormat="1" applyFont="1" applyFill="1" applyBorder="1" applyAlignment="1">
      <alignment horizontal="right"/>
    </xf>
    <xf numFmtId="0" fontId="14" fillId="12" borderId="56" xfId="0" applyFont="1" applyFill="1" applyBorder="1" applyAlignment="1"/>
    <xf numFmtId="0" fontId="14" fillId="8" borderId="8" xfId="0" applyFont="1" applyFill="1" applyBorder="1" applyAlignment="1">
      <alignment horizontal="center" vertical="center" wrapText="1"/>
    </xf>
    <xf numFmtId="2" fontId="8" fillId="0" borderId="46" xfId="0" applyNumberFormat="1" applyFont="1" applyFill="1" applyBorder="1" applyAlignment="1" applyProtection="1">
      <alignment horizontal="right" vertical="top" wrapText="1"/>
    </xf>
    <xf numFmtId="0" fontId="14" fillId="12" borderId="24" xfId="0" applyFont="1" applyFill="1" applyBorder="1" applyAlignment="1">
      <alignment vertical="center"/>
    </xf>
    <xf numFmtId="0" fontId="14" fillId="12" borderId="25" xfId="0" applyFont="1" applyFill="1" applyBorder="1" applyAlignment="1">
      <alignment vertical="center"/>
    </xf>
    <xf numFmtId="0" fontId="14" fillId="12" borderId="25" xfId="0" applyFont="1" applyFill="1" applyBorder="1" applyAlignment="1">
      <alignment horizontal="right" vertical="center"/>
    </xf>
    <xf numFmtId="0" fontId="14" fillId="12" borderId="56" xfId="0" applyFont="1" applyFill="1" applyBorder="1" applyAlignment="1">
      <alignment vertical="center"/>
    </xf>
    <xf numFmtId="4" fontId="8" fillId="0" borderId="61" xfId="7" applyNumberFormat="1" applyFont="1" applyFill="1" applyBorder="1"/>
    <xf numFmtId="0" fontId="14" fillId="12" borderId="56" xfId="0" applyFont="1" applyFill="1" applyBorder="1" applyAlignment="1">
      <alignment wrapText="1"/>
    </xf>
    <xf numFmtId="0" fontId="14" fillId="12" borderId="56" xfId="0" applyFont="1" applyFill="1" applyBorder="1" applyAlignment="1">
      <alignment vertical="top" wrapText="1"/>
    </xf>
    <xf numFmtId="0" fontId="8" fillId="7" borderId="40" xfId="0" applyFont="1" applyFill="1" applyBorder="1" applyAlignment="1">
      <alignment horizontal="left"/>
    </xf>
    <xf numFmtId="0" fontId="8" fillId="7" borderId="19" xfId="0" applyFont="1" applyFill="1" applyBorder="1" applyAlignment="1">
      <alignment horizontal="center"/>
    </xf>
    <xf numFmtId="164" fontId="8" fillId="7" borderId="49" xfId="9" applyFont="1" applyFill="1" applyBorder="1" applyAlignment="1">
      <alignment horizontal="right"/>
    </xf>
    <xf numFmtId="169" fontId="8" fillId="7" borderId="95" xfId="0" applyNumberFormat="1" applyFont="1" applyFill="1" applyBorder="1" applyAlignment="1">
      <alignment horizontal="right"/>
    </xf>
    <xf numFmtId="164" fontId="8" fillId="7" borderId="39" xfId="9" applyFont="1" applyFill="1" applyBorder="1" applyAlignment="1">
      <alignment horizontal="right"/>
    </xf>
    <xf numFmtId="169" fontId="8" fillId="7" borderId="67" xfId="0" applyNumberFormat="1" applyFont="1" applyFill="1" applyBorder="1" applyAlignment="1">
      <alignment horizontal="right"/>
    </xf>
    <xf numFmtId="0" fontId="8" fillId="7" borderId="18" xfId="0" applyFont="1" applyFill="1" applyBorder="1" applyAlignment="1"/>
    <xf numFmtId="0" fontId="8" fillId="7" borderId="95" xfId="0" applyFont="1" applyFill="1" applyBorder="1"/>
    <xf numFmtId="2" fontId="8" fillId="0" borderId="14" xfId="0" applyNumberFormat="1" applyFont="1" applyFill="1" applyBorder="1" applyAlignment="1" applyProtection="1">
      <alignment horizontal="right" vertical="top" wrapText="1"/>
    </xf>
    <xf numFmtId="0" fontId="14" fillId="12" borderId="56" xfId="0" applyFont="1" applyFill="1" applyBorder="1" applyAlignment="1">
      <alignment vertical="center" wrapText="1"/>
    </xf>
    <xf numFmtId="0" fontId="8" fillId="0" borderId="0" xfId="18" applyFont="1" applyBorder="1"/>
    <xf numFmtId="0" fontId="36" fillId="0" borderId="53" xfId="18" applyFont="1" applyBorder="1" applyAlignment="1">
      <alignment horizontal="center"/>
    </xf>
    <xf numFmtId="0" fontId="37" fillId="0" borderId="54" xfId="18" applyFont="1" applyFill="1" applyBorder="1" applyAlignment="1">
      <alignment horizontal="center"/>
    </xf>
    <xf numFmtId="0" fontId="36" fillId="0" borderId="54" xfId="18" applyFont="1" applyBorder="1" applyAlignment="1">
      <alignment vertical="center"/>
    </xf>
    <xf numFmtId="0" fontId="36" fillId="0" borderId="55" xfId="18" applyFont="1" applyBorder="1" applyAlignment="1">
      <alignment vertical="center"/>
    </xf>
    <xf numFmtId="0" fontId="36" fillId="0" borderId="0" xfId="18" applyFont="1" applyBorder="1"/>
    <xf numFmtId="0" fontId="8" fillId="0" borderId="27" xfId="18" applyFont="1" applyBorder="1" applyAlignment="1">
      <alignment horizontal="center"/>
    </xf>
    <xf numFmtId="0" fontId="14" fillId="0" borderId="8" xfId="18" applyFont="1" applyFill="1" applyBorder="1" applyAlignment="1">
      <alignment horizontal="center"/>
    </xf>
    <xf numFmtId="0" fontId="14" fillId="0" borderId="8" xfId="18" applyFont="1" applyFill="1" applyBorder="1" applyAlignment="1">
      <alignment horizontal="left"/>
    </xf>
    <xf numFmtId="0" fontId="11" fillId="0" borderId="8" xfId="18" applyFont="1" applyBorder="1" applyAlignment="1">
      <alignment horizontal="center" vertical="center"/>
    </xf>
    <xf numFmtId="0" fontId="11" fillId="0" borderId="10" xfId="18" applyFont="1" applyBorder="1" applyAlignment="1">
      <alignment horizontal="center" vertical="center"/>
    </xf>
    <xf numFmtId="0" fontId="11" fillId="0" borderId="44" xfId="18" applyFont="1" applyBorder="1" applyAlignment="1">
      <alignment horizontal="center" vertical="center"/>
    </xf>
    <xf numFmtId="0" fontId="15" fillId="0" borderId="29" xfId="18" applyFont="1" applyBorder="1" applyAlignment="1">
      <alignment horizontal="center"/>
    </xf>
    <xf numFmtId="0" fontId="12" fillId="0" borderId="0" xfId="18" applyFont="1" applyFill="1" applyBorder="1" applyAlignment="1">
      <alignment horizontal="center"/>
    </xf>
    <xf numFmtId="0" fontId="12" fillId="0" borderId="0" xfId="18" applyFont="1" applyFill="1" applyBorder="1" applyAlignment="1">
      <alignment horizontal="left"/>
    </xf>
    <xf numFmtId="0" fontId="15" fillId="0" borderId="0" xfId="18" applyFont="1" applyBorder="1" applyAlignment="1">
      <alignment horizontal="right" vertical="center"/>
    </xf>
    <xf numFmtId="0" fontId="15" fillId="0" borderId="0" xfId="18" applyFont="1" applyBorder="1" applyAlignment="1">
      <alignment horizontal="center" vertical="center"/>
    </xf>
    <xf numFmtId="0" fontId="15" fillId="0" borderId="30" xfId="18" applyFont="1" applyBorder="1" applyAlignment="1">
      <alignment horizontal="center" vertical="center"/>
    </xf>
    <xf numFmtId="0" fontId="15" fillId="0" borderId="0" xfId="18" applyFont="1" applyBorder="1"/>
    <xf numFmtId="0" fontId="33" fillId="0" borderId="0" xfId="18" applyFont="1" applyFill="1" applyBorder="1" applyAlignment="1">
      <alignment horizontal="center"/>
    </xf>
    <xf numFmtId="0" fontId="14" fillId="0" borderId="0" xfId="18" applyFont="1" applyFill="1" applyBorder="1" applyAlignment="1">
      <alignment horizontal="center"/>
    </xf>
    <xf numFmtId="0" fontId="34" fillId="0" borderId="0" xfId="18" applyFont="1" applyBorder="1" applyAlignment="1">
      <alignment horizontal="left" vertical="center"/>
    </xf>
    <xf numFmtId="0" fontId="11" fillId="0" borderId="0" xfId="18" applyFont="1" applyBorder="1" applyAlignment="1">
      <alignment horizontal="center" vertical="center"/>
    </xf>
    <xf numFmtId="0" fontId="11" fillId="0" borderId="30" xfId="18" applyFont="1" applyBorder="1" applyAlignment="1">
      <alignment horizontal="center" vertical="center"/>
    </xf>
    <xf numFmtId="0" fontId="14" fillId="0" borderId="29" xfId="18" applyFont="1" applyBorder="1" applyAlignment="1">
      <alignment horizontal="left"/>
    </xf>
    <xf numFmtId="0" fontId="8" fillId="0" borderId="16" xfId="18" applyFont="1" applyBorder="1" applyAlignment="1">
      <alignment horizontal="right"/>
    </xf>
    <xf numFmtId="0" fontId="8" fillId="0" borderId="0" xfId="18" applyFont="1" applyBorder="1" applyAlignment="1">
      <alignment horizontal="center"/>
    </xf>
    <xf numFmtId="0" fontId="8" fillId="0" borderId="0" xfId="18" applyFont="1" applyBorder="1" applyAlignment="1">
      <alignment horizontal="right"/>
    </xf>
    <xf numFmtId="0" fontId="14" fillId="0" borderId="0" xfId="18" applyFont="1" applyBorder="1" applyAlignment="1">
      <alignment horizontal="right"/>
    </xf>
    <xf numFmtId="0" fontId="8" fillId="0" borderId="16" xfId="18" applyFont="1" applyBorder="1" applyAlignment="1">
      <alignment horizontal="center"/>
    </xf>
    <xf numFmtId="0" fontId="8" fillId="0" borderId="30" xfId="18" applyFont="1" applyBorder="1" applyAlignment="1">
      <alignment horizontal="center"/>
    </xf>
    <xf numFmtId="0" fontId="11" fillId="0" borderId="58" xfId="18" applyFont="1" applyBorder="1" applyAlignment="1">
      <alignment horizontal="left"/>
    </xf>
    <xf numFmtId="0" fontId="11" fillId="0" borderId="41" xfId="18" applyFont="1" applyBorder="1" applyAlignment="1">
      <alignment horizontal="right"/>
    </xf>
    <xf numFmtId="0" fontId="11" fillId="0" borderId="41" xfId="18" applyFont="1" applyBorder="1" applyAlignment="1">
      <alignment horizontal="center"/>
    </xf>
    <xf numFmtId="0" fontId="8" fillId="0" borderId="27" xfId="18" applyFont="1" applyBorder="1"/>
    <xf numFmtId="0" fontId="8" fillId="0" borderId="8" xfId="18" applyFont="1" applyBorder="1"/>
    <xf numFmtId="0" fontId="8" fillId="0" borderId="11" xfId="18" applyFont="1" applyBorder="1"/>
    <xf numFmtId="0" fontId="14" fillId="0" borderId="29" xfId="18" applyFont="1" applyBorder="1" applyAlignment="1" applyProtection="1">
      <alignment horizontal="left"/>
      <protection locked="0"/>
    </xf>
    <xf numFmtId="0" fontId="14" fillId="0" borderId="16" xfId="18" applyFont="1" applyBorder="1" applyAlignment="1" applyProtection="1">
      <alignment horizontal="left"/>
      <protection locked="0"/>
    </xf>
    <xf numFmtId="0" fontId="14" fillId="0" borderId="0" xfId="18" applyFont="1" applyBorder="1" applyAlignment="1" applyProtection="1">
      <alignment horizontal="center"/>
      <protection locked="0"/>
    </xf>
    <xf numFmtId="0" fontId="8" fillId="0" borderId="16" xfId="18" applyFont="1" applyBorder="1" applyProtection="1">
      <protection locked="0"/>
    </xf>
    <xf numFmtId="0" fontId="8" fillId="0" borderId="0" xfId="18" applyFont="1" applyBorder="1" applyProtection="1">
      <protection locked="0"/>
    </xf>
    <xf numFmtId="0" fontId="8" fillId="0" borderId="30" xfId="18" applyFont="1" applyBorder="1"/>
    <xf numFmtId="0" fontId="8" fillId="0" borderId="0" xfId="18" applyFont="1"/>
    <xf numFmtId="0" fontId="14" fillId="0" borderId="29" xfId="18" applyFont="1" applyBorder="1" applyProtection="1">
      <protection locked="0"/>
    </xf>
    <xf numFmtId="0" fontId="14" fillId="0" borderId="32" xfId="18" applyFont="1" applyBorder="1"/>
    <xf numFmtId="0" fontId="8" fillId="0" borderId="16" xfId="18" applyFont="1" applyBorder="1" applyAlignment="1" applyProtection="1">
      <alignment horizontal="center"/>
      <protection locked="0"/>
    </xf>
    <xf numFmtId="0" fontId="14" fillId="0" borderId="16" xfId="18" applyFont="1" applyBorder="1"/>
    <xf numFmtId="0" fontId="8" fillId="0" borderId="32" xfId="18" applyFont="1" applyBorder="1" applyAlignment="1" applyProtection="1">
      <alignment horizontal="center"/>
      <protection locked="0"/>
    </xf>
    <xf numFmtId="0" fontId="14" fillId="0" borderId="0" xfId="18" applyFont="1" applyBorder="1"/>
    <xf numFmtId="0" fontId="8" fillId="0" borderId="0" xfId="18" applyFont="1" applyBorder="1" applyAlignment="1" applyProtection="1">
      <alignment horizontal="center"/>
      <protection locked="0"/>
    </xf>
    <xf numFmtId="0" fontId="8" fillId="0" borderId="30" xfId="18" applyFont="1" applyBorder="1" applyAlignment="1" applyProtection="1">
      <alignment horizontal="center"/>
      <protection locked="0"/>
    </xf>
    <xf numFmtId="0" fontId="8" fillId="0" borderId="16" xfId="18" applyFont="1" applyBorder="1"/>
    <xf numFmtId="0" fontId="8" fillId="0" borderId="17" xfId="18" applyFont="1" applyBorder="1" applyAlignment="1" applyProtection="1">
      <alignment horizontal="center"/>
      <protection locked="0"/>
    </xf>
    <xf numFmtId="0" fontId="8" fillId="0" borderId="17" xfId="18" applyFont="1" applyBorder="1" applyAlignment="1">
      <alignment horizontal="center"/>
    </xf>
    <xf numFmtId="0" fontId="14" fillId="17" borderId="0" xfId="18" applyFont="1" applyFill="1" applyBorder="1" applyAlignment="1">
      <alignment horizontal="center"/>
    </xf>
    <xf numFmtId="0" fontId="8" fillId="17" borderId="16" xfId="18" applyFont="1" applyFill="1" applyBorder="1" applyAlignment="1">
      <alignment horizontal="center"/>
    </xf>
    <xf numFmtId="0" fontId="35" fillId="17" borderId="17" xfId="18" applyFont="1" applyFill="1" applyBorder="1" applyAlignment="1">
      <alignment horizontal="center"/>
    </xf>
    <xf numFmtId="0" fontId="8" fillId="0" borderId="16" xfId="18" applyFont="1" applyBorder="1" applyAlignment="1">
      <alignment horizontal="center" vertical="center"/>
    </xf>
    <xf numFmtId="0" fontId="12" fillId="0" borderId="29" xfId="18" applyFont="1" applyBorder="1" applyAlignment="1" applyProtection="1">
      <alignment vertical="top"/>
      <protection locked="0"/>
    </xf>
    <xf numFmtId="0" fontId="12" fillId="0" borderId="0" xfId="18" applyFont="1" applyBorder="1" applyAlignment="1">
      <alignment vertical="top"/>
    </xf>
    <xf numFmtId="0" fontId="15" fillId="0" borderId="0" xfId="18" applyFont="1" applyBorder="1" applyAlignment="1">
      <alignment horizontal="center" vertical="top"/>
    </xf>
    <xf numFmtId="0" fontId="15" fillId="0" borderId="0" xfId="18" applyFont="1" applyBorder="1" applyAlignment="1">
      <alignment vertical="top"/>
    </xf>
    <xf numFmtId="0" fontId="15" fillId="0" borderId="30" xfId="18" applyFont="1" applyBorder="1" applyAlignment="1">
      <alignment horizontal="center" vertical="top"/>
    </xf>
    <xf numFmtId="0" fontId="15" fillId="0" borderId="0" xfId="18" applyFont="1" applyAlignment="1">
      <alignment vertical="top"/>
    </xf>
    <xf numFmtId="0" fontId="8" fillId="0" borderId="29" xfId="18" applyFont="1" applyBorder="1"/>
    <xf numFmtId="0" fontId="8" fillId="17" borderId="29" xfId="18" applyFont="1" applyFill="1" applyBorder="1"/>
    <xf numFmtId="0" fontId="8" fillId="17" borderId="0" xfId="18" applyFont="1" applyFill="1" applyBorder="1"/>
    <xf numFmtId="0" fontId="8" fillId="17" borderId="30" xfId="18" applyFont="1" applyFill="1" applyBorder="1"/>
    <xf numFmtId="0" fontId="14" fillId="17" borderId="33" xfId="18" applyFont="1" applyFill="1" applyBorder="1" applyAlignment="1">
      <alignment horizontal="center" vertical="center"/>
    </xf>
    <xf numFmtId="0" fontId="14" fillId="17" borderId="34" xfId="18" applyFont="1" applyFill="1" applyBorder="1" applyAlignment="1">
      <alignment horizontal="center" vertical="center" wrapText="1"/>
    </xf>
    <xf numFmtId="0" fontId="8" fillId="17" borderId="38" xfId="18" applyFont="1" applyFill="1" applyBorder="1"/>
    <xf numFmtId="0" fontId="8" fillId="17" borderId="24" xfId="18" applyFont="1" applyFill="1" applyBorder="1" applyAlignment="1"/>
    <xf numFmtId="0" fontId="8" fillId="17" borderId="25" xfId="18" applyFont="1" applyFill="1" applyBorder="1" applyAlignment="1"/>
    <xf numFmtId="0" fontId="8" fillId="17" borderId="24" xfId="18" applyFont="1" applyFill="1" applyBorder="1" applyAlignment="1">
      <alignment horizontal="center"/>
    </xf>
    <xf numFmtId="0" fontId="8" fillId="17" borderId="38" xfId="18" applyFont="1" applyFill="1" applyBorder="1" applyAlignment="1"/>
    <xf numFmtId="0" fontId="14" fillId="17" borderId="40" xfId="18" applyFont="1" applyFill="1" applyBorder="1"/>
    <xf numFmtId="0" fontId="8" fillId="17" borderId="20" xfId="18" applyFont="1" applyFill="1" applyBorder="1"/>
    <xf numFmtId="0" fontId="8" fillId="17" borderId="21" xfId="18" applyFont="1" applyFill="1" applyBorder="1"/>
    <xf numFmtId="0" fontId="12" fillId="17" borderId="29" xfId="18" applyFont="1" applyFill="1" applyBorder="1"/>
    <xf numFmtId="0" fontId="8" fillId="17" borderId="41" xfId="18" applyFont="1" applyFill="1" applyBorder="1"/>
    <xf numFmtId="0" fontId="8" fillId="0" borderId="0" xfId="18" applyFont="1" applyFill="1"/>
    <xf numFmtId="0" fontId="13" fillId="17" borderId="10" xfId="18" applyFont="1" applyFill="1" applyBorder="1" applyAlignment="1">
      <alignment horizontal="center"/>
    </xf>
    <xf numFmtId="0" fontId="13" fillId="17" borderId="44" xfId="18" applyFont="1" applyFill="1" applyBorder="1" applyAlignment="1">
      <alignment horizontal="center"/>
    </xf>
    <xf numFmtId="0" fontId="11" fillId="0" borderId="0" xfId="18" applyFont="1"/>
    <xf numFmtId="0" fontId="11" fillId="17" borderId="14" xfId="18" applyFont="1" applyFill="1" applyBorder="1"/>
    <xf numFmtId="0" fontId="11" fillId="17" borderId="28" xfId="18" applyFont="1" applyFill="1" applyBorder="1"/>
    <xf numFmtId="0" fontId="11" fillId="17" borderId="51" xfId="18" applyFont="1" applyFill="1" applyBorder="1"/>
    <xf numFmtId="0" fontId="11" fillId="17" borderId="52" xfId="18" applyFont="1" applyFill="1" applyBorder="1"/>
    <xf numFmtId="164" fontId="11" fillId="17" borderId="56" xfId="19" applyFont="1" applyFill="1" applyBorder="1"/>
    <xf numFmtId="0" fontId="13" fillId="17" borderId="29" xfId="18" applyFont="1" applyFill="1" applyBorder="1"/>
    <xf numFmtId="0" fontId="11" fillId="17" borderId="0" xfId="18" applyFont="1" applyFill="1" applyBorder="1"/>
    <xf numFmtId="0" fontId="11" fillId="17" borderId="30" xfId="18" applyFont="1" applyFill="1" applyBorder="1"/>
    <xf numFmtId="0" fontId="14" fillId="17" borderId="45" xfId="18" applyFont="1" applyFill="1" applyBorder="1"/>
    <xf numFmtId="0" fontId="8" fillId="17" borderId="32" xfId="18" applyFont="1" applyFill="1" applyBorder="1"/>
    <xf numFmtId="0" fontId="8" fillId="17" borderId="57" xfId="18" applyFont="1" applyFill="1" applyBorder="1"/>
    <xf numFmtId="0" fontId="11" fillId="17" borderId="58" xfId="18" applyFont="1" applyFill="1" applyBorder="1"/>
    <xf numFmtId="0" fontId="11" fillId="17" borderId="41" xfId="18" applyFont="1" applyFill="1" applyBorder="1"/>
    <xf numFmtId="0" fontId="13" fillId="17" borderId="43" xfId="18" applyFont="1" applyFill="1" applyBorder="1" applyAlignment="1">
      <alignment horizontal="center"/>
    </xf>
    <xf numFmtId="0" fontId="11" fillId="17" borderId="32" xfId="18" applyFont="1" applyFill="1" applyBorder="1"/>
    <xf numFmtId="0" fontId="11" fillId="17" borderId="20" xfId="18" applyFont="1" applyFill="1" applyBorder="1"/>
    <xf numFmtId="0" fontId="11" fillId="17" borderId="59" xfId="18" applyFont="1" applyFill="1" applyBorder="1"/>
    <xf numFmtId="0" fontId="11" fillId="17" borderId="67" xfId="18" applyFont="1" applyFill="1" applyBorder="1"/>
    <xf numFmtId="0" fontId="11" fillId="17" borderId="29" xfId="18" applyFont="1" applyFill="1" applyBorder="1"/>
    <xf numFmtId="0" fontId="11" fillId="17" borderId="57" xfId="18" applyFont="1" applyFill="1" applyBorder="1"/>
    <xf numFmtId="0" fontId="13" fillId="17" borderId="36" xfId="18" applyFont="1" applyFill="1" applyBorder="1" applyAlignment="1">
      <alignment horizontal="center" vertical="center"/>
    </xf>
    <xf numFmtId="0" fontId="13" fillId="17" borderId="10" xfId="18" applyFont="1" applyFill="1" applyBorder="1" applyAlignment="1">
      <alignment horizontal="center" vertical="center"/>
    </xf>
    <xf numFmtId="0" fontId="13" fillId="17" borderId="10" xfId="18" applyFont="1" applyFill="1" applyBorder="1" applyAlignment="1">
      <alignment horizontal="center" vertical="center" wrapText="1"/>
    </xf>
    <xf numFmtId="0" fontId="13" fillId="17" borderId="35" xfId="18" applyFont="1" applyFill="1" applyBorder="1" applyAlignment="1">
      <alignment horizontal="center" vertical="center" wrapText="1"/>
    </xf>
    <xf numFmtId="0" fontId="13" fillId="17" borderId="44" xfId="18" applyFont="1" applyFill="1" applyBorder="1" applyAlignment="1">
      <alignment horizontal="center" vertical="center"/>
    </xf>
    <xf numFmtId="0" fontId="11" fillId="17" borderId="45" xfId="18" applyFont="1" applyFill="1" applyBorder="1" applyAlignment="1"/>
    <xf numFmtId="0" fontId="11" fillId="17" borderId="32" xfId="18" applyFont="1" applyFill="1" applyBorder="1" applyAlignment="1"/>
    <xf numFmtId="0" fontId="11" fillId="17" borderId="14" xfId="18" applyFont="1" applyFill="1" applyBorder="1" applyAlignment="1"/>
    <xf numFmtId="0" fontId="11" fillId="17" borderId="24" xfId="18" applyFont="1" applyFill="1" applyBorder="1" applyAlignment="1"/>
    <xf numFmtId="0" fontId="11" fillId="17" borderId="25" xfId="18" applyFont="1" applyFill="1" applyBorder="1" applyAlignment="1"/>
    <xf numFmtId="0" fontId="11" fillId="17" borderId="59" xfId="18" applyFont="1" applyFill="1" applyBorder="1" applyAlignment="1"/>
    <xf numFmtId="164" fontId="11" fillId="17" borderId="61" xfId="19" applyFont="1" applyFill="1" applyBorder="1"/>
    <xf numFmtId="0" fontId="13" fillId="17" borderId="44" xfId="18" applyFont="1" applyFill="1" applyBorder="1" applyAlignment="1">
      <alignment horizontal="center" vertical="center" wrapText="1"/>
    </xf>
    <xf numFmtId="0" fontId="13" fillId="17" borderId="35" xfId="18" applyFont="1" applyFill="1" applyBorder="1" applyAlignment="1">
      <alignment horizontal="center"/>
    </xf>
    <xf numFmtId="0" fontId="13" fillId="17" borderId="36" xfId="18" applyFont="1" applyFill="1" applyBorder="1" applyAlignment="1">
      <alignment horizontal="center" wrapText="1"/>
    </xf>
    <xf numFmtId="0" fontId="13" fillId="17" borderId="10" xfId="18" applyFont="1" applyFill="1" applyBorder="1" applyAlignment="1">
      <alignment horizontal="center" wrapText="1"/>
    </xf>
    <xf numFmtId="0" fontId="13" fillId="17" borderId="44" xfId="18" applyFont="1" applyFill="1" applyBorder="1" applyAlignment="1">
      <alignment horizontal="center" wrapText="1"/>
    </xf>
    <xf numFmtId="165" fontId="11" fillId="17" borderId="32" xfId="20" applyFont="1" applyFill="1" applyBorder="1"/>
    <xf numFmtId="9" fontId="11" fillId="17" borderId="46" xfId="21" applyFont="1" applyFill="1" applyBorder="1"/>
    <xf numFmtId="9" fontId="11" fillId="17" borderId="14" xfId="21" applyNumberFormat="1" applyFont="1" applyFill="1" applyBorder="1"/>
    <xf numFmtId="165" fontId="11" fillId="17" borderId="28" xfId="20" applyFont="1" applyFill="1" applyBorder="1"/>
    <xf numFmtId="0" fontId="11" fillId="17" borderId="40" xfId="18" applyFont="1" applyFill="1" applyBorder="1" applyAlignment="1"/>
    <xf numFmtId="0" fontId="11" fillId="17" borderId="20" xfId="18" applyFont="1" applyFill="1" applyBorder="1" applyAlignment="1"/>
    <xf numFmtId="165" fontId="11" fillId="17" borderId="25" xfId="20" applyFont="1" applyFill="1" applyBorder="1"/>
    <xf numFmtId="9" fontId="11" fillId="17" borderId="39" xfId="21" applyFont="1" applyFill="1" applyBorder="1"/>
    <xf numFmtId="0" fontId="11" fillId="0" borderId="29" xfId="18" applyFont="1" applyBorder="1"/>
    <xf numFmtId="0" fontId="11" fillId="0" borderId="0" xfId="18" applyFont="1" applyBorder="1"/>
    <xf numFmtId="0" fontId="11" fillId="0" borderId="16" xfId="18" applyFont="1" applyBorder="1"/>
    <xf numFmtId="0" fontId="11" fillId="0" borderId="30" xfId="18" applyFont="1" applyBorder="1"/>
    <xf numFmtId="0" fontId="14" fillId="0" borderId="34" xfId="18" applyFont="1" applyFill="1" applyBorder="1"/>
    <xf numFmtId="0" fontId="8" fillId="0" borderId="35" xfId="18" applyFont="1" applyFill="1" applyBorder="1"/>
    <xf numFmtId="0" fontId="8" fillId="0" borderId="37" xfId="18" applyFont="1" applyFill="1" applyBorder="1"/>
    <xf numFmtId="0" fontId="8" fillId="0" borderId="45" xfId="18" applyFont="1" applyBorder="1" applyAlignment="1"/>
    <xf numFmtId="0" fontId="8" fillId="0" borderId="32" xfId="18" applyFont="1" applyBorder="1" applyAlignment="1"/>
    <xf numFmtId="0" fontId="8" fillId="0" borderId="57" xfId="18" applyFont="1" applyBorder="1" applyAlignment="1"/>
    <xf numFmtId="0" fontId="8" fillId="0" borderId="24" xfId="18" applyFont="1" applyBorder="1" applyAlignment="1"/>
    <xf numFmtId="0" fontId="8" fillId="0" borderId="25" xfId="18" applyFont="1" applyBorder="1" applyAlignment="1"/>
    <xf numFmtId="0" fontId="8" fillId="0" borderId="26" xfId="18" applyFont="1" applyBorder="1" applyAlignment="1"/>
    <xf numFmtId="0" fontId="8" fillId="0" borderId="29" xfId="18" applyFont="1" applyBorder="1" applyAlignment="1"/>
    <xf numFmtId="0" fontId="8" fillId="0" borderId="0" xfId="18" applyFont="1" applyBorder="1" applyAlignment="1"/>
    <xf numFmtId="0" fontId="8" fillId="0" borderId="30" xfId="18" applyFont="1" applyBorder="1" applyAlignment="1"/>
    <xf numFmtId="0" fontId="14" fillId="0" borderId="29" xfId="18" applyFont="1" applyBorder="1" applyAlignment="1">
      <alignment horizontal="justify" vertical="center" wrapText="1"/>
    </xf>
    <xf numFmtId="0" fontId="14" fillId="0" borderId="0" xfId="18" applyFont="1" applyBorder="1" applyAlignment="1">
      <alignment horizontal="justify" vertical="center" wrapText="1"/>
    </xf>
    <xf numFmtId="0" fontId="14" fillId="0" borderId="30" xfId="18" applyFont="1" applyBorder="1" applyAlignment="1">
      <alignment horizontal="justify" vertical="center" wrapText="1"/>
    </xf>
    <xf numFmtId="0" fontId="11" fillId="0" borderId="20" xfId="18" applyFont="1" applyBorder="1"/>
    <xf numFmtId="0" fontId="8" fillId="0" borderId="0" xfId="18" applyFont="1" applyBorder="1" applyAlignment="1">
      <alignment horizontal="left"/>
    </xf>
    <xf numFmtId="0" fontId="8" fillId="0" borderId="29" xfId="18" applyFont="1" applyBorder="1" applyAlignment="1">
      <alignment horizontal="left"/>
    </xf>
    <xf numFmtId="0" fontId="15" fillId="0" borderId="29" xfId="18" applyFont="1" applyBorder="1" applyAlignment="1">
      <alignment horizontal="left"/>
    </xf>
    <xf numFmtId="0" fontId="17" fillId="0" borderId="0" xfId="18" applyFont="1" applyBorder="1" applyAlignment="1">
      <alignment horizontal="left"/>
    </xf>
    <xf numFmtId="0" fontId="15" fillId="0" borderId="58" xfId="18" applyFont="1" applyBorder="1" applyAlignment="1">
      <alignment horizontal="left"/>
    </xf>
    <xf numFmtId="0" fontId="17" fillId="0" borderId="41" xfId="18" applyFont="1" applyBorder="1" applyAlignment="1">
      <alignment horizontal="left"/>
    </xf>
    <xf numFmtId="0" fontId="8" fillId="0" borderId="41" xfId="18" applyFont="1" applyBorder="1"/>
    <xf numFmtId="0" fontId="7" fillId="23" borderId="6" xfId="1" applyFont="1" applyFill="1" applyBorder="1" applyAlignment="1" applyProtection="1">
      <alignment horizontal="left" vertical="top" wrapText="1"/>
    </xf>
    <xf numFmtId="167" fontId="3" fillId="16" borderId="62" xfId="3" applyNumberFormat="1" applyFill="1" applyBorder="1" applyProtection="1"/>
    <xf numFmtId="0" fontId="8" fillId="7" borderId="24" xfId="0" applyFont="1" applyFill="1" applyBorder="1" applyAlignment="1"/>
    <xf numFmtId="0" fontId="8" fillId="7" borderId="25" xfId="0" applyFont="1" applyFill="1" applyBorder="1" applyAlignment="1"/>
    <xf numFmtId="0" fontId="14" fillId="10" borderId="34" xfId="0" applyFont="1" applyFill="1" applyBorder="1" applyAlignment="1">
      <alignment horizontal="center"/>
    </xf>
    <xf numFmtId="0" fontId="14" fillId="10" borderId="35" xfId="0" applyFont="1" applyFill="1" applyBorder="1" applyAlignment="1">
      <alignment horizontal="center"/>
    </xf>
    <xf numFmtId="0" fontId="14" fillId="10" borderId="43" xfId="0" applyFont="1" applyFill="1" applyBorder="1" applyAlignment="1">
      <alignment horizontal="center"/>
    </xf>
    <xf numFmtId="0" fontId="8" fillId="7" borderId="45" xfId="0" applyFont="1" applyFill="1" applyBorder="1" applyAlignment="1"/>
    <xf numFmtId="0" fontId="8" fillId="7" borderId="32" xfId="0" applyFont="1" applyFill="1" applyBorder="1" applyAlignment="1"/>
    <xf numFmtId="0" fontId="8" fillId="7" borderId="48" xfId="0" applyFont="1" applyFill="1" applyBorder="1" applyAlignment="1">
      <alignment horizontal="center"/>
    </xf>
    <xf numFmtId="0" fontId="8" fillId="7" borderId="46" xfId="0" applyFont="1" applyFill="1" applyBorder="1" applyAlignment="1">
      <alignment horizontal="center"/>
    </xf>
    <xf numFmtId="0" fontId="8" fillId="7" borderId="45" xfId="0" applyFont="1" applyFill="1" applyBorder="1" applyAlignment="1">
      <alignment horizontal="left"/>
    </xf>
    <xf numFmtId="0" fontId="8" fillId="7" borderId="32" xfId="0" applyFont="1" applyFill="1" applyBorder="1" applyAlignment="1">
      <alignment horizontal="left"/>
    </xf>
    <xf numFmtId="0" fontId="8" fillId="7" borderId="46" xfId="0" applyFont="1" applyFill="1" applyBorder="1" applyAlignment="1">
      <alignment horizontal="left"/>
    </xf>
    <xf numFmtId="166" fontId="8" fillId="7" borderId="48" xfId="0" applyNumberFormat="1" applyFont="1" applyFill="1" applyBorder="1" applyAlignment="1">
      <alignment horizontal="right"/>
    </xf>
    <xf numFmtId="166" fontId="8" fillId="7" borderId="46" xfId="0" applyNumberFormat="1" applyFont="1" applyFill="1" applyBorder="1" applyAlignment="1">
      <alignment horizontal="right"/>
    </xf>
    <xf numFmtId="0" fontId="8" fillId="7" borderId="20" xfId="0" applyFont="1" applyFill="1" applyBorder="1" applyAlignment="1">
      <alignment horizontal="left"/>
    </xf>
    <xf numFmtId="0" fontId="8" fillId="7" borderId="39" xfId="0" applyFont="1" applyFill="1" applyBorder="1" applyAlignment="1">
      <alignment horizontal="center"/>
    </xf>
    <xf numFmtId="0" fontId="14" fillId="10" borderId="36" xfId="0" applyFont="1" applyFill="1" applyBorder="1" applyAlignment="1">
      <alignment horizontal="center" wrapText="1"/>
    </xf>
    <xf numFmtId="0" fontId="14" fillId="0" borderId="29" xfId="0" applyFont="1" applyFill="1" applyBorder="1" applyAlignment="1">
      <alignment horizontal="justify" vertical="center" wrapText="1"/>
    </xf>
    <xf numFmtId="0" fontId="14" fillId="0" borderId="0" xfId="0" applyFont="1" applyFill="1" applyBorder="1" applyAlignment="1">
      <alignment horizontal="justify" vertical="center" wrapText="1"/>
    </xf>
    <xf numFmtId="0" fontId="14" fillId="0" borderId="30" xfId="0" applyFont="1" applyFill="1" applyBorder="1" applyAlignment="1">
      <alignment horizontal="justify" vertical="center" wrapText="1"/>
    </xf>
    <xf numFmtId="0" fontId="8" fillId="13" borderId="16" xfId="0" applyFont="1" applyFill="1" applyBorder="1" applyAlignment="1">
      <alignment horizontal="center"/>
    </xf>
    <xf numFmtId="0" fontId="8" fillId="0" borderId="0" xfId="0" applyFont="1" applyFill="1" applyBorder="1" applyAlignment="1">
      <alignment horizontal="center" vertical="top"/>
    </xf>
    <xf numFmtId="0" fontId="8" fillId="13" borderId="41" xfId="0" applyFont="1" applyFill="1" applyBorder="1" applyAlignment="1">
      <alignment horizontal="center"/>
    </xf>
    <xf numFmtId="0" fontId="8" fillId="7" borderId="59" xfId="0" applyFont="1" applyFill="1" applyBorder="1" applyAlignment="1">
      <alignment horizontal="center"/>
    </xf>
    <xf numFmtId="0" fontId="8" fillId="7" borderId="24" xfId="0" applyFont="1" applyFill="1" applyBorder="1" applyAlignment="1">
      <alignment horizontal="left"/>
    </xf>
    <xf numFmtId="0" fontId="14" fillId="0" borderId="29" xfId="0" applyFont="1" applyBorder="1" applyAlignment="1">
      <alignment horizontal="justify" vertical="center" wrapText="1"/>
    </xf>
    <xf numFmtId="0" fontId="14" fillId="0" borderId="0" xfId="0" applyFont="1" applyBorder="1" applyAlignment="1">
      <alignment horizontal="justify" vertical="center" wrapText="1"/>
    </xf>
    <xf numFmtId="0" fontId="14" fillId="0" borderId="30" xfId="0" applyFont="1" applyBorder="1" applyAlignment="1">
      <alignment horizontal="justify" vertical="center" wrapText="1"/>
    </xf>
    <xf numFmtId="0" fontId="8" fillId="7" borderId="14" xfId="0" applyFont="1" applyFill="1" applyBorder="1" applyAlignment="1">
      <alignment horizontal="center"/>
    </xf>
    <xf numFmtId="0" fontId="8" fillId="7" borderId="22" xfId="0" applyFont="1" applyFill="1" applyBorder="1" applyAlignment="1">
      <alignment horizontal="center"/>
    </xf>
    <xf numFmtId="0" fontId="8" fillId="7" borderId="50" xfId="0" applyFont="1" applyFill="1" applyBorder="1" applyAlignment="1">
      <alignment horizontal="center"/>
    </xf>
    <xf numFmtId="0" fontId="8" fillId="7" borderId="40" xfId="0" applyFont="1" applyFill="1" applyBorder="1" applyAlignment="1"/>
    <xf numFmtId="0" fontId="8" fillId="7" borderId="20" xfId="0" applyFont="1" applyFill="1" applyBorder="1" applyAlignment="1"/>
    <xf numFmtId="0" fontId="8" fillId="7" borderId="18" xfId="0" applyFont="1" applyFill="1" applyBorder="1" applyAlignment="1">
      <alignment horizontal="center"/>
    </xf>
    <xf numFmtId="2" fontId="8" fillId="7" borderId="19" xfId="0" applyNumberFormat="1" applyFont="1" applyFill="1" applyBorder="1" applyAlignment="1">
      <alignment horizontal="right"/>
    </xf>
    <xf numFmtId="2" fontId="8" fillId="7" borderId="49" xfId="0" applyNumberFormat="1" applyFont="1" applyFill="1" applyBorder="1" applyAlignment="1">
      <alignment horizontal="right"/>
    </xf>
    <xf numFmtId="9" fontId="8" fillId="0" borderId="59" xfId="22" applyNumberFormat="1" applyFont="1" applyFill="1" applyBorder="1"/>
    <xf numFmtId="9" fontId="8" fillId="0" borderId="46" xfId="22" applyNumberFormat="1" applyFont="1" applyFill="1" applyBorder="1"/>
    <xf numFmtId="4" fontId="8" fillId="0" borderId="56" xfId="22" applyNumberFormat="1" applyFont="1" applyFill="1" applyBorder="1"/>
    <xf numFmtId="4" fontId="8" fillId="0" borderId="28" xfId="22" applyNumberFormat="1" applyFont="1" applyFill="1" applyBorder="1"/>
    <xf numFmtId="4" fontId="8" fillId="0" borderId="14" xfId="22" applyNumberFormat="1" applyFont="1" applyFill="1" applyBorder="1"/>
    <xf numFmtId="169" fontId="8" fillId="0" borderId="28" xfId="22" applyNumberFormat="1" applyFont="1" applyFill="1" applyBorder="1"/>
    <xf numFmtId="4" fontId="8" fillId="0" borderId="32" xfId="22" applyNumberFormat="1" applyFont="1" applyFill="1" applyBorder="1"/>
    <xf numFmtId="0" fontId="8" fillId="0" borderId="45" xfId="22" applyFont="1" applyFill="1" applyBorder="1"/>
    <xf numFmtId="0" fontId="12" fillId="7" borderId="15" xfId="0" applyFont="1" applyFill="1" applyBorder="1" applyAlignment="1">
      <alignment horizontal="center"/>
    </xf>
    <xf numFmtId="166" fontId="15" fillId="7" borderId="22" xfId="0" applyNumberFormat="1" applyFont="1" applyFill="1" applyBorder="1" applyAlignment="1">
      <alignment horizontal="right"/>
    </xf>
    <xf numFmtId="0" fontId="12" fillId="7" borderId="42" xfId="0" applyFont="1" applyFill="1" applyBorder="1" applyAlignment="1">
      <alignment horizontal="center"/>
    </xf>
    <xf numFmtId="0" fontId="12" fillId="7" borderId="16" xfId="0" applyFont="1" applyFill="1" applyBorder="1" applyAlignment="1">
      <alignment horizontal="center"/>
    </xf>
    <xf numFmtId="4" fontId="8" fillId="7" borderId="28" xfId="22" applyNumberFormat="1" applyFont="1" applyFill="1" applyBorder="1"/>
    <xf numFmtId="4" fontId="8" fillId="0" borderId="61" xfId="22" applyNumberFormat="1" applyFont="1" applyFill="1" applyBorder="1"/>
    <xf numFmtId="165" fontId="15" fillId="0" borderId="0" xfId="4" applyFont="1" applyFill="1" applyAlignment="1" applyProtection="1">
      <alignment horizontal="right" vertical="top" wrapText="1"/>
    </xf>
    <xf numFmtId="165" fontId="15" fillId="0" borderId="42" xfId="4" applyFont="1" applyFill="1" applyBorder="1" applyAlignment="1" applyProtection="1">
      <alignment horizontal="right" vertical="top" wrapText="1"/>
    </xf>
    <xf numFmtId="2" fontId="15" fillId="7" borderId="14" xfId="0" applyNumberFormat="1" applyFont="1" applyFill="1" applyBorder="1"/>
    <xf numFmtId="166" fontId="15" fillId="7" borderId="14" xfId="0" applyNumberFormat="1" applyFont="1" applyFill="1" applyBorder="1" applyAlignment="1">
      <alignment horizontal="right"/>
    </xf>
    <xf numFmtId="0" fontId="0" fillId="0" borderId="0" xfId="0"/>
    <xf numFmtId="166" fontId="15" fillId="7" borderId="46" xfId="0" applyNumberFormat="1" applyFont="1" applyFill="1" applyBorder="1" applyAlignment="1">
      <alignment horizontal="right"/>
    </xf>
    <xf numFmtId="0" fontId="15" fillId="0" borderId="0" xfId="0" applyFont="1" applyFill="1" applyBorder="1" applyAlignment="1">
      <alignment horizontal="center"/>
    </xf>
    <xf numFmtId="0" fontId="40" fillId="12" borderId="25" xfId="0" applyFont="1" applyFill="1" applyBorder="1" applyAlignment="1">
      <alignment horizontal="right" vertical="center"/>
    </xf>
    <xf numFmtId="0" fontId="14" fillId="12" borderId="38" xfId="0" applyFont="1" applyFill="1" applyBorder="1" applyAlignment="1">
      <alignment vertical="center"/>
    </xf>
    <xf numFmtId="175" fontId="15" fillId="7" borderId="14" xfId="0" applyNumberFormat="1" applyFont="1" applyFill="1" applyBorder="1" applyAlignment="1">
      <alignment horizontal="right"/>
    </xf>
    <xf numFmtId="175" fontId="15" fillId="7" borderId="22" xfId="0" applyNumberFormat="1" applyFont="1" applyFill="1" applyBorder="1" applyAlignment="1">
      <alignment horizontal="right"/>
    </xf>
    <xf numFmtId="0" fontId="40" fillId="12" borderId="25" xfId="0" applyFont="1" applyFill="1" applyBorder="1" applyAlignment="1">
      <alignment horizontal="right"/>
    </xf>
    <xf numFmtId="0" fontId="1" fillId="0" borderId="0" xfId="11" applyBorder="1"/>
    <xf numFmtId="0" fontId="1" fillId="0" borderId="0" xfId="11"/>
    <xf numFmtId="0" fontId="1" fillId="0" borderId="0" xfId="11" applyFill="1" applyBorder="1"/>
    <xf numFmtId="0" fontId="41" fillId="0" borderId="0" xfId="11" applyFont="1" applyBorder="1" applyAlignment="1"/>
    <xf numFmtId="0" fontId="8" fillId="0" borderId="0" xfId="11" applyFont="1" applyFill="1" applyBorder="1"/>
    <xf numFmtId="0" fontId="8" fillId="0" borderId="41" xfId="11" applyFont="1" applyFill="1" applyBorder="1"/>
    <xf numFmtId="0" fontId="17" fillId="0" borderId="0" xfId="11" applyFont="1" applyFill="1" applyBorder="1" applyAlignment="1">
      <alignment horizontal="left"/>
    </xf>
    <xf numFmtId="0" fontId="15" fillId="0" borderId="29" xfId="11" applyFont="1" applyFill="1" applyBorder="1" applyAlignment="1">
      <alignment horizontal="left"/>
    </xf>
    <xf numFmtId="0" fontId="8" fillId="0" borderId="30" xfId="11" applyFont="1" applyFill="1" applyBorder="1" applyAlignment="1">
      <alignment horizontal="center"/>
    </xf>
    <xf numFmtId="0" fontId="8" fillId="0" borderId="0" xfId="11" applyFont="1" applyFill="1" applyBorder="1" applyAlignment="1">
      <alignment horizontal="center"/>
    </xf>
    <xf numFmtId="0" fontId="15" fillId="0" borderId="0" xfId="11" applyFont="1" applyFill="1" applyBorder="1"/>
    <xf numFmtId="0" fontId="8" fillId="0" borderId="29" xfId="11" applyFont="1" applyFill="1" applyBorder="1" applyAlignment="1">
      <alignment horizontal="left"/>
    </xf>
    <xf numFmtId="0" fontId="8" fillId="0" borderId="30" xfId="11" applyFont="1" applyFill="1" applyBorder="1"/>
    <xf numFmtId="0" fontId="8" fillId="0" borderId="0" xfId="11" applyFont="1" applyFill="1" applyBorder="1" applyAlignment="1">
      <alignment horizontal="left"/>
    </xf>
    <xf numFmtId="0" fontId="8" fillId="0" borderId="29" xfId="11" applyFont="1" applyFill="1" applyBorder="1"/>
    <xf numFmtId="0" fontId="8" fillId="0" borderId="20" xfId="11" applyFont="1" applyFill="1" applyBorder="1"/>
    <xf numFmtId="0" fontId="8" fillId="0" borderId="29" xfId="11" applyFont="1" applyFill="1" applyBorder="1" applyAlignment="1">
      <alignment horizontal="center"/>
    </xf>
    <xf numFmtId="0" fontId="8" fillId="10" borderId="57" xfId="11" applyFont="1" applyFill="1" applyBorder="1"/>
    <xf numFmtId="0" fontId="8" fillId="10" borderId="32" xfId="11" applyFont="1" applyFill="1" applyBorder="1"/>
    <xf numFmtId="0" fontId="14" fillId="10" borderId="45" xfId="11" applyFont="1" applyFill="1" applyBorder="1"/>
    <xf numFmtId="0" fontId="15" fillId="0" borderId="30" xfId="11" applyFont="1" applyFill="1" applyBorder="1"/>
    <xf numFmtId="0" fontId="15" fillId="0" borderId="29" xfId="11" applyFont="1" applyFill="1" applyBorder="1"/>
    <xf numFmtId="0" fontId="8" fillId="0" borderId="16" xfId="11" applyFont="1" applyFill="1" applyBorder="1"/>
    <xf numFmtId="0" fontId="8" fillId="0" borderId="11" xfId="11" applyFont="1" applyFill="1" applyBorder="1"/>
    <xf numFmtId="0" fontId="8" fillId="0" borderId="8" xfId="11" applyFont="1" applyFill="1" applyBorder="1"/>
    <xf numFmtId="0" fontId="8" fillId="0" borderId="27" xfId="11" applyFont="1" applyFill="1" applyBorder="1"/>
    <xf numFmtId="165" fontId="8" fillId="7" borderId="56" xfId="11" applyNumberFormat="1" applyFont="1" applyFill="1" applyBorder="1"/>
    <xf numFmtId="0" fontId="8" fillId="7" borderId="30" xfId="11" applyFont="1" applyFill="1" applyBorder="1"/>
    <xf numFmtId="0" fontId="8" fillId="7" borderId="0" xfId="11" applyFont="1" applyFill="1" applyBorder="1"/>
    <xf numFmtId="0" fontId="8" fillId="7" borderId="29" xfId="11" applyFont="1" applyFill="1" applyBorder="1"/>
    <xf numFmtId="165" fontId="8" fillId="7" borderId="28" xfId="13" applyFont="1" applyFill="1" applyBorder="1"/>
    <xf numFmtId="9" fontId="15" fillId="0" borderId="59" xfId="22" applyNumberFormat="1" applyFont="1" applyFill="1" applyBorder="1"/>
    <xf numFmtId="9" fontId="14" fillId="14" borderId="39" xfId="14" applyFont="1" applyFill="1" applyBorder="1"/>
    <xf numFmtId="165" fontId="14" fillId="14" borderId="25" xfId="13" applyFont="1" applyFill="1" applyBorder="1"/>
    <xf numFmtId="0" fontId="14" fillId="14" borderId="25" xfId="11" applyFont="1" applyFill="1" applyBorder="1" applyAlignment="1"/>
    <xf numFmtId="0" fontId="14" fillId="14" borderId="24" xfId="11" applyFont="1" applyFill="1" applyBorder="1" applyAlignment="1"/>
    <xf numFmtId="9" fontId="15" fillId="0" borderId="46" xfId="22" applyNumberFormat="1" applyFont="1" applyFill="1" applyBorder="1"/>
    <xf numFmtId="9" fontId="14" fillId="14" borderId="46" xfId="14" applyFont="1" applyFill="1" applyBorder="1"/>
    <xf numFmtId="165" fontId="14" fillId="14" borderId="32" xfId="13" applyFont="1" applyFill="1" applyBorder="1"/>
    <xf numFmtId="0" fontId="14" fillId="14" borderId="20" xfId="11" applyFont="1" applyFill="1" applyBorder="1" applyAlignment="1"/>
    <xf numFmtId="0" fontId="14" fillId="14" borderId="40" xfId="11" applyFont="1" applyFill="1" applyBorder="1" applyAlignment="1"/>
    <xf numFmtId="0" fontId="12" fillId="10" borderId="44" xfId="11" applyFont="1" applyFill="1" applyBorder="1" applyAlignment="1">
      <alignment horizontal="center" wrapText="1"/>
    </xf>
    <xf numFmtId="0" fontId="12" fillId="10" borderId="10" xfId="11" applyFont="1" applyFill="1" applyBorder="1" applyAlignment="1">
      <alignment horizontal="center" wrapText="1"/>
    </xf>
    <xf numFmtId="0" fontId="12" fillId="10" borderId="36" xfId="11" applyFont="1" applyFill="1" applyBorder="1" applyAlignment="1">
      <alignment horizontal="center" wrapText="1"/>
    </xf>
    <xf numFmtId="0" fontId="12" fillId="10" borderId="35" xfId="11" applyFont="1" applyFill="1" applyBorder="1" applyAlignment="1">
      <alignment horizontal="center"/>
    </xf>
    <xf numFmtId="0" fontId="8" fillId="12" borderId="30" xfId="11" applyFont="1" applyFill="1" applyBorder="1"/>
    <xf numFmtId="0" fontId="8" fillId="12" borderId="0" xfId="11" applyFont="1" applyFill="1" applyBorder="1"/>
    <xf numFmtId="0" fontId="8" fillId="12" borderId="29" xfId="11" applyFont="1" applyFill="1" applyBorder="1"/>
    <xf numFmtId="0" fontId="8" fillId="12" borderId="57" xfId="11" applyFont="1" applyFill="1" applyBorder="1"/>
    <xf numFmtId="0" fontId="8" fillId="12" borderId="32" xfId="11" applyFont="1" applyFill="1" applyBorder="1"/>
    <xf numFmtId="0" fontId="14" fillId="12" borderId="45" xfId="11" applyFont="1" applyFill="1" applyBorder="1"/>
    <xf numFmtId="4" fontId="8" fillId="7" borderId="56" xfId="11" applyNumberFormat="1" applyFont="1" applyFill="1" applyBorder="1"/>
    <xf numFmtId="4" fontId="15" fillId="0" borderId="56" xfId="22" applyNumberFormat="1" applyFont="1" applyFill="1" applyBorder="1"/>
    <xf numFmtId="4" fontId="15" fillId="0" borderId="28" xfId="22" applyNumberFormat="1" applyFont="1" applyFill="1" applyBorder="1"/>
    <xf numFmtId="2" fontId="15" fillId="7" borderId="32" xfId="11" applyNumberFormat="1" applyFont="1" applyFill="1" applyBorder="1" applyAlignment="1">
      <alignment horizontal="right"/>
    </xf>
    <xf numFmtId="0" fontId="8" fillId="7" borderId="48" xfId="11" applyFont="1" applyFill="1" applyBorder="1" applyAlignment="1">
      <alignment horizontal="center"/>
    </xf>
    <xf numFmtId="4" fontId="15" fillId="0" borderId="14" xfId="22" applyNumberFormat="1" applyFont="1" applyFill="1" applyBorder="1"/>
    <xf numFmtId="9" fontId="15" fillId="0" borderId="14" xfId="8" applyFont="1" applyFill="1" applyBorder="1" applyAlignment="1">
      <alignment horizontal="center"/>
    </xf>
    <xf numFmtId="2" fontId="15" fillId="7" borderId="14" xfId="11" applyNumberFormat="1" applyFont="1" applyFill="1" applyBorder="1"/>
    <xf numFmtId="0" fontId="8" fillId="7" borderId="20" xfId="11" applyFont="1" applyFill="1" applyBorder="1" applyAlignment="1"/>
    <xf numFmtId="0" fontId="8" fillId="7" borderId="40" xfId="11" applyFont="1" applyFill="1" applyBorder="1" applyAlignment="1"/>
    <xf numFmtId="169" fontId="15" fillId="0" borderId="28" xfId="22" applyNumberFormat="1" applyFont="1" applyFill="1" applyBorder="1"/>
    <xf numFmtId="0" fontId="8" fillId="7" borderId="15" xfId="11" applyFont="1" applyFill="1" applyBorder="1" applyAlignment="1">
      <alignment horizontal="center"/>
    </xf>
    <xf numFmtId="1" fontId="15" fillId="0" borderId="14" xfId="8" applyNumberFormat="1" applyFont="1" applyFill="1" applyBorder="1" applyAlignment="1">
      <alignment horizontal="center"/>
    </xf>
    <xf numFmtId="165" fontId="15" fillId="0" borderId="0" xfId="13" applyFont="1" applyFill="1" applyAlignment="1" applyProtection="1">
      <alignment horizontal="right" vertical="top" wrapText="1"/>
    </xf>
    <xf numFmtId="49" fontId="15" fillId="0" borderId="0" xfId="11" applyNumberFormat="1" applyFont="1" applyFill="1" applyAlignment="1" applyProtection="1">
      <alignment horizontal="left" vertical="top" wrapText="1"/>
    </xf>
    <xf numFmtId="169" fontId="1" fillId="0" borderId="0" xfId="11" applyNumberFormat="1" applyFill="1" applyProtection="1"/>
    <xf numFmtId="165" fontId="15" fillId="0" borderId="42" xfId="13" applyFont="1" applyFill="1" applyBorder="1" applyAlignment="1" applyProtection="1">
      <alignment horizontal="right" vertical="top" wrapText="1"/>
    </xf>
    <xf numFmtId="169" fontId="15" fillId="0" borderId="14" xfId="15" applyNumberFormat="1" applyFont="1" applyFill="1" applyBorder="1"/>
    <xf numFmtId="169" fontId="15" fillId="7" borderId="14" xfId="11" applyNumberFormat="1" applyFont="1" applyFill="1" applyBorder="1"/>
    <xf numFmtId="0" fontId="14" fillId="10" borderId="44" xfId="11" applyFont="1" applyFill="1" applyBorder="1" applyAlignment="1">
      <alignment horizontal="center" vertical="center" wrapText="1"/>
    </xf>
    <xf numFmtId="0" fontId="14" fillId="10" borderId="10" xfId="11" applyFont="1" applyFill="1" applyBorder="1" applyAlignment="1">
      <alignment horizontal="center" vertical="center" wrapText="1"/>
    </xf>
    <xf numFmtId="0" fontId="14" fillId="10" borderId="35" xfId="11" applyFont="1" applyFill="1" applyBorder="1" applyAlignment="1">
      <alignment horizontal="center" vertical="center" wrapText="1"/>
    </xf>
    <xf numFmtId="0" fontId="14" fillId="10" borderId="10" xfId="11" applyFont="1" applyFill="1" applyBorder="1" applyAlignment="1">
      <alignment horizontal="center" vertical="center"/>
    </xf>
    <xf numFmtId="169" fontId="8" fillId="7" borderId="61" xfId="11" applyNumberFormat="1" applyFont="1" applyFill="1" applyBorder="1"/>
    <xf numFmtId="169" fontId="15" fillId="7" borderId="28" xfId="11" applyNumberFormat="1" applyFont="1" applyFill="1" applyBorder="1"/>
    <xf numFmtId="2" fontId="15" fillId="7" borderId="32" xfId="11" applyNumberFormat="1" applyFont="1" applyFill="1" applyBorder="1"/>
    <xf numFmtId="0" fontId="15" fillId="7" borderId="14" xfId="11" applyFont="1" applyFill="1" applyBorder="1" applyAlignment="1">
      <alignment horizontal="center"/>
    </xf>
    <xf numFmtId="0" fontId="8" fillId="7" borderId="32" xfId="11" applyFont="1" applyFill="1" applyBorder="1" applyAlignment="1"/>
    <xf numFmtId="0" fontId="14" fillId="10" borderId="44" xfId="11" applyFont="1" applyFill="1" applyBorder="1" applyAlignment="1">
      <alignment horizontal="center" vertical="center"/>
    </xf>
    <xf numFmtId="0" fontId="14" fillId="10" borderId="35" xfId="11" applyFont="1" applyFill="1" applyBorder="1" applyAlignment="1">
      <alignment horizontal="center"/>
    </xf>
    <xf numFmtId="0" fontId="14" fillId="10" borderId="34" xfId="11" applyFont="1" applyFill="1" applyBorder="1" applyAlignment="1">
      <alignment horizontal="center"/>
    </xf>
    <xf numFmtId="169" fontId="15" fillId="7" borderId="56" xfId="11" applyNumberFormat="1" applyFont="1" applyFill="1" applyBorder="1"/>
    <xf numFmtId="169" fontId="15" fillId="7" borderId="47" xfId="11" applyNumberFormat="1" applyFont="1" applyFill="1" applyBorder="1" applyAlignment="1">
      <alignment horizontal="right"/>
    </xf>
    <xf numFmtId="164" fontId="15" fillId="7" borderId="42" xfId="15" applyFont="1" applyFill="1" applyBorder="1" applyAlignment="1">
      <alignment horizontal="right"/>
    </xf>
    <xf numFmtId="0" fontId="12" fillId="7" borderId="48" xfId="11" applyFont="1" applyFill="1" applyBorder="1" applyAlignment="1">
      <alignment horizontal="center"/>
    </xf>
    <xf numFmtId="175" fontId="15" fillId="7" borderId="14" xfId="11" applyNumberFormat="1" applyFont="1" applyFill="1" applyBorder="1" applyAlignment="1">
      <alignment horizontal="right"/>
    </xf>
    <xf numFmtId="0" fontId="11" fillId="7" borderId="22" xfId="11" applyFont="1" applyFill="1" applyBorder="1" applyAlignment="1">
      <alignment horizontal="center"/>
    </xf>
    <xf numFmtId="0" fontId="12" fillId="7" borderId="32" xfId="11" applyFont="1" applyFill="1" applyBorder="1" applyAlignment="1">
      <alignment horizontal="center"/>
    </xf>
    <xf numFmtId="0" fontId="8" fillId="7" borderId="31" xfId="11" applyFont="1" applyFill="1" applyBorder="1" applyAlignment="1">
      <alignment horizontal="left"/>
    </xf>
    <xf numFmtId="166" fontId="15" fillId="7" borderId="14" xfId="11" applyNumberFormat="1" applyFont="1" applyFill="1" applyBorder="1" applyAlignment="1">
      <alignment horizontal="right"/>
    </xf>
    <xf numFmtId="0" fontId="11" fillId="7" borderId="14" xfId="11" applyFont="1" applyFill="1" applyBorder="1" applyAlignment="1">
      <alignment horizontal="center"/>
    </xf>
    <xf numFmtId="0" fontId="12" fillId="7" borderId="16" xfId="11" applyFont="1" applyFill="1" applyBorder="1" applyAlignment="1">
      <alignment horizontal="center"/>
    </xf>
    <xf numFmtId="164" fontId="15" fillId="27" borderId="42" xfId="15" applyFont="1" applyFill="1" applyBorder="1" applyAlignment="1">
      <alignment horizontal="right"/>
    </xf>
    <xf numFmtId="0" fontId="12" fillId="7" borderId="15" xfId="11" applyFont="1" applyFill="1" applyBorder="1" applyAlignment="1">
      <alignment horizontal="center"/>
    </xf>
    <xf numFmtId="175" fontId="15" fillId="27" borderId="22" xfId="11" applyNumberFormat="1" applyFont="1" applyFill="1" applyBorder="1" applyAlignment="1">
      <alignment horizontal="right"/>
    </xf>
    <xf numFmtId="0" fontId="14" fillId="10" borderId="44" xfId="11" applyFont="1" applyFill="1" applyBorder="1" applyAlignment="1">
      <alignment horizontal="center"/>
    </xf>
    <xf numFmtId="0" fontId="14" fillId="10" borderId="10" xfId="11" applyFont="1" applyFill="1" applyBorder="1" applyAlignment="1">
      <alignment horizontal="center"/>
    </xf>
    <xf numFmtId="0" fontId="14" fillId="10" borderId="43" xfId="11" applyFont="1" applyFill="1" applyBorder="1" applyAlignment="1">
      <alignment horizontal="center"/>
    </xf>
    <xf numFmtId="0" fontId="8" fillId="12" borderId="41" xfId="11" applyFont="1" applyFill="1" applyBorder="1"/>
    <xf numFmtId="0" fontId="8" fillId="12" borderId="58" xfId="11" applyFont="1" applyFill="1" applyBorder="1"/>
    <xf numFmtId="0" fontId="12" fillId="7" borderId="29" xfId="11" applyFont="1" applyFill="1" applyBorder="1"/>
    <xf numFmtId="4" fontId="15" fillId="7" borderId="14" xfId="22" applyNumberFormat="1" applyFont="1" applyFill="1" applyBorder="1"/>
    <xf numFmtId="9" fontId="15" fillId="7" borderId="49" xfId="14" applyFont="1" applyFill="1" applyBorder="1" applyAlignment="1">
      <alignment horizontal="left"/>
    </xf>
    <xf numFmtId="166" fontId="15" fillId="7" borderId="19" xfId="11" applyNumberFormat="1" applyFont="1" applyFill="1" applyBorder="1" applyAlignment="1">
      <alignment horizontal="right"/>
    </xf>
    <xf numFmtId="0" fontId="8" fillId="7" borderId="49" xfId="11" applyFont="1" applyFill="1" applyBorder="1" applyAlignment="1"/>
    <xf numFmtId="0" fontId="8" fillId="7" borderId="19" xfId="11" applyFont="1" applyFill="1" applyBorder="1" applyAlignment="1"/>
    <xf numFmtId="0" fontId="8" fillId="7" borderId="49" xfId="11" applyFont="1" applyFill="1" applyBorder="1" applyAlignment="1">
      <alignment horizontal="center"/>
    </xf>
    <xf numFmtId="0" fontId="8" fillId="7" borderId="20" xfId="11" applyFont="1" applyFill="1" applyBorder="1" applyAlignment="1">
      <alignment horizontal="center"/>
    </xf>
    <xf numFmtId="0" fontId="8" fillId="7" borderId="32" xfId="11" applyFont="1" applyFill="1" applyBorder="1" applyAlignment="1">
      <alignment horizontal="center"/>
    </xf>
    <xf numFmtId="169" fontId="15" fillId="7" borderId="14" xfId="11" applyNumberFormat="1" applyFont="1" applyFill="1" applyBorder="1" applyAlignment="1">
      <alignment horizontal="right"/>
    </xf>
    <xf numFmtId="166" fontId="15" fillId="7" borderId="49" xfId="11" applyNumberFormat="1" applyFont="1" applyFill="1" applyBorder="1" applyAlignment="1">
      <alignment horizontal="right"/>
    </xf>
    <xf numFmtId="169" fontId="15" fillId="7" borderId="22" xfId="11" applyNumberFormat="1" applyFont="1" applyFill="1" applyBorder="1" applyAlignment="1">
      <alignment horizontal="right"/>
    </xf>
    <xf numFmtId="0" fontId="8" fillId="7" borderId="49" xfId="11" applyFont="1" applyFill="1" applyBorder="1" applyAlignment="1">
      <alignment horizontal="left"/>
    </xf>
    <xf numFmtId="0" fontId="8" fillId="7" borderId="20" xfId="11" applyFont="1" applyFill="1" applyBorder="1" applyAlignment="1">
      <alignment horizontal="left"/>
    </xf>
    <xf numFmtId="0" fontId="8" fillId="7" borderId="32" xfId="11" applyFont="1" applyFill="1" applyBorder="1" applyAlignment="1">
      <alignment horizontal="left"/>
    </xf>
    <xf numFmtId="0" fontId="8" fillId="7" borderId="45" xfId="11" applyFont="1" applyFill="1" applyBorder="1" applyAlignment="1">
      <alignment horizontal="left"/>
    </xf>
    <xf numFmtId="166" fontId="15" fillId="7" borderId="46" xfId="11" applyNumberFormat="1" applyFont="1" applyFill="1" applyBorder="1" applyAlignment="1">
      <alignment horizontal="right"/>
    </xf>
    <xf numFmtId="0" fontId="14" fillId="9" borderId="44" xfId="11" applyFont="1" applyFill="1" applyBorder="1" applyAlignment="1">
      <alignment horizontal="center"/>
    </xf>
    <xf numFmtId="0" fontId="14" fillId="9" borderId="10" xfId="11" applyFont="1" applyFill="1" applyBorder="1" applyAlignment="1">
      <alignment horizontal="center"/>
    </xf>
    <xf numFmtId="0" fontId="12" fillId="12" borderId="29" xfId="11" applyFont="1" applyFill="1" applyBorder="1"/>
    <xf numFmtId="0" fontId="8" fillId="12" borderId="21" xfId="11" applyFont="1" applyFill="1" applyBorder="1"/>
    <xf numFmtId="0" fontId="8" fillId="12" borderId="20" xfId="11" applyFont="1" applyFill="1" applyBorder="1"/>
    <xf numFmtId="0" fontId="14" fillId="12" borderId="40" xfId="11" applyFont="1" applyFill="1" applyBorder="1"/>
    <xf numFmtId="0" fontId="8" fillId="15" borderId="30" xfId="11" applyFont="1" applyFill="1" applyBorder="1"/>
    <xf numFmtId="0" fontId="8" fillId="15" borderId="0" xfId="11" applyFont="1" applyFill="1" applyBorder="1"/>
    <xf numFmtId="0" fontId="8" fillId="15" borderId="29" xfId="11" applyFont="1" applyFill="1" applyBorder="1"/>
    <xf numFmtId="0" fontId="1" fillId="0" borderId="0" xfId="11" applyFill="1" applyAlignment="1" applyProtection="1">
      <alignment vertical="center"/>
    </xf>
    <xf numFmtId="0" fontId="14" fillId="12" borderId="38" xfId="11" applyFont="1" applyFill="1" applyBorder="1" applyAlignment="1">
      <alignment vertical="center"/>
    </xf>
    <xf numFmtId="0" fontId="14" fillId="12" borderId="26" xfId="11" applyFont="1" applyFill="1" applyBorder="1" applyAlignment="1">
      <alignment horizontal="right" vertical="center"/>
    </xf>
    <xf numFmtId="0" fontId="40" fillId="12" borderId="25" xfId="11" applyFont="1" applyFill="1" applyBorder="1" applyAlignment="1">
      <alignment horizontal="right" vertical="center"/>
    </xf>
    <xf numFmtId="0" fontId="14" fillId="9" borderId="33" xfId="11" applyFont="1" applyFill="1" applyBorder="1" applyAlignment="1">
      <alignment horizontal="center" vertical="center"/>
    </xf>
    <xf numFmtId="0" fontId="8" fillId="8" borderId="36" xfId="11" applyFont="1" applyFill="1" applyBorder="1"/>
    <xf numFmtId="0" fontId="14" fillId="8" borderId="35" xfId="11" applyFont="1" applyFill="1" applyBorder="1" applyAlignment="1">
      <alignment horizontal="center" vertical="center" wrapText="1"/>
    </xf>
    <xf numFmtId="0" fontId="8" fillId="0" borderId="0" xfId="11" applyFont="1" applyFill="1" applyBorder="1" applyProtection="1">
      <protection locked="0"/>
    </xf>
    <xf numFmtId="0" fontId="8" fillId="0" borderId="20" xfId="11" applyFont="1" applyFill="1" applyBorder="1" applyProtection="1">
      <protection locked="0"/>
    </xf>
    <xf numFmtId="0" fontId="8" fillId="0" borderId="17" xfId="11" applyFont="1" applyFill="1" applyBorder="1" applyAlignment="1">
      <alignment horizontal="center"/>
    </xf>
    <xf numFmtId="0" fontId="8" fillId="0" borderId="16" xfId="11" applyFont="1" applyFill="1" applyBorder="1" applyAlignment="1">
      <alignment horizontal="center"/>
    </xf>
    <xf numFmtId="0" fontId="14" fillId="0" borderId="0" xfId="11" applyFont="1" applyFill="1" applyBorder="1"/>
    <xf numFmtId="0" fontId="14" fillId="0" borderId="29" xfId="11" applyFont="1" applyFill="1" applyBorder="1" applyProtection="1">
      <protection locked="0"/>
    </xf>
    <xf numFmtId="0" fontId="14" fillId="0" borderId="0" xfId="11" applyFont="1" applyFill="1" applyBorder="1" applyAlignment="1" applyProtection="1">
      <alignment horizontal="left"/>
      <protection locked="0"/>
    </xf>
    <xf numFmtId="0" fontId="14" fillId="0" borderId="29" xfId="11" applyFont="1" applyFill="1" applyBorder="1" applyAlignment="1" applyProtection="1">
      <alignment horizontal="left"/>
      <protection locked="0"/>
    </xf>
    <xf numFmtId="0" fontId="8" fillId="0" borderId="30" xfId="11" applyFont="1" applyFill="1" applyBorder="1" applyAlignment="1" applyProtection="1">
      <alignment horizontal="center"/>
      <protection locked="0"/>
    </xf>
    <xf numFmtId="0" fontId="8" fillId="0" borderId="0" xfId="11" applyFont="1" applyFill="1" applyBorder="1" applyAlignment="1" applyProtection="1">
      <alignment horizontal="center"/>
      <protection locked="0"/>
    </xf>
    <xf numFmtId="0" fontId="8" fillId="0" borderId="17" xfId="11" applyFont="1" applyFill="1" applyBorder="1" applyAlignment="1" applyProtection="1">
      <alignment horizontal="center"/>
      <protection locked="0"/>
    </xf>
    <xf numFmtId="0" fontId="8" fillId="0" borderId="16" xfId="11" applyFont="1" applyFill="1" applyBorder="1" applyAlignment="1" applyProtection="1">
      <alignment horizontal="center"/>
      <protection locked="0"/>
    </xf>
    <xf numFmtId="0" fontId="8" fillId="0" borderId="32" xfId="11" applyFont="1" applyFill="1" applyBorder="1" applyAlignment="1" applyProtection="1">
      <alignment horizontal="center"/>
      <protection locked="0"/>
    </xf>
    <xf numFmtId="0" fontId="8" fillId="0" borderId="16" xfId="11" applyFont="1" applyFill="1" applyBorder="1" applyProtection="1">
      <protection locked="0"/>
    </xf>
    <xf numFmtId="0" fontId="14" fillId="0" borderId="0" xfId="11" applyFont="1" applyFill="1" applyBorder="1" applyAlignment="1" applyProtection="1">
      <alignment horizontal="center"/>
      <protection locked="0"/>
    </xf>
    <xf numFmtId="0" fontId="14" fillId="0" borderId="16" xfId="11" applyFont="1" applyFill="1" applyBorder="1" applyAlignment="1" applyProtection="1">
      <alignment horizontal="left"/>
      <protection locked="0"/>
    </xf>
    <xf numFmtId="0" fontId="8" fillId="28" borderId="60" xfId="11" applyFont="1" applyFill="1" applyBorder="1"/>
    <xf numFmtId="0" fontId="8" fillId="28" borderId="41" xfId="11" applyFont="1" applyFill="1" applyBorder="1"/>
    <xf numFmtId="0" fontId="8" fillId="28" borderId="58" xfId="11" applyFont="1" applyFill="1" applyBorder="1"/>
    <xf numFmtId="0" fontId="11" fillId="13" borderId="100" xfId="11" applyFont="1" applyFill="1" applyBorder="1" applyAlignment="1">
      <alignment horizontal="center"/>
    </xf>
    <xf numFmtId="0" fontId="11" fillId="13" borderId="0" xfId="11" applyFont="1" applyFill="1" applyBorder="1" applyAlignment="1">
      <alignment horizontal="center"/>
    </xf>
    <xf numFmtId="0" fontId="11" fillId="13" borderId="0" xfId="11" applyFont="1" applyFill="1" applyBorder="1" applyAlignment="1">
      <alignment horizontal="right"/>
    </xf>
    <xf numFmtId="0" fontId="11" fillId="13" borderId="101" xfId="11" applyFont="1" applyFill="1" applyBorder="1" applyAlignment="1">
      <alignment horizontal="left"/>
    </xf>
    <xf numFmtId="0" fontId="13" fillId="13" borderId="102" xfId="11" applyFont="1" applyFill="1" applyBorder="1" applyAlignment="1">
      <alignment horizontal="center"/>
    </xf>
    <xf numFmtId="0" fontId="13" fillId="13" borderId="16" xfId="11" applyFont="1" applyFill="1" applyBorder="1" applyAlignment="1">
      <alignment horizontal="center"/>
    </xf>
    <xf numFmtId="0" fontId="13" fillId="13" borderId="0" xfId="11" applyFont="1" applyFill="1" applyBorder="1" applyAlignment="1">
      <alignment horizontal="right"/>
    </xf>
    <xf numFmtId="0" fontId="13" fillId="13" borderId="16" xfId="11" applyFont="1" applyFill="1" applyBorder="1" applyAlignment="1">
      <alignment horizontal="right"/>
    </xf>
    <xf numFmtId="0" fontId="13" fillId="13" borderId="101" xfId="11" applyFont="1" applyFill="1" applyBorder="1" applyAlignment="1">
      <alignment horizontal="left"/>
    </xf>
    <xf numFmtId="0" fontId="13" fillId="13" borderId="100" xfId="11" applyFont="1" applyFill="1" applyBorder="1" applyAlignment="1">
      <alignment horizontal="center" vertical="center"/>
    </xf>
    <xf numFmtId="0" fontId="13" fillId="13" borderId="0" xfId="11" applyFont="1" applyFill="1" applyBorder="1" applyAlignment="1">
      <alignment horizontal="center" vertical="center"/>
    </xf>
    <xf numFmtId="0" fontId="13" fillId="13" borderId="0" xfId="11" applyFont="1" applyFill="1" applyBorder="1" applyAlignment="1">
      <alignment horizontal="right" vertical="center"/>
    </xf>
    <xf numFmtId="0" fontId="14" fillId="13" borderId="0" xfId="11" applyFont="1" applyFill="1" applyBorder="1" applyAlignment="1">
      <alignment horizontal="center"/>
    </xf>
    <xf numFmtId="0" fontId="14" fillId="13" borderId="101" xfId="11" applyFont="1" applyFill="1" applyBorder="1" applyAlignment="1">
      <alignment horizontal="center"/>
    </xf>
    <xf numFmtId="0" fontId="13" fillId="13" borderId="103" xfId="11" applyFont="1" applyFill="1" applyBorder="1" applyAlignment="1">
      <alignment horizontal="center" vertical="center"/>
    </xf>
    <xf numFmtId="0" fontId="13" fillId="13" borderId="14" xfId="11" applyFont="1" applyFill="1" applyBorder="1" applyAlignment="1">
      <alignment horizontal="center" vertical="center"/>
    </xf>
    <xf numFmtId="0" fontId="14" fillId="13" borderId="8" xfId="11" applyFont="1" applyFill="1" applyBorder="1" applyAlignment="1">
      <alignment horizontal="center"/>
    </xf>
    <xf numFmtId="0" fontId="14" fillId="13" borderId="8" xfId="11" applyFont="1" applyFill="1" applyBorder="1" applyAlignment="1">
      <alignment horizontal="left"/>
    </xf>
    <xf numFmtId="0" fontId="14" fillId="13" borderId="104" xfId="11" applyFont="1" applyFill="1" applyBorder="1" applyAlignment="1">
      <alignment horizontal="center"/>
    </xf>
    <xf numFmtId="0" fontId="11" fillId="29" borderId="105" xfId="11" applyFont="1" applyFill="1" applyBorder="1" applyAlignment="1">
      <alignment vertical="center"/>
    </xf>
    <xf numFmtId="0" fontId="11" fillId="29" borderId="25" xfId="11" applyFont="1" applyFill="1" applyBorder="1" applyAlignment="1">
      <alignment vertical="center"/>
    </xf>
    <xf numFmtId="0" fontId="14" fillId="29" borderId="25" xfId="11" applyFont="1" applyFill="1" applyBorder="1" applyAlignment="1">
      <alignment horizontal="center"/>
    </xf>
    <xf numFmtId="0" fontId="8" fillId="29" borderId="106" xfId="11" applyFont="1" applyFill="1" applyBorder="1" applyAlignment="1">
      <alignment horizontal="center"/>
    </xf>
    <xf numFmtId="0" fontId="8" fillId="12" borderId="13" xfId="6" applyFont="1" applyFill="1" applyBorder="1" applyAlignment="1">
      <alignment horizontal="center" vertical="center"/>
    </xf>
    <xf numFmtId="0" fontId="8" fillId="12" borderId="0" xfId="11" applyFont="1" applyFill="1" applyBorder="1" applyAlignment="1"/>
    <xf numFmtId="0" fontId="8" fillId="12" borderId="12" xfId="11" applyFont="1" applyFill="1" applyBorder="1" applyAlignment="1"/>
    <xf numFmtId="2" fontId="15" fillId="7" borderId="32" xfId="0" applyNumberFormat="1" applyFont="1" applyFill="1" applyBorder="1" applyAlignment="1">
      <alignment horizontal="right"/>
    </xf>
    <xf numFmtId="0" fontId="25" fillId="30" borderId="65" xfId="10" applyFont="1" applyFill="1" applyBorder="1" applyAlignment="1" applyProtection="1">
      <alignment wrapText="1"/>
    </xf>
    <xf numFmtId="0" fontId="25" fillId="30" borderId="64" xfId="10" applyFont="1" applyFill="1" applyBorder="1" applyAlignment="1" applyProtection="1">
      <alignment horizontal="left" vertical="center" wrapText="1"/>
    </xf>
    <xf numFmtId="0" fontId="23" fillId="30" borderId="64" xfId="0" applyFont="1" applyFill="1" applyBorder="1" applyAlignment="1" applyProtection="1">
      <alignment horizontal="center" wrapText="1"/>
    </xf>
    <xf numFmtId="3" fontId="21" fillId="30" borderId="66" xfId="0" applyNumberFormat="1" applyFont="1" applyFill="1" applyBorder="1" applyAlignment="1" applyProtection="1">
      <alignment wrapText="1"/>
    </xf>
    <xf numFmtId="174" fontId="32" fillId="30" borderId="0" xfId="0" applyNumberFormat="1" applyFont="1" applyFill="1" applyAlignment="1" applyProtection="1">
      <alignment wrapText="1"/>
    </xf>
    <xf numFmtId="0" fontId="25" fillId="30" borderId="65" xfId="10" applyFont="1" applyFill="1" applyBorder="1" applyAlignment="1">
      <alignment wrapText="1"/>
    </xf>
    <xf numFmtId="0" fontId="43" fillId="0" borderId="0" xfId="23" applyFont="1" applyFill="1"/>
    <xf numFmtId="0" fontId="43" fillId="0" borderId="0" xfId="23" applyFont="1" applyFill="1" applyAlignment="1">
      <alignment horizontal="centerContinuous" vertical="center"/>
    </xf>
    <xf numFmtId="0" fontId="43" fillId="0" borderId="0" xfId="23" applyFont="1" applyFill="1" applyAlignment="1">
      <alignment horizontal="centerContinuous"/>
    </xf>
    <xf numFmtId="0" fontId="44" fillId="0" borderId="0" xfId="23" applyFont="1" applyFill="1" applyAlignment="1">
      <alignment horizontal="centerContinuous" vertical="center"/>
    </xf>
    <xf numFmtId="0" fontId="45" fillId="0" borderId="0" xfId="23" applyFont="1" applyFill="1" applyAlignment="1">
      <alignment horizontal="center" vertical="center"/>
    </xf>
    <xf numFmtId="0" fontId="46" fillId="0" borderId="0" xfId="23" applyFont="1" applyFill="1" applyBorder="1" applyAlignment="1">
      <alignment horizontal="center" vertical="center" wrapText="1"/>
    </xf>
    <xf numFmtId="0" fontId="43" fillId="0" borderId="0" xfId="23" applyFont="1" applyFill="1" applyBorder="1" applyAlignment="1">
      <alignment horizontal="centerContinuous" vertical="center"/>
    </xf>
    <xf numFmtId="0" fontId="47" fillId="0" borderId="0" xfId="23" applyFont="1" applyFill="1" applyBorder="1" applyAlignment="1">
      <alignment horizontal="center" vertical="center"/>
    </xf>
    <xf numFmtId="0" fontId="48" fillId="0" borderId="10" xfId="23" applyFont="1" applyFill="1" applyBorder="1" applyAlignment="1">
      <alignment horizontal="centerContinuous" vertical="center" wrapText="1"/>
    </xf>
    <xf numFmtId="0" fontId="49" fillId="0" borderId="0" xfId="23" applyFont="1" applyFill="1"/>
    <xf numFmtId="2" fontId="49" fillId="0" borderId="0" xfId="23" applyNumberFormat="1" applyFont="1" applyFill="1"/>
    <xf numFmtId="0" fontId="48" fillId="0" borderId="59" xfId="23" applyFont="1" applyFill="1" applyBorder="1" applyAlignment="1">
      <alignment horizontal="center" vertical="center" wrapText="1"/>
    </xf>
    <xf numFmtId="0" fontId="50" fillId="0" borderId="118" xfId="23" applyFont="1" applyFill="1" applyBorder="1" applyAlignment="1">
      <alignment horizontal="center" vertical="center"/>
    </xf>
    <xf numFmtId="0" fontId="43" fillId="0" borderId="59" xfId="23" applyFont="1" applyFill="1" applyBorder="1" applyAlignment="1">
      <alignment horizontal="center" vertical="center"/>
    </xf>
    <xf numFmtId="0" fontId="43" fillId="0" borderId="59" xfId="23" applyFont="1" applyFill="1" applyBorder="1" applyAlignment="1">
      <alignment horizontal="justify" vertical="center"/>
    </xf>
    <xf numFmtId="4" fontId="43" fillId="0" borderId="59" xfId="23" applyNumberFormat="1" applyFont="1" applyFill="1" applyBorder="1" applyAlignment="1">
      <alignment vertical="center"/>
    </xf>
    <xf numFmtId="4" fontId="43" fillId="0" borderId="67" xfId="23" applyNumberFormat="1" applyFont="1" applyFill="1" applyBorder="1" applyAlignment="1">
      <alignment vertical="center"/>
    </xf>
    <xf numFmtId="0" fontId="49" fillId="0" borderId="0" xfId="23" applyFont="1" applyFill="1" applyAlignment="1">
      <alignment vertical="center"/>
    </xf>
    <xf numFmtId="0" fontId="50" fillId="0" borderId="119" xfId="23" applyFont="1" applyFill="1" applyBorder="1" applyAlignment="1">
      <alignment horizontal="center" vertical="center"/>
    </xf>
    <xf numFmtId="0" fontId="50" fillId="0" borderId="120" xfId="23" applyFont="1" applyFill="1" applyBorder="1" applyAlignment="1">
      <alignment horizontal="center" vertical="center"/>
    </xf>
    <xf numFmtId="0" fontId="49" fillId="0" borderId="120" xfId="23" applyFont="1" applyFill="1" applyBorder="1" applyAlignment="1">
      <alignment vertical="center" wrapText="1"/>
    </xf>
    <xf numFmtId="0" fontId="51" fillId="0" borderId="120" xfId="23" applyFont="1" applyFill="1" applyBorder="1" applyAlignment="1">
      <alignment horizontal="center" vertical="center" wrapText="1"/>
    </xf>
    <xf numFmtId="4" fontId="50" fillId="0" borderId="120" xfId="23" applyNumberFormat="1" applyFont="1" applyFill="1" applyBorder="1" applyAlignment="1">
      <alignment vertical="center"/>
    </xf>
    <xf numFmtId="177" fontId="50" fillId="0" borderId="120" xfId="23" applyNumberFormat="1" applyFont="1" applyFill="1" applyBorder="1" applyAlignment="1">
      <alignment vertical="center"/>
    </xf>
    <xf numFmtId="177" fontId="50" fillId="0" borderId="121" xfId="23" applyNumberFormat="1" applyFont="1" applyFill="1" applyBorder="1" applyAlignment="1">
      <alignment vertical="center"/>
    </xf>
    <xf numFmtId="2" fontId="49" fillId="0" borderId="0" xfId="23" applyNumberFormat="1" applyFont="1" applyFill="1" applyAlignment="1">
      <alignment horizontal="center" vertical="center"/>
    </xf>
    <xf numFmtId="0" fontId="50" fillId="0" borderId="122" xfId="23" applyFont="1" applyFill="1" applyBorder="1" applyAlignment="1">
      <alignment horizontal="center" vertical="center"/>
    </xf>
    <xf numFmtId="0" fontId="50" fillId="0" borderId="123" xfId="23" applyFont="1" applyFill="1" applyBorder="1" applyAlignment="1">
      <alignment horizontal="center" vertical="center"/>
    </xf>
    <xf numFmtId="0" fontId="49" fillId="0" borderId="123" xfId="23" applyFont="1" applyFill="1" applyBorder="1" applyAlignment="1">
      <alignment vertical="center" wrapText="1"/>
    </xf>
    <xf numFmtId="0" fontId="51" fillId="0" borderId="123" xfId="23" applyFont="1" applyFill="1" applyBorder="1" applyAlignment="1">
      <alignment horizontal="center" vertical="center" wrapText="1"/>
    </xf>
    <xf numFmtId="4" fontId="50" fillId="0" borderId="123" xfId="23" applyNumberFormat="1" applyFont="1" applyFill="1" applyBorder="1" applyAlignment="1">
      <alignment vertical="center"/>
    </xf>
    <xf numFmtId="177" fontId="50" fillId="0" borderId="123" xfId="23" applyNumberFormat="1" applyFont="1" applyFill="1" applyBorder="1" applyAlignment="1">
      <alignment vertical="center"/>
    </xf>
    <xf numFmtId="177" fontId="50" fillId="0" borderId="124" xfId="23" applyNumberFormat="1" applyFont="1" applyFill="1" applyBorder="1" applyAlignment="1">
      <alignment vertical="center"/>
    </xf>
    <xf numFmtId="0" fontId="52" fillId="0" borderId="0" xfId="23" applyFont="1" applyFill="1" applyAlignment="1">
      <alignment horizontal="center" vertical="center"/>
    </xf>
    <xf numFmtId="2" fontId="49" fillId="0" borderId="0" xfId="23" applyNumberFormat="1" applyFont="1" applyFill="1" applyAlignment="1">
      <alignment vertical="center"/>
    </xf>
    <xf numFmtId="2" fontId="52" fillId="0" borderId="0" xfId="23" applyNumberFormat="1" applyFont="1" applyFill="1" applyAlignment="1">
      <alignment horizontal="center" vertical="center"/>
    </xf>
    <xf numFmtId="0" fontId="49" fillId="0" borderId="0" xfId="23" applyFont="1" applyFill="1" applyAlignment="1">
      <alignment horizontal="right" vertical="center"/>
    </xf>
    <xf numFmtId="0" fontId="49" fillId="0" borderId="0" xfId="23" applyFont="1" applyFill="1" applyAlignment="1">
      <alignment horizontal="center" vertical="center"/>
    </xf>
    <xf numFmtId="165" fontId="49" fillId="0" borderId="0" xfId="4" applyFont="1" applyFill="1" applyAlignment="1">
      <alignment horizontal="center" vertical="center"/>
    </xf>
    <xf numFmtId="49" fontId="49" fillId="17" borderId="123" xfId="0" applyNumberFormat="1" applyFont="1" applyFill="1" applyBorder="1" applyAlignment="1">
      <alignment horizontal="center" vertical="center"/>
    </xf>
    <xf numFmtId="49" fontId="49" fillId="17" borderId="123" xfId="0" applyNumberFormat="1" applyFont="1" applyFill="1" applyBorder="1" applyAlignment="1">
      <alignment horizontal="center" vertical="center" wrapText="1"/>
    </xf>
    <xf numFmtId="0" fontId="49" fillId="17" borderId="123" xfId="0" applyFont="1" applyFill="1" applyBorder="1" applyAlignment="1">
      <alignment horizontal="center" vertical="center" wrapText="1"/>
    </xf>
    <xf numFmtId="0" fontId="50" fillId="0" borderId="96" xfId="23" applyFont="1" applyFill="1" applyBorder="1" applyAlignment="1">
      <alignment horizontal="center" vertical="center"/>
    </xf>
    <xf numFmtId="0" fontId="43" fillId="0" borderId="51" xfId="23" applyFont="1" applyFill="1" applyBorder="1" applyAlignment="1">
      <alignment horizontal="center" vertical="center"/>
    </xf>
    <xf numFmtId="0" fontId="43" fillId="0" borderId="51" xfId="23" applyFont="1" applyFill="1" applyBorder="1" applyAlignment="1">
      <alignment horizontal="justify" vertical="center"/>
    </xf>
    <xf numFmtId="4" fontId="50" fillId="0" borderId="51" xfId="23" applyNumberFormat="1" applyFont="1" applyFill="1" applyBorder="1" applyAlignment="1">
      <alignment vertical="center"/>
    </xf>
    <xf numFmtId="4" fontId="43" fillId="0" borderId="51" xfId="23" applyNumberFormat="1" applyFont="1" applyFill="1" applyBorder="1" applyAlignment="1">
      <alignment vertical="center"/>
    </xf>
    <xf numFmtId="4" fontId="43" fillId="0" borderId="52" xfId="23" applyNumberFormat="1" applyFont="1" applyFill="1" applyBorder="1" applyAlignment="1">
      <alignment vertical="center"/>
    </xf>
    <xf numFmtId="0" fontId="50" fillId="0" borderId="125" xfId="23" applyFont="1" applyFill="1" applyBorder="1" applyAlignment="1">
      <alignment horizontal="center" vertical="center"/>
    </xf>
    <xf numFmtId="0" fontId="50" fillId="0" borderId="15" xfId="23" applyFont="1" applyFill="1" applyBorder="1" applyAlignment="1">
      <alignment horizontal="center" vertical="center"/>
    </xf>
    <xf numFmtId="0" fontId="50" fillId="0" borderId="16" xfId="23" applyFont="1" applyFill="1" applyBorder="1" applyAlignment="1">
      <alignment horizontal="center" vertical="center"/>
    </xf>
    <xf numFmtId="0" fontId="50" fillId="0" borderId="16" xfId="23" applyFont="1" applyFill="1" applyBorder="1" applyAlignment="1">
      <alignment horizontal="justify" vertical="center"/>
    </xf>
    <xf numFmtId="4" fontId="50" fillId="0" borderId="42" xfId="23" applyNumberFormat="1" applyFont="1" applyFill="1" applyBorder="1" applyAlignment="1">
      <alignment vertical="center"/>
    </xf>
    <xf numFmtId="4" fontId="50" fillId="0" borderId="16" xfId="23" applyNumberFormat="1" applyFont="1" applyFill="1" applyBorder="1" applyAlignment="1">
      <alignment vertical="center"/>
    </xf>
    <xf numFmtId="4" fontId="50" fillId="0" borderId="47" xfId="23" applyNumberFormat="1" applyFont="1" applyFill="1" applyBorder="1" applyAlignment="1">
      <alignment vertical="center"/>
    </xf>
    <xf numFmtId="178" fontId="53" fillId="0" borderId="125" xfId="0" applyNumberFormat="1" applyFont="1" applyFill="1" applyBorder="1" applyAlignment="1">
      <alignment horizontal="center" vertical="center"/>
    </xf>
    <xf numFmtId="0" fontId="48" fillId="0" borderId="16" xfId="0" applyFont="1" applyFill="1" applyBorder="1" applyAlignment="1">
      <alignment horizontal="right" vertical="center" wrapText="1"/>
    </xf>
    <xf numFmtId="177" fontId="54" fillId="0" borderId="47" xfId="0" applyNumberFormat="1" applyFont="1" applyFill="1" applyBorder="1" applyAlignment="1">
      <alignment vertical="center"/>
    </xf>
    <xf numFmtId="179" fontId="49" fillId="0" borderId="0" xfId="0" applyNumberFormat="1" applyFont="1" applyFill="1" applyAlignment="1">
      <alignment vertical="center"/>
    </xf>
    <xf numFmtId="165" fontId="49" fillId="0" borderId="0" xfId="4" applyFont="1" applyFill="1" applyAlignment="1">
      <alignment vertical="center"/>
    </xf>
    <xf numFmtId="177" fontId="49" fillId="0" borderId="0" xfId="0" applyNumberFormat="1" applyFont="1" applyFill="1" applyAlignment="1">
      <alignment vertical="center"/>
    </xf>
    <xf numFmtId="0" fontId="49" fillId="0" borderId="0" xfId="0" applyFont="1" applyFill="1" applyAlignment="1">
      <alignment vertical="center"/>
    </xf>
    <xf numFmtId="178" fontId="53" fillId="0" borderId="99" xfId="0" applyNumberFormat="1" applyFont="1" applyFill="1" applyBorder="1" applyAlignment="1">
      <alignment horizontal="center" vertical="center"/>
    </xf>
    <xf numFmtId="165" fontId="55" fillId="0" borderId="14" xfId="24" applyFont="1" applyFill="1" applyBorder="1" applyAlignment="1">
      <alignment horizontal="right" vertical="center"/>
    </xf>
    <xf numFmtId="177" fontId="49" fillId="0" borderId="28" xfId="0" applyNumberFormat="1" applyFont="1" applyFill="1" applyBorder="1" applyAlignment="1">
      <alignment vertical="center"/>
    </xf>
    <xf numFmtId="10" fontId="49" fillId="0" borderId="0" xfId="5" applyNumberFormat="1" applyFont="1" applyFill="1" applyAlignment="1">
      <alignment vertical="center"/>
    </xf>
    <xf numFmtId="165" fontId="55" fillId="0" borderId="48" xfId="24" applyFont="1" applyFill="1" applyBorder="1" applyAlignment="1">
      <alignment horizontal="right" vertical="center"/>
    </xf>
    <xf numFmtId="177" fontId="54" fillId="0" borderId="28" xfId="0" applyNumberFormat="1" applyFont="1" applyFill="1" applyBorder="1" applyAlignment="1">
      <alignment vertical="center"/>
    </xf>
    <xf numFmtId="165" fontId="48" fillId="0" borderId="48" xfId="24" applyFont="1" applyFill="1" applyBorder="1" applyAlignment="1">
      <alignment vertical="center"/>
    </xf>
    <xf numFmtId="0" fontId="48" fillId="0" borderId="32" xfId="0" applyFont="1" applyFill="1" applyBorder="1" applyAlignment="1">
      <alignment horizontal="center" vertical="center" wrapText="1"/>
    </xf>
    <xf numFmtId="179" fontId="54" fillId="0" borderId="28" xfId="0" applyNumberFormat="1" applyFont="1" applyFill="1" applyBorder="1" applyAlignment="1">
      <alignment vertical="center"/>
    </xf>
    <xf numFmtId="0" fontId="48" fillId="0" borderId="32" xfId="0" applyFont="1" applyFill="1" applyBorder="1" applyAlignment="1">
      <alignment horizontal="right" vertical="center" wrapText="1"/>
    </xf>
    <xf numFmtId="177" fontId="56" fillId="0" borderId="28" xfId="23" applyNumberFormat="1" applyFont="1" applyFill="1" applyBorder="1" applyAlignment="1">
      <alignment vertical="center"/>
    </xf>
    <xf numFmtId="180" fontId="49" fillId="0" borderId="0" xfId="0" applyNumberFormat="1" applyFont="1" applyFill="1" applyAlignment="1">
      <alignment vertical="center"/>
    </xf>
    <xf numFmtId="0" fontId="57" fillId="0" borderId="126" xfId="0" applyFont="1" applyFill="1" applyBorder="1" applyAlignment="1">
      <alignment vertical="center"/>
    </xf>
    <xf numFmtId="0" fontId="48" fillId="0" borderId="127" xfId="0" applyFont="1" applyFill="1" applyBorder="1" applyAlignment="1">
      <alignment vertical="center"/>
    </xf>
    <xf numFmtId="0" fontId="48" fillId="0" borderId="128" xfId="0" applyFont="1" applyFill="1" applyBorder="1" applyAlignment="1">
      <alignment vertical="center"/>
    </xf>
    <xf numFmtId="4" fontId="58" fillId="0" borderId="0" xfId="0" applyNumberFormat="1" applyFont="1" applyFill="1"/>
    <xf numFmtId="0" fontId="58" fillId="0" borderId="0" xfId="0" applyFont="1" applyFill="1"/>
    <xf numFmtId="177" fontId="58" fillId="0" borderId="0" xfId="0" applyNumberFormat="1" applyFont="1" applyFill="1"/>
    <xf numFmtId="181" fontId="48" fillId="0" borderId="44" xfId="26" applyFont="1" applyFill="1" applyBorder="1" applyAlignment="1">
      <alignment horizontal="center" vertical="center"/>
    </xf>
    <xf numFmtId="3" fontId="48" fillId="0" borderId="129" xfId="0" applyNumberFormat="1" applyFont="1" applyFill="1" applyBorder="1" applyAlignment="1">
      <alignment vertical="center"/>
    </xf>
    <xf numFmtId="10" fontId="48" fillId="0" borderId="130" xfId="26" applyNumberFormat="1" applyFont="1" applyFill="1" applyBorder="1" applyAlignment="1">
      <alignment horizontal="center" vertical="center"/>
    </xf>
    <xf numFmtId="9" fontId="48" fillId="0" borderId="131" xfId="26" applyNumberFormat="1" applyFont="1" applyFill="1" applyBorder="1" applyAlignment="1">
      <alignment horizontal="center" vertical="center"/>
    </xf>
    <xf numFmtId="10" fontId="48" fillId="0" borderId="123" xfId="26" applyNumberFormat="1" applyFont="1" applyFill="1" applyBorder="1" applyAlignment="1">
      <alignment horizontal="center" vertical="center"/>
    </xf>
    <xf numFmtId="9" fontId="48" fillId="0" borderId="124" xfId="26" applyNumberFormat="1" applyFont="1" applyFill="1" applyBorder="1" applyAlignment="1">
      <alignment horizontal="center" vertical="center"/>
    </xf>
    <xf numFmtId="0" fontId="48" fillId="0" borderId="29" xfId="0" applyFont="1" applyFill="1" applyBorder="1" applyAlignment="1">
      <alignment horizontal="right" wrapText="1"/>
    </xf>
    <xf numFmtId="0" fontId="48" fillId="0" borderId="0" xfId="0" applyFont="1" applyFill="1" applyBorder="1" applyAlignment="1">
      <alignment horizontal="right" wrapText="1"/>
    </xf>
    <xf numFmtId="0" fontId="51" fillId="0" borderId="0" xfId="0" applyFont="1" applyFill="1" applyBorder="1" applyAlignment="1">
      <alignment horizontal="justify" vertical="justify" wrapText="1"/>
    </xf>
    <xf numFmtId="0" fontId="58" fillId="0" borderId="0" xfId="0" applyFont="1" applyFill="1" applyBorder="1"/>
    <xf numFmtId="0" fontId="58" fillId="0" borderId="30" xfId="0" applyFont="1" applyFill="1" applyBorder="1"/>
    <xf numFmtId="0" fontId="48" fillId="0" borderId="29" xfId="0" applyFont="1" applyFill="1" applyBorder="1"/>
    <xf numFmtId="0" fontId="48" fillId="0" borderId="0" xfId="0" applyFont="1" applyFill="1" applyBorder="1"/>
    <xf numFmtId="4" fontId="48" fillId="0" borderId="0" xfId="0" applyNumberFormat="1" applyFont="1" applyFill="1" applyBorder="1"/>
    <xf numFmtId="0" fontId="49" fillId="0" borderId="29" xfId="23" applyFont="1" applyFill="1" applyBorder="1"/>
    <xf numFmtId="0" fontId="49" fillId="0" borderId="0" xfId="23" applyFont="1" applyFill="1" applyBorder="1"/>
    <xf numFmtId="0" fontId="49" fillId="0" borderId="0" xfId="23" applyFont="1" applyFill="1" applyBorder="1" applyAlignment="1">
      <alignment horizontal="center"/>
    </xf>
    <xf numFmtId="0" fontId="49" fillId="0" borderId="30" xfId="23" applyFont="1" applyFill="1" applyBorder="1"/>
    <xf numFmtId="0" fontId="49" fillId="0" borderId="58" xfId="23" applyFont="1" applyFill="1" applyBorder="1"/>
    <xf numFmtId="0" fontId="49" fillId="0" borderId="41" xfId="23" applyFont="1" applyFill="1" applyBorder="1"/>
    <xf numFmtId="0" fontId="49" fillId="0" borderId="41" xfId="23" applyFont="1" applyFill="1" applyBorder="1" applyAlignment="1">
      <alignment horizontal="center"/>
    </xf>
    <xf numFmtId="0" fontId="49" fillId="0" borderId="60" xfId="23" applyFont="1" applyFill="1" applyBorder="1"/>
    <xf numFmtId="0" fontId="49" fillId="0" borderId="0" xfId="23" applyFont="1" applyFill="1" applyAlignment="1">
      <alignment horizontal="center"/>
    </xf>
    <xf numFmtId="0" fontId="44" fillId="0" borderId="0" xfId="23" applyFont="1" applyFill="1" applyAlignment="1">
      <alignment horizontal="center" vertical="center"/>
    </xf>
    <xf numFmtId="0" fontId="42" fillId="0" borderId="0" xfId="23" applyFont="1" applyFill="1" applyAlignment="1">
      <alignment horizontal="center" vertical="center"/>
    </xf>
    <xf numFmtId="0" fontId="45" fillId="0" borderId="0" xfId="23" applyFont="1" applyFill="1" applyAlignment="1">
      <alignment horizontal="center" vertical="center"/>
    </xf>
    <xf numFmtId="0" fontId="46" fillId="0" borderId="0" xfId="23" applyFont="1" applyFill="1" applyBorder="1" applyAlignment="1">
      <alignment horizontal="center" vertical="center" wrapText="1"/>
    </xf>
    <xf numFmtId="0" fontId="48" fillId="0" borderId="48" xfId="0" applyFont="1" applyFill="1" applyBorder="1" applyAlignment="1">
      <alignment horizontal="right" vertical="center" wrapText="1"/>
    </xf>
    <xf numFmtId="0" fontId="48" fillId="0" borderId="32" xfId="0" applyFont="1" applyFill="1" applyBorder="1" applyAlignment="1">
      <alignment horizontal="right" vertical="center" wrapText="1"/>
    </xf>
    <xf numFmtId="0" fontId="48" fillId="0" borderId="46" xfId="0" applyFont="1" applyFill="1" applyBorder="1" applyAlignment="1">
      <alignment horizontal="right" vertical="center" wrapText="1"/>
    </xf>
    <xf numFmtId="0" fontId="47" fillId="0" borderId="0" xfId="23" applyFont="1" applyFill="1" applyBorder="1" applyAlignment="1">
      <alignment horizontal="center" vertical="center"/>
    </xf>
    <xf numFmtId="0" fontId="48" fillId="0" borderId="117" xfId="23" applyFont="1" applyFill="1" applyBorder="1" applyAlignment="1">
      <alignment horizontal="center" vertical="center" wrapText="1"/>
    </xf>
    <xf numFmtId="0" fontId="48" fillId="0" borderId="118" xfId="23" applyFont="1" applyFill="1" applyBorder="1" applyAlignment="1">
      <alignment horizontal="center" vertical="center" wrapText="1"/>
    </xf>
    <xf numFmtId="0" fontId="48" fillId="0" borderId="10" xfId="23" applyFont="1" applyFill="1" applyBorder="1" applyAlignment="1">
      <alignment horizontal="center" vertical="center" wrapText="1"/>
    </xf>
    <xf numFmtId="0" fontId="48" fillId="0" borderId="59" xfId="23" applyFont="1" applyFill="1" applyBorder="1" applyAlignment="1">
      <alignment horizontal="center" vertical="center" wrapText="1"/>
    </xf>
    <xf numFmtId="0" fontId="48" fillId="0" borderId="44" xfId="23" applyFont="1" applyFill="1" applyBorder="1" applyAlignment="1">
      <alignment horizontal="center" vertical="center" wrapText="1"/>
    </xf>
    <xf numFmtId="0" fontId="48" fillId="0" borderId="67" xfId="23" applyFont="1" applyFill="1" applyBorder="1" applyAlignment="1">
      <alignment horizontal="center" vertical="center" wrapText="1"/>
    </xf>
    <xf numFmtId="0" fontId="49" fillId="0" borderId="0" xfId="23" applyFont="1" applyFill="1" applyAlignment="1">
      <alignment horizontal="center" vertical="center" wrapText="1"/>
    </xf>
    <xf numFmtId="0" fontId="48" fillId="0" borderId="15" xfId="0" applyFont="1" applyFill="1" applyBorder="1" applyAlignment="1">
      <alignment horizontal="right" vertical="center" wrapText="1"/>
    </xf>
    <xf numFmtId="0" fontId="48" fillId="0" borderId="16" xfId="0" applyFont="1" applyFill="1" applyBorder="1" applyAlignment="1">
      <alignment horizontal="right" vertical="center" wrapText="1"/>
    </xf>
    <xf numFmtId="0" fontId="48" fillId="0" borderId="42" xfId="0" applyFont="1" applyFill="1" applyBorder="1" applyAlignment="1">
      <alignment horizontal="right" vertical="center" wrapText="1"/>
    </xf>
    <xf numFmtId="0" fontId="48" fillId="0" borderId="48" xfId="0" applyFont="1" applyFill="1" applyBorder="1" applyAlignment="1">
      <alignment horizontal="center" vertical="center" wrapText="1"/>
    </xf>
    <xf numFmtId="0" fontId="48" fillId="0" borderId="32" xfId="0" applyFont="1" applyFill="1" applyBorder="1" applyAlignment="1">
      <alignment horizontal="center" vertical="center" wrapText="1"/>
    </xf>
    <xf numFmtId="0" fontId="48" fillId="0" borderId="46" xfId="0" applyFont="1" applyFill="1" applyBorder="1" applyAlignment="1">
      <alignment horizontal="center" vertical="center" wrapText="1"/>
    </xf>
    <xf numFmtId="0" fontId="59" fillId="0" borderId="53" xfId="25" applyNumberFormat="1" applyFont="1" applyFill="1" applyBorder="1" applyAlignment="1">
      <alignment horizontal="left" vertical="top" wrapText="1"/>
    </xf>
    <xf numFmtId="0" fontId="59" fillId="0" borderId="54" xfId="25" applyNumberFormat="1" applyFont="1" applyFill="1" applyBorder="1" applyAlignment="1">
      <alignment horizontal="left" vertical="top" wrapText="1"/>
    </xf>
    <xf numFmtId="0" fontId="59" fillId="0" borderId="55" xfId="25" applyNumberFormat="1" applyFont="1" applyFill="1" applyBorder="1" applyAlignment="1">
      <alignment horizontal="left" vertical="top" wrapText="1"/>
    </xf>
    <xf numFmtId="3" fontId="48" fillId="0" borderId="34" xfId="0" applyNumberFormat="1" applyFont="1" applyFill="1" applyBorder="1" applyAlignment="1">
      <alignment horizontal="center" vertical="center"/>
    </xf>
    <xf numFmtId="3" fontId="48" fillId="0" borderId="36" xfId="0" applyNumberFormat="1" applyFont="1" applyFill="1" applyBorder="1" applyAlignment="1">
      <alignment horizontal="center" vertical="center"/>
    </xf>
    <xf numFmtId="3" fontId="48" fillId="0" borderId="35" xfId="0" applyNumberFormat="1" applyFont="1" applyFill="1" applyBorder="1" applyAlignment="1">
      <alignment horizontal="center" vertical="center"/>
    </xf>
    <xf numFmtId="3" fontId="48" fillId="0" borderId="37" xfId="0" applyNumberFormat="1" applyFont="1" applyFill="1" applyBorder="1" applyAlignment="1">
      <alignment horizontal="center" vertical="center"/>
    </xf>
    <xf numFmtId="0" fontId="59" fillId="0" borderId="53" xfId="25" applyNumberFormat="1" applyFont="1" applyFill="1" applyBorder="1" applyAlignment="1">
      <alignment horizontal="justify" vertical="top" wrapText="1"/>
    </xf>
    <xf numFmtId="0" fontId="59" fillId="0" borderId="54" xfId="25" applyNumberFormat="1" applyFont="1" applyFill="1" applyBorder="1" applyAlignment="1">
      <alignment horizontal="justify" vertical="top" wrapText="1"/>
    </xf>
    <xf numFmtId="0" fontId="59" fillId="0" borderId="55" xfId="25" applyNumberFormat="1" applyFont="1" applyFill="1" applyBorder="1" applyAlignment="1">
      <alignment horizontal="justify" vertical="top" wrapText="1"/>
    </xf>
    <xf numFmtId="3" fontId="48" fillId="0" borderId="53" xfId="0" applyNumberFormat="1" applyFont="1" applyFill="1" applyBorder="1" applyAlignment="1">
      <alignment horizontal="center" vertical="center"/>
    </xf>
    <xf numFmtId="3" fontId="48" fillId="0" borderId="54" xfId="0" applyNumberFormat="1" applyFont="1" applyFill="1" applyBorder="1" applyAlignment="1">
      <alignment horizontal="center" vertical="center"/>
    </xf>
    <xf numFmtId="3" fontId="48" fillId="0" borderId="55" xfId="0" applyNumberFormat="1" applyFont="1" applyFill="1" applyBorder="1" applyAlignment="1">
      <alignment horizontal="center" vertical="center"/>
    </xf>
    <xf numFmtId="0" fontId="28" fillId="18" borderId="71" xfId="0" applyFont="1" applyFill="1" applyBorder="1" applyAlignment="1" applyProtection="1">
      <alignment horizontal="center" vertical="top" wrapText="1"/>
    </xf>
    <xf numFmtId="0" fontId="29" fillId="18" borderId="72" xfId="0" applyFont="1" applyFill="1" applyBorder="1" applyAlignment="1" applyProtection="1">
      <alignment horizontal="center" vertical="top" wrapText="1"/>
    </xf>
    <xf numFmtId="0" fontId="29" fillId="18" borderId="73" xfId="0" applyFont="1" applyFill="1" applyBorder="1" applyAlignment="1" applyProtection="1">
      <alignment horizontal="center" vertical="top" wrapText="1"/>
    </xf>
    <xf numFmtId="0" fontId="4" fillId="4" borderId="3" xfId="2" applyFont="1" applyFill="1" applyBorder="1" applyAlignment="1" applyProtection="1">
      <alignment horizontal="center" vertical="center"/>
    </xf>
    <xf numFmtId="0" fontId="30" fillId="19" borderId="74" xfId="0" applyFont="1" applyFill="1" applyBorder="1" applyAlignment="1" applyProtection="1">
      <alignment horizontal="center" vertical="center" wrapText="1"/>
    </xf>
    <xf numFmtId="0" fontId="0" fillId="19" borderId="75" xfId="0" applyFill="1" applyBorder="1" applyAlignment="1" applyProtection="1">
      <alignment horizontal="center" vertical="center"/>
    </xf>
    <xf numFmtId="0" fontId="0" fillId="19" borderId="76" xfId="0" applyFill="1" applyBorder="1" applyAlignment="1" applyProtection="1">
      <alignment horizontal="center" vertical="center"/>
    </xf>
    <xf numFmtId="0" fontId="0" fillId="19" borderId="77" xfId="0" applyFill="1" applyBorder="1" applyAlignment="1" applyProtection="1">
      <alignment horizontal="center" vertical="center"/>
    </xf>
    <xf numFmtId="0" fontId="0" fillId="19" borderId="7" xfId="0" applyFill="1" applyBorder="1" applyAlignment="1" applyProtection="1">
      <alignment horizontal="center" vertical="center"/>
    </xf>
    <xf numFmtId="0" fontId="0" fillId="19" borderId="78" xfId="0" applyFill="1" applyBorder="1" applyAlignment="1" applyProtection="1">
      <alignment horizontal="center" vertical="center"/>
    </xf>
    <xf numFmtId="0" fontId="6" fillId="6" borderId="89" xfId="3" applyFont="1" applyFill="1" applyBorder="1" applyAlignment="1" applyProtection="1">
      <alignment horizontal="center" vertical="center"/>
    </xf>
    <xf numFmtId="0" fontId="6" fillId="6" borderId="90" xfId="3" applyFont="1" applyFill="1" applyBorder="1" applyAlignment="1" applyProtection="1">
      <alignment horizontal="center" vertical="center"/>
    </xf>
    <xf numFmtId="0" fontId="6" fillId="6" borderId="91" xfId="3" applyFont="1" applyFill="1" applyBorder="1" applyAlignment="1" applyProtection="1">
      <alignment horizontal="center" vertical="center"/>
    </xf>
    <xf numFmtId="0" fontId="30" fillId="20" borderId="79" xfId="0" applyFont="1" applyFill="1" applyBorder="1" applyAlignment="1" applyProtection="1">
      <alignment horizontal="center" vertical="center" wrapText="1"/>
    </xf>
    <xf numFmtId="0" fontId="30" fillId="20" borderId="80" xfId="0" applyFont="1" applyFill="1" applyBorder="1" applyAlignment="1" applyProtection="1">
      <alignment horizontal="center" vertical="center" wrapText="1"/>
    </xf>
    <xf numFmtId="0" fontId="30" fillId="20" borderId="81" xfId="0" applyFont="1" applyFill="1" applyBorder="1" applyAlignment="1" applyProtection="1">
      <alignment horizontal="center" vertical="center" wrapText="1"/>
    </xf>
    <xf numFmtId="0" fontId="30" fillId="20" borderId="82" xfId="0" applyFont="1" applyFill="1" applyBorder="1" applyAlignment="1" applyProtection="1">
      <alignment horizontal="center" vertical="center" wrapText="1"/>
    </xf>
    <xf numFmtId="0" fontId="30" fillId="20" borderId="5" xfId="0" applyFont="1" applyFill="1" applyBorder="1" applyAlignment="1" applyProtection="1">
      <alignment horizontal="center" vertical="center" wrapText="1"/>
    </xf>
    <xf numFmtId="0" fontId="30" fillId="20" borderId="83" xfId="0" applyFont="1" applyFill="1" applyBorder="1" applyAlignment="1" applyProtection="1">
      <alignment horizontal="center" vertical="center" wrapText="1"/>
    </xf>
    <xf numFmtId="0" fontId="6" fillId="22" borderId="84" xfId="3" applyFont="1" applyFill="1" applyBorder="1" applyAlignment="1" applyProtection="1">
      <alignment horizontal="center" vertical="center"/>
    </xf>
    <xf numFmtId="0" fontId="31" fillId="21" borderId="85" xfId="0" applyFont="1" applyFill="1" applyBorder="1" applyAlignment="1" applyProtection="1">
      <alignment horizontal="center" vertical="center" wrapText="1"/>
    </xf>
    <xf numFmtId="0" fontId="31" fillId="21" borderId="86" xfId="0" applyFont="1" applyFill="1" applyBorder="1" applyAlignment="1" applyProtection="1">
      <alignment horizontal="center" vertical="center"/>
    </xf>
    <xf numFmtId="0" fontId="31" fillId="21" borderId="87" xfId="0" applyFont="1" applyFill="1" applyBorder="1" applyAlignment="1" applyProtection="1">
      <alignment horizontal="center" vertical="center"/>
    </xf>
    <xf numFmtId="0" fontId="6" fillId="22" borderId="4" xfId="3" applyFont="1" applyFill="1" applyBorder="1" applyAlignment="1" applyProtection="1">
      <alignment horizontal="center" vertical="center"/>
    </xf>
    <xf numFmtId="0" fontId="6" fillId="22" borderId="63" xfId="3" applyFont="1" applyFill="1" applyBorder="1" applyAlignment="1" applyProtection="1">
      <alignment horizontal="center" vertical="center"/>
    </xf>
    <xf numFmtId="0" fontId="8" fillId="0" borderId="16" xfId="18" applyFont="1" applyBorder="1" applyAlignment="1">
      <alignment horizontal="center"/>
    </xf>
    <xf numFmtId="0" fontId="14" fillId="0" borderId="29" xfId="18" applyFont="1" applyFill="1" applyBorder="1" applyAlignment="1">
      <alignment horizontal="right" vertical="center"/>
    </xf>
    <xf numFmtId="0" fontId="14" fillId="0" borderId="0" xfId="18" applyFont="1" applyFill="1" applyBorder="1" applyAlignment="1">
      <alignment horizontal="right" vertical="center"/>
    </xf>
    <xf numFmtId="0" fontId="14" fillId="0" borderId="0" xfId="18" applyFont="1" applyFill="1" applyBorder="1" applyAlignment="1">
      <alignment horizontal="center" vertical="center"/>
    </xf>
    <xf numFmtId="0" fontId="8" fillId="0" borderId="92" xfId="18" applyFont="1" applyBorder="1" applyAlignment="1">
      <alignment horizontal="center"/>
    </xf>
    <xf numFmtId="0" fontId="8" fillId="0" borderId="94" xfId="18" applyFont="1" applyBorder="1" applyAlignment="1">
      <alignment horizontal="center"/>
    </xf>
    <xf numFmtId="0" fontId="8" fillId="0" borderId="96" xfId="18" applyFont="1" applyBorder="1" applyAlignment="1">
      <alignment horizontal="center"/>
    </xf>
    <xf numFmtId="0" fontId="9" fillId="17" borderId="93" xfId="18" applyFont="1" applyFill="1" applyBorder="1" applyAlignment="1">
      <alignment horizontal="center"/>
    </xf>
    <xf numFmtId="0" fontId="9" fillId="17" borderId="8" xfId="18" applyFont="1" applyFill="1" applyBorder="1" applyAlignment="1">
      <alignment horizontal="center"/>
    </xf>
    <xf numFmtId="0" fontId="9" fillId="17" borderId="9" xfId="18" applyFont="1" applyFill="1" applyBorder="1" applyAlignment="1">
      <alignment horizontal="center"/>
    </xf>
    <xf numFmtId="0" fontId="13" fillId="17" borderId="12" xfId="18" applyFont="1" applyFill="1" applyBorder="1" applyAlignment="1">
      <alignment horizontal="center"/>
    </xf>
    <xf numFmtId="0" fontId="13" fillId="17" borderId="0" xfId="18" applyFont="1" applyFill="1" applyBorder="1" applyAlignment="1">
      <alignment horizontal="center"/>
    </xf>
    <xf numFmtId="0" fontId="13" fillId="17" borderId="13" xfId="18" applyFont="1" applyFill="1" applyBorder="1" applyAlignment="1">
      <alignment horizontal="center"/>
    </xf>
    <xf numFmtId="0" fontId="14" fillId="17" borderId="97" xfId="18" applyFont="1" applyFill="1" applyBorder="1" applyAlignment="1">
      <alignment horizontal="center"/>
    </xf>
    <xf numFmtId="0" fontId="14" fillId="17" borderId="41" xfId="18" applyFont="1" applyFill="1" applyBorder="1" applyAlignment="1">
      <alignment horizontal="center"/>
    </xf>
    <xf numFmtId="0" fontId="14" fillId="17" borderId="98" xfId="18" applyFont="1" applyFill="1" applyBorder="1" applyAlignment="1">
      <alignment horizontal="center"/>
    </xf>
    <xf numFmtId="0" fontId="11" fillId="17" borderId="10" xfId="6" applyFont="1" applyFill="1" applyBorder="1" applyAlignment="1">
      <alignment horizontal="left" vertical="center"/>
    </xf>
    <xf numFmtId="0" fontId="11" fillId="17" borderId="14" xfId="6" applyFont="1" applyFill="1" applyBorder="1" applyAlignment="1">
      <alignment horizontal="left" vertical="center"/>
    </xf>
    <xf numFmtId="0" fontId="14" fillId="17" borderId="12" xfId="18" applyFont="1" applyFill="1" applyBorder="1" applyAlignment="1">
      <alignment horizontal="center"/>
    </xf>
    <xf numFmtId="0" fontId="14" fillId="17" borderId="0" xfId="18" applyFont="1" applyFill="1" applyBorder="1" applyAlignment="1">
      <alignment horizontal="center"/>
    </xf>
    <xf numFmtId="0" fontId="14" fillId="17" borderId="13" xfId="18" applyFont="1" applyFill="1" applyBorder="1" applyAlignment="1">
      <alignment horizontal="center"/>
    </xf>
    <xf numFmtId="0" fontId="11" fillId="17" borderId="18" xfId="6" applyFont="1" applyFill="1" applyBorder="1" applyAlignment="1">
      <alignment horizontal="left" vertical="center"/>
    </xf>
    <xf numFmtId="0" fontId="11" fillId="17" borderId="51" xfId="6" applyFont="1" applyFill="1" applyBorder="1" applyAlignment="1">
      <alignment horizontal="left" vertical="center"/>
    </xf>
    <xf numFmtId="0" fontId="11" fillId="17" borderId="93" xfId="6" applyFont="1" applyFill="1" applyBorder="1" applyAlignment="1">
      <alignment horizontal="center" vertical="center"/>
    </xf>
    <xf numFmtId="0" fontId="11" fillId="17" borderId="8" xfId="6" applyFont="1" applyFill="1" applyBorder="1" applyAlignment="1">
      <alignment horizontal="center" vertical="center"/>
    </xf>
    <xf numFmtId="0" fontId="11" fillId="17" borderId="11" xfId="6" applyFont="1" applyFill="1" applyBorder="1" applyAlignment="1">
      <alignment horizontal="center" vertical="center"/>
    </xf>
    <xf numFmtId="0" fontId="11" fillId="17" borderId="15" xfId="6" applyFont="1" applyFill="1" applyBorder="1" applyAlignment="1">
      <alignment horizontal="center" vertical="center"/>
    </xf>
    <xf numFmtId="0" fontId="11" fillId="17" borderId="16" xfId="6" applyFont="1" applyFill="1" applyBorder="1" applyAlignment="1">
      <alignment horizontal="center" vertical="center"/>
    </xf>
    <xf numFmtId="0" fontId="11" fillId="17" borderId="17" xfId="6" applyFont="1" applyFill="1" applyBorder="1" applyAlignment="1">
      <alignment horizontal="center" vertical="center"/>
    </xf>
    <xf numFmtId="0" fontId="12" fillId="17" borderId="12" xfId="18" applyFont="1" applyFill="1" applyBorder="1" applyAlignment="1">
      <alignment horizontal="center"/>
    </xf>
    <xf numFmtId="0" fontId="12" fillId="17" borderId="0" xfId="18" applyFont="1" applyFill="1" applyBorder="1" applyAlignment="1">
      <alignment horizontal="center"/>
    </xf>
    <xf numFmtId="0" fontId="12" fillId="17" borderId="13" xfId="18" applyFont="1" applyFill="1" applyBorder="1" applyAlignment="1">
      <alignment horizontal="center"/>
    </xf>
    <xf numFmtId="0" fontId="11" fillId="17" borderId="22" xfId="18" applyFont="1" applyFill="1" applyBorder="1" applyAlignment="1">
      <alignment horizontal="left" vertical="center"/>
    </xf>
    <xf numFmtId="0" fontId="11" fillId="17" borderId="19" xfId="6" applyFont="1" applyFill="1" applyBorder="1" applyAlignment="1">
      <alignment horizontal="center" vertical="center"/>
    </xf>
    <xf numFmtId="0" fontId="11" fillId="17" borderId="20" xfId="6" applyFont="1" applyFill="1" applyBorder="1" applyAlignment="1">
      <alignment horizontal="center" vertical="center"/>
    </xf>
    <xf numFmtId="0" fontId="11" fillId="17" borderId="21" xfId="6" applyFont="1" applyFill="1" applyBorder="1" applyAlignment="1">
      <alignment horizontal="center" vertical="center"/>
    </xf>
    <xf numFmtId="0" fontId="11" fillId="17" borderId="15" xfId="18" applyFont="1" applyFill="1" applyBorder="1" applyAlignment="1">
      <alignment horizontal="center" vertical="center"/>
    </xf>
    <xf numFmtId="0" fontId="11" fillId="17" borderId="16" xfId="18" applyFont="1" applyFill="1" applyBorder="1" applyAlignment="1">
      <alignment horizontal="center" vertical="center"/>
    </xf>
    <xf numFmtId="0" fontId="11" fillId="17" borderId="17" xfId="18" applyFont="1" applyFill="1" applyBorder="1" applyAlignment="1">
      <alignment horizontal="center" vertical="center"/>
    </xf>
    <xf numFmtId="0" fontId="11" fillId="17" borderId="18" xfId="6" applyFont="1" applyFill="1" applyBorder="1" applyAlignment="1">
      <alignment horizontal="center" vertical="center"/>
    </xf>
    <xf numFmtId="0" fontId="11" fillId="17" borderId="51" xfId="6" applyFont="1" applyFill="1" applyBorder="1" applyAlignment="1">
      <alignment horizontal="center" vertical="center"/>
    </xf>
    <xf numFmtId="0" fontId="11" fillId="17" borderId="95" xfId="6" applyFont="1" applyFill="1" applyBorder="1" applyAlignment="1">
      <alignment horizontal="center" vertical="center"/>
    </xf>
    <xf numFmtId="0" fontId="11" fillId="17" borderId="52" xfId="6" applyFont="1" applyFill="1" applyBorder="1" applyAlignment="1">
      <alignment horizontal="center" vertical="center"/>
    </xf>
    <xf numFmtId="0" fontId="11" fillId="0" borderId="41" xfId="18" applyFont="1" applyBorder="1" applyAlignment="1">
      <alignment horizontal="center"/>
    </xf>
    <xf numFmtId="0" fontId="11" fillId="0" borderId="60" xfId="18" applyFont="1" applyBorder="1" applyAlignment="1">
      <alignment horizontal="center"/>
    </xf>
    <xf numFmtId="0" fontId="15" fillId="0" borderId="20" xfId="18" applyFont="1" applyBorder="1" applyAlignment="1">
      <alignment horizontal="center" vertical="top"/>
    </xf>
    <xf numFmtId="0" fontId="38" fillId="0" borderId="99" xfId="18" applyFont="1" applyFill="1" applyBorder="1" applyAlignment="1" applyProtection="1">
      <alignment horizontal="center"/>
      <protection locked="0"/>
    </xf>
    <xf numFmtId="0" fontId="38" fillId="0" borderId="14" xfId="18" applyFont="1" applyFill="1" applyBorder="1" applyAlignment="1" applyProtection="1">
      <alignment horizontal="center"/>
      <protection locked="0"/>
    </xf>
    <xf numFmtId="0" fontId="38" fillId="0" borderId="28" xfId="18" applyFont="1" applyFill="1" applyBorder="1" applyAlignment="1" applyProtection="1">
      <alignment horizontal="center"/>
      <protection locked="0"/>
    </xf>
    <xf numFmtId="0" fontId="14" fillId="17" borderId="34" xfId="18" applyFont="1" applyFill="1" applyBorder="1" applyAlignment="1">
      <alignment horizontal="center" vertical="center" wrapText="1"/>
    </xf>
    <xf numFmtId="0" fontId="8" fillId="17" borderId="35" xfId="18" applyFont="1" applyFill="1" applyBorder="1" applyAlignment="1">
      <alignment horizontal="center" vertical="center" wrapText="1"/>
    </xf>
    <xf numFmtId="0" fontId="8" fillId="17" borderId="37" xfId="18" applyFont="1" applyFill="1" applyBorder="1" applyAlignment="1">
      <alignment horizontal="center" vertical="center" wrapText="1"/>
    </xf>
    <xf numFmtId="0" fontId="14" fillId="17" borderId="34" xfId="18" applyFont="1" applyFill="1" applyBorder="1" applyAlignment="1">
      <alignment horizontal="center" vertical="center"/>
    </xf>
    <xf numFmtId="0" fontId="14" fillId="17" borderId="37" xfId="18" applyFont="1" applyFill="1" applyBorder="1" applyAlignment="1">
      <alignment horizontal="center" vertical="center"/>
    </xf>
    <xf numFmtId="0" fontId="8" fillId="17" borderId="24" xfId="18" applyFont="1" applyFill="1" applyBorder="1" applyAlignment="1">
      <alignment horizontal="center"/>
    </xf>
    <xf numFmtId="0" fontId="8" fillId="17" borderId="26" xfId="18" applyFont="1" applyFill="1" applyBorder="1" applyAlignment="1">
      <alignment horizontal="center"/>
    </xf>
    <xf numFmtId="0" fontId="13" fillId="17" borderId="34" xfId="18" applyFont="1" applyFill="1" applyBorder="1" applyAlignment="1">
      <alignment horizontal="center"/>
    </xf>
    <xf numFmtId="0" fontId="13" fillId="17" borderId="35" xfId="18" applyFont="1" applyFill="1" applyBorder="1" applyAlignment="1">
      <alignment horizontal="center"/>
    </xf>
    <xf numFmtId="0" fontId="13" fillId="17" borderId="36" xfId="18" applyFont="1" applyFill="1" applyBorder="1" applyAlignment="1">
      <alignment horizontal="center"/>
    </xf>
    <xf numFmtId="0" fontId="13" fillId="17" borderId="15" xfId="18" applyFont="1" applyFill="1" applyBorder="1" applyAlignment="1">
      <alignment horizontal="center"/>
    </xf>
    <xf numFmtId="0" fontId="13" fillId="17" borderId="42" xfId="18" applyFont="1" applyFill="1" applyBorder="1" applyAlignment="1">
      <alignment horizontal="center"/>
    </xf>
    <xf numFmtId="0" fontId="13" fillId="17" borderId="43" xfId="18" applyFont="1" applyFill="1" applyBorder="1" applyAlignment="1">
      <alignment horizontal="center"/>
    </xf>
    <xf numFmtId="0" fontId="11" fillId="17" borderId="45" xfId="18" applyFont="1" applyFill="1" applyBorder="1" applyAlignment="1">
      <alignment horizontal="center"/>
    </xf>
    <xf numFmtId="0" fontId="11" fillId="17" borderId="32" xfId="18" applyFont="1" applyFill="1" applyBorder="1" applyAlignment="1">
      <alignment horizontal="center"/>
    </xf>
    <xf numFmtId="0" fontId="11" fillId="17" borderId="46" xfId="18" applyFont="1" applyFill="1" applyBorder="1" applyAlignment="1">
      <alignment horizontal="center"/>
    </xf>
    <xf numFmtId="0" fontId="11" fillId="17" borderId="48" xfId="18" applyFont="1" applyFill="1" applyBorder="1" applyAlignment="1"/>
    <xf numFmtId="0" fontId="11" fillId="17" borderId="46" xfId="18" applyFont="1" applyFill="1" applyBorder="1" applyAlignment="1"/>
    <xf numFmtId="0" fontId="11" fillId="17" borderId="48" xfId="18" applyFont="1" applyFill="1" applyBorder="1" applyAlignment="1">
      <alignment horizontal="center"/>
    </xf>
    <xf numFmtId="0" fontId="11" fillId="17" borderId="24" xfId="18" applyFont="1" applyFill="1" applyBorder="1" applyAlignment="1">
      <alignment horizontal="center"/>
    </xf>
    <xf numFmtId="0" fontId="11" fillId="17" borderId="25" xfId="18" applyFont="1" applyFill="1" applyBorder="1" applyAlignment="1">
      <alignment horizontal="center"/>
    </xf>
    <xf numFmtId="0" fontId="11" fillId="17" borderId="39" xfId="18" applyFont="1" applyFill="1" applyBorder="1" applyAlignment="1">
      <alignment horizontal="center"/>
    </xf>
    <xf numFmtId="0" fontId="11" fillId="17" borderId="50" xfId="18" applyFont="1" applyFill="1" applyBorder="1" applyAlignment="1"/>
    <xf numFmtId="0" fontId="11" fillId="17" borderId="39" xfId="18" applyFont="1" applyFill="1" applyBorder="1" applyAlignment="1"/>
    <xf numFmtId="0" fontId="11" fillId="17" borderId="50" xfId="18" applyFont="1" applyFill="1" applyBorder="1" applyAlignment="1">
      <alignment horizontal="center"/>
    </xf>
    <xf numFmtId="0" fontId="13" fillId="17" borderId="53" xfId="18" applyFont="1" applyFill="1" applyBorder="1" applyAlignment="1">
      <alignment horizontal="right"/>
    </xf>
    <xf numFmtId="0" fontId="13" fillId="17" borderId="54" xfId="18" applyFont="1" applyFill="1" applyBorder="1" applyAlignment="1">
      <alignment horizontal="right"/>
    </xf>
    <xf numFmtId="0" fontId="13" fillId="17" borderId="55" xfId="18" applyFont="1" applyFill="1" applyBorder="1" applyAlignment="1">
      <alignment horizontal="right"/>
    </xf>
    <xf numFmtId="0" fontId="11" fillId="17" borderId="45" xfId="18" applyFont="1" applyFill="1" applyBorder="1" applyAlignment="1"/>
    <xf numFmtId="0" fontId="11" fillId="17" borderId="32" xfId="18" applyFont="1" applyFill="1" applyBorder="1" applyAlignment="1"/>
    <xf numFmtId="0" fontId="11" fillId="17" borderId="24" xfId="18" applyFont="1" applyFill="1" applyBorder="1" applyAlignment="1"/>
    <xf numFmtId="0" fontId="11" fillId="17" borderId="25" xfId="18" applyFont="1" applyFill="1" applyBorder="1" applyAlignment="1"/>
    <xf numFmtId="0" fontId="13" fillId="17" borderId="34" xfId="18" applyFont="1" applyFill="1" applyBorder="1" applyAlignment="1">
      <alignment horizontal="center" vertical="center"/>
    </xf>
    <xf numFmtId="0" fontId="13" fillId="17" borderId="35" xfId="18" applyFont="1" applyFill="1" applyBorder="1" applyAlignment="1">
      <alignment horizontal="center" vertical="center"/>
    </xf>
    <xf numFmtId="0" fontId="13" fillId="17" borderId="36" xfId="18" applyFont="1" applyFill="1" applyBorder="1" applyAlignment="1">
      <alignment horizontal="center" vertical="center"/>
    </xf>
    <xf numFmtId="0" fontId="13" fillId="17" borderId="43" xfId="18" applyFont="1" applyFill="1" applyBorder="1" applyAlignment="1">
      <alignment horizontal="center" vertical="center"/>
    </xf>
    <xf numFmtId="0" fontId="13" fillId="17" borderId="58" xfId="18" applyFont="1" applyFill="1" applyBorder="1" applyAlignment="1">
      <alignment horizontal="right"/>
    </xf>
    <xf numFmtId="0" fontId="13" fillId="17" borderId="41" xfId="18" applyFont="1" applyFill="1" applyBorder="1" applyAlignment="1">
      <alignment horizontal="right"/>
    </xf>
    <xf numFmtId="0" fontId="13" fillId="17" borderId="60" xfId="18" applyFont="1" applyFill="1" applyBorder="1" applyAlignment="1">
      <alignment horizontal="right"/>
    </xf>
    <xf numFmtId="0" fontId="13" fillId="17" borderId="43" xfId="18" applyFont="1" applyFill="1" applyBorder="1" applyAlignment="1">
      <alignment horizontal="center" vertical="center" wrapText="1"/>
    </xf>
    <xf numFmtId="0" fontId="13" fillId="17" borderId="36" xfId="18" applyFont="1" applyFill="1" applyBorder="1" applyAlignment="1">
      <alignment horizontal="center" vertical="center" wrapText="1"/>
    </xf>
    <xf numFmtId="0" fontId="13" fillId="17" borderId="43" xfId="18" applyFont="1" applyFill="1" applyBorder="1" applyAlignment="1">
      <alignment horizontal="center" wrapText="1"/>
    </xf>
    <xf numFmtId="0" fontId="13" fillId="17" borderId="36" xfId="18" applyFont="1" applyFill="1" applyBorder="1" applyAlignment="1">
      <alignment horizontal="center" wrapText="1"/>
    </xf>
    <xf numFmtId="0" fontId="14" fillId="0" borderId="29" xfId="18" applyFont="1" applyBorder="1" applyAlignment="1">
      <alignment horizontal="justify" vertical="center" wrapText="1"/>
    </xf>
    <xf numFmtId="0" fontId="14" fillId="0" borderId="0" xfId="18" applyFont="1" applyBorder="1" applyAlignment="1">
      <alignment horizontal="justify" vertical="center" wrapText="1"/>
    </xf>
    <xf numFmtId="0" fontId="14" fillId="0" borderId="30" xfId="18" applyFont="1" applyBorder="1" applyAlignment="1">
      <alignment horizontal="justify" vertical="center" wrapText="1"/>
    </xf>
    <xf numFmtId="0" fontId="14" fillId="0" borderId="29" xfId="18" applyFont="1" applyBorder="1" applyAlignment="1">
      <alignment horizontal="justify" wrapText="1"/>
    </xf>
    <xf numFmtId="0" fontId="14" fillId="0" borderId="0" xfId="18" applyFont="1" applyBorder="1" applyAlignment="1">
      <alignment horizontal="justify" wrapText="1"/>
    </xf>
    <xf numFmtId="0" fontId="14" fillId="0" borderId="30" xfId="18" applyFont="1" applyBorder="1" applyAlignment="1">
      <alignment horizontal="justify" wrapText="1"/>
    </xf>
    <xf numFmtId="0" fontId="18" fillId="0" borderId="0" xfId="18" applyFont="1" applyBorder="1" applyAlignment="1">
      <alignment horizontal="right"/>
    </xf>
    <xf numFmtId="0" fontId="18" fillId="0" borderId="30" xfId="18" applyFont="1" applyBorder="1" applyAlignment="1">
      <alignment horizontal="right"/>
    </xf>
    <xf numFmtId="0" fontId="18" fillId="0" borderId="41" xfId="18" applyFont="1" applyBorder="1" applyAlignment="1">
      <alignment horizontal="right"/>
    </xf>
    <xf numFmtId="0" fontId="18" fillId="0" borderId="60" xfId="18" applyFont="1" applyBorder="1" applyAlignment="1">
      <alignment horizontal="right"/>
    </xf>
    <xf numFmtId="165" fontId="11" fillId="17" borderId="48" xfId="20" applyFont="1" applyFill="1" applyBorder="1" applyAlignment="1">
      <alignment horizontal="center"/>
    </xf>
    <xf numFmtId="165" fontId="11" fillId="17" borderId="46" xfId="20" applyFont="1" applyFill="1" applyBorder="1" applyAlignment="1">
      <alignment horizontal="center"/>
    </xf>
    <xf numFmtId="165" fontId="11" fillId="17" borderId="50" xfId="20" applyFont="1" applyFill="1" applyBorder="1" applyAlignment="1">
      <alignment horizontal="center"/>
    </xf>
    <xf numFmtId="165" fontId="11" fillId="17" borderId="39" xfId="20" applyFont="1" applyFill="1" applyBorder="1" applyAlignment="1">
      <alignment horizontal="center"/>
    </xf>
    <xf numFmtId="0" fontId="8" fillId="0" borderId="0" xfId="0" applyFont="1" applyFill="1" applyBorder="1" applyAlignment="1">
      <alignment horizontal="right"/>
    </xf>
    <xf numFmtId="0" fontId="8" fillId="0" borderId="30" xfId="0" applyFont="1" applyFill="1" applyBorder="1" applyAlignment="1">
      <alignment horizontal="right"/>
    </xf>
    <xf numFmtId="0" fontId="8" fillId="0" borderId="41" xfId="0" applyFont="1" applyFill="1" applyBorder="1" applyAlignment="1">
      <alignment horizontal="right"/>
    </xf>
    <xf numFmtId="0" fontId="8" fillId="0" borderId="60" xfId="0" applyFont="1" applyFill="1" applyBorder="1" applyAlignment="1">
      <alignment horizontal="right"/>
    </xf>
    <xf numFmtId="165" fontId="8" fillId="7" borderId="48" xfId="4" applyFont="1" applyFill="1" applyBorder="1" applyAlignment="1">
      <alignment horizontal="right"/>
    </xf>
    <xf numFmtId="165" fontId="8" fillId="7" borderId="46" xfId="4" applyFont="1" applyFill="1" applyBorder="1" applyAlignment="1">
      <alignment horizontal="right"/>
    </xf>
    <xf numFmtId="165" fontId="8" fillId="7" borderId="50" xfId="4" applyFont="1" applyFill="1" applyBorder="1" applyAlignment="1">
      <alignment horizontal="right"/>
    </xf>
    <xf numFmtId="165" fontId="8" fillId="7" borderId="39" xfId="4" applyFont="1" applyFill="1" applyBorder="1" applyAlignment="1">
      <alignment horizontal="right"/>
    </xf>
    <xf numFmtId="0" fontId="14" fillId="7" borderId="53" xfId="0" applyFont="1" applyFill="1" applyBorder="1" applyAlignment="1">
      <alignment horizontal="right"/>
    </xf>
    <xf numFmtId="0" fontId="14" fillId="7" borderId="54" xfId="0" applyFont="1" applyFill="1" applyBorder="1" applyAlignment="1">
      <alignment horizontal="right"/>
    </xf>
    <xf numFmtId="0" fontId="14" fillId="7" borderId="55" xfId="0" applyFont="1" applyFill="1" applyBorder="1" applyAlignment="1">
      <alignment horizontal="right"/>
    </xf>
    <xf numFmtId="0" fontId="14" fillId="0" borderId="29" xfId="0" applyFont="1" applyFill="1" applyBorder="1" applyAlignment="1">
      <alignment horizontal="justify" vertical="center" wrapText="1"/>
    </xf>
    <xf numFmtId="0" fontId="14" fillId="0" borderId="0" xfId="0" applyFont="1" applyFill="1" applyBorder="1" applyAlignment="1">
      <alignment horizontal="justify" vertical="center" wrapText="1"/>
    </xf>
    <xf numFmtId="0" fontId="14" fillId="0" borderId="30" xfId="0" applyFont="1" applyFill="1" applyBorder="1" applyAlignment="1">
      <alignment horizontal="justify" vertical="center" wrapText="1"/>
    </xf>
    <xf numFmtId="0" fontId="14" fillId="0" borderId="29" xfId="0" applyFont="1" applyFill="1" applyBorder="1" applyAlignment="1">
      <alignment horizontal="justify" wrapText="1"/>
    </xf>
    <xf numFmtId="0" fontId="14" fillId="0" borderId="0" xfId="0" applyFont="1" applyFill="1" applyBorder="1" applyAlignment="1">
      <alignment horizontal="justify" wrapText="1"/>
    </xf>
    <xf numFmtId="0" fontId="14" fillId="0" borderId="30" xfId="0" applyFont="1" applyFill="1" applyBorder="1" applyAlignment="1">
      <alignment horizontal="justify" wrapText="1"/>
    </xf>
    <xf numFmtId="0" fontId="14" fillId="7" borderId="58" xfId="0" applyFont="1" applyFill="1" applyBorder="1" applyAlignment="1">
      <alignment horizontal="right"/>
    </xf>
    <xf numFmtId="0" fontId="14" fillId="7" borderId="41" xfId="0" applyFont="1" applyFill="1" applyBorder="1" applyAlignment="1">
      <alignment horizontal="right"/>
    </xf>
    <xf numFmtId="0" fontId="14" fillId="7" borderId="60" xfId="0" applyFont="1" applyFill="1" applyBorder="1" applyAlignment="1">
      <alignment horizontal="right"/>
    </xf>
    <xf numFmtId="0" fontId="14" fillId="10" borderId="34" xfId="0" applyFont="1" applyFill="1" applyBorder="1" applyAlignment="1">
      <alignment horizontal="center"/>
    </xf>
    <xf numFmtId="0" fontId="14" fillId="10" borderId="35" xfId="0" applyFont="1" applyFill="1" applyBorder="1" applyAlignment="1">
      <alignment horizontal="center"/>
    </xf>
    <xf numFmtId="0" fontId="14" fillId="10" borderId="43" xfId="0" applyFont="1" applyFill="1" applyBorder="1" applyAlignment="1">
      <alignment horizontal="center" wrapText="1"/>
    </xf>
    <xf numFmtId="0" fontId="14" fillId="10" borderId="36" xfId="0" applyFont="1" applyFill="1" applyBorder="1" applyAlignment="1">
      <alignment horizontal="center" wrapText="1"/>
    </xf>
    <xf numFmtId="0" fontId="14" fillId="14" borderId="45" xfId="0" applyFont="1" applyFill="1" applyBorder="1" applyAlignment="1"/>
    <xf numFmtId="0" fontId="14" fillId="14" borderId="32" xfId="0" applyFont="1" applyFill="1" applyBorder="1" applyAlignment="1"/>
    <xf numFmtId="2" fontId="8" fillId="7" borderId="50" xfId="0" applyNumberFormat="1" applyFont="1" applyFill="1" applyBorder="1" applyAlignment="1">
      <alignment horizontal="right"/>
    </xf>
    <xf numFmtId="2" fontId="8" fillId="7" borderId="39" xfId="0" applyNumberFormat="1" applyFont="1" applyFill="1" applyBorder="1" applyAlignment="1">
      <alignment horizontal="right"/>
    </xf>
    <xf numFmtId="0" fontId="14" fillId="11" borderId="34" xfId="0" applyFont="1" applyFill="1" applyBorder="1" applyAlignment="1">
      <alignment horizontal="center" vertical="center"/>
    </xf>
    <xf numFmtId="0" fontId="14" fillId="11" borderId="35" xfId="0" applyFont="1" applyFill="1" applyBorder="1" applyAlignment="1">
      <alignment horizontal="center" vertical="center"/>
    </xf>
    <xf numFmtId="0" fontId="14" fillId="10" borderId="43"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8" fillId="7" borderId="24" xfId="0" applyFont="1" applyFill="1" applyBorder="1" applyAlignment="1"/>
    <xf numFmtId="0" fontId="8" fillId="7" borderId="25" xfId="0" applyFont="1" applyFill="1" applyBorder="1" applyAlignment="1"/>
    <xf numFmtId="0" fontId="8" fillId="7" borderId="59" xfId="0" applyFont="1" applyFill="1" applyBorder="1" applyAlignment="1">
      <alignment horizontal="center"/>
    </xf>
    <xf numFmtId="0" fontId="8" fillId="0" borderId="45" xfId="22" applyFont="1" applyFill="1" applyBorder="1" applyAlignment="1">
      <alignment horizontal="left"/>
    </xf>
    <xf numFmtId="0" fontId="8" fillId="0" borderId="32" xfId="0" applyFont="1" applyFill="1" applyBorder="1"/>
    <xf numFmtId="0" fontId="8" fillId="7" borderId="48" xfId="0" applyFont="1" applyFill="1" applyBorder="1" applyAlignment="1"/>
    <xf numFmtId="0" fontId="8" fillId="7" borderId="46" xfId="0" applyFont="1" applyFill="1" applyBorder="1" applyAlignment="1"/>
    <xf numFmtId="166" fontId="8" fillId="7" borderId="48" xfId="0" applyNumberFormat="1" applyFont="1" applyFill="1" applyBorder="1" applyAlignment="1">
      <alignment horizontal="right"/>
    </xf>
    <xf numFmtId="166" fontId="8" fillId="7" borderId="46" xfId="0" applyNumberFormat="1" applyFont="1" applyFill="1" applyBorder="1" applyAlignment="1">
      <alignment horizontal="right"/>
    </xf>
    <xf numFmtId="0" fontId="8" fillId="7" borderId="45" xfId="0" applyFont="1" applyFill="1" applyBorder="1" applyAlignment="1">
      <alignment horizontal="left"/>
    </xf>
    <xf numFmtId="0" fontId="8" fillId="7" borderId="32" xfId="0" applyFont="1" applyFill="1" applyBorder="1" applyAlignment="1">
      <alignment horizontal="left"/>
    </xf>
    <xf numFmtId="0" fontId="8" fillId="7" borderId="20" xfId="0" applyFont="1" applyFill="1" applyBorder="1" applyAlignment="1">
      <alignment horizontal="left"/>
    </xf>
    <xf numFmtId="0" fontId="8" fillId="7" borderId="46" xfId="0" applyFont="1" applyFill="1" applyBorder="1" applyAlignment="1">
      <alignment horizontal="left"/>
    </xf>
    <xf numFmtId="169" fontId="8" fillId="7" borderId="48" xfId="0" applyNumberFormat="1" applyFont="1" applyFill="1" applyBorder="1" applyAlignment="1">
      <alignment horizontal="right"/>
    </xf>
    <xf numFmtId="169" fontId="8" fillId="7" borderId="46" xfId="0" applyNumberFormat="1" applyFont="1" applyFill="1" applyBorder="1" applyAlignment="1">
      <alignment horizontal="right"/>
    </xf>
    <xf numFmtId="0" fontId="8" fillId="7" borderId="50" xfId="0" applyFont="1" applyFill="1" applyBorder="1" applyAlignment="1"/>
    <xf numFmtId="0" fontId="8" fillId="7" borderId="39" xfId="0" applyFont="1" applyFill="1" applyBorder="1" applyAlignment="1"/>
    <xf numFmtId="9" fontId="8" fillId="7" borderId="50" xfId="0" applyNumberFormat="1" applyFont="1" applyFill="1" applyBorder="1" applyAlignment="1">
      <alignment horizontal="center"/>
    </xf>
    <xf numFmtId="0" fontId="8" fillId="7" borderId="39" xfId="0" applyFont="1" applyFill="1" applyBorder="1" applyAlignment="1">
      <alignment horizontal="center"/>
    </xf>
    <xf numFmtId="0" fontId="14" fillId="10" borderId="36" xfId="0" applyFont="1" applyFill="1" applyBorder="1" applyAlignment="1">
      <alignment horizontal="center"/>
    </xf>
    <xf numFmtId="0" fontId="14" fillId="10" borderId="43" xfId="0" applyFont="1" applyFill="1" applyBorder="1" applyAlignment="1">
      <alignment horizontal="center"/>
    </xf>
    <xf numFmtId="0" fontId="8" fillId="7" borderId="45" xfId="0" applyFont="1" applyFill="1" applyBorder="1" applyAlignment="1"/>
    <xf numFmtId="0" fontId="8" fillId="7" borderId="32" xfId="0" applyFont="1" applyFill="1" applyBorder="1" applyAlignment="1"/>
    <xf numFmtId="0" fontId="8" fillId="7" borderId="48" xfId="0" applyFont="1" applyFill="1" applyBorder="1" applyAlignment="1">
      <alignment horizontal="center"/>
    </xf>
    <xf numFmtId="0" fontId="8" fillId="7" borderId="46" xfId="0" applyFont="1" applyFill="1" applyBorder="1" applyAlignment="1">
      <alignment horizontal="center"/>
    </xf>
    <xf numFmtId="0" fontId="14" fillId="10" borderId="43" xfId="0" applyFont="1" applyFill="1" applyBorder="1" applyAlignment="1">
      <alignment horizontal="center" vertical="center"/>
    </xf>
    <xf numFmtId="0" fontId="14" fillId="10" borderId="36" xfId="0" applyFont="1" applyFill="1" applyBorder="1" applyAlignment="1">
      <alignment horizontal="center" vertical="center"/>
    </xf>
    <xf numFmtId="0" fontId="8" fillId="26" borderId="18" xfId="6" applyFont="1" applyFill="1" applyBorder="1" applyAlignment="1">
      <alignment horizontal="center" vertical="center"/>
    </xf>
    <xf numFmtId="0" fontId="8" fillId="26" borderId="51" xfId="6" applyFont="1" applyFill="1" applyBorder="1" applyAlignment="1">
      <alignment horizontal="center" vertical="center"/>
    </xf>
    <xf numFmtId="0" fontId="8" fillId="26" borderId="95" xfId="6" applyFont="1" applyFill="1" applyBorder="1" applyAlignment="1">
      <alignment horizontal="center" vertical="center"/>
    </xf>
    <xf numFmtId="0" fontId="8" fillId="26" borderId="52" xfId="6" applyFont="1" applyFill="1" applyBorder="1" applyAlignment="1">
      <alignment horizontal="center" vertical="center"/>
    </xf>
    <xf numFmtId="0" fontId="14" fillId="26" borderId="97" xfId="0" applyFont="1" applyFill="1" applyBorder="1" applyAlignment="1">
      <alignment horizontal="center"/>
    </xf>
    <xf numFmtId="0" fontId="14" fillId="26" borderId="41" xfId="0" applyFont="1" applyFill="1" applyBorder="1" applyAlignment="1">
      <alignment horizontal="center"/>
    </xf>
    <xf numFmtId="0" fontId="14" fillId="26" borderId="98" xfId="0" applyFont="1" applyFill="1" applyBorder="1" applyAlignment="1">
      <alignment horizontal="center"/>
    </xf>
    <xf numFmtId="0" fontId="8" fillId="13" borderId="16" xfId="0" applyFont="1" applyFill="1" applyBorder="1" applyAlignment="1">
      <alignment horizontal="center"/>
    </xf>
    <xf numFmtId="0" fontId="8" fillId="13" borderId="41" xfId="0" applyFont="1" applyFill="1" applyBorder="1" applyAlignment="1">
      <alignment horizontal="center"/>
    </xf>
    <xf numFmtId="0" fontId="8" fillId="13" borderId="60" xfId="0" applyFont="1" applyFill="1" applyBorder="1" applyAlignment="1">
      <alignment horizontal="center"/>
    </xf>
    <xf numFmtId="0" fontId="8" fillId="0" borderId="0" xfId="0" applyFont="1" applyFill="1" applyBorder="1" applyAlignment="1">
      <alignment horizontal="center" vertical="top"/>
    </xf>
    <xf numFmtId="0" fontId="8" fillId="0" borderId="20" xfId="0" applyFont="1" applyFill="1" applyBorder="1" applyAlignment="1">
      <alignment horizontal="center" vertical="top"/>
    </xf>
    <xf numFmtId="0" fontId="14" fillId="9" borderId="34" xfId="0" applyFont="1" applyFill="1" applyBorder="1" applyAlignment="1">
      <alignment horizontal="center"/>
    </xf>
    <xf numFmtId="0" fontId="14" fillId="9" borderId="35" xfId="0" applyFont="1" applyFill="1" applyBorder="1" applyAlignment="1">
      <alignment horizontal="center"/>
    </xf>
    <xf numFmtId="0" fontId="14" fillId="9" borderId="36" xfId="0" applyFont="1" applyFill="1" applyBorder="1" applyAlignment="1">
      <alignment horizontal="center"/>
    </xf>
    <xf numFmtId="0" fontId="14" fillId="9" borderId="15" xfId="0" applyFont="1" applyFill="1" applyBorder="1" applyAlignment="1">
      <alignment horizontal="center"/>
    </xf>
    <xf numFmtId="0" fontId="14" fillId="9" borderId="42" xfId="0" applyFont="1" applyFill="1" applyBorder="1" applyAlignment="1">
      <alignment horizontal="center"/>
    </xf>
    <xf numFmtId="0" fontId="14" fillId="9" borderId="43" xfId="0" applyFont="1" applyFill="1" applyBorder="1" applyAlignment="1">
      <alignment horizontal="center"/>
    </xf>
    <xf numFmtId="0" fontId="14" fillId="11" borderId="99" xfId="0" applyFont="1" applyFill="1" applyBorder="1" applyAlignment="1" applyProtection="1">
      <alignment horizontal="center"/>
      <protection locked="0"/>
    </xf>
    <xf numFmtId="0" fontId="14" fillId="11" borderId="14" xfId="0" applyFont="1" applyFill="1" applyBorder="1" applyAlignment="1" applyProtection="1">
      <alignment horizontal="center"/>
      <protection locked="0"/>
    </xf>
    <xf numFmtId="0" fontId="14" fillId="11" borderId="28" xfId="0" applyFont="1" applyFill="1" applyBorder="1" applyAlignment="1" applyProtection="1">
      <alignment horizontal="center"/>
      <protection locked="0"/>
    </xf>
    <xf numFmtId="0" fontId="14" fillId="9" borderId="34" xfId="0" applyFont="1" applyFill="1" applyBorder="1" applyAlignment="1">
      <alignment horizontal="center" vertical="center" wrapText="1"/>
    </xf>
    <xf numFmtId="0" fontId="14" fillId="9" borderId="35" xfId="0" applyFont="1" applyFill="1" applyBorder="1" applyAlignment="1">
      <alignment horizontal="center" vertical="center" wrapText="1"/>
    </xf>
    <xf numFmtId="0" fontId="14" fillId="9" borderId="35" xfId="0" applyFont="1" applyFill="1" applyBorder="1" applyAlignment="1">
      <alignment horizontal="center" vertical="center"/>
    </xf>
    <xf numFmtId="0" fontId="14" fillId="9" borderId="37" xfId="0" applyFont="1" applyFill="1" applyBorder="1" applyAlignment="1">
      <alignment horizontal="center" vertical="center"/>
    </xf>
    <xf numFmtId="0" fontId="14" fillId="24" borderId="29" xfId="0" applyFont="1" applyFill="1" applyBorder="1" applyAlignment="1">
      <alignment horizontal="right" vertical="center"/>
    </xf>
    <xf numFmtId="0" fontId="14" fillId="24" borderId="0" xfId="0" applyFont="1" applyFill="1" applyBorder="1" applyAlignment="1">
      <alignment horizontal="right" vertical="center"/>
    </xf>
    <xf numFmtId="0" fontId="14" fillId="24" borderId="0" xfId="0" applyFont="1" applyFill="1" applyBorder="1" applyAlignment="1">
      <alignment horizontal="center" vertical="center"/>
    </xf>
    <xf numFmtId="0" fontId="8" fillId="24" borderId="92" xfId="0" applyFont="1" applyFill="1" applyBorder="1" applyAlignment="1">
      <alignment horizontal="center"/>
    </xf>
    <xf numFmtId="0" fontId="8" fillId="24" borderId="94" xfId="0" applyFont="1" applyFill="1" applyBorder="1" applyAlignment="1">
      <alignment horizontal="center"/>
    </xf>
    <xf numFmtId="0" fontId="8" fillId="24" borderId="96" xfId="0" applyFont="1" applyFill="1" applyBorder="1" applyAlignment="1">
      <alignment horizontal="center"/>
    </xf>
    <xf numFmtId="0" fontId="14" fillId="26" borderId="93" xfId="0" applyFont="1" applyFill="1" applyBorder="1" applyAlignment="1">
      <alignment horizontal="center"/>
    </xf>
    <xf numFmtId="0" fontId="14" fillId="26" borderId="8" xfId="0" applyFont="1" applyFill="1" applyBorder="1" applyAlignment="1">
      <alignment horizontal="center"/>
    </xf>
    <xf numFmtId="0" fontId="14" fillId="26" borderId="9" xfId="0" applyFont="1" applyFill="1" applyBorder="1" applyAlignment="1">
      <alignment horizontal="center"/>
    </xf>
    <xf numFmtId="0" fontId="8" fillId="26" borderId="10" xfId="6" applyFont="1" applyFill="1" applyBorder="1" applyAlignment="1">
      <alignment horizontal="left" vertical="center"/>
    </xf>
    <xf numFmtId="0" fontId="8" fillId="26" borderId="14" xfId="6" applyFont="1" applyFill="1" applyBorder="1" applyAlignment="1">
      <alignment horizontal="left" vertical="center"/>
    </xf>
    <xf numFmtId="0" fontId="14" fillId="26" borderId="12" xfId="0" applyFont="1" applyFill="1" applyBorder="1" applyAlignment="1">
      <alignment horizontal="center"/>
    </xf>
    <xf numFmtId="0" fontId="14" fillId="26" borderId="0" xfId="0" applyFont="1" applyFill="1" applyBorder="1" applyAlignment="1">
      <alignment horizontal="center"/>
    </xf>
    <xf numFmtId="0" fontId="14" fillId="26" borderId="13" xfId="0" applyFont="1" applyFill="1" applyBorder="1" applyAlignment="1">
      <alignment horizontal="center"/>
    </xf>
    <xf numFmtId="0" fontId="8" fillId="26" borderId="18" xfId="6" applyFont="1" applyFill="1" applyBorder="1" applyAlignment="1">
      <alignment horizontal="left" vertical="center"/>
    </xf>
    <xf numFmtId="0" fontId="8" fillId="26" borderId="51" xfId="6" applyFont="1" applyFill="1" applyBorder="1" applyAlignment="1">
      <alignment horizontal="left" vertical="center"/>
    </xf>
    <xf numFmtId="0" fontId="8" fillId="26" borderId="93" xfId="6" applyFont="1" applyFill="1" applyBorder="1" applyAlignment="1">
      <alignment horizontal="center" vertical="center"/>
    </xf>
    <xf numFmtId="0" fontId="8" fillId="26" borderId="8" xfId="6" applyFont="1" applyFill="1" applyBorder="1" applyAlignment="1">
      <alignment horizontal="center" vertical="center"/>
    </xf>
    <xf numFmtId="0" fontId="8" fillId="26" borderId="11" xfId="6" applyFont="1" applyFill="1" applyBorder="1" applyAlignment="1">
      <alignment horizontal="center" vertical="center"/>
    </xf>
    <xf numFmtId="0" fontId="8" fillId="26" borderId="15" xfId="6" applyFont="1" applyFill="1" applyBorder="1" applyAlignment="1">
      <alignment horizontal="center" vertical="center"/>
    </xf>
    <xf numFmtId="0" fontId="8" fillId="26" borderId="16" xfId="6" applyFont="1" applyFill="1" applyBorder="1" applyAlignment="1">
      <alignment horizontal="center" vertical="center"/>
    </xf>
    <xf numFmtId="0" fontId="8" fillId="26" borderId="17" xfId="6" applyFont="1" applyFill="1" applyBorder="1" applyAlignment="1">
      <alignment horizontal="center" vertical="center"/>
    </xf>
    <xf numFmtId="0" fontId="8" fillId="26" borderId="22" xfId="0" applyFont="1" applyFill="1" applyBorder="1" applyAlignment="1">
      <alignment horizontal="left" vertical="center"/>
    </xf>
    <xf numFmtId="0" fontId="8" fillId="26" borderId="19" xfId="6" applyFont="1" applyFill="1" applyBorder="1" applyAlignment="1">
      <alignment horizontal="center" vertical="center"/>
    </xf>
    <xf numFmtId="0" fontId="8" fillId="26" borderId="20" xfId="6" applyFont="1" applyFill="1" applyBorder="1" applyAlignment="1">
      <alignment horizontal="center" vertical="center"/>
    </xf>
    <xf numFmtId="0" fontId="8" fillId="26" borderId="21" xfId="6" applyFont="1" applyFill="1" applyBorder="1" applyAlignment="1">
      <alignment horizontal="center" vertical="center"/>
    </xf>
    <xf numFmtId="0" fontId="8" fillId="26" borderId="15" xfId="0" applyFont="1" applyFill="1" applyBorder="1" applyAlignment="1">
      <alignment horizontal="center" vertical="center"/>
    </xf>
    <xf numFmtId="0" fontId="8" fillId="26" borderId="16" xfId="0" applyFont="1" applyFill="1" applyBorder="1" applyAlignment="1">
      <alignment horizontal="center" vertical="center"/>
    </xf>
    <xf numFmtId="0" fontId="8" fillId="26" borderId="17" xfId="0" applyFont="1" applyFill="1" applyBorder="1" applyAlignment="1">
      <alignment horizontal="center" vertical="center"/>
    </xf>
    <xf numFmtId="0" fontId="14" fillId="12" borderId="24" xfId="0" applyFont="1" applyFill="1" applyBorder="1" applyAlignment="1">
      <alignment horizontal="left" vertical="center" wrapText="1"/>
    </xf>
    <xf numFmtId="0" fontId="14" fillId="12" borderId="25" xfId="0" applyFont="1" applyFill="1" applyBorder="1" applyAlignment="1">
      <alignment horizontal="left" vertical="center" wrapText="1"/>
    </xf>
    <xf numFmtId="0" fontId="14" fillId="12" borderId="39" xfId="0" applyFont="1" applyFill="1" applyBorder="1" applyAlignment="1">
      <alignment horizontal="left" vertical="center" wrapText="1"/>
    </xf>
    <xf numFmtId="0" fontId="14" fillId="12" borderId="24" xfId="0" applyFont="1" applyFill="1" applyBorder="1" applyAlignment="1">
      <alignment horizontal="left" wrapText="1"/>
    </xf>
    <xf numFmtId="0" fontId="14" fillId="12" borderId="25" xfId="0" applyFont="1" applyFill="1" applyBorder="1" applyAlignment="1">
      <alignment horizontal="left" wrapText="1"/>
    </xf>
    <xf numFmtId="0" fontId="14" fillId="12" borderId="39" xfId="0" applyFont="1" applyFill="1" applyBorder="1" applyAlignment="1">
      <alignment horizontal="left" wrapText="1"/>
    </xf>
    <xf numFmtId="0" fontId="8" fillId="0" borderId="0" xfId="0" applyFont="1" applyBorder="1" applyAlignment="1">
      <alignment horizontal="right"/>
    </xf>
    <xf numFmtId="0" fontId="8" fillId="0" borderId="30" xfId="0" applyFont="1" applyBorder="1" applyAlignment="1">
      <alignment horizontal="right"/>
    </xf>
    <xf numFmtId="0" fontId="8" fillId="0" borderId="41" xfId="0" applyFont="1" applyBorder="1" applyAlignment="1">
      <alignment horizontal="right"/>
    </xf>
    <xf numFmtId="0" fontId="8" fillId="0" borderId="60" xfId="0" applyFont="1" applyBorder="1" applyAlignment="1">
      <alignment horizontal="right"/>
    </xf>
    <xf numFmtId="0" fontId="14" fillId="0" borderId="29" xfId="0" applyFont="1" applyBorder="1" applyAlignment="1">
      <alignment horizontal="justify" vertical="center" wrapText="1"/>
    </xf>
    <xf numFmtId="0" fontId="14" fillId="0" borderId="0" xfId="0" applyFont="1" applyBorder="1" applyAlignment="1">
      <alignment horizontal="justify" vertical="center" wrapText="1"/>
    </xf>
    <xf numFmtId="0" fontId="14" fillId="0" borderId="30" xfId="0" applyFont="1" applyBorder="1" applyAlignment="1">
      <alignment horizontal="justify" vertical="center" wrapText="1"/>
    </xf>
    <xf numFmtId="0" fontId="14" fillId="0" borderId="29" xfId="0" applyFont="1" applyBorder="1" applyAlignment="1">
      <alignment horizontal="justify" wrapText="1"/>
    </xf>
    <xf numFmtId="0" fontId="14" fillId="0" borderId="0" xfId="0" applyFont="1" applyBorder="1" applyAlignment="1">
      <alignment horizontal="justify" wrapText="1"/>
    </xf>
    <xf numFmtId="0" fontId="14" fillId="0" borderId="30" xfId="0" applyFont="1" applyBorder="1" applyAlignment="1">
      <alignment horizontal="justify" wrapText="1"/>
    </xf>
    <xf numFmtId="2" fontId="8" fillId="7" borderId="19" xfId="0" applyNumberFormat="1" applyFont="1" applyFill="1" applyBorder="1" applyAlignment="1">
      <alignment horizontal="right"/>
    </xf>
    <xf numFmtId="2" fontId="8" fillId="7" borderId="49" xfId="0" applyNumberFormat="1" applyFont="1" applyFill="1" applyBorder="1" applyAlignment="1">
      <alignment horizontal="right"/>
    </xf>
    <xf numFmtId="0" fontId="8" fillId="7" borderId="40" xfId="0" applyFont="1" applyFill="1" applyBorder="1" applyAlignment="1"/>
    <xf numFmtId="0" fontId="8" fillId="7" borderId="20" xfId="0" applyFont="1" applyFill="1" applyBorder="1" applyAlignment="1"/>
    <xf numFmtId="0" fontId="8" fillId="7" borderId="18" xfId="0" applyFont="1" applyFill="1" applyBorder="1" applyAlignment="1">
      <alignment horizontal="center"/>
    </xf>
    <xf numFmtId="0" fontId="8" fillId="7" borderId="23" xfId="0" applyFont="1" applyFill="1" applyBorder="1" applyAlignment="1">
      <alignment horizontal="center"/>
    </xf>
    <xf numFmtId="0" fontId="14" fillId="12" borderId="58" xfId="0" applyFont="1" applyFill="1" applyBorder="1" applyAlignment="1">
      <alignment horizontal="left" vertical="center" wrapText="1"/>
    </xf>
    <xf numFmtId="0" fontId="14" fillId="12" borderId="41" xfId="0" applyFont="1" applyFill="1" applyBorder="1" applyAlignment="1">
      <alignment horizontal="left" vertical="center" wrapText="1"/>
    </xf>
    <xf numFmtId="0" fontId="14" fillId="12" borderId="60" xfId="0" applyFont="1" applyFill="1" applyBorder="1" applyAlignment="1">
      <alignment horizontal="left" vertical="center" wrapText="1"/>
    </xf>
    <xf numFmtId="0" fontId="14" fillId="11" borderId="45" xfId="0" applyFont="1" applyFill="1" applyBorder="1" applyAlignment="1" applyProtection="1">
      <alignment horizontal="center"/>
      <protection locked="0"/>
    </xf>
    <xf numFmtId="0" fontId="14" fillId="11" borderId="32" xfId="0" applyFont="1" applyFill="1" applyBorder="1" applyAlignment="1" applyProtection="1">
      <alignment horizontal="center"/>
      <protection locked="0"/>
    </xf>
    <xf numFmtId="0" fontId="14" fillId="11" borderId="57" xfId="0" applyFont="1" applyFill="1" applyBorder="1" applyAlignment="1" applyProtection="1">
      <alignment horizontal="center"/>
      <protection locked="0"/>
    </xf>
    <xf numFmtId="0" fontId="14" fillId="9" borderId="53"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53" xfId="0" applyFont="1" applyFill="1" applyBorder="1" applyAlignment="1">
      <alignment horizontal="center" vertical="center"/>
    </xf>
    <xf numFmtId="0" fontId="14" fillId="9" borderId="55" xfId="0" applyFont="1" applyFill="1" applyBorder="1" applyAlignment="1">
      <alignment horizontal="center" vertical="center"/>
    </xf>
    <xf numFmtId="0" fontId="8" fillId="0" borderId="40" xfId="11" applyFont="1" applyFill="1" applyBorder="1" applyAlignment="1">
      <alignment horizontal="left"/>
    </xf>
    <xf numFmtId="0" fontId="8" fillId="0" borderId="20" xfId="11" applyFont="1" applyFill="1" applyBorder="1" applyAlignment="1">
      <alignment horizontal="left"/>
    </xf>
    <xf numFmtId="0" fontId="8" fillId="0" borderId="21" xfId="11" applyFont="1" applyFill="1" applyBorder="1" applyAlignment="1">
      <alignment horizontal="left"/>
    </xf>
    <xf numFmtId="0" fontId="8" fillId="0" borderId="45" xfId="11" applyFont="1" applyFill="1" applyBorder="1" applyAlignment="1">
      <alignment horizontal="left"/>
    </xf>
    <xf numFmtId="0" fontId="8" fillId="0" borderId="32" xfId="11" applyFont="1" applyFill="1" applyBorder="1" applyAlignment="1">
      <alignment horizontal="left"/>
    </xf>
    <xf numFmtId="0" fontId="8" fillId="0" borderId="57" xfId="11" applyFont="1" applyFill="1" applyBorder="1" applyAlignment="1">
      <alignment horizontal="left"/>
    </xf>
    <xf numFmtId="0" fontId="18" fillId="0" borderId="0" xfId="11" applyFont="1" applyFill="1" applyBorder="1" applyAlignment="1">
      <alignment horizontal="right"/>
    </xf>
    <xf numFmtId="0" fontId="18" fillId="0" borderId="30" xfId="11" applyFont="1" applyFill="1" applyBorder="1" applyAlignment="1">
      <alignment horizontal="right"/>
    </xf>
    <xf numFmtId="0" fontId="18" fillId="0" borderId="41" xfId="11" applyFont="1" applyFill="1" applyBorder="1" applyAlignment="1">
      <alignment horizontal="right"/>
    </xf>
    <xf numFmtId="0" fontId="18" fillId="0" borderId="60" xfId="11" applyFont="1" applyFill="1" applyBorder="1" applyAlignment="1">
      <alignment horizontal="right"/>
    </xf>
    <xf numFmtId="0" fontId="17" fillId="0" borderId="58" xfId="11" applyFont="1" applyFill="1" applyBorder="1" applyAlignment="1">
      <alignment horizontal="left"/>
    </xf>
    <xf numFmtId="0" fontId="17" fillId="0" borderId="41" xfId="11" applyFont="1" applyFill="1" applyBorder="1" applyAlignment="1">
      <alignment horizontal="left"/>
    </xf>
    <xf numFmtId="0" fontId="14" fillId="14" borderId="45" xfId="11" applyFont="1" applyFill="1" applyBorder="1" applyAlignment="1"/>
    <xf numFmtId="0" fontId="14" fillId="14" borderId="32" xfId="11" applyFont="1" applyFill="1" applyBorder="1" applyAlignment="1"/>
    <xf numFmtId="165" fontId="15" fillId="7" borderId="48" xfId="13" applyFont="1" applyFill="1" applyBorder="1" applyAlignment="1">
      <alignment horizontal="right"/>
    </xf>
    <xf numFmtId="165" fontId="15" fillId="7" borderId="46" xfId="13" applyFont="1" applyFill="1" applyBorder="1" applyAlignment="1">
      <alignment horizontal="right"/>
    </xf>
    <xf numFmtId="165" fontId="15" fillId="7" borderId="50" xfId="13" applyFont="1" applyFill="1" applyBorder="1" applyAlignment="1">
      <alignment horizontal="right"/>
    </xf>
    <xf numFmtId="165" fontId="15" fillId="7" borderId="39" xfId="13" applyFont="1" applyFill="1" applyBorder="1" applyAlignment="1">
      <alignment horizontal="right"/>
    </xf>
    <xf numFmtId="0" fontId="12" fillId="7" borderId="53" xfId="11" applyFont="1" applyFill="1" applyBorder="1" applyAlignment="1">
      <alignment horizontal="right"/>
    </xf>
    <xf numFmtId="0" fontId="12" fillId="7" borderId="54" xfId="11" applyFont="1" applyFill="1" applyBorder="1" applyAlignment="1">
      <alignment horizontal="right"/>
    </xf>
    <xf numFmtId="0" fontId="12" fillId="7" borderId="55" xfId="11" applyFont="1" applyFill="1" applyBorder="1" applyAlignment="1">
      <alignment horizontal="right"/>
    </xf>
    <xf numFmtId="0" fontId="14" fillId="7" borderId="53" xfId="11" applyFont="1" applyFill="1" applyBorder="1" applyAlignment="1">
      <alignment horizontal="right"/>
    </xf>
    <xf numFmtId="0" fontId="14" fillId="7" borderId="54" xfId="11" applyFont="1" applyFill="1" applyBorder="1" applyAlignment="1">
      <alignment horizontal="right"/>
    </xf>
    <xf numFmtId="0" fontId="14" fillId="7" borderId="55" xfId="11" applyFont="1" applyFill="1" applyBorder="1" applyAlignment="1">
      <alignment horizontal="right"/>
    </xf>
    <xf numFmtId="0" fontId="12" fillId="10" borderId="34" xfId="11" applyFont="1" applyFill="1" applyBorder="1" applyAlignment="1">
      <alignment horizontal="center"/>
    </xf>
    <xf numFmtId="0" fontId="12" fillId="10" borderId="35" xfId="11" applyFont="1" applyFill="1" applyBorder="1" applyAlignment="1">
      <alignment horizontal="center"/>
    </xf>
    <xf numFmtId="0" fontId="12" fillId="10" borderId="43" xfId="11" applyFont="1" applyFill="1" applyBorder="1" applyAlignment="1">
      <alignment horizontal="center" wrapText="1"/>
    </xf>
    <xf numFmtId="0" fontId="12" fillId="10" borderId="36" xfId="11" applyFont="1" applyFill="1" applyBorder="1" applyAlignment="1">
      <alignment horizontal="center" wrapText="1"/>
    </xf>
    <xf numFmtId="0" fontId="14" fillId="10" borderId="43" xfId="11" applyFont="1" applyFill="1" applyBorder="1" applyAlignment="1">
      <alignment horizontal="center" vertical="center"/>
    </xf>
    <xf numFmtId="0" fontId="14" fillId="10" borderId="36" xfId="11" applyFont="1" applyFill="1" applyBorder="1" applyAlignment="1">
      <alignment horizontal="center" vertical="center"/>
    </xf>
    <xf numFmtId="169" fontId="15" fillId="7" borderId="48" xfId="11" applyNumberFormat="1" applyFont="1" applyFill="1" applyBorder="1" applyAlignment="1">
      <alignment horizontal="right"/>
    </xf>
    <xf numFmtId="169" fontId="15" fillId="7" borderId="46" xfId="11" applyNumberFormat="1" applyFont="1" applyFill="1" applyBorder="1" applyAlignment="1">
      <alignment horizontal="right"/>
    </xf>
    <xf numFmtId="0" fontId="12" fillId="7" borderId="58" xfId="11" applyFont="1" applyFill="1" applyBorder="1" applyAlignment="1">
      <alignment horizontal="right"/>
    </xf>
    <xf numFmtId="0" fontId="12" fillId="7" borderId="41" xfId="11" applyFont="1" applyFill="1" applyBorder="1" applyAlignment="1">
      <alignment horizontal="right"/>
    </xf>
    <xf numFmtId="0" fontId="12" fillId="7" borderId="60" xfId="11" applyFont="1" applyFill="1" applyBorder="1" applyAlignment="1">
      <alignment horizontal="right"/>
    </xf>
    <xf numFmtId="0" fontId="14" fillId="11" borderId="34" xfId="11" applyFont="1" applyFill="1" applyBorder="1" applyAlignment="1">
      <alignment horizontal="center" vertical="center"/>
    </xf>
    <xf numFmtId="0" fontId="14" fillId="11" borderId="35" xfId="11" applyFont="1" applyFill="1" applyBorder="1" applyAlignment="1">
      <alignment horizontal="center" vertical="center"/>
    </xf>
    <xf numFmtId="0" fontId="14" fillId="10" borderId="43" xfId="11" applyFont="1" applyFill="1" applyBorder="1" applyAlignment="1">
      <alignment horizontal="center" vertical="center" wrapText="1"/>
    </xf>
    <xf numFmtId="0" fontId="14" fillId="10" borderId="9" xfId="11" applyFont="1" applyFill="1" applyBorder="1" applyAlignment="1">
      <alignment horizontal="center" vertical="center" wrapText="1"/>
    </xf>
    <xf numFmtId="0" fontId="13" fillId="12" borderId="18" xfId="6" applyFont="1" applyFill="1" applyBorder="1" applyAlignment="1">
      <alignment horizontal="center" vertical="center"/>
    </xf>
    <xf numFmtId="0" fontId="13" fillId="12" borderId="23" xfId="6" applyFont="1" applyFill="1" applyBorder="1" applyAlignment="1">
      <alignment horizontal="center" vertical="center"/>
    </xf>
    <xf numFmtId="0" fontId="14" fillId="9" borderId="43" xfId="11" applyFont="1" applyFill="1" applyBorder="1" applyAlignment="1">
      <alignment horizontal="center"/>
    </xf>
    <xf numFmtId="0" fontId="14" fillId="9" borderId="36" xfId="11" applyFont="1" applyFill="1" applyBorder="1" applyAlignment="1">
      <alignment horizontal="center"/>
    </xf>
    <xf numFmtId="0" fontId="8" fillId="7" borderId="45" xfId="11" applyFont="1" applyFill="1" applyBorder="1" applyAlignment="1">
      <alignment horizontal="left"/>
    </xf>
    <xf numFmtId="0" fontId="8" fillId="7" borderId="32" xfId="11" applyFont="1" applyFill="1" applyBorder="1" applyAlignment="1">
      <alignment horizontal="left"/>
    </xf>
    <xf numFmtId="0" fontId="8" fillId="7" borderId="46" xfId="11" applyFont="1" applyFill="1" applyBorder="1" applyAlignment="1">
      <alignment horizontal="left"/>
    </xf>
    <xf numFmtId="0" fontId="15" fillId="0" borderId="45" xfId="22" applyFont="1" applyFill="1" applyBorder="1" applyAlignment="1">
      <alignment horizontal="left"/>
    </xf>
    <xf numFmtId="0" fontId="8" fillId="0" borderId="32" xfId="11" applyFont="1" applyFill="1" applyBorder="1"/>
    <xf numFmtId="0" fontId="14" fillId="10" borderId="34" xfId="11" applyFont="1" applyFill="1" applyBorder="1" applyAlignment="1">
      <alignment horizontal="center"/>
    </xf>
    <xf numFmtId="0" fontId="14" fillId="10" borderId="35" xfId="11" applyFont="1" applyFill="1" applyBorder="1" applyAlignment="1">
      <alignment horizontal="center"/>
    </xf>
    <xf numFmtId="0" fontId="14" fillId="10" borderId="36" xfId="11" applyFont="1" applyFill="1" applyBorder="1" applyAlignment="1">
      <alignment horizontal="center"/>
    </xf>
    <xf numFmtId="0" fontId="14" fillId="10" borderId="43" xfId="11" applyFont="1" applyFill="1" applyBorder="1" applyAlignment="1">
      <alignment horizontal="center"/>
    </xf>
    <xf numFmtId="0" fontId="13" fillId="12" borderId="109" xfId="6" applyFont="1" applyFill="1" applyBorder="1" applyAlignment="1">
      <alignment horizontal="center" vertical="center"/>
    </xf>
    <xf numFmtId="0" fontId="13" fillId="12" borderId="107" xfId="6" applyFont="1" applyFill="1" applyBorder="1" applyAlignment="1">
      <alignment horizontal="center" vertical="center"/>
    </xf>
    <xf numFmtId="0" fontId="14" fillId="12" borderId="12" xfId="11" applyFont="1" applyFill="1" applyBorder="1" applyAlignment="1">
      <alignment horizontal="center"/>
    </xf>
    <xf numFmtId="0" fontId="14" fillId="12" borderId="0" xfId="11" applyFont="1" applyFill="1" applyBorder="1" applyAlignment="1">
      <alignment horizontal="center"/>
    </xf>
    <xf numFmtId="0" fontId="14" fillId="12" borderId="13" xfId="11" applyFont="1" applyFill="1" applyBorder="1" applyAlignment="1">
      <alignment horizontal="center"/>
    </xf>
    <xf numFmtId="0" fontId="11" fillId="13" borderId="0" xfId="11" applyFont="1" applyFill="1" applyBorder="1" applyAlignment="1">
      <alignment horizontal="center"/>
    </xf>
    <xf numFmtId="0" fontId="11" fillId="13" borderId="100" xfId="11" applyFont="1" applyFill="1" applyBorder="1" applyAlignment="1">
      <alignment horizontal="center"/>
    </xf>
    <xf numFmtId="0" fontId="40" fillId="10" borderId="27" xfId="11" applyFont="1" applyFill="1" applyBorder="1" applyAlignment="1" applyProtection="1">
      <alignment horizontal="center"/>
      <protection locked="0"/>
    </xf>
    <xf numFmtId="0" fontId="40" fillId="10" borderId="8" xfId="11" applyFont="1" applyFill="1" applyBorder="1" applyAlignment="1" applyProtection="1">
      <alignment horizontal="center"/>
      <protection locked="0"/>
    </xf>
    <xf numFmtId="0" fontId="40" fillId="10" borderId="11" xfId="11" applyFont="1" applyFill="1" applyBorder="1" applyAlignment="1" applyProtection="1">
      <alignment horizontal="center"/>
      <protection locked="0"/>
    </xf>
    <xf numFmtId="0" fontId="14" fillId="9" borderId="34" xfId="11" applyFont="1" applyFill="1" applyBorder="1" applyAlignment="1">
      <alignment horizontal="center" vertical="center" wrapText="1"/>
    </xf>
    <xf numFmtId="0" fontId="14" fillId="9" borderId="35" xfId="11" applyFont="1" applyFill="1" applyBorder="1" applyAlignment="1">
      <alignment horizontal="center" vertical="center" wrapText="1"/>
    </xf>
    <xf numFmtId="0" fontId="14" fillId="9" borderId="35" xfId="11" applyFont="1" applyFill="1" applyBorder="1" applyAlignment="1">
      <alignment horizontal="center" vertical="center"/>
    </xf>
    <xf numFmtId="0" fontId="14" fillId="9" borderId="37" xfId="11" applyFont="1" applyFill="1" applyBorder="1" applyAlignment="1">
      <alignment horizontal="center" vertical="center"/>
    </xf>
    <xf numFmtId="0" fontId="14" fillId="12" borderId="24" xfId="11" applyFont="1" applyFill="1" applyBorder="1" applyAlignment="1">
      <alignment horizontal="left" vertical="center" wrapText="1"/>
    </xf>
    <xf numFmtId="0" fontId="14" fillId="12" borderId="25" xfId="11" applyFont="1" applyFill="1" applyBorder="1" applyAlignment="1">
      <alignment horizontal="left" vertical="center" wrapText="1"/>
    </xf>
    <xf numFmtId="0" fontId="14" fillId="12" borderId="39" xfId="11" applyFont="1" applyFill="1" applyBorder="1" applyAlignment="1">
      <alignment horizontal="left" vertical="center" wrapText="1"/>
    </xf>
    <xf numFmtId="0" fontId="14" fillId="9" borderId="34" xfId="11" applyFont="1" applyFill="1" applyBorder="1" applyAlignment="1">
      <alignment horizontal="center"/>
    </xf>
    <xf numFmtId="0" fontId="14" fillId="9" borderId="35" xfId="11" applyFont="1" applyFill="1" applyBorder="1" applyAlignment="1">
      <alignment horizontal="center"/>
    </xf>
    <xf numFmtId="0" fontId="14" fillId="9" borderId="15" xfId="11" applyFont="1" applyFill="1" applyBorder="1" applyAlignment="1">
      <alignment horizontal="center"/>
    </xf>
    <xf numFmtId="0" fontId="14" fillId="9" borderId="42" xfId="11" applyFont="1" applyFill="1" applyBorder="1" applyAlignment="1">
      <alignment horizontal="center"/>
    </xf>
    <xf numFmtId="0" fontId="13" fillId="13" borderId="16" xfId="11" applyFont="1" applyFill="1" applyBorder="1" applyAlignment="1">
      <alignment horizontal="center"/>
    </xf>
    <xf numFmtId="0" fontId="8" fillId="13" borderId="116" xfId="11" applyFont="1" applyFill="1" applyBorder="1" applyAlignment="1">
      <alignment horizontal="center"/>
    </xf>
    <xf numFmtId="0" fontId="8" fillId="13" borderId="108" xfId="11" applyFont="1" applyFill="1" applyBorder="1" applyAlignment="1">
      <alignment horizontal="center"/>
    </xf>
    <xf numFmtId="0" fontId="9" fillId="12" borderId="113" xfId="11" applyFont="1" applyFill="1" applyBorder="1" applyAlignment="1">
      <alignment horizontal="center"/>
    </xf>
    <xf numFmtId="0" fontId="9" fillId="12" borderId="112" xfId="11" applyFont="1" applyFill="1" applyBorder="1" applyAlignment="1">
      <alignment horizontal="center"/>
    </xf>
    <xf numFmtId="0" fontId="9" fillId="12" borderId="115" xfId="11" applyFont="1" applyFill="1" applyBorder="1" applyAlignment="1">
      <alignment horizontal="center"/>
    </xf>
    <xf numFmtId="0" fontId="13" fillId="12" borderId="114" xfId="6" applyFont="1" applyFill="1" applyBorder="1" applyAlignment="1">
      <alignment horizontal="center" vertical="center"/>
    </xf>
    <xf numFmtId="0" fontId="13" fillId="12" borderId="14" xfId="6" applyFont="1" applyFill="1" applyBorder="1" applyAlignment="1">
      <alignment horizontal="center" vertical="center"/>
    </xf>
    <xf numFmtId="0" fontId="40" fillId="12" borderId="12" xfId="11" applyFont="1" applyFill="1" applyBorder="1" applyAlignment="1">
      <alignment horizontal="center"/>
    </xf>
    <xf numFmtId="0" fontId="40" fillId="12" borderId="0" xfId="11" applyFont="1" applyFill="1" applyBorder="1" applyAlignment="1">
      <alignment horizontal="center"/>
    </xf>
    <xf numFmtId="0" fontId="40" fillId="12" borderId="13" xfId="11" applyFont="1" applyFill="1" applyBorder="1" applyAlignment="1">
      <alignment horizontal="center"/>
    </xf>
    <xf numFmtId="0" fontId="13" fillId="12" borderId="113" xfId="6" applyFont="1" applyFill="1" applyBorder="1" applyAlignment="1">
      <alignment horizontal="center" vertical="center"/>
    </xf>
    <xf numFmtId="0" fontId="13" fillId="12" borderId="112" xfId="6" applyFont="1" applyFill="1" applyBorder="1" applyAlignment="1">
      <alignment horizontal="center" vertical="center"/>
    </xf>
    <xf numFmtId="0" fontId="13" fillId="12" borderId="111" xfId="6" applyFont="1" applyFill="1" applyBorder="1" applyAlignment="1">
      <alignment horizontal="center" vertical="center"/>
    </xf>
    <xf numFmtId="0" fontId="13" fillId="12" borderId="15" xfId="6" applyFont="1" applyFill="1" applyBorder="1" applyAlignment="1">
      <alignment horizontal="center" vertical="center"/>
    </xf>
    <xf numFmtId="0" fontId="13" fillId="12" borderId="16" xfId="6" applyFont="1" applyFill="1" applyBorder="1" applyAlignment="1">
      <alignment horizontal="center" vertical="center"/>
    </xf>
    <xf numFmtId="0" fontId="13" fillId="12" borderId="102" xfId="6" applyFont="1" applyFill="1" applyBorder="1" applyAlignment="1">
      <alignment horizontal="center" vertical="center"/>
    </xf>
    <xf numFmtId="0" fontId="13" fillId="12" borderId="22" xfId="11" applyFont="1" applyFill="1" applyBorder="1" applyAlignment="1">
      <alignment horizontal="center" vertical="center"/>
    </xf>
    <xf numFmtId="0" fontId="13" fillId="12" borderId="19" xfId="6" applyFont="1" applyFill="1" applyBorder="1" applyAlignment="1">
      <alignment horizontal="center" vertical="center"/>
    </xf>
    <xf numFmtId="0" fontId="13" fillId="12" borderId="20" xfId="6" applyFont="1" applyFill="1" applyBorder="1" applyAlignment="1">
      <alignment horizontal="center" vertical="center"/>
    </xf>
    <xf numFmtId="0" fontId="13" fillId="12" borderId="110" xfId="6" applyFont="1" applyFill="1" applyBorder="1" applyAlignment="1">
      <alignment horizontal="center" vertical="center"/>
    </xf>
    <xf numFmtId="0" fontId="13" fillId="12" borderId="15" xfId="11" applyFont="1" applyFill="1" applyBorder="1" applyAlignment="1">
      <alignment horizontal="center" vertical="center"/>
    </xf>
    <xf numFmtId="0" fontId="13" fillId="12" borderId="16" xfId="11" applyFont="1" applyFill="1" applyBorder="1" applyAlignment="1">
      <alignment horizontal="center" vertical="center"/>
    </xf>
    <xf numFmtId="0" fontId="13" fillId="12" borderId="102" xfId="11" applyFont="1" applyFill="1" applyBorder="1" applyAlignment="1">
      <alignment horizontal="center" vertical="center"/>
    </xf>
    <xf numFmtId="0" fontId="14" fillId="12" borderId="26" xfId="0" applyFont="1" applyFill="1" applyBorder="1" applyAlignment="1">
      <alignment horizontal="left" wrapText="1"/>
    </xf>
    <xf numFmtId="0" fontId="14" fillId="10" borderId="36" xfId="0" applyFont="1" applyFill="1" applyBorder="1" applyAlignment="1">
      <alignment horizontal="center" vertical="center" wrapText="1"/>
    </xf>
    <xf numFmtId="0" fontId="8" fillId="0" borderId="40" xfId="11" applyFont="1" applyFill="1" applyBorder="1" applyAlignment="1">
      <alignment horizontal="center"/>
    </xf>
    <xf numFmtId="0" fontId="8" fillId="0" borderId="20" xfId="11" applyFont="1" applyFill="1" applyBorder="1" applyAlignment="1">
      <alignment horizontal="center"/>
    </xf>
    <xf numFmtId="0" fontId="8" fillId="0" borderId="21" xfId="11" applyFont="1" applyFill="1" applyBorder="1" applyAlignment="1">
      <alignment horizontal="center"/>
    </xf>
    <xf numFmtId="0" fontId="8" fillId="0" borderId="45" xfId="11" applyFont="1" applyFill="1" applyBorder="1" applyAlignment="1">
      <alignment horizontal="center"/>
    </xf>
    <xf numFmtId="0" fontId="8" fillId="0" borderId="32" xfId="11" applyFont="1" applyFill="1" applyBorder="1" applyAlignment="1">
      <alignment horizontal="center"/>
    </xf>
    <xf numFmtId="0" fontId="8" fillId="0" borderId="57" xfId="11" applyFont="1" applyFill="1" applyBorder="1" applyAlignment="1">
      <alignment horizontal="center"/>
    </xf>
    <xf numFmtId="0" fontId="8" fillId="0" borderId="45" xfId="7" applyFont="1" applyFill="1" applyBorder="1" applyAlignment="1">
      <alignment horizontal="left"/>
    </xf>
    <xf numFmtId="0" fontId="14" fillId="9" borderId="27"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14" fillId="12" borderId="53" xfId="0" applyFont="1" applyFill="1" applyBorder="1" applyAlignment="1">
      <alignment horizontal="left" vertical="top" wrapText="1"/>
    </xf>
    <xf numFmtId="0" fontId="14" fillId="12" borderId="54" xfId="0" applyFont="1" applyFill="1" applyBorder="1" applyAlignment="1">
      <alignment horizontal="left" vertical="top" wrapText="1"/>
    </xf>
  </cellXfs>
  <cellStyles count="27">
    <cellStyle name="Buena" xfId="1" builtinId="26"/>
    <cellStyle name="Hipervínculo" xfId="10" builtinId="8"/>
    <cellStyle name="Millares" xfId="4" builtinId="3"/>
    <cellStyle name="Millares 2" xfId="13"/>
    <cellStyle name="Millares 3" xfId="20"/>
    <cellStyle name="Millares_FORMULARIO 4 - M-OFERENTE PPTA ECONOMICA" xfId="26"/>
    <cellStyle name="Millares_PPTO OFICIAL LP-SGT-SRN-001-2009" xfId="24"/>
    <cellStyle name="Moneda" xfId="9" builtinId="4"/>
    <cellStyle name="Moneda [0] 2" xfId="16"/>
    <cellStyle name="Moneda 2" xfId="15"/>
    <cellStyle name="Moneda 3" xfId="17"/>
    <cellStyle name="Moneda 4" xfId="19"/>
    <cellStyle name="Normal" xfId="0" builtinId="0"/>
    <cellStyle name="Normal 10 2" xfId="23"/>
    <cellStyle name="Normal 14" xfId="7"/>
    <cellStyle name="Normal 14 2" xfId="22"/>
    <cellStyle name="Normal 2" xfId="11"/>
    <cellStyle name="Normal 3" xfId="18"/>
    <cellStyle name="Normal 3 2" xfId="25"/>
    <cellStyle name="Normal_modelo ACTA OBRA y MODIFICACION" xfId="6"/>
    <cellStyle name="Notas" xfId="2" builtinId="10"/>
    <cellStyle name="Notas 2" xfId="12"/>
    <cellStyle name="Porcentaje" xfId="5" builtinId="5"/>
    <cellStyle name="Porcentaje 2" xfId="14"/>
    <cellStyle name="Porcentaje 3" xfId="21"/>
    <cellStyle name="Porcentual 9" xfId="8"/>
    <cellStyle name="Total" xfId="3" builtinId="25"/>
  </cellStyles>
  <dxfs count="0"/>
  <tableStyles count="0" defaultTableStyle="TableStyleMedium2" defaultPivotStyle="PivotStyleLight16"/>
  <colors>
    <mruColors>
      <color rgb="FFFFFFCC"/>
      <color rgb="FFFFFFC9"/>
      <color rgb="FF0ABEF6"/>
      <color rgb="FFCC99FF"/>
      <color rgb="FF9148C8"/>
      <color rgb="FFFECEFB"/>
      <color rgb="FFF7C3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2.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5.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xmlns="" id="{00000000-0008-0000-02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xmlns="" id="{00000000-0008-0000-03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4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xmlns="" id="{00000000-0008-0000-05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6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xmlns="" id="{00000000-0008-0000-07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xmlns="" id="{00000000-0008-0000-07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8737" name="Object 1" hidden="1">
              <a:extLst>
                <a:ext uri="{63B3BB69-23CF-44E3-9099-C40C66FF867C}">
                  <a14:compatExt spid="_x0000_s1268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3" name="2 Rectángulo redondeado">
          <a:hlinkClick xmlns:r="http://schemas.openxmlformats.org/officeDocument/2006/relationships" r:id="rId1"/>
        </xdr:cNvPr>
        <xdr:cNvSpPr/>
      </xdr:nvSpPr>
      <xdr:spPr>
        <a:xfrm>
          <a:off x="1686928" y="303296"/>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390769</xdr:colOff>
      <xdr:row>1</xdr:row>
      <xdr:rowOff>48846</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486769" y="239346"/>
          <a:ext cx="1207238" cy="54983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61" name="Object 1" hidden="1">
              <a:extLst>
                <a:ext uri="{63B3BB69-23CF-44E3-9099-C40C66FF867C}">
                  <a14:compatExt spid="_x0000_s12697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3" name="2 Rectángulo redondeado">
          <a:hlinkClick xmlns:r="http://schemas.openxmlformats.org/officeDocument/2006/relationships" r:id="rId1"/>
        </xdr:cNvPr>
        <xdr:cNvSpPr/>
      </xdr:nvSpPr>
      <xdr:spPr>
        <a:xfrm>
          <a:off x="1576335" y="337038"/>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402981</xdr:colOff>
      <xdr:row>1</xdr:row>
      <xdr:rowOff>24423</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498981" y="214923"/>
          <a:ext cx="1207238" cy="549831"/>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70785" name="Object 1" hidden="1">
              <a:extLst>
                <a:ext uri="{63B3BB69-23CF-44E3-9099-C40C66FF867C}">
                  <a14:compatExt spid="_x0000_s12707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3" name="2 Rectángulo redondeado">
          <a:hlinkClick xmlns:r="http://schemas.openxmlformats.org/officeDocument/2006/relationships" r:id="rId1"/>
        </xdr:cNvPr>
        <xdr:cNvSpPr/>
      </xdr:nvSpPr>
      <xdr:spPr>
        <a:xfrm>
          <a:off x="1576335" y="337038"/>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402981</xdr:colOff>
      <xdr:row>1</xdr:row>
      <xdr:rowOff>24423</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498981" y="214923"/>
          <a:ext cx="1207238" cy="54983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5</xdr:row>
          <xdr:rowOff>0</xdr:rowOff>
        </xdr:to>
        <xdr:sp macro="" textlink="">
          <xdr:nvSpPr>
            <xdr:cNvPr id="1271809" name="Object 1" hidden="1">
              <a:extLst>
                <a:ext uri="{63B3BB69-23CF-44E3-9099-C40C66FF867C}">
                  <a14:compatExt spid="_x0000_s12718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2 Rectángulo redondeado">
          <a:hlinkClick xmlns:r="http://schemas.openxmlformats.org/officeDocument/2006/relationships" r:id="rId1"/>
        </xdr:cNvPr>
        <xdr:cNvSpPr/>
      </xdr:nvSpPr>
      <xdr:spPr>
        <a:xfrm>
          <a:off x="1590675" y="3524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457200</xdr:colOff>
      <xdr:row>1</xdr:row>
      <xdr:rowOff>50800</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553200" y="241300"/>
          <a:ext cx="1207238" cy="549831"/>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76200</xdr:rowOff>
        </xdr:from>
        <xdr:to>
          <xdr:col>1</xdr:col>
          <xdr:colOff>781050</xdr:colOff>
          <xdr:row>3</xdr:row>
          <xdr:rowOff>57150</xdr:rowOff>
        </xdr:to>
        <xdr:sp macro="" textlink="">
          <xdr:nvSpPr>
            <xdr:cNvPr id="1272833" name="Object 1" hidden="1">
              <a:extLst>
                <a:ext uri="{63B3BB69-23CF-44E3-9099-C40C66FF867C}">
                  <a14:compatExt spid="_x0000_s12728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191713</xdr:colOff>
      <xdr:row>0</xdr:row>
      <xdr:rowOff>0</xdr:rowOff>
    </xdr:from>
    <xdr:to>
      <xdr:col>3</xdr:col>
      <xdr:colOff>630124</xdr:colOff>
      <xdr:row>2</xdr:row>
      <xdr:rowOff>75046</xdr:rowOff>
    </xdr:to>
    <xdr:sp macro="" textlink="">
      <xdr:nvSpPr>
        <xdr:cNvPr id="3" name="2 Rectángulo redondeado">
          <a:hlinkClick xmlns:r="http://schemas.openxmlformats.org/officeDocument/2006/relationships" r:id="rId1"/>
        </xdr:cNvPr>
        <xdr:cNvSpPr/>
      </xdr:nvSpPr>
      <xdr:spPr>
        <a:xfrm>
          <a:off x="1715713" y="0"/>
          <a:ext cx="1200411" cy="456046"/>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oneCellAnchor>
    <xdr:from>
      <xdr:col>8</xdr:col>
      <xdr:colOff>681253</xdr:colOff>
      <xdr:row>0</xdr:row>
      <xdr:rowOff>51045</xdr:rowOff>
    </xdr:from>
    <xdr:ext cx="1207113" cy="554784"/>
    <xdr:pic>
      <xdr:nvPicPr>
        <xdr:cNvPr id="4" name="Imagen 3"/>
        <xdr:cNvPicPr>
          <a:picLocks noChangeAspect="1"/>
        </xdr:cNvPicPr>
      </xdr:nvPicPr>
      <xdr:blipFill>
        <a:blip xmlns:r="http://schemas.openxmlformats.org/officeDocument/2006/relationships" r:embed="rId2"/>
        <a:stretch>
          <a:fillRect/>
        </a:stretch>
      </xdr:blipFill>
      <xdr:spPr>
        <a:xfrm>
          <a:off x="6777253" y="51045"/>
          <a:ext cx="1207113" cy="554784"/>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1273857" name="Object 1" hidden="1">
              <a:extLst>
                <a:ext uri="{63B3BB69-23CF-44E3-9099-C40C66FF867C}">
                  <a14:compatExt spid="_x0000_s12738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xdr:cNvPr>
        <xdr:cNvSpPr/>
      </xdr:nvSpPr>
      <xdr:spPr>
        <a:xfrm>
          <a:off x="1586802" y="3789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444500</xdr:colOff>
      <xdr:row>1</xdr:row>
      <xdr:rowOff>63500</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540500" y="254000"/>
          <a:ext cx="1207238" cy="54983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76200</xdr:rowOff>
        </xdr:from>
        <xdr:to>
          <xdr:col>1</xdr:col>
          <xdr:colOff>781050</xdr:colOff>
          <xdr:row>3</xdr:row>
          <xdr:rowOff>57150</xdr:rowOff>
        </xdr:to>
        <xdr:sp macro="" textlink="">
          <xdr:nvSpPr>
            <xdr:cNvPr id="1274881" name="Object 1" hidden="1">
              <a:extLst>
                <a:ext uri="{63B3BB69-23CF-44E3-9099-C40C66FF867C}">
                  <a14:compatExt spid="_x0000_s12748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191713</xdr:colOff>
      <xdr:row>0</xdr:row>
      <xdr:rowOff>0</xdr:rowOff>
    </xdr:from>
    <xdr:to>
      <xdr:col>3</xdr:col>
      <xdr:colOff>630124</xdr:colOff>
      <xdr:row>2</xdr:row>
      <xdr:rowOff>75046</xdr:rowOff>
    </xdr:to>
    <xdr:sp macro="" textlink="">
      <xdr:nvSpPr>
        <xdr:cNvPr id="3" name="2 Rectángulo redondeado">
          <a:hlinkClick xmlns:r="http://schemas.openxmlformats.org/officeDocument/2006/relationships" r:id="rId1"/>
        </xdr:cNvPr>
        <xdr:cNvSpPr/>
      </xdr:nvSpPr>
      <xdr:spPr>
        <a:xfrm>
          <a:off x="1715713" y="0"/>
          <a:ext cx="1200411" cy="456046"/>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oneCellAnchor>
    <xdr:from>
      <xdr:col>8</xdr:col>
      <xdr:colOff>681253</xdr:colOff>
      <xdr:row>0</xdr:row>
      <xdr:rowOff>51045</xdr:rowOff>
    </xdr:from>
    <xdr:ext cx="1207113" cy="554784"/>
    <xdr:pic>
      <xdr:nvPicPr>
        <xdr:cNvPr id="4" name="Imagen 3"/>
        <xdr:cNvPicPr>
          <a:picLocks noChangeAspect="1"/>
        </xdr:cNvPicPr>
      </xdr:nvPicPr>
      <xdr:blipFill>
        <a:blip xmlns:r="http://schemas.openxmlformats.org/officeDocument/2006/relationships" r:embed="rId2"/>
        <a:stretch>
          <a:fillRect/>
        </a:stretch>
      </xdr:blipFill>
      <xdr:spPr>
        <a:xfrm>
          <a:off x="6777253" y="51045"/>
          <a:ext cx="1207113" cy="554784"/>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1275905" name="Object 1" hidden="1">
              <a:extLst>
                <a:ext uri="{63B3BB69-23CF-44E3-9099-C40C66FF867C}">
                  <a14:compatExt spid="_x0000_s12759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3" name="2 Rectángulo redondeado">
          <a:hlinkClick xmlns:r="http://schemas.openxmlformats.org/officeDocument/2006/relationships" r:id="rId1"/>
        </xdr:cNvPr>
        <xdr:cNvSpPr/>
      </xdr:nvSpPr>
      <xdr:spPr>
        <a:xfrm>
          <a:off x="1586802" y="340896"/>
          <a:ext cx="1207582" cy="62364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smtClean="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401051</xdr:colOff>
      <xdr:row>1</xdr:row>
      <xdr:rowOff>37599</xdr:rowOff>
    </xdr:from>
    <xdr:ext cx="1207238" cy="549831"/>
    <xdr:pic>
      <xdr:nvPicPr>
        <xdr:cNvPr id="4" name="Imagen 4"/>
        <xdr:cNvPicPr>
          <a:picLocks noChangeAspect="1"/>
        </xdr:cNvPicPr>
      </xdr:nvPicPr>
      <xdr:blipFill>
        <a:blip xmlns:r="http://schemas.openxmlformats.org/officeDocument/2006/relationships" r:embed="rId2"/>
        <a:stretch>
          <a:fillRect/>
        </a:stretch>
      </xdr:blipFill>
      <xdr:spPr>
        <a:xfrm>
          <a:off x="6497051" y="228099"/>
          <a:ext cx="1207238" cy="549831"/>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xmlns="" id="{00000000-0008-0000-10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0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a16="http://schemas.microsoft.com/office/drawing/2014/main" xmlns="" id="{00000000-0008-0000-10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xmlns="" id="{00000000-0008-0000-2B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xmlns="" id="{00000000-0008-0000-2B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a16="http://schemas.microsoft.com/office/drawing/2014/main" xmlns="" id="{00000000-0008-0000-2B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xmlns="" id="{00000000-0008-0000-31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1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xmlns="" id="{00000000-0008-0000-31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a16="http://schemas.microsoft.com/office/drawing/2014/main" xmlns="" id="{00000000-0008-0000-C3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3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a16="http://schemas.microsoft.com/office/drawing/2014/main" xmlns="" id="{00000000-0008-0000-C3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a16="http://schemas.microsoft.com/office/drawing/2014/main" xmlns="" id="{00000000-0008-0000-C4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xmlns="" id="{00000000-0008-0000-C4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786653</xdr:colOff>
      <xdr:row>4</xdr:row>
      <xdr:rowOff>42656</xdr:rowOff>
    </xdr:to>
    <xdr:pic>
      <xdr:nvPicPr>
        <xdr:cNvPr id="6" name="Imagen 5">
          <a:extLst>
            <a:ext uri="{FF2B5EF4-FFF2-40B4-BE49-F238E27FC236}">
              <a16:creationId xmlns:a16="http://schemas.microsoft.com/office/drawing/2014/main" xmlns="" id="{00000000-0008-0000-C4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a16="http://schemas.microsoft.com/office/drawing/2014/main" xmlns="" id="{00000000-0008-0000-C5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5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a16="http://schemas.microsoft.com/office/drawing/2014/main" xmlns="" id="{00000000-0008-0000-C5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a16="http://schemas.microsoft.com/office/drawing/2014/main" xmlns="" id="{00000000-0008-0000-C9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9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C9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a16="http://schemas.microsoft.com/office/drawing/2014/main" xmlns="" id="{00000000-0008-0000-CC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CC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xmlns="" id="{00000000-0008-0000-CC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a16="http://schemas.microsoft.com/office/drawing/2014/main" xmlns="" id="{00000000-0008-0000-D3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xmlns="" id="{00000000-0008-0000-D3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786653</xdr:colOff>
      <xdr:row>4</xdr:row>
      <xdr:rowOff>42656</xdr:rowOff>
    </xdr:to>
    <xdr:pic>
      <xdr:nvPicPr>
        <xdr:cNvPr id="5" name="Imagen 4">
          <a:extLst>
            <a:ext uri="{FF2B5EF4-FFF2-40B4-BE49-F238E27FC236}">
              <a16:creationId xmlns:a16="http://schemas.microsoft.com/office/drawing/2014/main" xmlns="" id="{00000000-0008-0000-D3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a16="http://schemas.microsoft.com/office/drawing/2014/main" xmlns="" id="{00000000-0008-0000-D8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D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a16="http://schemas.microsoft.com/office/drawing/2014/main" xmlns="" id="{00000000-0008-0000-D8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a16="http://schemas.microsoft.com/office/drawing/2014/main" xmlns="" id="{00000000-0008-0000-E4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xmlns="" id="{00000000-0008-0000-E4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a16="http://schemas.microsoft.com/office/drawing/2014/main" xmlns="" id="{00000000-0008-0000-E5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a16="http://schemas.microsoft.com/office/drawing/2014/main" xmlns="" id="{00000000-0008-0000-E6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a16="http://schemas.microsoft.com/office/drawing/2014/main" xmlns="" id="{00000000-0008-0000-E6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a16="http://schemas.microsoft.com/office/drawing/2014/main" xmlns="" id="{00000000-0008-0000-E8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a16="http://schemas.microsoft.com/office/drawing/2014/main" xmlns="" id="{00000000-0008-0000-E8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a16="http://schemas.microsoft.com/office/drawing/2014/main" xmlns="" id="{00000000-0008-0000-EB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a16="http://schemas.microsoft.com/office/drawing/2014/main" xmlns=""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a16="http://schemas.microsoft.com/office/drawing/2014/main" xmlns="" id="{00000000-0008-0000-FF00-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xmlns="" id="{00000000-0008-0000-FF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a16="http://schemas.microsoft.com/office/drawing/2014/main" xmlns="" id="{00000000-0008-0000-02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02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a16="http://schemas.microsoft.com/office/drawing/2014/main" xmlns="" id="{00000000-0008-0000-FA00-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xmlns="" id="{00000000-0008-0000-FA00-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a16="http://schemas.microsoft.com/office/drawing/2014/main" xmlns="" id="{00000000-0008-0000-FB00-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FB00-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a16="http://schemas.microsoft.com/office/drawing/2014/main" xmlns="" id="{00000000-0008-0000-FC00-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FC00-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a16="http://schemas.microsoft.com/office/drawing/2014/main" xmlns="" id="{00000000-0008-0000-FD00-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xmlns=""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a16="http://schemas.microsoft.com/office/drawing/2014/main" xmlns="" id="{00000000-0008-0000-08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xmlns="" id="{00000000-0008-0000-08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a16="http://schemas.microsoft.com/office/drawing/2014/main" xmlns="" id="{00000000-0008-0000-0A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xmlns="" id="{00000000-0008-0000-0A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a16="http://schemas.microsoft.com/office/drawing/2014/main" xmlns="" id="{00000000-0008-0000-0D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xmlns="" id="{00000000-0008-0000-0D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a16="http://schemas.microsoft.com/office/drawing/2014/main" xmlns="" id="{00000000-0008-0000-0C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xmlns="" id="{00000000-0008-0000-0C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a16="http://schemas.microsoft.com/office/drawing/2014/main" xmlns="" id="{00000000-0008-0000-11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xmlns="" id="{00000000-0008-0000-11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a16="http://schemas.microsoft.com/office/drawing/2014/main" xmlns="" id="{00000000-0008-0000-3D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D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xmlns="" id="{00000000-0008-0000-3D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a16="http://schemas.microsoft.com/office/drawing/2014/main" xmlns="" id="{00000000-0008-0000-3E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E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xmlns="" id="{00000000-0008-0000-3E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a16="http://schemas.microsoft.com/office/drawing/2014/main" xmlns="" id="{00000000-0008-0000-3F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3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3F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a16="http://schemas.microsoft.com/office/drawing/2014/main" xmlns="" id="{00000000-0008-0000-40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xmlns="" id="{00000000-0008-0000-40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a16="http://schemas.microsoft.com/office/drawing/2014/main" xmlns="" id="{00000000-0008-0000-43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3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a16="http://schemas.microsoft.com/office/drawing/2014/main" xmlns="" id="{00000000-0008-0000-43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xmlns="" id="{00000000-0008-0000-44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4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xmlns="" id="{00000000-0008-0000-44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a16="http://schemas.microsoft.com/office/drawing/2014/main" xmlns="" id="{00000000-0008-0000-45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xmlns="" id="{00000000-0008-0000-45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xmlns="" id="{00000000-0008-0000-45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a16="http://schemas.microsoft.com/office/drawing/2014/main" xmlns="" id="{00000000-0008-0000-45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stacion2\amv-valle\DOCUME~1\USER05~1\CONFIG~1\TEMP\ADMINISTRACION%20VIAL%20G2\PRESUPUESTOS\Presupuesto%20remoci&#243;n%20de%20derrumb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enieromauro\obras\Obras\Plaza%20de%20Cordoba\Cotizaciones\COTIZACION%20ventaneria%20Torre%202%20ALCOVENT%20(Version%203%20CORREGID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A%20PLATA%20HUILA%202016/EMERGENCIAS/EMERGENCIA%20NATAGA%2024HL01%202+200/PR2+0200%20CARRETERA%20PUERTO%20NOLASCO%20NATAG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CARLITOS/Documents/EDUARDO/AMV%20PUERTO%20GAITAN/INFORMES/APUS/AP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2)"/>
      <sheetName val="Cotización"/>
      <sheetName val="ALUMINIO"/>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MURO H=5,5m"/>
      <sheetName val="PRESUPUESTO"/>
      <sheetName val="INTERVENTORIA"/>
      <sheetName val="INDICE"/>
      <sheetName val="MANO DE OBRA"/>
      <sheetName val="EQUIPOS"/>
      <sheetName val="MATERIALES"/>
      <sheetName val="TRANSPORTE"/>
      <sheetName val="FORMATO MODELO"/>
      <sheetName val="2.p sacos suelo cemento"/>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32.2P"/>
      <sheetName val="640.1"/>
      <sheetName val="640.2"/>
      <sheetName val="641.1"/>
      <sheetName val="641.2"/>
      <sheetName val="642.1"/>
      <sheetName val="642.2"/>
      <sheetName val="642.2P"/>
      <sheetName val="650.1"/>
      <sheetName val="650.2"/>
      <sheetName val="650.3"/>
      <sheetName val="650.4"/>
      <sheetName val="650.4P"/>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ow r="1">
          <cell r="A1" t="str">
            <v xml:space="preserve">INSTITUTO NACIONAL DE VÍAS
DIRECCIÓN TÉCNICA 
</v>
          </cell>
        </row>
        <row r="2">
          <cell r="A2" t="str">
            <v>ITEM</v>
          </cell>
          <cell r="B2" t="str">
            <v>DESCRIPCION ACTIVIDAD</v>
          </cell>
          <cell r="C2" t="str">
            <v xml:space="preserve">UNIDAD </v>
          </cell>
          <cell r="D2" t="str">
            <v>COSTO TOTAL (Moneda $ Pesos)</v>
          </cell>
        </row>
        <row r="3">
          <cell r="A3" t="str">
            <v>200.1</v>
          </cell>
          <cell r="B3" t="str">
            <v>DESMONTE Y LIMPIEZA EN BOSQUE</v>
          </cell>
          <cell r="C3" t="str">
            <v>Ha</v>
          </cell>
          <cell r="D3">
            <v>3081016.9866666668</v>
          </cell>
          <cell r="G3" t="str">
            <v xml:space="preserve"> </v>
          </cell>
        </row>
        <row r="4">
          <cell r="A4" t="str">
            <v>200.2</v>
          </cell>
          <cell r="B4" t="str">
            <v>DESMONTE Y LIMPIEZA EN ZONAS NO BOSCOSAS</v>
          </cell>
          <cell r="C4" t="str">
            <v>Ha</v>
          </cell>
          <cell r="D4">
            <v>209035.70981354811</v>
          </cell>
        </row>
        <row r="5">
          <cell r="A5" t="str">
            <v>201.1</v>
          </cell>
          <cell r="B5" t="str">
            <v>DEMOLICIÓN DE EDIFICACIONES</v>
          </cell>
          <cell r="C5" t="str">
            <v>gl</v>
          </cell>
          <cell r="D5">
            <v>140450.56709728867</v>
          </cell>
        </row>
        <row r="6">
          <cell r="A6" t="str">
            <v>201.2</v>
          </cell>
          <cell r="B6" t="str">
            <v>DEMOLICIÓN DE ESTRUCTURAS</v>
          </cell>
          <cell r="C6" t="str">
            <v>gl</v>
          </cell>
          <cell r="D6">
            <v>154201.06133939393</v>
          </cell>
        </row>
        <row r="7">
          <cell r="A7" t="str">
            <v>201.3</v>
          </cell>
          <cell r="B7" t="str">
            <v>DEMOLICIÓN DE PAVIMENTOS RÍGIDOS, PISOS, ANDENES Y BORDILLOS DE CONCRETO</v>
          </cell>
          <cell r="C7" t="str">
            <v>gl</v>
          </cell>
          <cell r="D7">
            <v>34106.653912366914</v>
          </cell>
        </row>
        <row r="8">
          <cell r="A8" t="str">
            <v>201.4</v>
          </cell>
          <cell r="B8" t="str">
            <v>DEMOLICIÓN DE OBSTÁCULOS</v>
          </cell>
          <cell r="C8" t="str">
            <v>gl</v>
          </cell>
          <cell r="D8">
            <v>56409.73393939394</v>
          </cell>
        </row>
        <row r="9">
          <cell r="A9" t="str">
            <v>201.5</v>
          </cell>
          <cell r="B9" t="str">
            <v>DEMOLICIÓN DE EDIFICACIONES</v>
          </cell>
          <cell r="C9" t="str">
            <v>Unidad</v>
          </cell>
          <cell r="D9">
            <v>140450.56709728867</v>
          </cell>
          <cell r="J9">
            <v>160174.81692727271</v>
          </cell>
        </row>
        <row r="10">
          <cell r="A10" t="str">
            <v>201.6</v>
          </cell>
          <cell r="B10" t="str">
            <v>DEMOLICIÓN DE ESTRUCTURAS</v>
          </cell>
          <cell r="C10" t="str">
            <v>Unidad</v>
          </cell>
          <cell r="D10">
            <v>154201</v>
          </cell>
        </row>
        <row r="11">
          <cell r="A11" t="str">
            <v>201.7</v>
          </cell>
          <cell r="B11" t="str">
            <v>DEMOLICIÓN DE ESTRUCTURAS</v>
          </cell>
          <cell r="C11" t="str">
            <v>m3</v>
          </cell>
          <cell r="D11">
            <v>152574</v>
          </cell>
        </row>
        <row r="12">
          <cell r="A12" t="str">
            <v>201.8</v>
          </cell>
          <cell r="B12" t="str">
            <v>DEMOLICIÓN DE PAVIMENTOS RÍGIDOS</v>
          </cell>
          <cell r="C12" t="str">
            <v>m2</v>
          </cell>
          <cell r="D12">
            <v>14339.687375</v>
          </cell>
        </row>
        <row r="13">
          <cell r="A13" t="str">
            <v>201.9</v>
          </cell>
          <cell r="B13" t="str">
            <v>DEMOLICIÓN DE PISOS Y ANDENES DE CONCRETO</v>
          </cell>
          <cell r="C13" t="str">
            <v>m2</v>
          </cell>
          <cell r="D13">
            <v>14057.732147727271</v>
          </cell>
        </row>
        <row r="14">
          <cell r="A14" t="str">
            <v>201.10</v>
          </cell>
          <cell r="B14" t="str">
            <v>DEMOLICIÓN DE BORDILLOS DE CONCRETO</v>
          </cell>
          <cell r="C14" t="str">
            <v>m</v>
          </cell>
          <cell r="D14">
            <v>6407.4471401515148</v>
          </cell>
        </row>
        <row r="15">
          <cell r="A15" t="str">
            <v>201.11</v>
          </cell>
          <cell r="B15" t="str">
            <v>DESMONTAJE Y TRASLADO DE ESTRUCTURAS METÁLICAS</v>
          </cell>
          <cell r="C15" t="str">
            <v>Kg</v>
          </cell>
          <cell r="D15">
            <v>936.40208206635509</v>
          </cell>
        </row>
        <row r="16">
          <cell r="A16" t="str">
            <v>201.12</v>
          </cell>
          <cell r="B16" t="str">
            <v>REMOCIÓN DE ESPECIES VEGETALES</v>
          </cell>
          <cell r="C16" t="str">
            <v>Unidad</v>
          </cell>
          <cell r="D16">
            <v>94598.489375000005</v>
          </cell>
        </row>
        <row r="17">
          <cell r="A17" t="str">
            <v>201.13</v>
          </cell>
          <cell r="B17" t="str">
            <v>REMOCIÓN DE OBSTÁCULOS (SE DEBERÁ HACER UN ÍTEM DE PAGO PARA CADA TIPO DE OBSTÁCULO)</v>
          </cell>
          <cell r="C17" t="str">
            <v>Unidad</v>
          </cell>
          <cell r="D17">
            <v>71917.626944800009</v>
          </cell>
        </row>
        <row r="18">
          <cell r="A18" t="str">
            <v>201.14</v>
          </cell>
          <cell r="B18" t="str">
            <v>REMOCIÓN DE DUCTOS DE SERVICIOS EXISTENTES</v>
          </cell>
          <cell r="C18" t="str">
            <v>m</v>
          </cell>
          <cell r="D18">
            <v>35758.216650000002</v>
          </cell>
        </row>
        <row r="19">
          <cell r="A19" t="str">
            <v>201.15</v>
          </cell>
          <cell r="B19" t="str">
            <v>REMOCIÓN DE ALCANTARILLAS</v>
          </cell>
          <cell r="C19" t="str">
            <v>m</v>
          </cell>
          <cell r="D19">
            <v>44651.348625000006</v>
          </cell>
        </row>
        <row r="20">
          <cell r="A20" t="str">
            <v>201.16</v>
          </cell>
          <cell r="B20" t="str">
            <v>REMOCIÓN DE CERCAS DE ALAMBRE</v>
          </cell>
          <cell r="C20" t="str">
            <v>m</v>
          </cell>
          <cell r="D20">
            <v>1244.4813333333332</v>
          </cell>
        </row>
        <row r="21">
          <cell r="A21" t="str">
            <v>201.17</v>
          </cell>
          <cell r="B21" t="str">
            <v>TRASLADO DE POSTES</v>
          </cell>
          <cell r="C21" t="str">
            <v>Unidad</v>
          </cell>
          <cell r="D21">
            <v>82245.529166666674</v>
          </cell>
        </row>
        <row r="22">
          <cell r="A22" t="str">
            <v>201.18</v>
          </cell>
          <cell r="B22" t="str">
            <v>TRASLADO DE TORRES</v>
          </cell>
          <cell r="C22" t="str">
            <v>Unidad</v>
          </cell>
          <cell r="D22">
            <v>82245.529166666674</v>
          </cell>
        </row>
        <row r="23">
          <cell r="A23" t="str">
            <v>201.19</v>
          </cell>
          <cell r="B23" t="str">
            <v>REMOCIÓN DE RIELES</v>
          </cell>
          <cell r="C23" t="str">
            <v>m</v>
          </cell>
          <cell r="D23">
            <v>5070.8553606100004</v>
          </cell>
        </row>
        <row r="24">
          <cell r="A24" t="str">
            <v>201.20</v>
          </cell>
          <cell r="B24" t="str">
            <v>REMOCIÓN DE DEFENSAS METÁLICAS</v>
          </cell>
          <cell r="C24" t="str">
            <v>m</v>
          </cell>
          <cell r="D24">
            <v>522.59296371388882</v>
          </cell>
        </row>
        <row r="25">
          <cell r="A25" t="str">
            <v>201.21</v>
          </cell>
          <cell r="B25" t="str">
            <v>REMOCIÓN DE BARRERAS DE SEGURIDAD</v>
          </cell>
          <cell r="C25" t="str">
            <v>m</v>
          </cell>
          <cell r="D25">
            <v>6202.0283845000013</v>
          </cell>
        </row>
        <row r="26">
          <cell r="A26" t="str">
            <v>203.1</v>
          </cell>
          <cell r="B26" t="str">
            <v>TRANSPLANTE DE ARBOLES TIPO I TRASLADO CORTO</v>
          </cell>
          <cell r="C26" t="str">
            <v>Unidad</v>
          </cell>
          <cell r="D26">
            <v>825526.45500000007</v>
          </cell>
        </row>
        <row r="27">
          <cell r="A27" t="str">
            <v>203.2</v>
          </cell>
          <cell r="B27" t="str">
            <v>TRANSPLANTE DE ARBOLES TIPO I TRASLADO LARGO</v>
          </cell>
          <cell r="C27" t="str">
            <v>Unidad</v>
          </cell>
          <cell r="D27">
            <v>998971.26875000005</v>
          </cell>
        </row>
        <row r="28">
          <cell r="A28" t="str">
            <v>203.3</v>
          </cell>
          <cell r="B28" t="str">
            <v>TRANSPLANTE DE ARBOLES TIPO I TRASLADO ESPECIAL</v>
          </cell>
          <cell r="C28" t="str">
            <v>Unidad</v>
          </cell>
          <cell r="D28">
            <v>1122860.4214285715</v>
          </cell>
        </row>
        <row r="29">
          <cell r="A29" t="str">
            <v>203.4</v>
          </cell>
          <cell r="B29" t="str">
            <v>TRANSPLANTE DE ARBOLES TIPO II TRASLADO CORTO</v>
          </cell>
          <cell r="C29" t="str">
            <v>Unidad</v>
          </cell>
          <cell r="D29">
            <v>515983.1857142857</v>
          </cell>
        </row>
        <row r="30">
          <cell r="A30" t="str">
            <v>203.5</v>
          </cell>
          <cell r="B30" t="str">
            <v>TRANSPLANTE DE ARBOLES TIPO II. TRASLADO LARGO</v>
          </cell>
          <cell r="C30" t="str">
            <v>Unidad</v>
          </cell>
          <cell r="D30">
            <v>597515.31666666665</v>
          </cell>
        </row>
        <row r="31">
          <cell r="A31" t="str">
            <v>203.6</v>
          </cell>
          <cell r="B31" t="str">
            <v>TRANSPLANTE DE ARBOLES TIPO II TRASLADO ESPECIAL</v>
          </cell>
          <cell r="C31" t="str">
            <v>Unidad</v>
          </cell>
          <cell r="D31">
            <v>649399.40000000014</v>
          </cell>
        </row>
        <row r="32">
          <cell r="A32" t="str">
            <v>203.7</v>
          </cell>
          <cell r="B32" t="str">
            <v>TRANSPLANTE DE ARBOLES TIPO III TRASLADO CORTO</v>
          </cell>
          <cell r="C32" t="str">
            <v>Unidad</v>
          </cell>
          <cell r="D32">
            <v>196043.9</v>
          </cell>
        </row>
        <row r="33">
          <cell r="A33" t="str">
            <v>203.8</v>
          </cell>
          <cell r="B33" t="str">
            <v>TRANSPLANTE DE ARBOLES TIPO III TRASLADO LARGO</v>
          </cell>
          <cell r="C33" t="str">
            <v>Unidad</v>
          </cell>
          <cell r="D33">
            <v>305815.08750000002</v>
          </cell>
        </row>
        <row r="34">
          <cell r="A34" t="str">
            <v>203.9</v>
          </cell>
          <cell r="B34" t="str">
            <v>TRANSPLANTE  DE ARBOLES TIPO III TRASLADO ESPECIAL</v>
          </cell>
          <cell r="C34" t="str">
            <v>Unidad</v>
          </cell>
          <cell r="D34">
            <v>324416.73333333334</v>
          </cell>
        </row>
        <row r="35">
          <cell r="A35" t="str">
            <v>203.10</v>
          </cell>
          <cell r="B35" t="str">
            <v>TRANSPLANTE DE ARBOLES TIPO IV TRASLADO CORTO</v>
          </cell>
          <cell r="C35" t="str">
            <v>Unidad</v>
          </cell>
          <cell r="D35">
            <v>153730.52499999999</v>
          </cell>
        </row>
        <row r="36">
          <cell r="A36" t="str">
            <v>203.11</v>
          </cell>
          <cell r="B36" t="str">
            <v>TRANSPLANTE DE ARBOLES TIPO IV TRASLADO LARGO</v>
          </cell>
          <cell r="C36" t="str">
            <v>Unidad</v>
          </cell>
          <cell r="D36">
            <v>229717.44545454549</v>
          </cell>
        </row>
        <row r="37">
          <cell r="A37" t="str">
            <v>203.12</v>
          </cell>
          <cell r="B37" t="str">
            <v>TRANSPLANTE DE ARBOLES TIPO IV TRASLADO ESPECIAL</v>
          </cell>
          <cell r="C37" t="str">
            <v>Unidad</v>
          </cell>
          <cell r="D37">
            <v>239380.63809523807</v>
          </cell>
        </row>
        <row r="38">
          <cell r="A38" t="str">
            <v>210.1.1</v>
          </cell>
          <cell r="B38" t="str">
            <v>EXCAVACIÓN SIN CLASIFICAR DE LA EXPLANACIÓN Y CANALES</v>
          </cell>
          <cell r="C38" t="str">
            <v>m3</v>
          </cell>
          <cell r="D38">
            <v>11696.145204545455</v>
          </cell>
        </row>
        <row r="39">
          <cell r="A39" t="str">
            <v>210.1.2</v>
          </cell>
          <cell r="B39" t="str">
            <v>EXCAVACIÓN SIN CLASIFICAR DE PRÉSTAMOS</v>
          </cell>
          <cell r="C39" t="str">
            <v>m3</v>
          </cell>
          <cell r="D39">
            <v>3447.7622045454546</v>
          </cell>
        </row>
        <row r="40">
          <cell r="A40" t="str">
            <v>210.2.1</v>
          </cell>
          <cell r="B40" t="str">
            <v>EXCAVACIÓN EN ROCA DE LA EXPLANACIÓN Y CANALES</v>
          </cell>
          <cell r="C40" t="str">
            <v>m3</v>
          </cell>
          <cell r="D40">
            <v>26186.688617424246</v>
          </cell>
        </row>
        <row r="41">
          <cell r="A41" t="str">
            <v>210.2.2</v>
          </cell>
          <cell r="B41" t="str">
            <v>EXCAVACIÓN EN MATERIAL COMÚN DE LA EXPLANACIÓN Y CANALES</v>
          </cell>
          <cell r="C41" t="str">
            <v>m3</v>
          </cell>
          <cell r="D41">
            <v>11696.145204545455</v>
          </cell>
        </row>
        <row r="42">
          <cell r="A42" t="str">
            <v>210.2.3</v>
          </cell>
          <cell r="B42" t="str">
            <v>EXCAVACIÓN EN ROCA DE PRÉSTAMOS</v>
          </cell>
          <cell r="C42" t="str">
            <v>m3</v>
          </cell>
          <cell r="D42">
            <v>17938.305617424245</v>
          </cell>
        </row>
        <row r="43">
          <cell r="A43" t="str">
            <v>210.2.4</v>
          </cell>
          <cell r="B43" t="str">
            <v>EXCAVACIÓN EN MATERIAL COMÚN DE PRÉSTAMOS</v>
          </cell>
          <cell r="C43" t="str">
            <v>m3</v>
          </cell>
          <cell r="D43">
            <v>3447.7622045454546</v>
          </cell>
        </row>
        <row r="44">
          <cell r="A44" t="str">
            <v>211.1</v>
          </cell>
          <cell r="B44" t="str">
            <v>REMOCIÓN DE DERRUMBES</v>
          </cell>
          <cell r="C44" t="str">
            <v>m3</v>
          </cell>
          <cell r="D44">
            <v>8092</v>
          </cell>
        </row>
        <row r="45">
          <cell r="A45" t="str">
            <v>220.1</v>
          </cell>
          <cell r="B45" t="str">
            <v>TERRAPLENES</v>
          </cell>
          <cell r="C45" t="str">
            <v>m3</v>
          </cell>
          <cell r="D45">
            <v>14636</v>
          </cell>
        </row>
        <row r="46">
          <cell r="A46" t="str">
            <v>221.1</v>
          </cell>
          <cell r="B46" t="str">
            <v>PEDRAPLÉN COMPACTO</v>
          </cell>
          <cell r="C46" t="str">
            <v>m3</v>
          </cell>
          <cell r="D46">
            <v>10538.2753125</v>
          </cell>
        </row>
        <row r="47">
          <cell r="A47" t="str">
            <v>221.2</v>
          </cell>
          <cell r="B47" t="str">
            <v>PEDRAPLÉN SUELTO</v>
          </cell>
          <cell r="C47" t="str">
            <v>m3</v>
          </cell>
          <cell r="D47">
            <v>6767.7553124999995</v>
          </cell>
        </row>
        <row r="48">
          <cell r="A48" t="str">
            <v>223.1</v>
          </cell>
          <cell r="B48" t="str">
            <v xml:space="preserve">GEOTEXTIL DE REFUERZO TIPO NT-2500 PARA TERRAPLENES REFORZADOS POR  GEOSINTETICOS </v>
          </cell>
          <cell r="C48" t="str">
            <v>m2</v>
          </cell>
          <cell r="D48">
            <v>9351.6873190000006</v>
          </cell>
        </row>
        <row r="49">
          <cell r="A49" t="str">
            <v>223.2</v>
          </cell>
          <cell r="B49" t="str">
            <v xml:space="preserve">GEOMALLA DE REFUERZO TIPOS ASPHALT </v>
          </cell>
          <cell r="C49" t="str">
            <v>m2</v>
          </cell>
          <cell r="D49">
            <v>9638.5973190000004</v>
          </cell>
        </row>
        <row r="50">
          <cell r="A50" t="str">
            <v>223.3.1</v>
          </cell>
          <cell r="B50" t="str">
            <v>RELLENO SELECCIONADO PARA TERRAPLENES REFORZADOS CON GEOSINTETICOS</v>
          </cell>
          <cell r="C50" t="str">
            <v>m3</v>
          </cell>
          <cell r="D50">
            <v>50270</v>
          </cell>
        </row>
        <row r="51">
          <cell r="A51" t="str">
            <v>223.3.2</v>
          </cell>
          <cell r="B51" t="str">
            <v>RELLENO TIPO SUB BASE GRANULAR PARA TERRAPLENES REFORZADOS CON GEOSINTETICOS</v>
          </cell>
          <cell r="C51" t="str">
            <v>m3</v>
          </cell>
          <cell r="D51">
            <v>81775.049272222226</v>
          </cell>
        </row>
        <row r="52">
          <cell r="A52" t="str">
            <v>223.3.3</v>
          </cell>
          <cell r="B52" t="str">
            <v>RELLENO TIPO BASE GRANULAR PARA TERRAPLENES REFORZADOS CON GEOSINTETICOS</v>
          </cell>
          <cell r="C52" t="str">
            <v>m3</v>
          </cell>
          <cell r="D52">
            <v>88863.299272222241</v>
          </cell>
        </row>
        <row r="53">
          <cell r="A53" t="str">
            <v>230.1</v>
          </cell>
          <cell r="B53" t="str">
            <v>MEJORAMIENTO DE LA SUBRASANTE CON ADICION DE MATERIALES</v>
          </cell>
          <cell r="C53" t="str">
            <v>m3</v>
          </cell>
          <cell r="D53">
            <v>45922.753716666673</v>
          </cell>
        </row>
        <row r="54">
          <cell r="A54" t="str">
            <v>231.1</v>
          </cell>
          <cell r="B54" t="str">
            <v>GEOTEXTIL PARA SEPARACIÓN DE SUELOS DE SUBRASANTE Y CAPAS GRANULARES</v>
          </cell>
          <cell r="C54" t="str">
            <v>m2</v>
          </cell>
          <cell r="D54">
            <v>10084.757319</v>
          </cell>
        </row>
        <row r="55">
          <cell r="A55" t="str">
            <v>232.1</v>
          </cell>
          <cell r="B55" t="str">
            <v xml:space="preserve">GEOTEXTIL PARA ESTABILIZACIÓN DE LA SUBRASANTE </v>
          </cell>
          <cell r="C55" t="str">
            <v>m2</v>
          </cell>
          <cell r="D55">
            <v>7424.1253190000007</v>
          </cell>
        </row>
        <row r="56">
          <cell r="A56" t="str">
            <v>233.1</v>
          </cell>
          <cell r="B56" t="str">
            <v>GEOMALLA PARA ESTABILIZACIÒN DE SUELOS DE SUBRASANTE</v>
          </cell>
          <cell r="C56" t="str">
            <v>m2</v>
          </cell>
          <cell r="D56">
            <v>12646.277319000001</v>
          </cell>
        </row>
        <row r="57">
          <cell r="A57" t="str">
            <v>233.10</v>
          </cell>
          <cell r="B57" t="str">
            <v>GEOMALLA PARA REFUERZO DE CAPAS GRANULARES</v>
          </cell>
          <cell r="C57" t="str">
            <v>m2</v>
          </cell>
          <cell r="D57">
            <v>13395.857319000002</v>
          </cell>
        </row>
        <row r="58">
          <cell r="A58" t="str">
            <v>234.1</v>
          </cell>
          <cell r="B58" t="str">
            <v>CONFORMACIÓN DE TALUDES EXISTENTES</v>
          </cell>
          <cell r="C58" t="str">
            <v>m2</v>
          </cell>
          <cell r="D58">
            <v>1120.7846975</v>
          </cell>
        </row>
        <row r="59">
          <cell r="A59" t="str">
            <v>235.1</v>
          </cell>
          <cell r="B59" t="str">
            <v>SUBRASANTE ESTABILIZADA CON CEMENTO (INCLUYE EL SUMINISTRO DE CEMENTO)</v>
          </cell>
          <cell r="C59" t="str">
            <v>m3</v>
          </cell>
          <cell r="D59">
            <v>75986.951207142847</v>
          </cell>
        </row>
        <row r="60">
          <cell r="A60" t="str">
            <v>235.10</v>
          </cell>
          <cell r="B60" t="str">
            <v>SUBRASANTE ESTABILIZADA CON CEMENTO (NO INCLUYE EL SUMINISTRO DE CEMENTO)</v>
          </cell>
          <cell r="C60" t="str">
            <v>m3</v>
          </cell>
          <cell r="D60">
            <v>14834.951207142854</v>
          </cell>
        </row>
        <row r="61">
          <cell r="A61" t="str">
            <v>235.11</v>
          </cell>
          <cell r="B61" t="str">
            <v>CEMENTO PARA ESTABILIZACION DE SUBRASANTE</v>
          </cell>
          <cell r="C61" t="str">
            <v>kg</v>
          </cell>
          <cell r="D61">
            <v>764.4</v>
          </cell>
        </row>
        <row r="62">
          <cell r="A62" t="str">
            <v>236.1</v>
          </cell>
          <cell r="B62" t="str">
            <v>SUBRASANTE ESTABILIZADA CON CAL (INCLUYE SUMINISTRO DE CAL)</v>
          </cell>
          <cell r="C62" t="str">
            <v>m3</v>
          </cell>
          <cell r="D62">
            <v>102610.95120714285</v>
          </cell>
        </row>
        <row r="63">
          <cell r="A63" t="str">
            <v>236.10</v>
          </cell>
          <cell r="B63" t="str">
            <v>SUBRASANTE ESTABILIZADA CON CAL (NO INCLUYE SUMINISTRO DE CAL)</v>
          </cell>
          <cell r="C63" t="str">
            <v>m3</v>
          </cell>
          <cell r="D63">
            <v>14834.951207142854</v>
          </cell>
        </row>
        <row r="64">
          <cell r="A64" t="str">
            <v>236.11</v>
          </cell>
          <cell r="B64" t="str">
            <v>CAL HIDRATADA PARA ESTABILIZACION DE SUBRASANTE</v>
          </cell>
          <cell r="C64" t="str">
            <v>kg</v>
          </cell>
          <cell r="D64">
            <v>1097.2</v>
          </cell>
        </row>
        <row r="65">
          <cell r="A65" t="str">
            <v>310.1</v>
          </cell>
          <cell r="B65" t="str">
            <v>CONFORMACIÓN DE LA CALZADA EXISTENTE</v>
          </cell>
          <cell r="C65" t="str">
            <v>m2</v>
          </cell>
          <cell r="D65">
            <v>931.17310812499977</v>
          </cell>
        </row>
        <row r="66">
          <cell r="A66" t="str">
            <v>311.1</v>
          </cell>
          <cell r="B66" t="str">
            <v>AFIRMADO</v>
          </cell>
          <cell r="C66" t="str">
            <v>m3</v>
          </cell>
          <cell r="D66">
            <v>42208</v>
          </cell>
        </row>
        <row r="67">
          <cell r="A67" t="str">
            <v>312.1</v>
          </cell>
          <cell r="B67" t="str">
            <v>TRATAMIENTO PALIATIVO DE POLVO APLICADO EN FORMA SÓLIDA EN HOJUELAS</v>
          </cell>
          <cell r="C67" t="str">
            <v>Kg</v>
          </cell>
          <cell r="D67">
            <v>4127.5</v>
          </cell>
        </row>
        <row r="68">
          <cell r="A68" t="str">
            <v>312.2</v>
          </cell>
          <cell r="B68" t="str">
            <v>TRATAMIENTO PALIATIVO DE POLVO APLICADO EN FORMA SÓLIDA EN ESFERAS</v>
          </cell>
          <cell r="C68" t="str">
            <v>Kg</v>
          </cell>
          <cell r="D68">
            <v>3562</v>
          </cell>
        </row>
        <row r="69">
          <cell r="A69" t="str">
            <v>312.3</v>
          </cell>
          <cell r="B69" t="str">
            <v>TRATAMIENTO PALIATIVO DE POLVO APLICADO EN FORMA LÍQUIDA</v>
          </cell>
          <cell r="C69" t="str">
            <v>Lt</v>
          </cell>
          <cell r="D69">
            <v>1325.22</v>
          </cell>
        </row>
        <row r="70">
          <cell r="A70" t="str">
            <v>312.4</v>
          </cell>
          <cell r="B70" t="str">
            <v>MATERIAL GRANULAR DE ADICIÓN</v>
          </cell>
          <cell r="C70" t="str">
            <v>m3</v>
          </cell>
          <cell r="D70">
            <v>42231.141441666667</v>
          </cell>
        </row>
        <row r="71">
          <cell r="A71" t="str">
            <v>320.1</v>
          </cell>
          <cell r="B71" t="str">
            <v>SUBBASE GRANULAR CLASE A</v>
          </cell>
          <cell r="C71" t="str">
            <v>m3</v>
          </cell>
          <cell r="D71">
            <v>76611.721441666683</v>
          </cell>
        </row>
        <row r="72">
          <cell r="A72" t="str">
            <v>320.2</v>
          </cell>
          <cell r="B72" t="str">
            <v>SUBBASE GRANULAR CLASE B</v>
          </cell>
          <cell r="C72" t="str">
            <v>m3</v>
          </cell>
          <cell r="D72">
            <v>76682.701441666679</v>
          </cell>
        </row>
        <row r="73">
          <cell r="A73" t="str">
            <v>320.3</v>
          </cell>
          <cell r="B73" t="str">
            <v>SUBBASE GRANULAR CLASE C</v>
          </cell>
          <cell r="C73" t="str">
            <v>m3</v>
          </cell>
          <cell r="D73">
            <v>79677.381441666686</v>
          </cell>
        </row>
        <row r="74">
          <cell r="A74" t="str">
            <v>320.4</v>
          </cell>
          <cell r="B74" t="str">
            <v>SUB-BASE GRANULAR  PARA BACHEO CLASE A</v>
          </cell>
          <cell r="C74" t="str">
            <v>m3</v>
          </cell>
          <cell r="D74">
            <v>83179.827250000002</v>
          </cell>
        </row>
        <row r="75">
          <cell r="A75" t="str">
            <v>320.5</v>
          </cell>
          <cell r="B75" t="str">
            <v>SUB-BASE GRANULAR  PARA BACHEO CLASE B</v>
          </cell>
          <cell r="C75" t="str">
            <v>m3</v>
          </cell>
          <cell r="D75">
            <v>83250.807250000013</v>
          </cell>
        </row>
        <row r="76">
          <cell r="A76" t="str">
            <v>320.6</v>
          </cell>
          <cell r="B76" t="str">
            <v>SUB-BASE GRANULAR  PARA BACHEO CLASE C</v>
          </cell>
          <cell r="C76" t="str">
            <v>m3</v>
          </cell>
          <cell r="D76">
            <v>86245.487249999991</v>
          </cell>
        </row>
        <row r="77">
          <cell r="A77" t="str">
            <v>330.1</v>
          </cell>
          <cell r="B77" t="str">
            <v>BASE GRANULAR CLASE A</v>
          </cell>
          <cell r="C77" t="str">
            <v>m3</v>
          </cell>
          <cell r="D77">
            <v>95465.361441666668</v>
          </cell>
        </row>
        <row r="78">
          <cell r="A78" t="str">
            <v>330.2</v>
          </cell>
          <cell r="B78" t="str">
            <v>BASE GRANULAR CLASE B</v>
          </cell>
          <cell r="C78" t="str">
            <v>m3</v>
          </cell>
          <cell r="D78">
            <v>95465.361441666668</v>
          </cell>
        </row>
        <row r="79">
          <cell r="A79" t="str">
            <v>330.3</v>
          </cell>
          <cell r="B79" t="str">
            <v>BASE GRANULAR CLASE C</v>
          </cell>
          <cell r="C79" t="str">
            <v>m3</v>
          </cell>
          <cell r="D79">
            <v>93342.721441666668</v>
          </cell>
        </row>
        <row r="80">
          <cell r="A80" t="str">
            <v>330.4</v>
          </cell>
          <cell r="B80" t="str">
            <v>BASE GRANULAR PARA BACHEO CLASE A</v>
          </cell>
          <cell r="C80" t="str">
            <v>m3</v>
          </cell>
          <cell r="D80">
            <v>129038</v>
          </cell>
        </row>
        <row r="81">
          <cell r="A81" t="str">
            <v>330.5</v>
          </cell>
          <cell r="B81" t="str">
            <v>BASE GRANULAR PARA BACHEO CLASE B</v>
          </cell>
          <cell r="C81" t="str">
            <v>m3</v>
          </cell>
          <cell r="D81">
            <v>127880.32725</v>
          </cell>
        </row>
        <row r="82">
          <cell r="A82" t="str">
            <v>330.6</v>
          </cell>
          <cell r="B82" t="str">
            <v>BASE GRANULAR PARA BACHEO CLASE C</v>
          </cell>
          <cell r="C82" t="str">
            <v>m3</v>
          </cell>
          <cell r="D82">
            <v>126915.33725</v>
          </cell>
        </row>
        <row r="83">
          <cell r="A83" t="str">
            <v>340.1</v>
          </cell>
          <cell r="B83" t="str">
            <v>BASE ESTABILIZADA CON EMULSIÓN ASFÁLTICA TIPO BEE-38</v>
          </cell>
          <cell r="C83" t="str">
            <v>m3</v>
          </cell>
          <cell r="D83">
            <v>123832.39716249998</v>
          </cell>
        </row>
        <row r="84">
          <cell r="A84" t="str">
            <v>340.2</v>
          </cell>
          <cell r="B84" t="str">
            <v xml:space="preserve"> BASE ESTABILIZADA CON EMULSIÓN ASFÁLTICA TIPO BEE-25</v>
          </cell>
          <cell r="C84" t="str">
            <v>m3</v>
          </cell>
          <cell r="D84">
            <v>121791.39716249998</v>
          </cell>
        </row>
        <row r="85">
          <cell r="A85" t="str">
            <v>340.3</v>
          </cell>
          <cell r="B85" t="str">
            <v>BASE ESTABILIZADA CON EMULSIÓN ASFÁLTICA TIPO BEE-5</v>
          </cell>
          <cell r="C85" t="str">
            <v>m3</v>
          </cell>
          <cell r="D85">
            <v>121791.39716249998</v>
          </cell>
        </row>
        <row r="86">
          <cell r="A86" t="str">
            <v>350.1</v>
          </cell>
          <cell r="B86" t="str">
            <v>SUELO-CEMENTO CLASE SC-D GRADACION TIPO A (INCLUYE SUMINISTRO DEL CEMENTO)</v>
          </cell>
          <cell r="C86" t="str">
            <v>m3</v>
          </cell>
          <cell r="D86">
            <v>190304.1025527778</v>
          </cell>
        </row>
        <row r="87">
          <cell r="A87" t="str">
            <v>350.2</v>
          </cell>
          <cell r="B87" t="str">
            <v>SUELO-CEMENTO CLASE SC-D GRADACION TIPO B (INCLUYE SUMINISTRO DEL CEMENTO)</v>
          </cell>
          <cell r="C87" t="str">
            <v>m3</v>
          </cell>
          <cell r="D87">
            <v>189146.45255277777</v>
          </cell>
        </row>
        <row r="88">
          <cell r="A88" t="str">
            <v>350.3</v>
          </cell>
          <cell r="B88" t="str">
            <v>SUELO-CEMENTO CLASE SC-R GRADACION TIPO A (INCLUYE SUMINISTRO DEL CEMENTO)</v>
          </cell>
          <cell r="C88" t="str">
            <v>m3</v>
          </cell>
          <cell r="D88">
            <v>190304.1025527778</v>
          </cell>
        </row>
        <row r="89">
          <cell r="A89" t="str">
            <v>350.4</v>
          </cell>
          <cell r="B89" t="str">
            <v>SUELO-CEMENTO CLASE SC-R GRADACION TIPO B (INCLUYE SUMINISTRO DEL CEMENTO)</v>
          </cell>
          <cell r="C89" t="str">
            <v>m3</v>
          </cell>
          <cell r="D89">
            <v>189146.45255277777</v>
          </cell>
        </row>
        <row r="90">
          <cell r="A90" t="str">
            <v>350.10</v>
          </cell>
          <cell r="B90" t="str">
            <v>SUELO-CEMENTO CLASE SC-D GRADACION TIPO A (NO INCLUYE SUMINISTRO DEL CEMENTO)</v>
          </cell>
          <cell r="C90" t="str">
            <v>m3</v>
          </cell>
          <cell r="D90">
            <v>121508.10255277778</v>
          </cell>
        </row>
        <row r="91">
          <cell r="A91" t="str">
            <v>350.11</v>
          </cell>
          <cell r="B91" t="str">
            <v>SUELO-CEMENTO CLASE SC-D GRADACION TIPO B (NO INCLUYE SUMINISTRO DEL CEMENTO)</v>
          </cell>
          <cell r="C91" t="str">
            <v>m3</v>
          </cell>
          <cell r="D91">
            <v>120350.45255277779</v>
          </cell>
        </row>
        <row r="92">
          <cell r="A92" t="str">
            <v>350.12</v>
          </cell>
          <cell r="B92" t="str">
            <v>SUELO-CEMENTO CLASE SC-R GRADACION TIPO A (NO INCLUYE SUMINISTRO DEL CEMENTO)</v>
          </cell>
          <cell r="C92" t="str">
            <v>m3</v>
          </cell>
          <cell r="D92">
            <v>121508.10255277778</v>
          </cell>
        </row>
        <row r="93">
          <cell r="A93" t="str">
            <v>350.13</v>
          </cell>
          <cell r="B93" t="str">
            <v>SUELO-CEMENTO CLASE SC-R GRADACION TIPO B (NO INCLUYE SUMINISTRO DEL CEMENTO)</v>
          </cell>
          <cell r="C93" t="str">
            <v>m3</v>
          </cell>
          <cell r="D93">
            <v>120350.45255277779</v>
          </cell>
        </row>
        <row r="94">
          <cell r="A94" t="str">
            <v>350.14</v>
          </cell>
          <cell r="B94" t="str">
            <v xml:space="preserve">CEMENTO HIDRAULICO PARA SUELO-CEMENTO </v>
          </cell>
          <cell r="C94" t="str">
            <v>Kg</v>
          </cell>
          <cell r="D94">
            <v>764.4</v>
          </cell>
        </row>
        <row r="95">
          <cell r="A95" t="str">
            <v>351.1</v>
          </cell>
          <cell r="B95" t="str">
            <v>BASE TRATADA CON CEMENTO RESISTENCIA R-3.5 (INCLUYE SUMINISTRO DE CEMENTO)</v>
          </cell>
          <cell r="C95" t="str">
            <v>m3</v>
          </cell>
          <cell r="D95">
            <v>161339.19255277779</v>
          </cell>
        </row>
        <row r="96">
          <cell r="A96" t="str">
            <v>351.2</v>
          </cell>
          <cell r="B96" t="str">
            <v>BASE TRATADA CON CEMENTO RESISTENCIA R-5.2 (INCLUYE SUMINISTRO DE CEMENTO)</v>
          </cell>
          <cell r="C96" t="str">
            <v>m3</v>
          </cell>
          <cell r="D96">
            <v>161339.19255277779</v>
          </cell>
        </row>
        <row r="97">
          <cell r="A97" t="str">
            <v>351.10</v>
          </cell>
          <cell r="B97" t="str">
            <v>BASE TRATADA CON CEMENTO RESISTENCIA R-3.5 (NO INCLUYE SUMINISTRO DE CEMENTO)</v>
          </cell>
          <cell r="C97" t="str">
            <v>m3</v>
          </cell>
          <cell r="D97">
            <v>92543.192552777778</v>
          </cell>
        </row>
        <row r="98">
          <cell r="A98" t="str">
            <v>351.11</v>
          </cell>
          <cell r="B98" t="str">
            <v>BASE TRATADA CON CEMENTO RESISTENCIA R-5.2 (NO INCLUYE SUMINISTRO DE CEMENTO)</v>
          </cell>
          <cell r="C98" t="str">
            <v>m3</v>
          </cell>
          <cell r="D98">
            <v>92543.192552777778</v>
          </cell>
        </row>
        <row r="99">
          <cell r="A99" t="str">
            <v>351.12</v>
          </cell>
          <cell r="B99" t="str">
            <v>CEMENTO HIDRAULICO PARA BASE TRATADA CON CEMENTO</v>
          </cell>
          <cell r="C99" t="str">
            <v>Kg</v>
          </cell>
          <cell r="D99">
            <v>764.4</v>
          </cell>
        </row>
        <row r="100">
          <cell r="A100" t="str">
            <v>410.1</v>
          </cell>
          <cell r="B100" t="str">
            <v>CEMENTO ASFÁLTICO DE PENETRACIÓN 40-50</v>
          </cell>
          <cell r="C100" t="str">
            <v>Kg</v>
          </cell>
          <cell r="D100">
            <v>1944.8</v>
          </cell>
        </row>
        <row r="101">
          <cell r="A101" t="str">
            <v>410.2</v>
          </cell>
          <cell r="B101" t="str">
            <v>CEMENTO ASFÁLTICO DE PENETRACIÓN 60-70.</v>
          </cell>
          <cell r="C101" t="str">
            <v>Kg</v>
          </cell>
          <cell r="D101">
            <v>1846</v>
          </cell>
        </row>
        <row r="102">
          <cell r="A102" t="str">
            <v>410.3</v>
          </cell>
          <cell r="B102" t="str">
            <v>CEMENTO ASFÁLTICO DE PENETRACIÓN 80-100</v>
          </cell>
          <cell r="C102" t="str">
            <v>kg</v>
          </cell>
          <cell r="D102">
            <v>1801.8</v>
          </cell>
        </row>
        <row r="103">
          <cell r="A103" t="str">
            <v>411.1</v>
          </cell>
          <cell r="B103" t="str">
            <v>SUMINISTRO DE EMULSIÓN ASFÁLTICA DE ROTURA MEDIA CRM.</v>
          </cell>
          <cell r="C103" t="str">
            <v>Lt</v>
          </cell>
          <cell r="D103">
            <v>1861.6000000000001</v>
          </cell>
        </row>
        <row r="104">
          <cell r="A104" t="str">
            <v>411.2</v>
          </cell>
          <cell r="B104" t="str">
            <v>EMULSIÓN ASFÁLTICA DE ROTURA LENTA CRL-1 ARD</v>
          </cell>
          <cell r="C104" t="str">
            <v>Lt</v>
          </cell>
          <cell r="D104">
            <v>2667.6</v>
          </cell>
        </row>
        <row r="105">
          <cell r="A105" t="str">
            <v>411.3</v>
          </cell>
          <cell r="B105" t="str">
            <v>EMULSIÓN ASFÁLTICA DE ROTURA LENTA CRL-1 ARB</v>
          </cell>
          <cell r="C105" t="str">
            <v>Lt</v>
          </cell>
          <cell r="D105">
            <v>2033.2</v>
          </cell>
        </row>
        <row r="106">
          <cell r="A106" t="str">
            <v>411.4</v>
          </cell>
          <cell r="B106" t="str">
            <v>SUMINISTRO DE EMULSIÓN ASFÁLTICA DE ROTURA LENTA CRL-1h</v>
          </cell>
          <cell r="C106" t="str">
            <v>Lt</v>
          </cell>
          <cell r="D106">
            <v>1638</v>
          </cell>
        </row>
        <row r="107">
          <cell r="A107" t="str">
            <v>413.1</v>
          </cell>
          <cell r="B107" t="str">
            <v xml:space="preserve">CEMENTO ASFALTICO CON GRANO DE CAUCHO RECICLADO TIPO I </v>
          </cell>
          <cell r="C107" t="str">
            <v>Kg</v>
          </cell>
          <cell r="D107">
            <v>2067</v>
          </cell>
        </row>
        <row r="108">
          <cell r="A108" t="str">
            <v>413.2</v>
          </cell>
          <cell r="B108" t="str">
            <v>CEMENTO ASFALTICO CON GRANO DE CAUCHO RECICLADO TIPO II</v>
          </cell>
          <cell r="C108" t="str">
            <v>Kg</v>
          </cell>
          <cell r="D108">
            <v>2125.5</v>
          </cell>
        </row>
        <row r="109">
          <cell r="A109" t="str">
            <v>413.3</v>
          </cell>
          <cell r="B109" t="str">
            <v>CEMENTO ASFALTICO CON GRANO DE CAUCHO RECICLADO TIPO  III</v>
          </cell>
          <cell r="C109" t="str">
            <v>Kg</v>
          </cell>
          <cell r="D109">
            <v>2191.8000000000002</v>
          </cell>
        </row>
        <row r="110">
          <cell r="A110" t="str">
            <v>414.1</v>
          </cell>
          <cell r="B110" t="str">
            <v>CEMENTO ASFÁLTICO MODIFICADO CON POLÍMEROS TIPO I</v>
          </cell>
          <cell r="C110" t="str">
            <v>Kg</v>
          </cell>
          <cell r="D110">
            <v>2064.4</v>
          </cell>
        </row>
        <row r="111">
          <cell r="A111" t="str">
            <v>414.2</v>
          </cell>
          <cell r="B111" t="str">
            <v>CEMENTO ASFÁLTICO MODIFICADO CON POLÍMEROS TIPO II A</v>
          </cell>
          <cell r="C111" t="str">
            <v>Kg</v>
          </cell>
          <cell r="D111">
            <v>2145</v>
          </cell>
        </row>
        <row r="112">
          <cell r="A112" t="str">
            <v>414.3</v>
          </cell>
          <cell r="B112" t="str">
            <v>CEMENTO ASFÁLTICO MODIFICADO CON POLÍMEROS TIPO II B</v>
          </cell>
          <cell r="C112" t="str">
            <v>Kg</v>
          </cell>
          <cell r="D112">
            <v>2145</v>
          </cell>
        </row>
        <row r="113">
          <cell r="A113" t="str">
            <v>414.4</v>
          </cell>
          <cell r="B113" t="str">
            <v>CEMENTO ASFÁLTICO MODIFICADO CON POLÍMEROS TIPO III</v>
          </cell>
          <cell r="C113" t="str">
            <v>Kg</v>
          </cell>
          <cell r="D113">
            <v>2195.6999999999998</v>
          </cell>
        </row>
        <row r="114">
          <cell r="A114" t="str">
            <v>414.5</v>
          </cell>
          <cell r="B114" t="str">
            <v>CEMENTO ASFÁLTICO MODIFICADO CON POLÍMEROS TIPO IV</v>
          </cell>
          <cell r="C114" t="str">
            <v>Kg</v>
          </cell>
          <cell r="D114">
            <v>2355.6</v>
          </cell>
        </row>
        <row r="115">
          <cell r="A115" t="str">
            <v>414.6</v>
          </cell>
          <cell r="B115" t="str">
            <v>CEMENTO ASFÁLTICO MODIFICADO CON POLÍMEROS TIPO V.</v>
          </cell>
          <cell r="C115" t="str">
            <v>Kg</v>
          </cell>
          <cell r="D115">
            <v>2545.4</v>
          </cell>
        </row>
        <row r="116">
          <cell r="A116" t="str">
            <v>415.1</v>
          </cell>
          <cell r="B116" t="str">
            <v>EMULSIÓN ASFÁLTICA DE ROTURA MEDIA, MODIFICADA CON POLÍMEROS, CRM-m</v>
          </cell>
          <cell r="C116" t="str">
            <v>Lt</v>
          </cell>
          <cell r="D116">
            <v>2667.6</v>
          </cell>
        </row>
        <row r="117">
          <cell r="A117" t="str">
            <v>420.1</v>
          </cell>
          <cell r="B117" t="str">
            <v>RIEGO DE IMPRIMACIÓN CON EMULSIÓN ASFÁLTICA CRL -0</v>
          </cell>
          <cell r="C117" t="str">
            <v>m2</v>
          </cell>
          <cell r="D117">
            <v>2143.8499550000001</v>
          </cell>
        </row>
        <row r="118">
          <cell r="A118" t="str">
            <v>420.2</v>
          </cell>
          <cell r="B118" t="str">
            <v>RIEGO DE IMPRIMACIÓN CON EMILSÍON ASFÁLTICA CRL-1</v>
          </cell>
          <cell r="C118" t="str">
            <v>m2</v>
          </cell>
          <cell r="D118">
            <v>2139.949955</v>
          </cell>
        </row>
        <row r="119">
          <cell r="A119" t="str">
            <v>420.3</v>
          </cell>
          <cell r="B119" t="str">
            <v>RIEGO DE IMPRIMACIÓN CON ASFALTO LIQUIDO</v>
          </cell>
          <cell r="C119" t="str">
            <v>m2</v>
          </cell>
          <cell r="D119">
            <v>3735.9599549999998</v>
          </cell>
        </row>
        <row r="120">
          <cell r="A120" t="str">
            <v>421.1</v>
          </cell>
          <cell r="B120" t="str">
            <v>RIEGO DE LIGA CON EMULSIÓN ASFÁLTICA CRR-1</v>
          </cell>
          <cell r="C120" t="str">
            <v>m2</v>
          </cell>
          <cell r="D120">
            <v>1221</v>
          </cell>
        </row>
        <row r="121">
          <cell r="A121" t="str">
            <v>421.2</v>
          </cell>
          <cell r="B121" t="str">
            <v>RIEGO DE LIGA CON EMULSIÓN ASFÁLTICA CRR-2</v>
          </cell>
          <cell r="C121" t="str">
            <v>m2</v>
          </cell>
          <cell r="D121">
            <v>1325.5649550000001</v>
          </cell>
        </row>
        <row r="122">
          <cell r="A122" t="str">
            <v>421.3</v>
          </cell>
          <cell r="B122" t="str">
            <v xml:space="preserve"> RIEGO DE LIGA CON EMULSIÓN MODIFICADA CON POLÍMEROS CRR- 1m</v>
          </cell>
          <cell r="C122" t="str">
            <v>m2</v>
          </cell>
          <cell r="D122">
            <v>1274.6699549999998</v>
          </cell>
        </row>
        <row r="123">
          <cell r="A123" t="str">
            <v>421.4</v>
          </cell>
          <cell r="B123" t="str">
            <v xml:space="preserve"> RIEGO DE LIGA CON EMULSIÓN MODIFICADA CON POLÍMEROS CRR- 2m</v>
          </cell>
          <cell r="C123" t="str">
            <v>m2</v>
          </cell>
          <cell r="D123">
            <v>1344.8699549999999</v>
          </cell>
        </row>
        <row r="124">
          <cell r="A124" t="str">
            <v>430.1.1</v>
          </cell>
          <cell r="B124" t="str">
            <v>TRATAMIENTO SUPERFICIAL SIMPLE CON EMULSIÓN CRR-2 GRADACION 19</v>
          </cell>
          <cell r="C124" t="str">
            <v>m2</v>
          </cell>
          <cell r="D124">
            <v>6667.7297090624998</v>
          </cell>
        </row>
        <row r="125">
          <cell r="A125" t="str">
            <v>430.1.2</v>
          </cell>
          <cell r="B125" t="str">
            <v>TRATAMIENTO SUPERFICIAL SIMPLE CON EMULSIÓN CRR-2 GRADACION 13</v>
          </cell>
          <cell r="C125" t="str">
            <v>m2</v>
          </cell>
          <cell r="D125">
            <v>5385.4799090625002</v>
          </cell>
        </row>
        <row r="126">
          <cell r="A126" t="str">
            <v>430.2.1</v>
          </cell>
          <cell r="B126" t="str">
            <v>TRATAMIENTO SUPERFICIAL SIMPLE CON EMULSIÓN CRR-2 m GRADACION 19</v>
          </cell>
          <cell r="C126" t="str">
            <v>m2</v>
          </cell>
          <cell r="D126">
            <v>6667.7297090624998</v>
          </cell>
        </row>
        <row r="127">
          <cell r="A127" t="str">
            <v>430.2.2</v>
          </cell>
          <cell r="B127" t="str">
            <v>TRATAMIENTO SUPERFICIAL SIMPLE CON EMULSIÓN CRR-2m  GRADACION 13</v>
          </cell>
          <cell r="C127" t="str">
            <v>m2</v>
          </cell>
          <cell r="D127">
            <v>5385.4799090625002</v>
          </cell>
        </row>
        <row r="128">
          <cell r="A128" t="str">
            <v>431.1.1</v>
          </cell>
          <cell r="B128" t="str">
            <v>TRATAMIENTO SUPERFICIAL DOBLE CON EMULSIÓN CRR-2. TIPO 1</v>
          </cell>
          <cell r="C128" t="str">
            <v>m2</v>
          </cell>
          <cell r="D128">
            <v>13872.985649545455</v>
          </cell>
        </row>
        <row r="129">
          <cell r="A129" t="str">
            <v>431.1.2</v>
          </cell>
          <cell r="B129" t="str">
            <v>TRATAMIENTO SUPERFICIAL DOBLE CON EMULSIÓN CRR-2. TIPO 2</v>
          </cell>
          <cell r="C129" t="str">
            <v>m2</v>
          </cell>
          <cell r="D129">
            <v>10994.559449545453</v>
          </cell>
        </row>
        <row r="130">
          <cell r="A130" t="str">
            <v>431.2.1</v>
          </cell>
          <cell r="B130" t="str">
            <v>TRATAMIENTO SUPERFICIAL DOBLE CON EMULSIÓN CRR-2 m TIPO 1</v>
          </cell>
          <cell r="C130" t="str">
            <v>m2</v>
          </cell>
          <cell r="D130">
            <v>14054.881649545456</v>
          </cell>
        </row>
        <row r="131">
          <cell r="A131" t="str">
            <v>431.2.2</v>
          </cell>
          <cell r="B131" t="str">
            <v>TRATAMIENTO SUPERFICIAL DOBLE CON EMULSIÓN CRR-2 m TIPO 2</v>
          </cell>
          <cell r="C131" t="str">
            <v>m2</v>
          </cell>
          <cell r="D131">
            <v>11133.555449545454</v>
          </cell>
        </row>
        <row r="132">
          <cell r="A132" t="str">
            <v>432.1</v>
          </cell>
          <cell r="B132" t="str">
            <v>SELLO DE ARENA-ASFALTO CON EMULSIÓN CRR-2</v>
          </cell>
          <cell r="C132" t="str">
            <v>m2</v>
          </cell>
          <cell r="D132">
            <v>4035.3087933612442</v>
          </cell>
        </row>
        <row r="133">
          <cell r="A133" t="str">
            <v>432.2</v>
          </cell>
          <cell r="B133" t="str">
            <v>SELLO DE ARENA-ASFALTO CON EMULSIÓN CRR-2m</v>
          </cell>
          <cell r="C133" t="str">
            <v>m2</v>
          </cell>
          <cell r="D133">
            <v>3744.4337933612437</v>
          </cell>
        </row>
        <row r="134">
          <cell r="A134" t="str">
            <v>433.1</v>
          </cell>
          <cell r="B134" t="str">
            <v>LECHADA ASFÁLTICA CON EMULSIÓN CRL-1H, TIPO LA-13</v>
          </cell>
          <cell r="C134" t="str">
            <v>m2</v>
          </cell>
          <cell r="D134">
            <v>4122.8905060416664</v>
          </cell>
        </row>
        <row r="135">
          <cell r="A135" t="str">
            <v>433.2</v>
          </cell>
          <cell r="B135" t="str">
            <v>LECHADA ASFÁLTICA CON EMULSIÓN CRL-1H, TIPO LA-10</v>
          </cell>
          <cell r="C135" t="str">
            <v>m2</v>
          </cell>
          <cell r="D135">
            <v>3760.7014060416664</v>
          </cell>
        </row>
        <row r="136">
          <cell r="A136" t="str">
            <v>433.3</v>
          </cell>
          <cell r="B136" t="str">
            <v>LECHADA ASFÁLTICA CON EMULSIÓN CRL-1H, TIPO LA-5</v>
          </cell>
          <cell r="C136" t="str">
            <v>m2</v>
          </cell>
          <cell r="D136">
            <v>3897.7246560416661</v>
          </cell>
        </row>
        <row r="137">
          <cell r="A137" t="str">
            <v>433.4</v>
          </cell>
          <cell r="B137" t="str">
            <v>LECHADA ASFÁLTICA CON EMULSIÓN CRL-1H, TIPO LA-3</v>
          </cell>
          <cell r="C137" t="str">
            <v>m2</v>
          </cell>
          <cell r="D137">
            <v>2584.6788310416664</v>
          </cell>
        </row>
        <row r="138">
          <cell r="A138" t="str">
            <v>433.5</v>
          </cell>
          <cell r="B138" t="str">
            <v>LECHADA ASFÁLTICA CON EMULSIÓN CRL-1HM ,TIPO LA-13</v>
          </cell>
          <cell r="C138" t="str">
            <v>m2</v>
          </cell>
          <cell r="D138">
            <v>4236.2017560416671</v>
          </cell>
        </row>
        <row r="139">
          <cell r="A139" t="str">
            <v>433.6</v>
          </cell>
          <cell r="B139" t="str">
            <v>LECHADA ASFÁLTICA CON EMULSIÓN CRL-1HM ,TIPO LA-10</v>
          </cell>
          <cell r="C139" t="str">
            <v>m2</v>
          </cell>
          <cell r="D139">
            <v>3965.0815560416663</v>
          </cell>
        </row>
        <row r="140">
          <cell r="A140" t="str">
            <v>433.7</v>
          </cell>
          <cell r="B140" t="str">
            <v>LECHADA ASFÁLTICA CON EMULSIÓN CRL-1HM ,TIPO LA-5</v>
          </cell>
          <cell r="C140" t="str">
            <v>m2</v>
          </cell>
          <cell r="D140">
            <v>4573.5166560416665</v>
          </cell>
        </row>
        <row r="141">
          <cell r="A141" t="str">
            <v>433.8</v>
          </cell>
          <cell r="B141" t="str">
            <v>LECHADA ASFÁLTICA CON EMULSIÓN CRL-1HM ,TIPO LA-3</v>
          </cell>
          <cell r="C141" t="str">
            <v>m2</v>
          </cell>
          <cell r="D141">
            <v>3007.0488310416658</v>
          </cell>
        </row>
        <row r="142">
          <cell r="A142" t="str">
            <v>440.1</v>
          </cell>
          <cell r="B142" t="str">
            <v>MEZCLA DENSA EN FRÍO TIPO MDF-38</v>
          </cell>
          <cell r="C142" t="str">
            <v>m3</v>
          </cell>
          <cell r="D142">
            <v>187389.14638888882</v>
          </cell>
        </row>
        <row r="143">
          <cell r="A143" t="str">
            <v>440.2</v>
          </cell>
          <cell r="B143" t="str">
            <v>MEZCLA DENSA EN FRÍO TIPO MDF-25</v>
          </cell>
          <cell r="C143" t="str">
            <v>m3</v>
          </cell>
          <cell r="D143">
            <v>187450.89638888882</v>
          </cell>
        </row>
        <row r="144">
          <cell r="A144" t="str">
            <v>440.3</v>
          </cell>
          <cell r="B144" t="str">
            <v>MEZCLA DENSA EN FRÍO TIPO MDF-19</v>
          </cell>
          <cell r="C144" t="str">
            <v>m3</v>
          </cell>
          <cell r="D144">
            <v>187374.52138888882</v>
          </cell>
        </row>
        <row r="145">
          <cell r="A145" t="str">
            <v>440.4</v>
          </cell>
          <cell r="B145" t="str">
            <v>MEZCLA DENSA EN FRÍO PARA BACHEO</v>
          </cell>
          <cell r="C145" t="str">
            <v>m3</v>
          </cell>
          <cell r="D145">
            <v>205093.74373015872</v>
          </cell>
        </row>
        <row r="146">
          <cell r="A146" t="str">
            <v>441.1</v>
          </cell>
          <cell r="B146" t="str">
            <v>MEZCLA ABIERTA EN FRÍO TIPO MAF-19</v>
          </cell>
          <cell r="C146" t="str">
            <v>m3</v>
          </cell>
          <cell r="D146">
            <v>187374.52138888882</v>
          </cell>
        </row>
        <row r="147">
          <cell r="A147" t="str">
            <v>441.2</v>
          </cell>
          <cell r="B147" t="str">
            <v>MEZCLA ABIERTA EN FRÍO TIPO MAF-25</v>
          </cell>
          <cell r="C147" t="str">
            <v>m3</v>
          </cell>
          <cell r="D147">
            <v>187413.52138888882</v>
          </cell>
        </row>
        <row r="148">
          <cell r="A148" t="str">
            <v>441.3</v>
          </cell>
          <cell r="B148" t="str">
            <v>MEZCLA ABIERTA EN FRÍO TIPO MAF-38</v>
          </cell>
          <cell r="C148" t="str">
            <v>m3</v>
          </cell>
          <cell r="D148">
            <v>187358.27138888882</v>
          </cell>
        </row>
        <row r="149">
          <cell r="A149" t="str">
            <v>441.4</v>
          </cell>
          <cell r="B149" t="str">
            <v>MEZCLA ABIERTA EN FRÍO  TIPO MAF-38 PARA BACHEO</v>
          </cell>
          <cell r="C149" t="str">
            <v>m3</v>
          </cell>
          <cell r="D149">
            <v>205168.49373015872</v>
          </cell>
        </row>
        <row r="150">
          <cell r="A150" t="str">
            <v>450.1</v>
          </cell>
          <cell r="B150" t="str">
            <v>MEZCLA DENSA EN CALIENTE TIPO MDC-25</v>
          </cell>
          <cell r="C150" t="str">
            <v>m3</v>
          </cell>
          <cell r="D150">
            <v>277861.01741666667</v>
          </cell>
        </row>
        <row r="151">
          <cell r="A151" t="str">
            <v>450.2</v>
          </cell>
          <cell r="B151" t="str">
            <v>MEZCLA DENSA EN CALIENTE TIPO MDC-19</v>
          </cell>
          <cell r="C151" t="str">
            <v>m3</v>
          </cell>
          <cell r="D151">
            <v>277601.01741666667</v>
          </cell>
        </row>
        <row r="152">
          <cell r="A152" t="str">
            <v>450.3</v>
          </cell>
          <cell r="B152" t="str">
            <v>MEZCLA DENSA EN CALIENTE TIPO MDC-10</v>
          </cell>
          <cell r="C152" t="str">
            <v>m3</v>
          </cell>
          <cell r="D152">
            <v>277503.51741666667</v>
          </cell>
        </row>
        <row r="153">
          <cell r="A153" t="str">
            <v>450.4</v>
          </cell>
          <cell r="B153" t="str">
            <v>MEZCLA SEMIDENSA EN CALIENTE TIPO MSC-25</v>
          </cell>
          <cell r="C153" t="str">
            <v>m3</v>
          </cell>
          <cell r="D153">
            <v>277861.01741666667</v>
          </cell>
        </row>
        <row r="154">
          <cell r="A154" t="str">
            <v>450.5</v>
          </cell>
          <cell r="B154" t="str">
            <v>MEZCLA SEMIDENSA EN CALIENTE TIPO MSC-19</v>
          </cell>
          <cell r="C154" t="str">
            <v>m3</v>
          </cell>
          <cell r="D154">
            <v>219632.13241666666</v>
          </cell>
        </row>
        <row r="155">
          <cell r="A155" t="str">
            <v>450.6</v>
          </cell>
          <cell r="B155" t="str">
            <v>MEZCLA GRUESA EN CALIENTE TIPO MGC-38</v>
          </cell>
          <cell r="C155" t="str">
            <v>m3</v>
          </cell>
          <cell r="D155">
            <v>219700.38241666666</v>
          </cell>
        </row>
        <row r="156">
          <cell r="A156" t="str">
            <v>450.7</v>
          </cell>
          <cell r="B156" t="str">
            <v>MEZCLA GRUESA EN CALIENTE TIPO MGC-25</v>
          </cell>
          <cell r="C156" t="str">
            <v>m3</v>
          </cell>
          <cell r="D156">
            <v>219700.38241666666</v>
          </cell>
        </row>
        <row r="157">
          <cell r="A157" t="str">
            <v>450.8</v>
          </cell>
          <cell r="B157" t="str">
            <v>MEZCLA DE ALTO MÓDULO MAM-25</v>
          </cell>
          <cell r="C157" t="str">
            <v>m3</v>
          </cell>
          <cell r="D157">
            <v>219581.75741666666</v>
          </cell>
        </row>
        <row r="158">
          <cell r="A158" t="str">
            <v>450.10</v>
          </cell>
          <cell r="B158" t="str">
            <v>MEZCLA EN CALIENTE PARA BACHEO MSC-25</v>
          </cell>
          <cell r="C158" t="str">
            <v>m3</v>
          </cell>
          <cell r="D158">
            <v>334832</v>
          </cell>
        </row>
        <row r="159">
          <cell r="A159" t="str">
            <v>450.11</v>
          </cell>
          <cell r="B159" t="str">
            <v>MEZCLA EN CALIENTE PARA BACHEO MGC-25</v>
          </cell>
          <cell r="C159" t="str">
            <v>m3</v>
          </cell>
          <cell r="D159">
            <v>254115.83527777772</v>
          </cell>
        </row>
        <row r="160">
          <cell r="A160" t="str">
            <v>450.12</v>
          </cell>
          <cell r="B160" t="str">
            <v>MEZCLA EN CALIENTE PARA BACHEO MGC-38</v>
          </cell>
          <cell r="C160" t="str">
            <v>m3</v>
          </cell>
          <cell r="D160">
            <v>254115.83527777772</v>
          </cell>
        </row>
        <row r="161">
          <cell r="A161" t="str">
            <v>451.1</v>
          </cell>
          <cell r="B161" t="str">
            <v>MEZCLA ABIERTA EN CALIENTE TIPO MAC-75</v>
          </cell>
          <cell r="C161" t="str">
            <v>m3</v>
          </cell>
          <cell r="D161">
            <v>219666.25741666666</v>
          </cell>
        </row>
        <row r="162">
          <cell r="A162" t="str">
            <v>451.2</v>
          </cell>
          <cell r="B162" t="str">
            <v>MEZCLA ABIERTA EN CALIENTE TIPO MAC-63</v>
          </cell>
          <cell r="C162" t="str">
            <v>m3</v>
          </cell>
          <cell r="D162">
            <v>219666.25741666666</v>
          </cell>
        </row>
        <row r="163">
          <cell r="A163" t="str">
            <v>451.3</v>
          </cell>
          <cell r="B163" t="str">
            <v>MEZCLA ABIERTA EN CALIENTE TIPO MAC-50</v>
          </cell>
          <cell r="C163" t="str">
            <v>m3</v>
          </cell>
          <cell r="D163">
            <v>219666.25741666666</v>
          </cell>
        </row>
        <row r="164">
          <cell r="A164" t="str">
            <v>451.4</v>
          </cell>
          <cell r="B164" t="str">
            <v>MEZCLA ABIERTA EN CALIENTE TIPO MAC -50 PARA BACHEO</v>
          </cell>
          <cell r="C164" t="str">
            <v>m3</v>
          </cell>
          <cell r="D164">
            <v>254081.71027777772</v>
          </cell>
        </row>
        <row r="165">
          <cell r="A165" t="str">
            <v>452.1</v>
          </cell>
          <cell r="B165" t="str">
            <v>MEZCLA DISCONTINUA EN CALIENTE TIPO M-13</v>
          </cell>
          <cell r="C165" t="str">
            <v>m3</v>
          </cell>
          <cell r="D165">
            <v>219654.88241666666</v>
          </cell>
        </row>
        <row r="166">
          <cell r="A166" t="str">
            <v>452.2</v>
          </cell>
          <cell r="B166" t="str">
            <v>MEZCLA DISCONTINUA EN CALIENTE TIPO M-10</v>
          </cell>
          <cell r="C166" t="str">
            <v>m3</v>
          </cell>
          <cell r="D166">
            <v>219654.88241666666</v>
          </cell>
        </row>
        <row r="167">
          <cell r="A167" t="str">
            <v>452.3</v>
          </cell>
          <cell r="B167" t="str">
            <v>MEZCLA DISCONTINUA EN CALIENTE TIPO F-13</v>
          </cell>
          <cell r="C167" t="str">
            <v>m3</v>
          </cell>
          <cell r="D167">
            <v>219654.88241666666</v>
          </cell>
        </row>
        <row r="168">
          <cell r="A168" t="str">
            <v>452.4</v>
          </cell>
          <cell r="B168" t="str">
            <v>MEZCLA DISCONTINUA EN CALIENTE TIPO F-10</v>
          </cell>
          <cell r="C168" t="str">
            <v>m3</v>
          </cell>
          <cell r="D168">
            <v>219654.88241666666</v>
          </cell>
        </row>
        <row r="169">
          <cell r="A169" t="str">
            <v>453.1</v>
          </cell>
          <cell r="B169" t="str">
            <v>MEZCLA DRENANTE</v>
          </cell>
          <cell r="C169" t="str">
            <v>m3</v>
          </cell>
          <cell r="D169">
            <v>220549.40808333328</v>
          </cell>
        </row>
        <row r="170">
          <cell r="A170" t="str">
            <v>460.1</v>
          </cell>
          <cell r="B170" t="str">
            <v>FRESADO DE PAVIMENTO ASFÁLTICO EN ESPESOR DE  10 CM</v>
          </cell>
          <cell r="C170" t="str">
            <v>m2</v>
          </cell>
          <cell r="D170">
            <v>5481.494850000001</v>
          </cell>
        </row>
        <row r="171">
          <cell r="A171" t="str">
            <v>460.2</v>
          </cell>
          <cell r="B171" t="str">
            <v>FRESADO DE PAVIMENTO ASFÁLTICO EN ESPESOR DE 5 CM</v>
          </cell>
          <cell r="C171" t="str">
            <v>m2</v>
          </cell>
          <cell r="D171">
            <v>2740.7474250000005</v>
          </cell>
        </row>
        <row r="172">
          <cell r="A172" t="str">
            <v>461.1</v>
          </cell>
          <cell r="B172" t="str">
            <v>PAVIMENTO RECICLADO EN FRÍO EN EL LUGAR CON EMULSIÓN ASFÁLTICA</v>
          </cell>
          <cell r="C172" t="str">
            <v>m3</v>
          </cell>
          <cell r="D172">
            <v>85908.168576388882</v>
          </cell>
        </row>
        <row r="173">
          <cell r="A173" t="str">
            <v>461.2</v>
          </cell>
          <cell r="B173" t="str">
            <v>PAVIMENTO RECICLADO EN FRÍO EN EL LUGAR CON CEMENTO ASFÁLTICO ESPUMADO</v>
          </cell>
          <cell r="C173" t="str">
            <v>m3</v>
          </cell>
          <cell r="D173">
            <v>90797.288020833337</v>
          </cell>
        </row>
        <row r="174">
          <cell r="A174" t="str">
            <v>462.1.1</v>
          </cell>
          <cell r="B174" t="str">
            <v>MEZCLA ASFALTICA RECICLADA EN CALIENTE DE TIPO MDC-25</v>
          </cell>
          <cell r="C174" t="str">
            <v>m3</v>
          </cell>
          <cell r="D174">
            <v>138328.41437638889</v>
          </cell>
        </row>
        <row r="175">
          <cell r="A175" t="str">
            <v>462.1.2</v>
          </cell>
          <cell r="B175" t="str">
            <v>MEZCLA ASFALTICA RECICLADA EN CALIENTE DE TIPO MDC-19</v>
          </cell>
          <cell r="C175" t="str">
            <v>m3</v>
          </cell>
          <cell r="D175">
            <v>136286.30807638887</v>
          </cell>
        </row>
        <row r="176">
          <cell r="A176" t="str">
            <v>462.2.1</v>
          </cell>
          <cell r="B176" t="str">
            <v>MEZCLA ASFALTICA RECICLADA EN CALIENTE DE TIPO MDC-25 PARA BACHEO</v>
          </cell>
          <cell r="C176" t="str">
            <v>m3</v>
          </cell>
          <cell r="D176">
            <v>149633.29929166666</v>
          </cell>
        </row>
        <row r="177">
          <cell r="A177" t="str">
            <v>462.2.2</v>
          </cell>
          <cell r="B177" t="str">
            <v>MEZCLA ASFALTICA RECICLADA EN CALIENTE DE TIPO MDC-19  PARA BACHEO</v>
          </cell>
          <cell r="C177" t="str">
            <v>m3</v>
          </cell>
          <cell r="D177">
            <v>147591.19299166667</v>
          </cell>
        </row>
        <row r="178">
          <cell r="A178" t="str">
            <v>464.1</v>
          </cell>
          <cell r="B178" t="str">
            <v>GEOTEXTIL PARA REPAVIMENTACIÒN</v>
          </cell>
          <cell r="C178" t="str">
            <v>m2</v>
          </cell>
          <cell r="D178">
            <v>5399.5058389999995</v>
          </cell>
        </row>
        <row r="179">
          <cell r="A179" t="str">
            <v>465.1</v>
          </cell>
          <cell r="B179" t="str">
            <v>EXCAVACIÓN PARA REPARACIÓN DE PAVIMENTO ASFÁLTICO EXISTENTE INCLUYENDO EL CORTE Y LA REMOCIÒN DE LAS CAPAS ASFALTICAS SUBYACENTES</v>
          </cell>
          <cell r="C179" t="str">
            <v>m3</v>
          </cell>
          <cell r="D179">
            <v>79013</v>
          </cell>
        </row>
        <row r="180">
          <cell r="A180" t="str">
            <v>465.2</v>
          </cell>
          <cell r="B180" t="str">
            <v>EXCAVACIÒN PARA LA REPARACIÒN DE PAVIMENTO ASFALTICO EXISTENTE EXCLUYENDO EL CORTE Y LA REMOCIÒN DE LAS CAPAS ASFALTICAS Y DE LAS SUBYACENTES.</v>
          </cell>
          <cell r="C180" t="str">
            <v>m3</v>
          </cell>
          <cell r="D180">
            <v>25336.856187499998</v>
          </cell>
        </row>
        <row r="181">
          <cell r="A181" t="str">
            <v>466.1</v>
          </cell>
          <cell r="B181" t="str">
            <v>SELLO DE GRIETAS EN PAVIMENTO ASFÁLTICO SIN RUTEO.</v>
          </cell>
          <cell r="C181" t="str">
            <v>m</v>
          </cell>
          <cell r="D181">
            <v>3490.2252395833339</v>
          </cell>
        </row>
        <row r="182">
          <cell r="A182" t="str">
            <v>466.2</v>
          </cell>
          <cell r="B182" t="str">
            <v>SELLO DE GRIETAS EN PAVIMENTO ASFÁLTICO CON RUTEO.</v>
          </cell>
          <cell r="C182" t="str">
            <v>m</v>
          </cell>
          <cell r="D182">
            <v>4037.2921062500004</v>
          </cell>
        </row>
        <row r="183">
          <cell r="A183" t="str">
            <v>500.1</v>
          </cell>
          <cell r="B183" t="str">
            <v>PAVIMENTO DE CONCRETO HIDRÁULICO.</v>
          </cell>
          <cell r="C183" t="str">
            <v>m3</v>
          </cell>
          <cell r="D183">
            <v>556009</v>
          </cell>
        </row>
        <row r="184">
          <cell r="A184" t="str">
            <v>500.2</v>
          </cell>
          <cell r="B184" t="str">
            <v>PAVIMENTO DE CONCRETO HIDRÁULICO DE FRAGUADO RAPIDO (FAST TRACK)</v>
          </cell>
          <cell r="C184" t="str">
            <v>m3</v>
          </cell>
          <cell r="D184">
            <v>628100</v>
          </cell>
        </row>
        <row r="185">
          <cell r="A185" t="str">
            <v>501.1</v>
          </cell>
          <cell r="B185" t="str">
            <v>CEMENTO PORTHLAND, NORMA ASTM C150, TIPO ______ . SE DEBE ELABORAR UN ITEM DE PAGO PARA CADA TIPO DE CEMENTO QUE SE ESPECIFIQUE EN LOS DOCUMENTOS DEL CONTRATO.</v>
          </cell>
          <cell r="C185" t="str">
            <v>kg</v>
          </cell>
          <cell r="D185">
            <v>588.9</v>
          </cell>
        </row>
        <row r="186">
          <cell r="A186" t="str">
            <v>501.10</v>
          </cell>
          <cell r="B186" t="str">
            <v>CEMENTO HIDRAULICO  SDICIONADO, NORMA ASTM C595, TIPO ______ SE DEBE ELABORAR UN ITEM DE PAGO PARA CADA TIPO DE CEMENTO QUE SE ESPECIFIQUE EN LOS DOCUMENTOS DEL CONTRATO</v>
          </cell>
          <cell r="C186" t="str">
            <v>kg</v>
          </cell>
          <cell r="D186">
            <v>712.4</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764.4</v>
          </cell>
        </row>
        <row r="188">
          <cell r="A188" t="str">
            <v>505.1</v>
          </cell>
          <cell r="B188" t="str">
            <v xml:space="preserve">BASE DE CONCRETO HIDRÁULICO </v>
          </cell>
          <cell r="C188" t="str">
            <v>m3</v>
          </cell>
          <cell r="D188">
            <v>507568.27551608917</v>
          </cell>
        </row>
        <row r="189">
          <cell r="A189" t="str">
            <v>510.1</v>
          </cell>
          <cell r="B189" t="str">
            <v>PAVIMENTO DE ADOQUINES DE CONCRETO.</v>
          </cell>
          <cell r="C189" t="str">
            <v>m2</v>
          </cell>
          <cell r="D189">
            <v>99022.784466666693</v>
          </cell>
        </row>
        <row r="190">
          <cell r="A190" t="str">
            <v>600.1.1</v>
          </cell>
          <cell r="B190" t="str">
            <v>EXCAVACIONES VARIAS SIN CLASIFICAR</v>
          </cell>
          <cell r="C190" t="str">
            <v>m3</v>
          </cell>
          <cell r="D190">
            <v>19050</v>
          </cell>
        </row>
        <row r="191">
          <cell r="A191" t="str">
            <v>600.2.1</v>
          </cell>
          <cell r="B191" t="str">
            <v>EXCAVACIONES VARIAS EN ROCA EN SECO.</v>
          </cell>
          <cell r="C191" t="str">
            <v>m3</v>
          </cell>
          <cell r="D191">
            <v>90072</v>
          </cell>
        </row>
        <row r="192">
          <cell r="A192" t="str">
            <v>600.2.2</v>
          </cell>
          <cell r="B192" t="str">
            <v>EXCAVACIONES VARIAS EN ROCA BAJO AGUA.</v>
          </cell>
          <cell r="C192" t="str">
            <v>m3</v>
          </cell>
          <cell r="D192">
            <v>120058</v>
          </cell>
        </row>
        <row r="193">
          <cell r="A193" t="str">
            <v>600.2.3</v>
          </cell>
          <cell r="B193" t="str">
            <v>EXCAVACIONES VARIAS EN MATERIAL COMUN EN SECO</v>
          </cell>
          <cell r="C193" t="str">
            <v>m3</v>
          </cell>
          <cell r="D193">
            <v>18339</v>
          </cell>
        </row>
        <row r="194">
          <cell r="A194" t="str">
            <v>600.2.4</v>
          </cell>
          <cell r="B194" t="str">
            <v>EXCAVACIONES VARIAS EN MATERIAL COMÚN BAJO AGUA.</v>
          </cell>
          <cell r="C194" t="str">
            <v>m3</v>
          </cell>
          <cell r="D194">
            <v>23415</v>
          </cell>
        </row>
        <row r="195">
          <cell r="A195" t="str">
            <v>610.1</v>
          </cell>
          <cell r="B195" t="str">
            <v>RELLENOS PARA ESTRUCTURAS CON SUELO.</v>
          </cell>
          <cell r="C195" t="str">
            <v>m3</v>
          </cell>
          <cell r="D195">
            <v>74804.096250000002</v>
          </cell>
        </row>
        <row r="196">
          <cell r="A196" t="str">
            <v>610.2</v>
          </cell>
          <cell r="B196" t="str">
            <v>RELLENOS PARA ESTRUCTURAS CON RECEBO.</v>
          </cell>
          <cell r="C196" t="str">
            <v>m3</v>
          </cell>
          <cell r="D196">
            <v>68044</v>
          </cell>
        </row>
        <row r="197">
          <cell r="A197" t="str">
            <v>610.3</v>
          </cell>
          <cell r="B197" t="str">
            <v>RELLENO PARA ESTRUCTURAS CON MATERIAL GRANULAR TIPO SBG</v>
          </cell>
          <cell r="C197" t="str">
            <v>m3</v>
          </cell>
          <cell r="D197">
            <v>103022.02625</v>
          </cell>
        </row>
        <row r="198">
          <cell r="A198" t="str">
            <v>610.4</v>
          </cell>
          <cell r="B198" t="str">
            <v>RELLENO PARA ESTRUCTURAS CON MATERIAL GRANULAR TIPO BG</v>
          </cell>
          <cell r="C198" t="str">
            <v>m3</v>
          </cell>
          <cell r="D198">
            <v>119470.79625</v>
          </cell>
        </row>
        <row r="199">
          <cell r="A199" t="str">
            <v>610.5</v>
          </cell>
          <cell r="B199" t="str">
            <v>RELLENOS CON MATERIAL FILTRANTE</v>
          </cell>
          <cell r="C199" t="str">
            <v>m3</v>
          </cell>
          <cell r="D199">
            <v>104923</v>
          </cell>
        </row>
        <row r="200">
          <cell r="A200" t="str">
            <v>610.6</v>
          </cell>
          <cell r="B200" t="str">
            <v>RELLENO CON GRAVILLA</v>
          </cell>
          <cell r="C200" t="str">
            <v>m3</v>
          </cell>
          <cell r="D200">
            <v>127515.32624999998</v>
          </cell>
        </row>
        <row r="201">
          <cell r="A201" t="str">
            <v>610.7</v>
          </cell>
          <cell r="B201" t="str">
            <v>RELLENO CON ARENA</v>
          </cell>
          <cell r="C201" t="str">
            <v>m3</v>
          </cell>
          <cell r="D201">
            <v>75150.757500000007</v>
          </cell>
        </row>
        <row r="202">
          <cell r="A202" t="str">
            <v>620.1</v>
          </cell>
          <cell r="B202" t="str">
            <v>PILOTES PREFABRICADOS DE CONCRETO DIÁMETRO 0,40 M</v>
          </cell>
          <cell r="C202" t="str">
            <v>m</v>
          </cell>
          <cell r="D202">
            <v>339625.55106411962</v>
          </cell>
        </row>
        <row r="203">
          <cell r="A203" t="str">
            <v>620.2</v>
          </cell>
          <cell r="B203" t="str">
            <v>EXTENSION DE PILOTES, SECCION, 0.40 METROS</v>
          </cell>
          <cell r="C203" t="str">
            <v>m</v>
          </cell>
          <cell r="D203">
            <v>339557.94956060441</v>
          </cell>
        </row>
        <row r="204">
          <cell r="A204" t="str">
            <v>620.3</v>
          </cell>
          <cell r="B204" t="str">
            <v>PRUEBA DE CARGA TIPO ________ SE DEBERA ELABORA R ITEMS DE PAGO INDEPENDIENTE POR CADA TIPO DE PRUEBA.</v>
          </cell>
          <cell r="C204" t="str">
            <v>Unidad</v>
          </cell>
          <cell r="D204">
            <v>62922103.435179934</v>
          </cell>
        </row>
        <row r="205">
          <cell r="A205" t="str">
            <v>621.1.1</v>
          </cell>
          <cell r="B205" t="str">
            <v>PILOTE DE CONCRETO VACIADO IN SITU, DE DIÁMETRO 1 M_</v>
          </cell>
          <cell r="C205" t="str">
            <v>m</v>
          </cell>
          <cell r="D205">
            <v>2181673.8133199192</v>
          </cell>
        </row>
        <row r="206">
          <cell r="A206" t="str">
            <v>621.1.2</v>
          </cell>
          <cell r="B206" t="str">
            <v>PILOTE DE CONCRETO VACIADO IN SITU, DE DIÁMETRO 1,2 M, INCLUYE EXCAVACIÓN EN ROCA, BAJO AGUA</v>
          </cell>
          <cell r="C206" t="str">
            <v>m</v>
          </cell>
          <cell r="D206">
            <v>2762848</v>
          </cell>
        </row>
        <row r="207">
          <cell r="A207" t="str">
            <v>621.2</v>
          </cell>
          <cell r="B207" t="str">
            <v>BASE ACAMPANADA.</v>
          </cell>
          <cell r="C207" t="str">
            <v>m3</v>
          </cell>
          <cell r="D207">
            <v>1893720.5157812501</v>
          </cell>
        </row>
        <row r="208">
          <cell r="A208" t="str">
            <v>621.3</v>
          </cell>
          <cell r="B208" t="str">
            <v>PERFORACION DE PRUEBA PARA PILOTE, D= VARIABLE</v>
          </cell>
          <cell r="C208" t="str">
            <v>m</v>
          </cell>
          <cell r="D208">
            <v>57375968.923000008</v>
          </cell>
        </row>
        <row r="209">
          <cell r="A209" t="str">
            <v>621.4</v>
          </cell>
          <cell r="B209" t="str">
            <v>PERFORACION DE PRUEBA PARA BASE ACAMPANADA</v>
          </cell>
          <cell r="C209" t="str">
            <v>m3</v>
          </cell>
          <cell r="D209">
            <v>51809836.923000008</v>
          </cell>
        </row>
        <row r="210">
          <cell r="A210" t="str">
            <v>621.5</v>
          </cell>
          <cell r="B210" t="str">
            <v>CAMISA PERMANENTE DE DIÁMETRO EXTERIOR VARIABLE</v>
          </cell>
          <cell r="C210" t="str">
            <v>m</v>
          </cell>
          <cell r="D210">
            <v>2642480.198632</v>
          </cell>
        </row>
        <row r="211">
          <cell r="A211" t="str">
            <v>621.5.1</v>
          </cell>
          <cell r="B211" t="str">
            <v>CAMISA PERMANENTE DE DIÁMETRO EXTERIOR 1,50 M, EN CONCRETO</v>
          </cell>
          <cell r="C211" t="str">
            <v>m</v>
          </cell>
          <cell r="D211">
            <v>484109</v>
          </cell>
        </row>
        <row r="212">
          <cell r="A212" t="str">
            <v>621.6</v>
          </cell>
          <cell r="B212" t="str">
            <v>PRUEBA DE CARGA TIPO (PILOTE PRE EXCAVADO)</v>
          </cell>
          <cell r="C212" t="str">
            <v>Unidad</v>
          </cell>
          <cell r="D212">
            <v>56340520.730000004</v>
          </cell>
        </row>
        <row r="213">
          <cell r="A213" t="str">
            <v>621.7</v>
          </cell>
          <cell r="B213" t="str">
            <v>PRUEBA DE INTEGRIDAD TIPO ____</v>
          </cell>
          <cell r="C213" t="str">
            <v>Unidad</v>
          </cell>
          <cell r="D213">
            <v>950714.70791216416</v>
          </cell>
        </row>
        <row r="214">
          <cell r="A214" t="str">
            <v>622.1</v>
          </cell>
          <cell r="B214" t="str">
            <v>TABLESTACADO DE MADERA</v>
          </cell>
          <cell r="C214" t="str">
            <v>m2</v>
          </cell>
          <cell r="D214">
            <v>72587.65619444444</v>
          </cell>
        </row>
        <row r="215">
          <cell r="A215" t="str">
            <v>622.2</v>
          </cell>
          <cell r="B215" t="str">
            <v>TABLESTACADO METÁLICO.</v>
          </cell>
          <cell r="C215" t="str">
            <v>m2</v>
          </cell>
          <cell r="D215">
            <v>257131.320875</v>
          </cell>
        </row>
        <row r="216">
          <cell r="A216" t="str">
            <v>622.3</v>
          </cell>
          <cell r="B216" t="str">
            <v>TABLESTACADO DE CONCRETO REFORZADO.</v>
          </cell>
          <cell r="C216" t="str">
            <v>m2</v>
          </cell>
          <cell r="D216">
            <v>787056.98499999987</v>
          </cell>
        </row>
        <row r="217">
          <cell r="A217" t="str">
            <v>622.4</v>
          </cell>
          <cell r="B217" t="str">
            <v>TABLESTACADO DE CONCRETO PRE ESFORZADO.</v>
          </cell>
          <cell r="C217" t="str">
            <v>m2</v>
          </cell>
          <cell r="D217">
            <v>742667.51</v>
          </cell>
        </row>
        <row r="218">
          <cell r="A218" t="str">
            <v>622.5</v>
          </cell>
          <cell r="B218" t="str">
            <v>CORTE DEL EXTREMO SUPERIOR DEL ELEMENTO.</v>
          </cell>
          <cell r="C218" t="str">
            <v>m</v>
          </cell>
          <cell r="D218">
            <v>58051.63823398453</v>
          </cell>
        </row>
        <row r="219">
          <cell r="A219" t="str">
            <v>623.1</v>
          </cell>
          <cell r="B219" t="str">
            <v>ANCLAJE TIPO _____ (ROCA)</v>
          </cell>
          <cell r="C219" t="str">
            <v>m</v>
          </cell>
          <cell r="D219">
            <v>373445.06793333346</v>
          </cell>
        </row>
        <row r="220">
          <cell r="A220" t="str">
            <v>623.2</v>
          </cell>
          <cell r="B220" t="str">
            <v>PRUEBA DE CARGA</v>
          </cell>
          <cell r="C220" t="str">
            <v>unidad</v>
          </cell>
          <cell r="D220">
            <v>2281150.6250061397</v>
          </cell>
        </row>
        <row r="221">
          <cell r="A221" t="str">
            <v>630.1</v>
          </cell>
          <cell r="B221" t="str">
            <v xml:space="preserve">CONCRETO RESISTENCIA 35MPA (A) </v>
          </cell>
          <cell r="C221" t="str">
            <v>m3</v>
          </cell>
          <cell r="D221">
            <v>752923.3075</v>
          </cell>
        </row>
        <row r="222">
          <cell r="A222" t="str">
            <v>630.2</v>
          </cell>
          <cell r="B222" t="str">
            <v>CONCRETO RESISTENCIA 32MPA (B)</v>
          </cell>
          <cell r="C222" t="str">
            <v>m3</v>
          </cell>
          <cell r="D222">
            <v>730590.8309375</v>
          </cell>
        </row>
        <row r="223">
          <cell r="A223" t="str">
            <v>630.3</v>
          </cell>
          <cell r="B223" t="str">
            <v>CONCRETO RESISTENCIA 28MPA (C )</v>
          </cell>
          <cell r="C223" t="str">
            <v>m3</v>
          </cell>
          <cell r="D223">
            <v>620695</v>
          </cell>
        </row>
        <row r="224">
          <cell r="A224" t="str">
            <v>630.4</v>
          </cell>
          <cell r="B224" t="str">
            <v>CONCRETO RESISTENCIA 21MPA (D)</v>
          </cell>
          <cell r="C224" t="str">
            <v>m3</v>
          </cell>
          <cell r="D224">
            <v>530069</v>
          </cell>
        </row>
        <row r="225">
          <cell r="A225" t="str">
            <v>630.5</v>
          </cell>
          <cell r="B225" t="str">
            <v>CONCRETO RESISTENCIA 17.5MPA (E )</v>
          </cell>
          <cell r="C225" t="str">
            <v>m3</v>
          </cell>
          <cell r="D225">
            <v>463022</v>
          </cell>
        </row>
        <row r="226">
          <cell r="A226" t="str">
            <v>630.6</v>
          </cell>
          <cell r="B226" t="str">
            <v>CONCRETO RESISTENCIA 14MPA  (F)</v>
          </cell>
          <cell r="C226" t="str">
            <v>m3</v>
          </cell>
          <cell r="D226">
            <v>404471</v>
          </cell>
        </row>
        <row r="227">
          <cell r="A227" t="str">
            <v>630.7</v>
          </cell>
          <cell r="B227" t="str">
            <v>CONCRETO RESISTENCIA 14MPA (G) (CICLOPEO)</v>
          </cell>
          <cell r="C227" t="str">
            <v>m3</v>
          </cell>
          <cell r="D227">
            <v>290219</v>
          </cell>
        </row>
        <row r="228">
          <cell r="A228" t="str">
            <v>632.1</v>
          </cell>
          <cell r="B228" t="str">
            <v>BARANDA DE CONCRETO, COCRETO 21 MPA</v>
          </cell>
          <cell r="C228" t="str">
            <v>m</v>
          </cell>
          <cell r="D228">
            <v>277691.54399999999</v>
          </cell>
        </row>
        <row r="229">
          <cell r="A229" t="str">
            <v>632.2</v>
          </cell>
          <cell r="B229" t="str">
            <v>BARANDA DE CONCRETO CONCRETO 28 MPA.</v>
          </cell>
          <cell r="C229" t="str">
            <v>m</v>
          </cell>
          <cell r="D229">
            <v>281220</v>
          </cell>
        </row>
        <row r="230">
          <cell r="A230" t="str">
            <v>632.2P</v>
          </cell>
          <cell r="B230" t="str">
            <v>BARANDAMETÁLICA PARA PUENTES VEHICULARES</v>
          </cell>
          <cell r="C230" t="str">
            <v>m</v>
          </cell>
          <cell r="D230">
            <v>594932</v>
          </cell>
        </row>
        <row r="231">
          <cell r="A231" t="str">
            <v>640.1</v>
          </cell>
          <cell r="B231" t="str">
            <v>ACERO DE REFUERZO FY 4200 MPA.</v>
          </cell>
          <cell r="C231" t="str">
            <v>kg</v>
          </cell>
          <cell r="D231">
            <v>4197</v>
          </cell>
        </row>
        <row r="232">
          <cell r="A232" t="str">
            <v>640.2</v>
          </cell>
          <cell r="B232" t="str">
            <v>MALLA DE REFUERZO FY 4200 MPA.</v>
          </cell>
          <cell r="C232" t="str">
            <v>kg</v>
          </cell>
          <cell r="D232">
            <v>4509.2922018083327</v>
          </cell>
        </row>
        <row r="233">
          <cell r="A233" t="str">
            <v>641.1</v>
          </cell>
          <cell r="B233" t="str">
            <v>ACERO DE PREESFUERZO.</v>
          </cell>
          <cell r="C233" t="str">
            <v>tf/m</v>
          </cell>
          <cell r="D233">
            <v>1275.1598134328358</v>
          </cell>
        </row>
        <row r="234">
          <cell r="A234" t="str">
            <v>641.2</v>
          </cell>
          <cell r="B234" t="str">
            <v>ACERO DE PREESFUERZO.</v>
          </cell>
          <cell r="C234" t="str">
            <v>kg</v>
          </cell>
          <cell r="D234">
            <v>27288.647313432826</v>
          </cell>
        </row>
        <row r="235">
          <cell r="A235" t="str">
            <v>642.1</v>
          </cell>
          <cell r="B235" t="str">
            <v>APOYO ELASTOMÉRICO.</v>
          </cell>
          <cell r="C235" t="str">
            <v>Unidad</v>
          </cell>
          <cell r="D235">
            <v>350163</v>
          </cell>
        </row>
        <row r="236">
          <cell r="A236" t="str">
            <v>642.2</v>
          </cell>
          <cell r="B236" t="str">
            <v>SELLO PARA JUNTAS DE PUENTES.</v>
          </cell>
          <cell r="C236" t="str">
            <v>m</v>
          </cell>
          <cell r="D236">
            <v>32460.655500000001</v>
          </cell>
        </row>
        <row r="237">
          <cell r="A237" t="str">
            <v>642.2P</v>
          </cell>
          <cell r="B237" t="str">
            <v>JUNTA ELASTOMERIACAS PARA PUENTES.</v>
          </cell>
          <cell r="C237" t="str">
            <v>m</v>
          </cell>
          <cell r="D237">
            <v>2595119</v>
          </cell>
        </row>
        <row r="238">
          <cell r="A238" t="str">
            <v>650.1</v>
          </cell>
          <cell r="B238" t="str">
            <v>DISEÑO Y FABRICACIÓN DE ESTRUCTURA METÁLICA.</v>
          </cell>
          <cell r="C238" t="str">
            <v>kg</v>
          </cell>
          <cell r="D238">
            <v>8495.4552637500019</v>
          </cell>
        </row>
        <row r="239">
          <cell r="A239" t="str">
            <v>650.2</v>
          </cell>
          <cell r="B239" t="str">
            <v>FABRICACIÓN DE ESTRUCTURA METÁLICA.</v>
          </cell>
          <cell r="C239" t="str">
            <v>kg</v>
          </cell>
          <cell r="D239">
            <v>7307</v>
          </cell>
        </row>
        <row r="240">
          <cell r="A240" t="str">
            <v>650.3</v>
          </cell>
          <cell r="B240" t="str">
            <v>TRANSPORTE DE ESTRUCTURA METÁLICA.</v>
          </cell>
          <cell r="C240" t="str">
            <v>kg</v>
          </cell>
          <cell r="D240">
            <v>257</v>
          </cell>
        </row>
        <row r="241">
          <cell r="A241" t="str">
            <v>650.4</v>
          </cell>
          <cell r="B241" t="str">
            <v>MONTAJE Y PINTURA  DE ESTRUCTURA METÁLICA.</v>
          </cell>
          <cell r="C241" t="str">
            <v>kg</v>
          </cell>
          <cell r="D241">
            <v>2720</v>
          </cell>
        </row>
        <row r="242">
          <cell r="A242" t="str">
            <v>650.4P</v>
          </cell>
          <cell r="B242" t="str">
            <v>MONTAJE Y/O DESMONTE DE ESTRUCTURA METÁLICA MODULAR.</v>
          </cell>
          <cell r="C242" t="str">
            <v>kg</v>
          </cell>
          <cell r="D242">
            <v>1652</v>
          </cell>
        </row>
        <row r="243">
          <cell r="A243" t="str">
            <v>660.1</v>
          </cell>
          <cell r="B243" t="str">
            <v>TUBERÍA DE CONCRETO SIMPLE 14 MPA DE 450 MM DE DIAMETRO INTERIOR. SE DEBERA ELABORAR ITEM DE PAGO POR CADA CLASE DE TUBERIA DE CONCRETO SIMPLE Y CADA DIAMETRO QUE TENGAN LAS TUBERIAS DEL PROYECTO.</v>
          </cell>
          <cell r="C243" t="str">
            <v>m2</v>
          </cell>
          <cell r="D243">
            <v>265537.33943749999</v>
          </cell>
        </row>
        <row r="244">
          <cell r="A244" t="str">
            <v>660.2</v>
          </cell>
          <cell r="B244"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4" t="str">
            <v>m</v>
          </cell>
          <cell r="D244">
            <v>306525.11093750002</v>
          </cell>
        </row>
        <row r="245">
          <cell r="A245" t="str">
            <v>661.1</v>
          </cell>
          <cell r="B245" t="str">
            <v>TUBERÍA DE CONCRETO REFORZADO  21 MPA DE 900 MM DE DIAMETRO INTERIOR</v>
          </cell>
          <cell r="C245" t="str">
            <v>m</v>
          </cell>
          <cell r="D245">
            <v>413043.51724999998</v>
          </cell>
        </row>
        <row r="246">
          <cell r="A246" t="str">
            <v>662.1</v>
          </cell>
          <cell r="B246" t="str">
            <v>TUBERÍA CORRUGADA DE ACERO GALVANIZADO MP-68, DE LÁMINA CALIBRE__ Y DIAMETRO __</v>
          </cell>
          <cell r="C246" t="str">
            <v>m</v>
          </cell>
          <cell r="D246">
            <v>302328.3098333333</v>
          </cell>
        </row>
        <row r="247">
          <cell r="A247" t="str">
            <v>662.2</v>
          </cell>
          <cell r="B247" t="str">
            <v>TUBERÍA CORRUGADA DE ACERO CON RECUBRIMIENTO BITUMINOSO, DE LÁMINA CALIBRE 12  Y D=60´´</v>
          </cell>
          <cell r="C247" t="str">
            <v>m</v>
          </cell>
          <cell r="D247">
            <v>320263.10983333329</v>
          </cell>
        </row>
        <row r="248">
          <cell r="A248" t="str">
            <v>663.1</v>
          </cell>
          <cell r="B248" t="str">
            <v>TUBERÍA DE PLASTICO TIPO__NORMA___DE DIAMETRO__MM</v>
          </cell>
          <cell r="C248" t="str">
            <v>m</v>
          </cell>
          <cell r="D248">
            <v>17311.3577</v>
          </cell>
        </row>
        <row r="249">
          <cell r="A249" t="str">
            <v>670.1</v>
          </cell>
          <cell r="B249" t="str">
            <v>DISIPADORES DE ENERGÍA Y SEDIMENTADORES EN GAVIONES DE ALAMBRE DE ACERO ENTRELAZADO CLASE 1: RECUBRIMIENTO DE ZINC (GALVANIZADO)</v>
          </cell>
          <cell r="C249" t="str">
            <v>m3</v>
          </cell>
          <cell r="D249">
            <v>195535.90712500003</v>
          </cell>
        </row>
        <row r="250">
          <cell r="A250" t="str">
            <v>670.2</v>
          </cell>
          <cell r="B250" t="str">
            <v>DISIPADORES DE ENERGÍA Y SEDIMENTADORES EN GAVIONES DE ALAMBRE DE ACERO ENTRELAZADO CLASE 2: RECUBRIMIENTO DE ALEACION ZN-5A1-MM</v>
          </cell>
          <cell r="C250" t="str">
            <v>m3</v>
          </cell>
          <cell r="D250">
            <v>212030.95712499999</v>
          </cell>
        </row>
        <row r="251">
          <cell r="A251" t="str">
            <v>670.3</v>
          </cell>
          <cell r="B251" t="str">
            <v>DISIPADORES DE ENERGÍA Y SEDIMENTADORES EN GAVIONES DE ALAMBRE DE ACERO ENTRELAZADO CLASE 3: RECUBRIMIENTO DE ZINC (GALVANIZADO) Y PVC</v>
          </cell>
          <cell r="C251" t="str">
            <v>m3</v>
          </cell>
          <cell r="D251">
            <v>216694.70712499999</v>
          </cell>
        </row>
        <row r="252">
          <cell r="A252" t="str">
            <v>670.4</v>
          </cell>
          <cell r="B252" t="str">
            <v>DISIPADORES DE ENERGÍA Y SEDIMENTADORES EN GAVIONES DE ALAMBRE DE ACERO ENTRELAZADO CLASE 4: RECUBRIMIENTO DE ALEACION ZN-5A1-MM Y PVC</v>
          </cell>
          <cell r="C252" t="str">
            <v>m3</v>
          </cell>
          <cell r="D252">
            <v>218971.65712499997</v>
          </cell>
        </row>
        <row r="253">
          <cell r="A253" t="str">
            <v>670.5</v>
          </cell>
          <cell r="B253" t="str">
            <v>DISIPADORES DE ENERGÍA Y SEDIMENTADORES EN CONCRETO CICLOPEO</v>
          </cell>
          <cell r="C253" t="str">
            <v>m3</v>
          </cell>
          <cell r="D253">
            <v>312638</v>
          </cell>
        </row>
        <row r="254">
          <cell r="A254" t="str">
            <v>671.1</v>
          </cell>
          <cell r="B254" t="str">
            <v>CUNETA DE CONCRETO VACIADA IN SITU; NO INCLUYE LA CONFORMACION DE LA SUPERFICIE DE APOYO</v>
          </cell>
          <cell r="C254" t="str">
            <v>m3</v>
          </cell>
          <cell r="D254">
            <v>451809.12400000007</v>
          </cell>
        </row>
        <row r="255">
          <cell r="A255" t="str">
            <v>671.2</v>
          </cell>
          <cell r="B255" t="str">
            <v>CUNETA DE PIEZAS PREFABRICADAS DE CONCRETO; NO INCLUYE LA CONFORMACION DE LA SUPERFICIE DE APOYO</v>
          </cell>
          <cell r="C255" t="str">
            <v>m</v>
          </cell>
          <cell r="D255">
            <v>42486.393300000003</v>
          </cell>
        </row>
        <row r="256">
          <cell r="A256" t="str">
            <v>671.3</v>
          </cell>
          <cell r="B256" t="str">
            <v>CUNETA DE CONCRETO VACIADA IN SITU; INCLUYE LA CONFORMACION DE LA SUPERFICIE DE APOYO</v>
          </cell>
          <cell r="C256" t="str">
            <v>m3</v>
          </cell>
          <cell r="D256">
            <v>491080</v>
          </cell>
        </row>
        <row r="257">
          <cell r="A257" t="str">
            <v>671.4</v>
          </cell>
          <cell r="B257" t="str">
            <v>CUNETA DE PIEZAS PREFABRICADAS DE CONCRETO; INCLUYE LA CONFORMACION DE LA SUPERFICIE DE APOYO</v>
          </cell>
          <cell r="C257" t="str">
            <v>m</v>
          </cell>
          <cell r="D257">
            <v>44857.272633333327</v>
          </cell>
        </row>
        <row r="258">
          <cell r="A258" t="str">
            <v>672.1</v>
          </cell>
          <cell r="B258" t="str">
            <v>BORDILLO DE CONCRETO VACIADO IN SITU; NO INCLUYE LA PREPARACION DE LA SUPERFICIE DE APOYO</v>
          </cell>
          <cell r="C258" t="str">
            <v>m</v>
          </cell>
          <cell r="D258">
            <v>33387.066700000003</v>
          </cell>
        </row>
        <row r="259">
          <cell r="A259" t="str">
            <v>672.2</v>
          </cell>
          <cell r="B259" t="str">
            <v>BORDILLO DE PIEZAS PREFABRICADAS DE CONCRETO; NO INCLUYE LA PREPARACION DE LA SUPERFICIE DE APOYO</v>
          </cell>
          <cell r="C259" t="str">
            <v>m</v>
          </cell>
          <cell r="D259">
            <v>47607.418300000005</v>
          </cell>
        </row>
        <row r="260">
          <cell r="A260" t="str">
            <v>672.3</v>
          </cell>
          <cell r="B260" t="str">
            <v>BORDILLO DE CONCRETO VACIADO IN SITU; INCLUYE LA PREPARACION DE LA SUPERFICIE DE APOYO</v>
          </cell>
          <cell r="C260" t="str">
            <v>m</v>
          </cell>
          <cell r="D260">
            <v>34475.553450000007</v>
          </cell>
        </row>
        <row r="261">
          <cell r="A261" t="str">
            <v>672.4</v>
          </cell>
          <cell r="B261" t="str">
            <v>BORDILLO DE PIEZAS PREFABRICADAS DE CONCRETO; INCLUYE LA PREPARACION DE LA SUPERFICIE DE APOYO</v>
          </cell>
          <cell r="C261" t="str">
            <v>m</v>
          </cell>
          <cell r="D261">
            <v>34475.553450000007</v>
          </cell>
        </row>
        <row r="262">
          <cell r="A262" t="str">
            <v>673.1.1</v>
          </cell>
          <cell r="B262" t="str">
            <v>GEOTEXTIL TIPO NT-2500 O SIMILAR NO TEJIDO</v>
          </cell>
          <cell r="C262" t="str">
            <v>m2</v>
          </cell>
          <cell r="D262">
            <v>8146</v>
          </cell>
        </row>
        <row r="263">
          <cell r="A263" t="str">
            <v>673.1.2</v>
          </cell>
          <cell r="B263" t="str">
            <v>GEOTEXTIL  TIPO T-2400 O SIMILAR TEJIDO</v>
          </cell>
          <cell r="C263" t="str">
            <v>m2</v>
          </cell>
          <cell r="D263">
            <v>9466.0231250000015</v>
          </cell>
        </row>
        <row r="264">
          <cell r="A264" t="str">
            <v>673.2</v>
          </cell>
          <cell r="B264" t="str">
            <v>MATERIAL GRANULAR DRENANTE</v>
          </cell>
          <cell r="C264" t="str">
            <v>m3</v>
          </cell>
          <cell r="D264">
            <v>67516.293000000005</v>
          </cell>
        </row>
        <row r="265">
          <cell r="A265" t="str">
            <v>673.3</v>
          </cell>
          <cell r="B265" t="str">
            <v>MATERIAL DE COBERTURA TIPO SUB- BASE CBR=20%</v>
          </cell>
          <cell r="C265" t="str">
            <v>m3</v>
          </cell>
          <cell r="D265">
            <v>68906.987500000003</v>
          </cell>
        </row>
        <row r="266">
          <cell r="A266" t="str">
            <v>674.1</v>
          </cell>
          <cell r="B266" t="str">
            <v>DREN HORIZONTAL DE LONGITUD MENOR O IGUAL A DIEZ (10) METROS.</v>
          </cell>
          <cell r="C266" t="str">
            <v>m</v>
          </cell>
          <cell r="D266">
            <v>96066.727249999996</v>
          </cell>
        </row>
        <row r="267">
          <cell r="A267" t="str">
            <v>674.2</v>
          </cell>
          <cell r="B267" t="str">
            <v>DREN HORIZONTAL DE LONGITUD MAYOR A DIEZ (10) METROS.</v>
          </cell>
          <cell r="C267" t="str">
            <v>m</v>
          </cell>
          <cell r="D267">
            <v>176172</v>
          </cell>
        </row>
        <row r="268">
          <cell r="A268" t="str">
            <v>680.1</v>
          </cell>
          <cell r="B268" t="str">
            <v>PÁNELES DE CONCRETO.</v>
          </cell>
          <cell r="C268" t="str">
            <v>m2</v>
          </cell>
          <cell r="D268">
            <v>136851.80515217391</v>
          </cell>
        </row>
        <row r="269">
          <cell r="A269" t="str">
            <v>680.2</v>
          </cell>
          <cell r="B269" t="str">
            <v>ARMADURA GALVANIZADA.</v>
          </cell>
          <cell r="C269" t="str">
            <v>m</v>
          </cell>
          <cell r="D269">
            <v>9904.3402249999999</v>
          </cell>
        </row>
        <row r="270">
          <cell r="A270" t="str">
            <v>680.3</v>
          </cell>
          <cell r="B270" t="str">
            <v xml:space="preserve">RELLENO GRANULAR PARA TIERRA MECANICAMETE ESTABILIZADA CON PÁNELES DE CONCRETO </v>
          </cell>
          <cell r="C270" t="str">
            <v>m3</v>
          </cell>
          <cell r="D270">
            <v>57971.039749999989</v>
          </cell>
        </row>
        <row r="271">
          <cell r="A271" t="str">
            <v>681.1</v>
          </cell>
          <cell r="B271" t="str">
            <v xml:space="preserve">GAVIÓNES DE MALLA DE ALAMBRE DE ACERO ENTRELAZADO  CLASE 1; RECUBRIMIENTO DE ZINC (GALVANIZADO) </v>
          </cell>
          <cell r="C271" t="str">
            <v>m3</v>
          </cell>
          <cell r="D271">
            <v>194936</v>
          </cell>
        </row>
        <row r="272">
          <cell r="A272" t="str">
            <v>681.2</v>
          </cell>
          <cell r="B272" t="str">
            <v>GAVIÓN DE MALLA DE ALAMBRE DE ACERO ENTRELAZADO  CLASE 2; RECUBRIMIENTO DE ALEACION ZN-5A1-MM</v>
          </cell>
          <cell r="C272" t="str">
            <v>m3</v>
          </cell>
          <cell r="D272">
            <v>157055.77225000001</v>
          </cell>
        </row>
        <row r="273">
          <cell r="A273" t="str">
            <v>681.3</v>
          </cell>
          <cell r="B273" t="str">
            <v>GAVIÓN DE MALLA DE ALAMBRE DE ACERO ENTRELAZADO  CLASE 3; RECUBRIMIENTO DE ZINC (GALVANIZADO) Y PVC</v>
          </cell>
          <cell r="C273" t="str">
            <v>m3</v>
          </cell>
          <cell r="D273">
            <v>161719.52225000001</v>
          </cell>
        </row>
        <row r="274">
          <cell r="A274" t="str">
            <v>681.4</v>
          </cell>
          <cell r="B274" t="str">
            <v>GAVIÓN DE MALLA DE ALAMBRE DE ACERO ETRELAZADO  CLASE 4; RECUBRIMIENTO DE ALEACION ZN-5A1-MM Y PVC</v>
          </cell>
          <cell r="C274" t="str">
            <v>m3</v>
          </cell>
          <cell r="D274">
            <v>163996.47225000002</v>
          </cell>
        </row>
        <row r="275">
          <cell r="A275" t="str">
            <v>682.1</v>
          </cell>
          <cell r="B275" t="str">
            <v xml:space="preserve">COLCHOGAVIÓN DE MALLA DE ALAMBRE DE ACERO ENTRELAZADO CLASE 1; RECUBRIMIENTO DE ZINC (GALVANIZADO) </v>
          </cell>
          <cell r="C275" t="str">
            <v>m3</v>
          </cell>
          <cell r="D275">
            <v>176398.40725000002</v>
          </cell>
        </row>
        <row r="276">
          <cell r="A276" t="str">
            <v>682.2</v>
          </cell>
          <cell r="B276" t="str">
            <v>COLCHOGAVIÓN DE MALLA DE ALAMBRE DE ACERO ENTRELAZADO CLASE 2; RECUBRIMIENTO DE ALEACION ZN-5A1-MM</v>
          </cell>
          <cell r="C276" t="str">
            <v>m3</v>
          </cell>
          <cell r="D276">
            <v>176398.40725000002</v>
          </cell>
        </row>
        <row r="277">
          <cell r="A277" t="str">
            <v>682.3</v>
          </cell>
          <cell r="B277" t="str">
            <v>COLCHOGAVIÓN DE MALLA DE ALAMBRE DE ACERO ENTRELAZADO CLASE 3; RECUBRIMIENTO DE ZINC (GALVANIZADO) Y PVC</v>
          </cell>
          <cell r="C277" t="str">
            <v>m3</v>
          </cell>
          <cell r="D277">
            <v>176398.40725000002</v>
          </cell>
        </row>
        <row r="278">
          <cell r="A278" t="str">
            <v>682.4</v>
          </cell>
          <cell r="B278" t="str">
            <v>COLCHOGAVIÓN DE MALLA DE ALAMBRE DE ACERO ENTRELAZADO CLASE 4; RECUBRIMIENTO DE ALEACION ZN-5A1-MM Y PVC</v>
          </cell>
          <cell r="C278" t="str">
            <v>m3</v>
          </cell>
          <cell r="D278">
            <v>176398.40725000002</v>
          </cell>
        </row>
        <row r="279">
          <cell r="A279" t="str">
            <v>683.1</v>
          </cell>
          <cell r="B279" t="str">
            <v>GEOTEXTIL DE REFUERZO TIPO___ PARA MUROS DE TIERRA ESTABILIZADA MECANICAMENTE  CON GEOSINTETICOS</v>
          </cell>
          <cell r="C279" t="str">
            <v>m2</v>
          </cell>
          <cell r="D279">
            <v>7310.8945000000003</v>
          </cell>
        </row>
        <row r="280">
          <cell r="A280" t="str">
            <v>683.2</v>
          </cell>
          <cell r="B280" t="str">
            <v>GEOMALLA DE REFUERZO TIPO___ PARA MUROS DE TIERRA ESTABILIZADA MECANICAMENTE  CON GEOSINTETICOS</v>
          </cell>
          <cell r="C280" t="str">
            <v>m2</v>
          </cell>
          <cell r="D280">
            <v>14464.664500000001</v>
          </cell>
        </row>
        <row r="281">
          <cell r="A281" t="str">
            <v>683.3</v>
          </cell>
          <cell r="B281" t="str">
            <v>GEOTEXTIL DE FACHADA TIPO___ PARA MUROS DE TIERRA ESTABILIZADA MECANICAMENTE  CON GEOSINTETICOS</v>
          </cell>
          <cell r="C281" t="str">
            <v>m2</v>
          </cell>
          <cell r="D281">
            <v>7310.8945000000003</v>
          </cell>
        </row>
        <row r="282">
          <cell r="A282" t="str">
            <v>683.4</v>
          </cell>
          <cell r="B282" t="str">
            <v>GEOMALLA DE FACHADA TIPO___ PARA MUROS DE TIERRA ESTABILIZADA MECANICAMENTE CON GEOSINTETICOS.</v>
          </cell>
          <cell r="C282" t="str">
            <v>m2</v>
          </cell>
          <cell r="D282">
            <v>14464.664500000001</v>
          </cell>
        </row>
        <row r="283">
          <cell r="A283" t="str">
            <v>683.5</v>
          </cell>
          <cell r="B283" t="str">
            <v>RELLENO TIPO___ PARA MUROS DE TIERRA ESTABILIZADA MECANICAMENTE CON GEOSINTETICOS</v>
          </cell>
          <cell r="C283" t="str">
            <v>m2</v>
          </cell>
          <cell r="D283">
            <v>66389.699566666663</v>
          </cell>
        </row>
        <row r="284">
          <cell r="A284" t="str">
            <v>690.1.1</v>
          </cell>
          <cell r="B284" t="str">
            <v>IMPERMEABILIZANTE PARA CONCRETO</v>
          </cell>
          <cell r="C284" t="str">
            <v>m2</v>
          </cell>
          <cell r="D284">
            <v>10706.868899999999</v>
          </cell>
        </row>
        <row r="285">
          <cell r="A285" t="str">
            <v>690.1.2</v>
          </cell>
          <cell r="B285" t="str">
            <v>IMPERMEABILIZACIÓN DE ESTRUCTURAS.</v>
          </cell>
          <cell r="C285" t="str">
            <v>m2</v>
          </cell>
          <cell r="D285">
            <v>29312.604750000002</v>
          </cell>
        </row>
        <row r="286">
          <cell r="A286" t="str">
            <v>700.1</v>
          </cell>
          <cell r="B286" t="str">
            <v>LÍNEA DE DEMARCACIÓN CON PINTURA EN FRÍO.</v>
          </cell>
          <cell r="C286" t="str">
            <v>m</v>
          </cell>
          <cell r="D286">
            <v>1636.4430528333335</v>
          </cell>
        </row>
        <row r="287">
          <cell r="A287" t="str">
            <v>700.2</v>
          </cell>
          <cell r="B287" t="str">
            <v>LÍNEA DE DEMARCACIÓN CON RESINA TERMOPLÁSTICA.</v>
          </cell>
          <cell r="C287" t="str">
            <v>m</v>
          </cell>
          <cell r="D287">
            <v>1268.5334025000002</v>
          </cell>
        </row>
        <row r="288">
          <cell r="A288" t="str">
            <v>700.3</v>
          </cell>
          <cell r="B288" t="str">
            <v>MARCA VIAL CON PINTURA EN FRÍO.</v>
          </cell>
          <cell r="C288" t="str">
            <v>m2</v>
          </cell>
          <cell r="D288">
            <v>31919.188429508198</v>
          </cell>
        </row>
        <row r="289">
          <cell r="A289" t="str">
            <v>700.4</v>
          </cell>
          <cell r="B289" t="str">
            <v>MARCA VIAL CON RESINA TERMOPLÁSTICA.</v>
          </cell>
          <cell r="C289" t="str">
            <v>m2</v>
          </cell>
          <cell r="D289">
            <v>35367.188729166664</v>
          </cell>
        </row>
        <row r="290">
          <cell r="A290" t="str">
            <v>701.1</v>
          </cell>
          <cell r="B290" t="str">
            <v>TACHA REFLECTIVA.</v>
          </cell>
          <cell r="C290" t="str">
            <v>Unidad</v>
          </cell>
          <cell r="D290">
            <v>5993.7862595000006</v>
          </cell>
        </row>
        <row r="291">
          <cell r="A291" t="str">
            <v>710.1</v>
          </cell>
          <cell r="B291" t="str">
            <v>SEÑAL VERTICAL DE TRANSITO TIPO 1 CON LAMINA RETRORREFLECTIVA TIPO III (75 X 75 ) CM</v>
          </cell>
          <cell r="C291" t="str">
            <v>Unidad</v>
          </cell>
          <cell r="D291">
            <v>343812</v>
          </cell>
        </row>
        <row r="292">
          <cell r="A292" t="str">
            <v>710.2</v>
          </cell>
          <cell r="B292" t="str">
            <v>SEÑAL VERTICAL DE TRANSITO TIPO 2 CON LAMINA RETRORREFLECTIVA TIPO (1.20X0.40 M)</v>
          </cell>
          <cell r="C292" t="str">
            <v>m2</v>
          </cell>
          <cell r="D292">
            <v>314062.32346666662</v>
          </cell>
        </row>
        <row r="293">
          <cell r="A293" t="str">
            <v>720.1</v>
          </cell>
          <cell r="B293" t="str">
            <v>POSTE DE REFERENCIA.</v>
          </cell>
          <cell r="C293" t="str">
            <v>Unidad</v>
          </cell>
          <cell r="D293">
            <v>135093.81491666668</v>
          </cell>
        </row>
        <row r="294">
          <cell r="A294" t="str">
            <v>730.1</v>
          </cell>
          <cell r="B294" t="str">
            <v>DEFENSA METÁLICA.</v>
          </cell>
          <cell r="C294" t="str">
            <v>m</v>
          </cell>
          <cell r="D294">
            <v>153690</v>
          </cell>
        </row>
        <row r="295">
          <cell r="A295" t="str">
            <v>730.2</v>
          </cell>
          <cell r="B295" t="str">
            <v>SECCIÓN FINAL.</v>
          </cell>
          <cell r="C295" t="str">
            <v>Unidad</v>
          </cell>
          <cell r="D295">
            <v>100211.05033333335</v>
          </cell>
        </row>
        <row r="296">
          <cell r="A296" t="str">
            <v>730.3</v>
          </cell>
          <cell r="B296" t="str">
            <v>SECCIÓN DE TOPE.</v>
          </cell>
          <cell r="C296" t="str">
            <v>Unidad</v>
          </cell>
          <cell r="D296">
            <v>54693.855517241383</v>
          </cell>
        </row>
        <row r="297">
          <cell r="A297" t="str">
            <v>730.4</v>
          </cell>
          <cell r="B297" t="str">
            <v>ELEMENTO ESPECIAL TIPO AMORTIGUADORES</v>
          </cell>
          <cell r="C297" t="str">
            <v>Unidad</v>
          </cell>
          <cell r="D297">
            <v>43067.955517241382</v>
          </cell>
        </row>
        <row r="298">
          <cell r="A298" t="str">
            <v>731.1</v>
          </cell>
          <cell r="B298" t="str">
            <v>DEFENSA DE CONCRETO.</v>
          </cell>
          <cell r="C298" t="str">
            <v>m</v>
          </cell>
          <cell r="D298">
            <v>128142.26879999999</v>
          </cell>
        </row>
        <row r="299">
          <cell r="A299" t="str">
            <v>740.1</v>
          </cell>
          <cell r="B299" t="str">
            <v>CAPTAFAROS.</v>
          </cell>
          <cell r="C299" t="str">
            <v>unidad</v>
          </cell>
          <cell r="D299">
            <v>17551.6692</v>
          </cell>
        </row>
        <row r="300">
          <cell r="A300" t="str">
            <v>741.1</v>
          </cell>
          <cell r="B300" t="str">
            <v>DELINEADOR DE CORONA.</v>
          </cell>
          <cell r="C300" t="str">
            <v>Unidad</v>
          </cell>
          <cell r="D300">
            <v>45231.532287499998</v>
          </cell>
        </row>
        <row r="301">
          <cell r="A301" t="str">
            <v>800.1</v>
          </cell>
          <cell r="B301" t="str">
            <v>CERCA DE ALAMBRE DE PUAS CON POSTES DE MADERA.</v>
          </cell>
          <cell r="C301" t="str">
            <v>m</v>
          </cell>
          <cell r="D301">
            <v>8090.2206666666671</v>
          </cell>
        </row>
        <row r="302">
          <cell r="A302" t="str">
            <v>800.2</v>
          </cell>
          <cell r="B302" t="str">
            <v>CERCA DE ALAMBRE DE PUAS CON POSTES DE CONCRETO.</v>
          </cell>
          <cell r="C302" t="str">
            <v>m</v>
          </cell>
          <cell r="D302">
            <v>13560.360666666667</v>
          </cell>
        </row>
        <row r="303">
          <cell r="A303" t="str">
            <v>800.3</v>
          </cell>
          <cell r="B303" t="str">
            <v>CERCA DE MALLA CON POSTES DE MADERA.</v>
          </cell>
          <cell r="C303" t="str">
            <v>m</v>
          </cell>
          <cell r="D303">
            <v>38547.371200000001</v>
          </cell>
        </row>
        <row r="304">
          <cell r="A304" t="str">
            <v>800.4</v>
          </cell>
          <cell r="B304" t="str">
            <v>CERCA DE MALLA CON POSTES DE CONCRETO.</v>
          </cell>
          <cell r="C304" t="str">
            <v>m</v>
          </cell>
          <cell r="D304">
            <v>43752.051200000002</v>
          </cell>
        </row>
        <row r="305">
          <cell r="A305" t="str">
            <v>802.1</v>
          </cell>
          <cell r="B305" t="str">
            <v>PODA DE LA PARTE AEREA DE ARBOLES TIPO I</v>
          </cell>
          <cell r="C305" t="str">
            <v>Unidad</v>
          </cell>
          <cell r="D305">
            <v>281371.48</v>
          </cell>
        </row>
        <row r="306">
          <cell r="A306" t="str">
            <v>802.2</v>
          </cell>
          <cell r="B306" t="str">
            <v>PODA DE LA PARTE AEREA DE ARBOLES TIPO II</v>
          </cell>
          <cell r="C306" t="str">
            <v>Unidad</v>
          </cell>
          <cell r="D306">
            <v>46990.709999999992</v>
          </cell>
        </row>
        <row r="307">
          <cell r="A307" t="str">
            <v>802.3</v>
          </cell>
          <cell r="B307" t="str">
            <v>PODA DE LA PARTE AEREA DE ARBOLES TIPO III</v>
          </cell>
          <cell r="C307" t="str">
            <v>Unidad</v>
          </cell>
          <cell r="D307">
            <v>31876.698749999996</v>
          </cell>
        </row>
        <row r="308">
          <cell r="A308" t="str">
            <v>802.4</v>
          </cell>
          <cell r="B308" t="str">
            <v>PODA DE LA PARTE AEREA DE ARBOLES TIPO IV</v>
          </cell>
          <cell r="C308" t="str">
            <v>Unidad</v>
          </cell>
          <cell r="D308">
            <v>28006.424062500002</v>
          </cell>
        </row>
        <row r="309">
          <cell r="A309" t="str">
            <v>802.5</v>
          </cell>
          <cell r="B309" t="str">
            <v>PODA DE LA PARTE RADICULAR DE ARBOLES TIPO I</v>
          </cell>
          <cell r="C309" t="str">
            <v>Unidad</v>
          </cell>
          <cell r="D309">
            <v>192304.02431372553</v>
          </cell>
        </row>
        <row r="310">
          <cell r="A310" t="str">
            <v>802.6</v>
          </cell>
          <cell r="B310" t="str">
            <v>PODA DE LA PARTE RADFICULAR DE ARBOLES TIPO II</v>
          </cell>
          <cell r="C310" t="str">
            <v>Unidad</v>
          </cell>
          <cell r="D310">
            <v>187056.18431372551</v>
          </cell>
        </row>
        <row r="311">
          <cell r="A311" t="str">
            <v>802.7</v>
          </cell>
          <cell r="B311" t="str">
            <v>PODA DE LA PARTE RADICULAR DE ARBOLES TIPO III</v>
          </cell>
          <cell r="C311" t="str">
            <v>Unidad</v>
          </cell>
          <cell r="D311">
            <v>124504.43382456142</v>
          </cell>
        </row>
        <row r="312">
          <cell r="A312" t="str">
            <v>802.8</v>
          </cell>
          <cell r="B312" t="str">
            <v>PODA DE LA PARTE RADICULAR DE ARBOLES TIPO  IV</v>
          </cell>
          <cell r="C312" t="str">
            <v>Unidad</v>
          </cell>
          <cell r="D312">
            <v>107116.56647058824</v>
          </cell>
        </row>
        <row r="313">
          <cell r="A313" t="str">
            <v>810.1</v>
          </cell>
          <cell r="B313" t="str">
            <v>PROTECCIÓN DE TALUDES CON BLOQUES DE CÉSPED.</v>
          </cell>
          <cell r="C313" t="str">
            <v>m2</v>
          </cell>
          <cell r="D313">
            <v>13481.361399999998</v>
          </cell>
        </row>
        <row r="314">
          <cell r="A314" t="str">
            <v>810.2</v>
          </cell>
          <cell r="B314" t="str">
            <v>PROTECCIÓN DE TALUDES CON TIERRA ORGÁNICA.</v>
          </cell>
          <cell r="C314" t="str">
            <v>m2</v>
          </cell>
          <cell r="D314">
            <v>7657.3510000000006</v>
          </cell>
        </row>
        <row r="315">
          <cell r="A315" t="str">
            <v>810.3</v>
          </cell>
          <cell r="B315" t="str">
            <v>PROTECCIÓN DE TALUDES CON HIDROSIEMBRA CONTROLADA.</v>
          </cell>
          <cell r="C315" t="str">
            <v>m2</v>
          </cell>
          <cell r="D315">
            <v>4155.8172035714279</v>
          </cell>
        </row>
        <row r="316">
          <cell r="A316" t="str">
            <v>811.1</v>
          </cell>
          <cell r="B316" t="str">
            <v>PROTECCION DE TALUDES CON PRODUCTO ENROLLADO PARA CONTROL DE EROSION. DE TIPO MANTO TEMPORAL. SE DEBERA ELABORAR UN ITEM DE PAGO PARA CADA PRODUCTO ENROLLADO QUE SE ESPECIFIQUE EN EL PROYECTO.</v>
          </cell>
          <cell r="C316" t="str">
            <v>m2</v>
          </cell>
          <cell r="D316">
            <v>28263.294702499999</v>
          </cell>
        </row>
        <row r="317">
          <cell r="A317" t="str">
            <v>811.2</v>
          </cell>
          <cell r="B317" t="str">
            <v>PROTECCION DE TALUDES CON PRODUCTO ENROLLADO PARA CONTROL DE EROSION. DE TIPO MANTO PERMANENTE. SE DEBERA ELABORAR UN ITEM DE PAGO PARA CADA PRODUCTO ENROLLADO QUE SE ESPECIFIQUE EN EL PROYECTO.</v>
          </cell>
          <cell r="C317" t="str">
            <v>m2</v>
          </cell>
          <cell r="D317">
            <v>33032.604702500001</v>
          </cell>
        </row>
        <row r="318">
          <cell r="A318" t="str">
            <v>812.1</v>
          </cell>
          <cell r="B318" t="str">
            <v>RECUBRIMIENTO DE TALUDES CON MALLA Y MORTERO 1:4 DE E= 10 CM</v>
          </cell>
          <cell r="C318" t="str">
            <v>m2</v>
          </cell>
          <cell r="D318">
            <v>43541.347736250005</v>
          </cell>
        </row>
        <row r="319">
          <cell r="A319" t="str">
            <v>820.1</v>
          </cell>
          <cell r="B319" t="str">
            <v>PLANTACIÓN DE ÁRBOLES (TIPO PAISAJÍSTICO)</v>
          </cell>
          <cell r="C319" t="str">
            <v>unidad</v>
          </cell>
          <cell r="D319">
            <v>57577.962000000007</v>
          </cell>
        </row>
        <row r="320">
          <cell r="A320" t="str">
            <v>820.1.2</v>
          </cell>
          <cell r="B320" t="str">
            <v>PLANTACIÓN DE ÁRBOLES (REFORESTACIÓN PROTECTORA DENSIDAD 1100)</v>
          </cell>
          <cell r="C320" t="str">
            <v>Ha</v>
          </cell>
          <cell r="D320">
            <v>2658922.5</v>
          </cell>
        </row>
        <row r="321">
          <cell r="A321" t="str">
            <v>900.1</v>
          </cell>
          <cell r="B321" t="str">
            <v>TRANSPORTE DE MATERIALES PROVENIENTES DE LA EXCAVACION DE LA EXPLANACION, CANALES Y PRESTAMOS, ENTRE  CIEN METROS (100 M) Y MIL METROS (1000 M) DE DISTANCIA</v>
          </cell>
          <cell r="C321" t="str">
            <v>m3/e</v>
          </cell>
          <cell r="D321">
            <v>1094</v>
          </cell>
        </row>
        <row r="322">
          <cell r="A322" t="str">
            <v>900.2</v>
          </cell>
          <cell r="B322" t="str">
            <v>TRANSPORTE DE MATERIALES PROVENIENTES DE LA EXCAVACIÓN DE LA EXPLANACIÓN, CANALES Y PRÉSTAMOS PARA DISTANCIAS MAYORES DE MIL METROS (1.000 M) METRO CÚBICO-KILÓMETRO.</v>
          </cell>
          <cell r="C322" t="str">
            <v>m3/km</v>
          </cell>
          <cell r="D322">
            <v>1343</v>
          </cell>
        </row>
        <row r="323">
          <cell r="A323" t="str">
            <v>900.3</v>
          </cell>
          <cell r="B323" t="str">
            <v>TRANSPORTE DE MATERIALES PROVENIENTES DE DERRUMBES, MEDIDO A PARTIR DE CIEN METROS (100 M)</v>
          </cell>
          <cell r="C323" t="str">
            <v>m3/km</v>
          </cell>
          <cell r="D323">
            <v>1343</v>
          </cell>
        </row>
        <row r="324">
          <cell r="D324" t="str">
            <v xml:space="preserve">   </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2)"/>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P"/>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83,1P"/>
      <sheetName val="683,2P"/>
      <sheetName val="690.1"/>
      <sheetName val="700.1"/>
      <sheetName val="700.2"/>
      <sheetName val="700.3"/>
      <sheetName val="700.4"/>
      <sheetName val="701.1"/>
      <sheetName val="710.1"/>
      <sheetName val="710.2"/>
      <sheetName val="720.1"/>
      <sheetName val="730.1"/>
      <sheetName val="730.2"/>
      <sheetName val="700.3P"/>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1P"/>
      <sheetName val="3.P"/>
      <sheetName val="14P"/>
    </sheetNames>
    <sheetDataSet>
      <sheetData sheetId="0" refreshError="1"/>
      <sheetData sheetId="1" refreshError="1">
        <row r="45">
          <cell r="B45" t="str">
            <v>PROCESO DT-MET-XXXXX-201X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8.bin"/><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11.bin"/><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12.bin"/><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13.bin"/><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14.bin"/><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15.bin"/><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7.xml"/><Relationship Id="rId1" Type="http://schemas.openxmlformats.org/officeDocument/2006/relationships/printerSettings" Target="../printerSettings/printerSettings16.bin"/><Relationship Id="rId5" Type="http://schemas.openxmlformats.org/officeDocument/2006/relationships/image" Target="../media/image3.emf"/><Relationship Id="rId4" Type="http://schemas.openxmlformats.org/officeDocument/2006/relationships/oleObject" Target="../embeddings/oleObject12.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8.xml"/><Relationship Id="rId1" Type="http://schemas.openxmlformats.org/officeDocument/2006/relationships/printerSettings" Target="../printerSettings/printerSettings17.bin"/><Relationship Id="rId5" Type="http://schemas.openxmlformats.org/officeDocument/2006/relationships/image" Target="../media/image3.emf"/><Relationship Id="rId4" Type="http://schemas.openxmlformats.org/officeDocument/2006/relationships/oleObject" Target="../embeddings/oleObject13.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9.xml"/><Relationship Id="rId1" Type="http://schemas.openxmlformats.org/officeDocument/2006/relationships/printerSettings" Target="../printerSettings/printerSettings18.bin"/><Relationship Id="rId5" Type="http://schemas.openxmlformats.org/officeDocument/2006/relationships/image" Target="../media/image3.emf"/><Relationship Id="rId4" Type="http://schemas.openxmlformats.org/officeDocument/2006/relationships/oleObject" Target="../embeddings/oleObject14.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0.xml"/><Relationship Id="rId1" Type="http://schemas.openxmlformats.org/officeDocument/2006/relationships/printerSettings" Target="../printerSettings/printerSettings19.bin"/><Relationship Id="rId5" Type="http://schemas.openxmlformats.org/officeDocument/2006/relationships/image" Target="../media/image3.emf"/><Relationship Id="rId4" Type="http://schemas.openxmlformats.org/officeDocument/2006/relationships/oleObject" Target="../embeddings/oleObject15.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1.xml"/><Relationship Id="rId1" Type="http://schemas.openxmlformats.org/officeDocument/2006/relationships/printerSettings" Target="../printerSettings/printerSettings20.bin"/><Relationship Id="rId5" Type="http://schemas.openxmlformats.org/officeDocument/2006/relationships/image" Target="../media/image3.emf"/><Relationship Id="rId4" Type="http://schemas.openxmlformats.org/officeDocument/2006/relationships/oleObject" Target="../embeddings/oleObject16.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2.xml"/><Relationship Id="rId1" Type="http://schemas.openxmlformats.org/officeDocument/2006/relationships/printerSettings" Target="../printerSettings/printerSettings21.bin"/><Relationship Id="rId5" Type="http://schemas.openxmlformats.org/officeDocument/2006/relationships/image" Target="../media/image3.emf"/><Relationship Id="rId4" Type="http://schemas.openxmlformats.org/officeDocument/2006/relationships/oleObject" Target="../embeddings/oleObject17.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3.xml"/><Relationship Id="rId1" Type="http://schemas.openxmlformats.org/officeDocument/2006/relationships/printerSettings" Target="../printerSettings/printerSettings22.bin"/><Relationship Id="rId5" Type="http://schemas.openxmlformats.org/officeDocument/2006/relationships/image" Target="../media/image3.emf"/><Relationship Id="rId4" Type="http://schemas.openxmlformats.org/officeDocument/2006/relationships/oleObject" Target="../embeddings/oleObject18.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4.xml"/><Relationship Id="rId1" Type="http://schemas.openxmlformats.org/officeDocument/2006/relationships/printerSettings" Target="../printerSettings/printerSettings23.bin"/><Relationship Id="rId5" Type="http://schemas.openxmlformats.org/officeDocument/2006/relationships/image" Target="../media/image3.emf"/><Relationship Id="rId4" Type="http://schemas.openxmlformats.org/officeDocument/2006/relationships/oleObject" Target="../embeddings/oleObject19.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5.xml"/><Relationship Id="rId1" Type="http://schemas.openxmlformats.org/officeDocument/2006/relationships/printerSettings" Target="../printerSettings/printerSettings24.bin"/><Relationship Id="rId5" Type="http://schemas.openxmlformats.org/officeDocument/2006/relationships/image" Target="../media/image3.emf"/><Relationship Id="rId4" Type="http://schemas.openxmlformats.org/officeDocument/2006/relationships/oleObject" Target="../embeddings/oleObject20.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6.xml"/><Relationship Id="rId1" Type="http://schemas.openxmlformats.org/officeDocument/2006/relationships/printerSettings" Target="../printerSettings/printerSettings25.bin"/><Relationship Id="rId5" Type="http://schemas.openxmlformats.org/officeDocument/2006/relationships/image" Target="../media/image3.emf"/><Relationship Id="rId4" Type="http://schemas.openxmlformats.org/officeDocument/2006/relationships/oleObject" Target="../embeddings/oleObject21.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7.xml"/><Relationship Id="rId1" Type="http://schemas.openxmlformats.org/officeDocument/2006/relationships/printerSettings" Target="../printerSettings/printerSettings26.bin"/><Relationship Id="rId5" Type="http://schemas.openxmlformats.org/officeDocument/2006/relationships/image" Target="../media/image3.emf"/><Relationship Id="rId4" Type="http://schemas.openxmlformats.org/officeDocument/2006/relationships/oleObject" Target="../embeddings/oleObject22.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8.xml"/><Relationship Id="rId1" Type="http://schemas.openxmlformats.org/officeDocument/2006/relationships/printerSettings" Target="../printerSettings/printerSettings27.bin"/><Relationship Id="rId5" Type="http://schemas.openxmlformats.org/officeDocument/2006/relationships/image" Target="../media/image3.emf"/><Relationship Id="rId4" Type="http://schemas.openxmlformats.org/officeDocument/2006/relationships/oleObject" Target="../embeddings/oleObject23.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9.xml"/><Relationship Id="rId1" Type="http://schemas.openxmlformats.org/officeDocument/2006/relationships/printerSettings" Target="../printerSettings/printerSettings28.bin"/><Relationship Id="rId5" Type="http://schemas.openxmlformats.org/officeDocument/2006/relationships/image" Target="../media/image3.emf"/><Relationship Id="rId4" Type="http://schemas.openxmlformats.org/officeDocument/2006/relationships/oleObject" Target="../embeddings/oleObject24.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0.xml"/><Relationship Id="rId1" Type="http://schemas.openxmlformats.org/officeDocument/2006/relationships/printerSettings" Target="../printerSettings/printerSettings29.bin"/><Relationship Id="rId5" Type="http://schemas.openxmlformats.org/officeDocument/2006/relationships/image" Target="../media/image3.emf"/><Relationship Id="rId4" Type="http://schemas.openxmlformats.org/officeDocument/2006/relationships/oleObject" Target="../embeddings/oleObject25.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1.xml"/><Relationship Id="rId1" Type="http://schemas.openxmlformats.org/officeDocument/2006/relationships/printerSettings" Target="../printerSettings/printerSettings30.bin"/><Relationship Id="rId5" Type="http://schemas.openxmlformats.org/officeDocument/2006/relationships/image" Target="../media/image3.emf"/><Relationship Id="rId4" Type="http://schemas.openxmlformats.org/officeDocument/2006/relationships/oleObject" Target="../embeddings/oleObject26.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2.xml"/><Relationship Id="rId1" Type="http://schemas.openxmlformats.org/officeDocument/2006/relationships/printerSettings" Target="../printerSettings/printerSettings31.bin"/><Relationship Id="rId5" Type="http://schemas.openxmlformats.org/officeDocument/2006/relationships/image" Target="../media/image3.emf"/><Relationship Id="rId4" Type="http://schemas.openxmlformats.org/officeDocument/2006/relationships/oleObject" Target="../embeddings/oleObject27.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3.xml"/><Relationship Id="rId1" Type="http://schemas.openxmlformats.org/officeDocument/2006/relationships/printerSettings" Target="../printerSettings/printerSettings32.bin"/><Relationship Id="rId5" Type="http://schemas.openxmlformats.org/officeDocument/2006/relationships/image" Target="../media/image3.emf"/><Relationship Id="rId4" Type="http://schemas.openxmlformats.org/officeDocument/2006/relationships/oleObject" Target="../embeddings/oleObject28.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4.xml"/><Relationship Id="rId1" Type="http://schemas.openxmlformats.org/officeDocument/2006/relationships/printerSettings" Target="../printerSettings/printerSettings33.bin"/><Relationship Id="rId5" Type="http://schemas.openxmlformats.org/officeDocument/2006/relationships/image" Target="../media/image3.emf"/><Relationship Id="rId4" Type="http://schemas.openxmlformats.org/officeDocument/2006/relationships/oleObject" Target="../embeddings/oleObject29.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5.xml"/><Relationship Id="rId1" Type="http://schemas.openxmlformats.org/officeDocument/2006/relationships/printerSettings" Target="../printerSettings/printerSettings34.bin"/><Relationship Id="rId5" Type="http://schemas.openxmlformats.org/officeDocument/2006/relationships/image" Target="../media/image3.emf"/><Relationship Id="rId4" Type="http://schemas.openxmlformats.org/officeDocument/2006/relationships/oleObject" Target="../embeddings/oleObject30.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6.xml"/><Relationship Id="rId1" Type="http://schemas.openxmlformats.org/officeDocument/2006/relationships/printerSettings" Target="../printerSettings/printerSettings35.bin"/><Relationship Id="rId5" Type="http://schemas.openxmlformats.org/officeDocument/2006/relationships/image" Target="../media/image3.emf"/><Relationship Id="rId4" Type="http://schemas.openxmlformats.org/officeDocument/2006/relationships/oleObject" Target="../embeddings/oleObject31.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7.xml"/><Relationship Id="rId1" Type="http://schemas.openxmlformats.org/officeDocument/2006/relationships/printerSettings" Target="../printerSettings/printerSettings36.bin"/><Relationship Id="rId5" Type="http://schemas.openxmlformats.org/officeDocument/2006/relationships/image" Target="../media/image3.emf"/><Relationship Id="rId4" Type="http://schemas.openxmlformats.org/officeDocument/2006/relationships/oleObject" Target="../embeddings/oleObject32.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8.xml"/><Relationship Id="rId1" Type="http://schemas.openxmlformats.org/officeDocument/2006/relationships/printerSettings" Target="../printerSettings/printerSettings37.bin"/><Relationship Id="rId5" Type="http://schemas.openxmlformats.org/officeDocument/2006/relationships/image" Target="../media/image3.emf"/><Relationship Id="rId4" Type="http://schemas.openxmlformats.org/officeDocument/2006/relationships/oleObject" Target="../embeddings/oleObject33.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9.xml"/><Relationship Id="rId1" Type="http://schemas.openxmlformats.org/officeDocument/2006/relationships/printerSettings" Target="../printerSettings/printerSettings38.bin"/><Relationship Id="rId5" Type="http://schemas.openxmlformats.org/officeDocument/2006/relationships/image" Target="../media/image3.emf"/><Relationship Id="rId4" Type="http://schemas.openxmlformats.org/officeDocument/2006/relationships/oleObject" Target="../embeddings/oleObject34.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0.xml"/><Relationship Id="rId1" Type="http://schemas.openxmlformats.org/officeDocument/2006/relationships/printerSettings" Target="../printerSettings/printerSettings39.bin"/><Relationship Id="rId5" Type="http://schemas.openxmlformats.org/officeDocument/2006/relationships/image" Target="../media/image3.emf"/><Relationship Id="rId4" Type="http://schemas.openxmlformats.org/officeDocument/2006/relationships/oleObject" Target="../embeddings/oleObject35.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1.xml"/><Relationship Id="rId1" Type="http://schemas.openxmlformats.org/officeDocument/2006/relationships/printerSettings" Target="../printerSettings/printerSettings40.bin"/><Relationship Id="rId5" Type="http://schemas.openxmlformats.org/officeDocument/2006/relationships/image" Target="../media/image3.emf"/><Relationship Id="rId4" Type="http://schemas.openxmlformats.org/officeDocument/2006/relationships/oleObject" Target="../embeddings/oleObject36.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2.xml"/><Relationship Id="rId1" Type="http://schemas.openxmlformats.org/officeDocument/2006/relationships/printerSettings" Target="../printerSettings/printerSettings41.bin"/><Relationship Id="rId5" Type="http://schemas.openxmlformats.org/officeDocument/2006/relationships/image" Target="../media/image3.emf"/><Relationship Id="rId4" Type="http://schemas.openxmlformats.org/officeDocument/2006/relationships/oleObject" Target="../embeddings/oleObject37.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3.xml"/><Relationship Id="rId1" Type="http://schemas.openxmlformats.org/officeDocument/2006/relationships/printerSettings" Target="../printerSettings/printerSettings42.bin"/><Relationship Id="rId5" Type="http://schemas.openxmlformats.org/officeDocument/2006/relationships/image" Target="../media/image3.emf"/><Relationship Id="rId4" Type="http://schemas.openxmlformats.org/officeDocument/2006/relationships/oleObject" Target="../embeddings/oleObject38.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4.xml"/><Relationship Id="rId1" Type="http://schemas.openxmlformats.org/officeDocument/2006/relationships/printerSettings" Target="../printerSettings/printerSettings43.bin"/><Relationship Id="rId5" Type="http://schemas.openxmlformats.org/officeDocument/2006/relationships/image" Target="../media/image3.emf"/><Relationship Id="rId4" Type="http://schemas.openxmlformats.org/officeDocument/2006/relationships/oleObject" Target="../embeddings/oleObject39.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5.xml"/><Relationship Id="rId1" Type="http://schemas.openxmlformats.org/officeDocument/2006/relationships/printerSettings" Target="../printerSettings/printerSettings44.bin"/><Relationship Id="rId5" Type="http://schemas.openxmlformats.org/officeDocument/2006/relationships/image" Target="../media/image3.emf"/><Relationship Id="rId4" Type="http://schemas.openxmlformats.org/officeDocument/2006/relationships/oleObject" Target="../embeddings/oleObject40.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6.xml"/><Relationship Id="rId1" Type="http://schemas.openxmlformats.org/officeDocument/2006/relationships/printerSettings" Target="../printerSettings/printerSettings45.bin"/><Relationship Id="rId5" Type="http://schemas.openxmlformats.org/officeDocument/2006/relationships/image" Target="../media/image3.emf"/><Relationship Id="rId4" Type="http://schemas.openxmlformats.org/officeDocument/2006/relationships/oleObject" Target="../embeddings/oleObject41.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7.xml"/><Relationship Id="rId1" Type="http://schemas.openxmlformats.org/officeDocument/2006/relationships/printerSettings" Target="../printerSettings/printerSettings46.bin"/><Relationship Id="rId5" Type="http://schemas.openxmlformats.org/officeDocument/2006/relationships/image" Target="../media/image3.emf"/><Relationship Id="rId4" Type="http://schemas.openxmlformats.org/officeDocument/2006/relationships/oleObject" Target="../embeddings/oleObject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ABEF6"/>
    <pageSetUpPr fitToPage="1"/>
  </sheetPr>
  <dimension ref="A1:V63"/>
  <sheetViews>
    <sheetView tabSelected="1" view="pageBreakPreview" topLeftCell="A30" zoomScale="71" zoomScaleNormal="100" zoomScaleSheetLayoutView="71" workbookViewId="0">
      <selection activeCell="B48" sqref="B48:G48"/>
    </sheetView>
  </sheetViews>
  <sheetFormatPr baseColWidth="10" defaultRowHeight="12.75"/>
  <cols>
    <col min="1" max="1" width="5" style="802" customWidth="1"/>
    <col min="2" max="2" width="7.85546875" style="802" customWidth="1"/>
    <col min="3" max="3" width="7.7109375" style="802" bestFit="1" customWidth="1"/>
    <col min="4" max="4" width="10.28515625" style="802" bestFit="1" customWidth="1"/>
    <col min="5" max="5" width="67" style="802" customWidth="1"/>
    <col min="6" max="6" width="6.7109375" style="895" bestFit="1" customWidth="1"/>
    <col min="7" max="7" width="15.42578125" style="802" customWidth="1"/>
    <col min="8" max="8" width="19.42578125" style="802" customWidth="1"/>
    <col min="9" max="9" width="21.85546875" style="802" customWidth="1"/>
    <col min="10" max="10" width="16.140625" style="802" customWidth="1"/>
    <col min="11" max="11" width="3" style="802" customWidth="1"/>
    <col min="12" max="12" width="8" style="802" customWidth="1"/>
    <col min="13" max="13" width="3.7109375" style="802" bestFit="1" customWidth="1"/>
    <col min="14" max="14" width="5.140625" style="802" customWidth="1"/>
    <col min="15" max="15" width="11.42578125" style="802" bestFit="1" customWidth="1"/>
    <col min="16" max="16" width="4.28515625" style="802" customWidth="1"/>
    <col min="17" max="17" width="4.140625" style="802" customWidth="1"/>
    <col min="18" max="18" width="6.7109375" style="802" bestFit="1" customWidth="1"/>
    <col min="19" max="20" width="4.42578125" style="802" bestFit="1" customWidth="1"/>
    <col min="21" max="21" width="7.42578125" style="802" bestFit="1" customWidth="1"/>
    <col min="22" max="16384" width="11.42578125" style="802"/>
  </cols>
  <sheetData>
    <row r="1" spans="1:21" s="793" customFormat="1" ht="23.25">
      <c r="A1" s="897" t="s">
        <v>1018</v>
      </c>
      <c r="B1" s="897"/>
      <c r="C1" s="897"/>
      <c r="D1" s="897"/>
      <c r="E1" s="897"/>
      <c r="F1" s="897"/>
      <c r="G1" s="897"/>
      <c r="H1" s="897"/>
      <c r="I1" s="897"/>
    </row>
    <row r="2" spans="1:21" s="793" customFormat="1" ht="15.75">
      <c r="A2" s="896" t="s">
        <v>1624</v>
      </c>
      <c r="B2" s="896"/>
      <c r="C2" s="896"/>
      <c r="D2" s="896"/>
      <c r="E2" s="896"/>
      <c r="F2" s="896"/>
      <c r="G2" s="896"/>
      <c r="H2" s="896"/>
      <c r="I2" s="896"/>
    </row>
    <row r="3" spans="1:21" s="793" customFormat="1" ht="6.75" customHeight="1">
      <c r="A3" s="794"/>
      <c r="B3" s="795"/>
      <c r="C3" s="794"/>
      <c r="D3" s="794"/>
      <c r="E3" s="794"/>
      <c r="F3" s="794"/>
      <c r="G3" s="794"/>
      <c r="H3" s="794"/>
      <c r="I3" s="794"/>
    </row>
    <row r="4" spans="1:21" s="793" customFormat="1" ht="15.75">
      <c r="A4" s="896" t="s">
        <v>1625</v>
      </c>
      <c r="B4" s="896"/>
      <c r="C4" s="896"/>
      <c r="D4" s="896"/>
      <c r="E4" s="896"/>
      <c r="F4" s="896"/>
      <c r="G4" s="896"/>
      <c r="H4" s="896"/>
      <c r="I4" s="896"/>
    </row>
    <row r="5" spans="1:21" s="793" customFormat="1" ht="8.25" customHeight="1">
      <c r="A5" s="796"/>
      <c r="B5" s="795"/>
      <c r="C5" s="796"/>
      <c r="D5" s="796"/>
      <c r="E5" s="796"/>
      <c r="F5" s="796"/>
      <c r="G5" s="796"/>
      <c r="H5" s="796"/>
      <c r="I5" s="796"/>
    </row>
    <row r="6" spans="1:21" s="793" customFormat="1" ht="15.75" customHeight="1">
      <c r="A6" s="898" t="s">
        <v>1626</v>
      </c>
      <c r="B6" s="898"/>
      <c r="C6" s="898"/>
      <c r="D6" s="898"/>
      <c r="E6" s="898"/>
      <c r="F6" s="898"/>
      <c r="G6" s="898"/>
      <c r="H6" s="898"/>
      <c r="I6" s="898"/>
      <c r="K6" s="793">
        <f>+L12/6*6</f>
        <v>25</v>
      </c>
    </row>
    <row r="7" spans="1:21" s="793" customFormat="1" ht="6.75" customHeight="1">
      <c r="A7" s="797"/>
      <c r="B7" s="797"/>
      <c r="C7" s="797"/>
      <c r="D7" s="797"/>
      <c r="E7" s="797"/>
      <c r="F7" s="797"/>
      <c r="G7" s="797"/>
      <c r="H7" s="797"/>
      <c r="I7" s="797"/>
    </row>
    <row r="8" spans="1:21" s="793" customFormat="1" ht="65.25" customHeight="1">
      <c r="A8" s="899" t="s">
        <v>1627</v>
      </c>
      <c r="B8" s="899"/>
      <c r="C8" s="899"/>
      <c r="D8" s="899"/>
      <c r="E8" s="899"/>
      <c r="F8" s="899"/>
      <c r="G8" s="899"/>
      <c r="H8" s="899"/>
      <c r="I8" s="899"/>
    </row>
    <row r="9" spans="1:21" s="793" customFormat="1" ht="6.75" customHeight="1">
      <c r="A9" s="798"/>
      <c r="B9" s="798"/>
      <c r="C9" s="798"/>
      <c r="D9" s="798"/>
      <c r="E9" s="798"/>
      <c r="F9" s="798"/>
      <c r="G9" s="798"/>
      <c r="H9" s="798"/>
      <c r="I9" s="798"/>
    </row>
    <row r="10" spans="1:21" s="793" customFormat="1" ht="15.75">
      <c r="A10" s="896" t="s">
        <v>1628</v>
      </c>
      <c r="B10" s="896"/>
      <c r="C10" s="896"/>
      <c r="D10" s="896"/>
      <c r="E10" s="896"/>
      <c r="F10" s="896"/>
      <c r="G10" s="896"/>
      <c r="H10" s="896"/>
      <c r="I10" s="896"/>
    </row>
    <row r="11" spans="1:21" s="793" customFormat="1" ht="6.75" customHeight="1" thickBot="1">
      <c r="A11" s="796"/>
      <c r="B11" s="795"/>
      <c r="C11" s="799"/>
      <c r="D11" s="799"/>
      <c r="E11" s="903"/>
      <c r="F11" s="903"/>
      <c r="G11" s="903"/>
      <c r="H11" s="800"/>
      <c r="I11" s="799"/>
    </row>
    <row r="12" spans="1:21" ht="12.75" customHeight="1">
      <c r="A12" s="904" t="s">
        <v>1629</v>
      </c>
      <c r="B12" s="906" t="s">
        <v>1630</v>
      </c>
      <c r="C12" s="801" t="s">
        <v>1631</v>
      </c>
      <c r="D12" s="801"/>
      <c r="E12" s="906" t="s">
        <v>1632</v>
      </c>
      <c r="F12" s="906" t="s">
        <v>1029</v>
      </c>
      <c r="G12" s="906" t="s">
        <v>1030</v>
      </c>
      <c r="H12" s="906" t="s">
        <v>1633</v>
      </c>
      <c r="I12" s="908" t="s">
        <v>1634</v>
      </c>
      <c r="L12" s="803">
        <v>25</v>
      </c>
      <c r="R12" s="802">
        <v>15</v>
      </c>
    </row>
    <row r="13" spans="1:21" ht="24.75" customHeight="1" thickBot="1">
      <c r="A13" s="905"/>
      <c r="B13" s="907"/>
      <c r="C13" s="804" t="s">
        <v>1635</v>
      </c>
      <c r="D13" s="804" t="s">
        <v>1636</v>
      </c>
      <c r="E13" s="907"/>
      <c r="F13" s="907"/>
      <c r="G13" s="907"/>
      <c r="H13" s="907"/>
      <c r="I13" s="909"/>
      <c r="L13" s="910" t="s">
        <v>1637</v>
      </c>
      <c r="M13" s="910"/>
      <c r="N13" s="910"/>
      <c r="O13" s="910"/>
      <c r="R13" s="910" t="s">
        <v>1638</v>
      </c>
      <c r="S13" s="910"/>
      <c r="T13" s="910"/>
      <c r="U13" s="910"/>
    </row>
    <row r="14" spans="1:21" s="810" customFormat="1" ht="5.25" customHeight="1" thickBot="1">
      <c r="A14" s="805"/>
      <c r="B14" s="806"/>
      <c r="C14" s="806"/>
      <c r="D14" s="806"/>
      <c r="E14" s="807"/>
      <c r="F14" s="806"/>
      <c r="G14" s="808"/>
      <c r="H14" s="808"/>
      <c r="I14" s="809"/>
    </row>
    <row r="15" spans="1:21" s="810" customFormat="1" ht="16.5">
      <c r="A15" s="811">
        <v>1</v>
      </c>
      <c r="B15" s="812" t="s">
        <v>1067</v>
      </c>
      <c r="C15" s="812" t="str">
        <f t="shared" ref="C15:C42" si="0">MID(B15,1,3)</f>
        <v>201</v>
      </c>
      <c r="D15" s="812"/>
      <c r="E15" s="813" t="str">
        <f>VLOOKUP(B15,INDICE,2,0)</f>
        <v>DEMOLICIÓN DE ESTRUCTURAS</v>
      </c>
      <c r="F15" s="814" t="str">
        <f t="shared" ref="F15:F20" si="1">VLOOKUP(B15,INDICE,3,0)</f>
        <v>m3</v>
      </c>
      <c r="G15" s="815">
        <f t="shared" ref="G15" si="2">+ROUND(O15+U15,0)</f>
        <v>34</v>
      </c>
      <c r="H15" s="816">
        <f>+ROUND(J15,0)</f>
        <v>134790</v>
      </c>
      <c r="I15" s="817">
        <f t="shared" ref="I15:I40" si="3">+H15*G15</f>
        <v>4582860</v>
      </c>
      <c r="J15" s="810">
        <f t="shared" ref="J15:J42" si="4">VLOOKUP(B15,INDICE,4,0)</f>
        <v>134790.41162427087</v>
      </c>
      <c r="L15" s="818">
        <f>+L12</f>
        <v>25</v>
      </c>
      <c r="M15" s="810">
        <v>2</v>
      </c>
      <c r="N15" s="810">
        <v>0.4</v>
      </c>
      <c r="O15" s="810">
        <f>+N15*M15*L15</f>
        <v>20</v>
      </c>
      <c r="R15" s="818">
        <v>100</v>
      </c>
      <c r="S15" s="810">
        <v>1.2</v>
      </c>
      <c r="T15" s="810">
        <v>0.12</v>
      </c>
      <c r="U15" s="810">
        <f>+T15*S15*R15</f>
        <v>14.399999999999999</v>
      </c>
    </row>
    <row r="16" spans="1:21" s="810" customFormat="1" ht="16.5">
      <c r="A16" s="819">
        <v>2</v>
      </c>
      <c r="B16" s="820" t="s">
        <v>1070</v>
      </c>
      <c r="C16" s="820" t="str">
        <f t="shared" si="0"/>
        <v>211</v>
      </c>
      <c r="D16" s="820"/>
      <c r="E16" s="821" t="str">
        <f t="shared" ref="E16:E20" si="5">VLOOKUP(B16,INDICE,2,0)</f>
        <v>REMOCIÓN DE DERRUMBES</v>
      </c>
      <c r="F16" s="822" t="str">
        <f t="shared" si="1"/>
        <v>m3</v>
      </c>
      <c r="G16" s="823">
        <f>+ROUND(O16+U16,0)</f>
        <v>7360</v>
      </c>
      <c r="H16" s="824">
        <f>+ROUND(J16,0)</f>
        <v>8317</v>
      </c>
      <c r="I16" s="825">
        <f t="shared" si="3"/>
        <v>61213120</v>
      </c>
      <c r="J16" s="810">
        <f t="shared" si="4"/>
        <v>8317.0279273282031</v>
      </c>
      <c r="L16" s="818">
        <v>3500</v>
      </c>
      <c r="M16" s="810">
        <v>2</v>
      </c>
      <c r="N16" s="810">
        <v>1</v>
      </c>
      <c r="O16" s="810">
        <f>+N16*M16*L16</f>
        <v>7000</v>
      </c>
      <c r="R16" s="818">
        <v>120</v>
      </c>
      <c r="S16" s="810">
        <v>3</v>
      </c>
      <c r="T16" s="810">
        <v>1</v>
      </c>
      <c r="U16" s="810">
        <f>+T16*S16*R16</f>
        <v>360</v>
      </c>
    </row>
    <row r="17" spans="1:22" s="810" customFormat="1" ht="16.5">
      <c r="A17" s="819">
        <v>3</v>
      </c>
      <c r="B17" s="820" t="s">
        <v>1069</v>
      </c>
      <c r="C17" s="820" t="str">
        <f t="shared" si="0"/>
        <v>210</v>
      </c>
      <c r="D17" s="820"/>
      <c r="E17" s="821" t="str">
        <f t="shared" ref="E17" si="6">VLOOKUP(B17,INDICE,2,0)</f>
        <v>EXCAVACIÓN SIN CLASIFICAR DE LA EXPLANACIÓN Y CANALES</v>
      </c>
      <c r="F17" s="822" t="str">
        <f t="shared" ref="F17" si="7">VLOOKUP(B17,INDICE,3,0)</f>
        <v>m3</v>
      </c>
      <c r="G17" s="823">
        <f>+ROUND(O17+U17,0)</f>
        <v>330</v>
      </c>
      <c r="H17" s="824">
        <f t="shared" ref="H17:H42" si="8">+ROUND(J17,0)</f>
        <v>9217</v>
      </c>
      <c r="I17" s="825">
        <f t="shared" si="3"/>
        <v>3041610</v>
      </c>
      <c r="J17" s="810">
        <f t="shared" si="4"/>
        <v>9216.9343016720777</v>
      </c>
      <c r="L17" s="818">
        <f>+L15</f>
        <v>25</v>
      </c>
      <c r="M17" s="810">
        <v>3</v>
      </c>
      <c r="N17" s="810">
        <v>2</v>
      </c>
      <c r="O17" s="810">
        <f>+N17*M17*L17</f>
        <v>150</v>
      </c>
      <c r="R17" s="818">
        <f>+R12</f>
        <v>15</v>
      </c>
      <c r="S17" s="810">
        <v>3</v>
      </c>
      <c r="T17" s="810">
        <v>4</v>
      </c>
      <c r="U17" s="810">
        <f>+T17*S17*R17</f>
        <v>180</v>
      </c>
    </row>
    <row r="18" spans="1:22" s="810" customFormat="1" ht="16.5">
      <c r="A18" s="819">
        <v>4</v>
      </c>
      <c r="B18" s="820" t="s">
        <v>1292</v>
      </c>
      <c r="C18" s="820" t="str">
        <f t="shared" si="0"/>
        <v>600</v>
      </c>
      <c r="D18" s="820"/>
      <c r="E18" s="821" t="str">
        <f t="shared" si="5"/>
        <v>EXCAVACIONES VARIAS EN ROCA EN SECO.</v>
      </c>
      <c r="F18" s="822" t="str">
        <f t="shared" si="1"/>
        <v>m3</v>
      </c>
      <c r="G18" s="823">
        <f t="shared" ref="G18:G42" si="9">+ROUND(O18+U18,0)</f>
        <v>30</v>
      </c>
      <c r="H18" s="824">
        <f t="shared" si="8"/>
        <v>76227</v>
      </c>
      <c r="I18" s="825">
        <f t="shared" si="3"/>
        <v>2286810</v>
      </c>
      <c r="J18" s="810">
        <f t="shared" si="4"/>
        <v>76227.050237277552</v>
      </c>
      <c r="L18" s="826"/>
      <c r="R18" s="818">
        <f>+R12</f>
        <v>15</v>
      </c>
      <c r="S18" s="810">
        <v>4</v>
      </c>
      <c r="T18" s="810">
        <v>2</v>
      </c>
      <c r="U18" s="810">
        <f>+U19/2</f>
        <v>30</v>
      </c>
    </row>
    <row r="19" spans="1:22" s="810" customFormat="1" ht="16.5">
      <c r="A19" s="819">
        <v>5</v>
      </c>
      <c r="B19" s="820" t="s">
        <v>1291</v>
      </c>
      <c r="C19" s="820" t="str">
        <f t="shared" si="0"/>
        <v>600</v>
      </c>
      <c r="D19" s="820"/>
      <c r="E19" s="821" t="str">
        <f t="shared" si="5"/>
        <v>EXCAVACIONES VARIAS SIN CLASIFICAR</v>
      </c>
      <c r="F19" s="822" t="str">
        <f t="shared" si="1"/>
        <v>m3</v>
      </c>
      <c r="G19" s="823">
        <f t="shared" si="9"/>
        <v>83</v>
      </c>
      <c r="H19" s="824">
        <f t="shared" si="8"/>
        <v>15473</v>
      </c>
      <c r="I19" s="825">
        <f t="shared" si="3"/>
        <v>1284259</v>
      </c>
      <c r="J19" s="810">
        <f t="shared" si="4"/>
        <v>15472.711493560288</v>
      </c>
      <c r="L19" s="818">
        <f>+L17</f>
        <v>25</v>
      </c>
      <c r="M19" s="810">
        <v>1.5</v>
      </c>
      <c r="N19" s="810">
        <v>0.4</v>
      </c>
      <c r="O19" s="827">
        <f>+PRESUPUESTO!AS16+L19*M19*N19+O22</f>
        <v>23</v>
      </c>
      <c r="R19" s="818">
        <v>20</v>
      </c>
      <c r="S19" s="810">
        <v>2</v>
      </c>
      <c r="T19" s="810">
        <v>1.5</v>
      </c>
      <c r="U19" s="810">
        <f>+T19*S19*R19</f>
        <v>60</v>
      </c>
      <c r="V19" s="810">
        <f>3.4*R19</f>
        <v>68</v>
      </c>
    </row>
    <row r="20" spans="1:22" s="810" customFormat="1" ht="16.5">
      <c r="A20" s="819">
        <v>6</v>
      </c>
      <c r="B20" s="820" t="s">
        <v>1071</v>
      </c>
      <c r="C20" s="820" t="str">
        <f t="shared" si="0"/>
        <v>610</v>
      </c>
      <c r="D20" s="820"/>
      <c r="E20" s="821" t="str">
        <f t="shared" si="5"/>
        <v>RELLENOS PARA ESTRUCTURAS CON RECEBO.</v>
      </c>
      <c r="F20" s="822" t="str">
        <f t="shared" si="1"/>
        <v>m3</v>
      </c>
      <c r="G20" s="823">
        <f t="shared" si="9"/>
        <v>150</v>
      </c>
      <c r="H20" s="824">
        <f t="shared" si="8"/>
        <v>50273</v>
      </c>
      <c r="I20" s="825">
        <f t="shared" si="3"/>
        <v>7540950</v>
      </c>
      <c r="J20" s="810">
        <f t="shared" si="4"/>
        <v>50272.586461693179</v>
      </c>
      <c r="L20" s="828">
        <f>+L12</f>
        <v>25</v>
      </c>
      <c r="M20" s="810">
        <v>1.2</v>
      </c>
      <c r="N20" s="810">
        <v>3</v>
      </c>
      <c r="O20" s="827">
        <f>+PRESUPUESTO!AS23+L20*M20*N20</f>
        <v>90</v>
      </c>
      <c r="R20" s="828">
        <f>+R12</f>
        <v>15</v>
      </c>
      <c r="S20" s="810">
        <v>2</v>
      </c>
      <c r="T20" s="810">
        <v>2</v>
      </c>
      <c r="U20" s="810">
        <f t="shared" ref="U20" si="10">+T20*S20*R20</f>
        <v>60</v>
      </c>
    </row>
    <row r="21" spans="1:22" s="810" customFormat="1" ht="16.5">
      <c r="A21" s="819">
        <v>7</v>
      </c>
      <c r="B21" s="820" t="s">
        <v>1295</v>
      </c>
      <c r="C21" s="820" t="str">
        <f t="shared" si="0"/>
        <v>610</v>
      </c>
      <c r="D21" s="820"/>
      <c r="E21" s="821" t="str">
        <f t="shared" ref="E21:E38" si="11">VLOOKUP(B21,INDICE,2,0)</f>
        <v>RELLENOS CON MATERIAL FILTRANTE</v>
      </c>
      <c r="F21" s="822" t="str">
        <f t="shared" ref="F21:F42" si="12">VLOOKUP(B21,INDICE,3,0)</f>
        <v>m3</v>
      </c>
      <c r="G21" s="823">
        <f t="shared" si="9"/>
        <v>58</v>
      </c>
      <c r="H21" s="824">
        <f t="shared" si="8"/>
        <v>86204</v>
      </c>
      <c r="I21" s="825">
        <f t="shared" si="3"/>
        <v>4999832</v>
      </c>
      <c r="J21" s="810">
        <f t="shared" si="4"/>
        <v>86203.806112073566</v>
      </c>
      <c r="L21" s="818">
        <f>+L22*2</f>
        <v>20</v>
      </c>
      <c r="M21" s="810">
        <v>0.8</v>
      </c>
      <c r="N21" s="810">
        <v>0.6</v>
      </c>
      <c r="O21" s="810">
        <f>+N21*M21*L21</f>
        <v>9.6</v>
      </c>
      <c r="R21" s="818">
        <f>+R22+100</f>
        <v>100</v>
      </c>
      <c r="S21" s="810">
        <v>0.8</v>
      </c>
      <c r="T21" s="810">
        <v>0.6</v>
      </c>
      <c r="U21" s="810">
        <f>+T21*S21*R21</f>
        <v>48</v>
      </c>
    </row>
    <row r="22" spans="1:22" s="810" customFormat="1" ht="25.5">
      <c r="A22" s="819">
        <v>8</v>
      </c>
      <c r="B22" s="820" t="s">
        <v>1300</v>
      </c>
      <c r="C22" s="820" t="str">
        <f t="shared" si="0"/>
        <v>621</v>
      </c>
      <c r="D22" s="820"/>
      <c r="E22" s="821" t="str">
        <f t="shared" si="11"/>
        <v>PILOTE DE CONCRETO VACIADO IN SITU, DE DIÁMETRO 1,2 M, INCLUYE EXCAVACIÓN EN ROCA, BAJO AGUA</v>
      </c>
      <c r="F22" s="822" t="str">
        <f t="shared" si="12"/>
        <v>m</v>
      </c>
      <c r="G22" s="823">
        <f t="shared" si="9"/>
        <v>8</v>
      </c>
      <c r="H22" s="824">
        <f t="shared" si="8"/>
        <v>3227349</v>
      </c>
      <c r="I22" s="825">
        <f t="shared" si="3"/>
        <v>25818792</v>
      </c>
      <c r="J22" s="810">
        <f t="shared" si="4"/>
        <v>3227349.2250175574</v>
      </c>
      <c r="L22" s="818">
        <v>10</v>
      </c>
      <c r="O22" s="810">
        <f>+(L22/6+1)*Q22</f>
        <v>8</v>
      </c>
      <c r="P22" s="829" t="s">
        <v>1639</v>
      </c>
      <c r="Q22" s="810">
        <v>3</v>
      </c>
      <c r="R22" s="818"/>
      <c r="U22" s="810">
        <f t="shared" ref="U22:U28" si="13">+T22*S22*R22</f>
        <v>0</v>
      </c>
    </row>
    <row r="23" spans="1:22" s="810" customFormat="1" ht="16.5">
      <c r="A23" s="819">
        <v>9</v>
      </c>
      <c r="B23" s="820" t="s">
        <v>1301</v>
      </c>
      <c r="C23" s="820" t="str">
        <f t="shared" si="0"/>
        <v>621</v>
      </c>
      <c r="D23" s="820"/>
      <c r="E23" s="821" t="str">
        <f t="shared" si="11"/>
        <v>CAMISA PERMANENTE DE DIÁMETRO EXTERIOR 1,50 M, EN CONCRETO</v>
      </c>
      <c r="F23" s="822" t="str">
        <f t="shared" si="12"/>
        <v>m</v>
      </c>
      <c r="G23" s="823">
        <f t="shared" si="9"/>
        <v>8</v>
      </c>
      <c r="H23" s="824">
        <f t="shared" si="8"/>
        <v>559411</v>
      </c>
      <c r="I23" s="825">
        <f t="shared" si="3"/>
        <v>4475288</v>
      </c>
      <c r="J23" s="810">
        <f t="shared" si="4"/>
        <v>559410.59753993689</v>
      </c>
      <c r="L23" s="830"/>
      <c r="O23" s="810">
        <f>+O22</f>
        <v>8</v>
      </c>
      <c r="R23" s="830"/>
      <c r="U23" s="810">
        <f t="shared" si="13"/>
        <v>0</v>
      </c>
    </row>
    <row r="24" spans="1:22" s="810" customFormat="1" ht="16.5">
      <c r="A24" s="819">
        <v>10</v>
      </c>
      <c r="B24" s="820" t="s">
        <v>1080</v>
      </c>
      <c r="C24" s="820" t="str">
        <f t="shared" si="0"/>
        <v>674</v>
      </c>
      <c r="D24" s="820"/>
      <c r="E24" s="821" t="str">
        <f t="shared" si="11"/>
        <v>DREN HORIZONTAL DE LONGITUD MAYOR A DIEZ (10) METROS.</v>
      </c>
      <c r="F24" s="822" t="str">
        <f t="shared" si="12"/>
        <v>m</v>
      </c>
      <c r="G24" s="823">
        <f t="shared" si="9"/>
        <v>20</v>
      </c>
      <c r="H24" s="824">
        <f t="shared" si="8"/>
        <v>187455</v>
      </c>
      <c r="I24" s="825">
        <f t="shared" si="3"/>
        <v>3749100</v>
      </c>
      <c r="J24" s="810">
        <f t="shared" si="4"/>
        <v>187455.38503614979</v>
      </c>
      <c r="L24" s="830">
        <f>+L22/6*12</f>
        <v>20</v>
      </c>
      <c r="O24" s="810">
        <f>+L24</f>
        <v>20</v>
      </c>
      <c r="R24" s="830"/>
      <c r="U24" s="810">
        <f t="shared" si="13"/>
        <v>0</v>
      </c>
    </row>
    <row r="25" spans="1:22" s="810" customFormat="1" ht="16.5">
      <c r="A25" s="819">
        <v>11</v>
      </c>
      <c r="B25" s="820" t="s">
        <v>1072</v>
      </c>
      <c r="C25" s="820" t="str">
        <f t="shared" si="0"/>
        <v>630</v>
      </c>
      <c r="D25" s="820"/>
      <c r="E25" s="821" t="str">
        <f t="shared" si="11"/>
        <v>CONCRETO RESISTENCIA 28MPA (C )</v>
      </c>
      <c r="F25" s="822" t="str">
        <f t="shared" si="12"/>
        <v>m3</v>
      </c>
      <c r="G25" s="823">
        <f t="shared" si="9"/>
        <v>1</v>
      </c>
      <c r="H25" s="824">
        <f t="shared" si="8"/>
        <v>678646</v>
      </c>
      <c r="I25" s="825">
        <f t="shared" si="3"/>
        <v>678646</v>
      </c>
      <c r="J25" s="810">
        <f t="shared" si="4"/>
        <v>678646.35277093656</v>
      </c>
      <c r="L25" s="831">
        <v>1</v>
      </c>
      <c r="O25" s="810">
        <v>1</v>
      </c>
      <c r="R25" s="831"/>
      <c r="U25" s="810">
        <f t="shared" si="13"/>
        <v>0</v>
      </c>
    </row>
    <row r="26" spans="1:22" s="810" customFormat="1" ht="16.5">
      <c r="A26" s="819">
        <v>12</v>
      </c>
      <c r="B26" s="820" t="s">
        <v>1073</v>
      </c>
      <c r="C26" s="820" t="str">
        <f t="shared" si="0"/>
        <v>630</v>
      </c>
      <c r="D26" s="820"/>
      <c r="E26" s="821" t="str">
        <f t="shared" si="11"/>
        <v>CONCRETO RESISTENCIA 21MPA (D)</v>
      </c>
      <c r="F26" s="822" t="str">
        <f t="shared" si="12"/>
        <v>m3</v>
      </c>
      <c r="G26" s="823">
        <f t="shared" si="9"/>
        <v>26</v>
      </c>
      <c r="H26" s="824">
        <f t="shared" si="8"/>
        <v>605146</v>
      </c>
      <c r="I26" s="825">
        <f t="shared" si="3"/>
        <v>15733796</v>
      </c>
      <c r="J26" s="810">
        <f t="shared" si="4"/>
        <v>605146.46411005384</v>
      </c>
      <c r="L26" s="826"/>
      <c r="O26" s="810">
        <f>+PRESUPUESTO!AS33</f>
        <v>0</v>
      </c>
      <c r="R26" s="828">
        <v>15</v>
      </c>
      <c r="S26" s="810">
        <v>7</v>
      </c>
      <c r="T26" s="810">
        <v>0.25</v>
      </c>
      <c r="U26" s="810">
        <f t="shared" si="13"/>
        <v>26.25</v>
      </c>
    </row>
    <row r="27" spans="1:22" s="810" customFormat="1" ht="16.5">
      <c r="A27" s="819">
        <v>13</v>
      </c>
      <c r="B27" s="820" t="s">
        <v>1074</v>
      </c>
      <c r="C27" s="820" t="str">
        <f t="shared" si="0"/>
        <v>630</v>
      </c>
      <c r="D27" s="820"/>
      <c r="E27" s="821" t="str">
        <f t="shared" si="11"/>
        <v>CONCRETO RESISTENCIA 17.5MPA (E )</v>
      </c>
      <c r="F27" s="822" t="str">
        <f t="shared" si="12"/>
        <v>m3</v>
      </c>
      <c r="G27" s="823">
        <f t="shared" si="9"/>
        <v>3</v>
      </c>
      <c r="H27" s="824">
        <f t="shared" si="8"/>
        <v>405378</v>
      </c>
      <c r="I27" s="825">
        <f t="shared" si="3"/>
        <v>1216134</v>
      </c>
      <c r="J27" s="810">
        <f t="shared" si="4"/>
        <v>405378.03495127126</v>
      </c>
      <c r="L27" s="826"/>
      <c r="O27" s="810">
        <f>+PRESUPUESTO!AS29</f>
        <v>0</v>
      </c>
      <c r="R27" s="828">
        <f>+R26</f>
        <v>15</v>
      </c>
      <c r="S27" s="810">
        <v>2</v>
      </c>
      <c r="T27" s="810">
        <v>0.1</v>
      </c>
      <c r="U27" s="810">
        <f t="shared" si="13"/>
        <v>3</v>
      </c>
    </row>
    <row r="28" spans="1:22" s="810" customFormat="1" ht="16.5">
      <c r="A28" s="819">
        <v>14</v>
      </c>
      <c r="B28" s="820" t="s">
        <v>1075</v>
      </c>
      <c r="C28" s="820" t="str">
        <f t="shared" si="0"/>
        <v>630</v>
      </c>
      <c r="D28" s="820"/>
      <c r="E28" s="821" t="str">
        <f t="shared" si="11"/>
        <v>CONCRETO RESISTENCIA 14MPA (G) (CICLOPEO)</v>
      </c>
      <c r="F28" s="822" t="str">
        <f t="shared" si="12"/>
        <v>m3</v>
      </c>
      <c r="G28" s="823">
        <f t="shared" si="9"/>
        <v>9</v>
      </c>
      <c r="H28" s="824">
        <f t="shared" si="8"/>
        <v>255528</v>
      </c>
      <c r="I28" s="825">
        <f t="shared" si="3"/>
        <v>2299752</v>
      </c>
      <c r="J28" s="810">
        <f t="shared" si="4"/>
        <v>255527.90868121994</v>
      </c>
      <c r="L28" s="826"/>
      <c r="R28" s="828">
        <f>+R27</f>
        <v>15</v>
      </c>
      <c r="S28" s="810">
        <v>2</v>
      </c>
      <c r="T28" s="810">
        <v>0.3</v>
      </c>
      <c r="U28" s="810">
        <f t="shared" si="13"/>
        <v>9</v>
      </c>
    </row>
    <row r="29" spans="1:22" s="810" customFormat="1" ht="16.5">
      <c r="A29" s="819">
        <v>15</v>
      </c>
      <c r="B29" s="820" t="s">
        <v>1303</v>
      </c>
      <c r="C29" s="820" t="str">
        <f t="shared" si="0"/>
        <v>640</v>
      </c>
      <c r="D29" s="820"/>
      <c r="E29" s="821" t="str">
        <f t="shared" si="11"/>
        <v>ACERO DE REFUERZO FY 4200 MPA.</v>
      </c>
      <c r="F29" s="822" t="str">
        <f t="shared" si="12"/>
        <v>kg</v>
      </c>
      <c r="G29" s="823">
        <f t="shared" si="9"/>
        <v>1838</v>
      </c>
      <c r="H29" s="824">
        <f t="shared" si="8"/>
        <v>4987</v>
      </c>
      <c r="I29" s="825">
        <f t="shared" si="3"/>
        <v>9166106</v>
      </c>
      <c r="J29" s="810">
        <f t="shared" si="4"/>
        <v>4987.085711606951</v>
      </c>
      <c r="L29" s="826"/>
      <c r="O29" s="810">
        <f>+PRESUPUESTO!AS37</f>
        <v>0</v>
      </c>
      <c r="R29" s="826"/>
      <c r="U29" s="810">
        <f>+U26*70</f>
        <v>1837.5</v>
      </c>
    </row>
    <row r="30" spans="1:22" s="810" customFormat="1" ht="27.75" customHeight="1">
      <c r="A30" s="819">
        <v>16</v>
      </c>
      <c r="B30" s="820" t="s">
        <v>1319</v>
      </c>
      <c r="C30" s="820" t="str">
        <f t="shared" si="0"/>
        <v>670</v>
      </c>
      <c r="D30" s="820"/>
      <c r="E30" s="821" t="str">
        <f t="shared" si="11"/>
        <v>DISIPADORES DE ENERGÍA Y SEDIMENTADORES EN CONCRETO CICLOPEO</v>
      </c>
      <c r="F30" s="822" t="str">
        <f t="shared" si="12"/>
        <v>m3</v>
      </c>
      <c r="G30" s="823">
        <f t="shared" si="9"/>
        <v>23</v>
      </c>
      <c r="H30" s="824">
        <f t="shared" si="8"/>
        <v>282146</v>
      </c>
      <c r="I30" s="825">
        <f t="shared" si="3"/>
        <v>6489358</v>
      </c>
      <c r="J30" s="810">
        <f t="shared" si="4"/>
        <v>282146.48181304534</v>
      </c>
      <c r="L30" s="830">
        <v>30</v>
      </c>
      <c r="M30" s="810">
        <v>1.5</v>
      </c>
      <c r="N30" s="810">
        <v>0.3</v>
      </c>
      <c r="O30" s="810">
        <f>+N30*M30*L30</f>
        <v>13.499999999999998</v>
      </c>
      <c r="R30" s="818">
        <f>+R19</f>
        <v>20</v>
      </c>
      <c r="S30" s="810">
        <v>1.5</v>
      </c>
      <c r="T30" s="810">
        <v>0.3</v>
      </c>
      <c r="U30" s="810">
        <f>+T30*S30*R30</f>
        <v>9</v>
      </c>
    </row>
    <row r="31" spans="1:22" s="810" customFormat="1" ht="25.5">
      <c r="A31" s="819">
        <v>17</v>
      </c>
      <c r="B31" s="820" t="s">
        <v>1320</v>
      </c>
      <c r="C31" s="820" t="str">
        <f t="shared" si="0"/>
        <v>671</v>
      </c>
      <c r="D31" s="820"/>
      <c r="E31" s="821" t="str">
        <f t="shared" si="11"/>
        <v>CUNETA DE CONCRETO VACIADA IN SITU; INCLUYE LA CONFORMACION DE LA SUPERFICIE DE APOYO</v>
      </c>
      <c r="F31" s="822" t="str">
        <f t="shared" si="12"/>
        <v>m3</v>
      </c>
      <c r="G31" s="823">
        <f t="shared" si="9"/>
        <v>3</v>
      </c>
      <c r="H31" s="824">
        <f t="shared" si="8"/>
        <v>568344</v>
      </c>
      <c r="I31" s="825">
        <f t="shared" si="3"/>
        <v>1705032</v>
      </c>
      <c r="J31" s="810">
        <f t="shared" si="4"/>
        <v>568343.63154512271</v>
      </c>
      <c r="L31" s="818">
        <f>+L22</f>
        <v>10</v>
      </c>
      <c r="M31" s="810">
        <v>1</v>
      </c>
      <c r="N31" s="810">
        <v>0.1</v>
      </c>
      <c r="O31" s="810">
        <f>+N31*M31*L31</f>
        <v>1</v>
      </c>
      <c r="R31" s="818">
        <f>+R30</f>
        <v>20</v>
      </c>
      <c r="S31" s="810">
        <v>1</v>
      </c>
      <c r="T31" s="810">
        <v>0.1</v>
      </c>
      <c r="U31" s="810">
        <f>+T31*S31*R31</f>
        <v>2</v>
      </c>
    </row>
    <row r="32" spans="1:22" s="810" customFormat="1" ht="16.5">
      <c r="A32" s="819">
        <v>18</v>
      </c>
      <c r="B32" s="820" t="s">
        <v>1331</v>
      </c>
      <c r="C32" s="820" t="str">
        <f t="shared" si="0"/>
        <v>673</v>
      </c>
      <c r="D32" s="820"/>
      <c r="E32" s="821" t="str">
        <f t="shared" si="11"/>
        <v>GEOTEXTIL TIPO NT-2500 O SIMILAR NO TEJIDO</v>
      </c>
      <c r="F32" s="822" t="str">
        <f t="shared" si="12"/>
        <v>m2</v>
      </c>
      <c r="G32" s="823">
        <f t="shared" si="9"/>
        <v>1036</v>
      </c>
      <c r="H32" s="824">
        <f t="shared" si="8"/>
        <v>7336</v>
      </c>
      <c r="I32" s="825">
        <f t="shared" si="3"/>
        <v>7600096</v>
      </c>
      <c r="J32" s="810">
        <f t="shared" si="4"/>
        <v>7335.7177372916667</v>
      </c>
      <c r="L32" s="818">
        <f>+L21</f>
        <v>20</v>
      </c>
      <c r="M32" s="810">
        <f>0.8*2+0.6*2</f>
        <v>2.8</v>
      </c>
      <c r="O32" s="810">
        <f>+M32*L32</f>
        <v>56</v>
      </c>
      <c r="R32" s="818">
        <f>+R21</f>
        <v>100</v>
      </c>
      <c r="S32" s="810">
        <f>(0.8*2+0.6*2)+7</f>
        <v>9.8000000000000007</v>
      </c>
      <c r="U32" s="810">
        <f>+S32*R32</f>
        <v>980.00000000000011</v>
      </c>
    </row>
    <row r="33" spans="1:22" s="810" customFormat="1" ht="26.25" customHeight="1">
      <c r="A33" s="819">
        <v>19</v>
      </c>
      <c r="B33" s="820" t="s">
        <v>1596</v>
      </c>
      <c r="C33" s="820" t="str">
        <f t="shared" si="0"/>
        <v>2.P</v>
      </c>
      <c r="D33" s="820" t="str">
        <f>+B33</f>
        <v>2.P</v>
      </c>
      <c r="E33" s="821" t="str">
        <f t="shared" si="11"/>
        <v>ESTRUCTURAS DE DRENAJE EN SACOS DE SUELO CEMENTO PROPORCIÓN 5:1</v>
      </c>
      <c r="F33" s="822" t="str">
        <f t="shared" si="12"/>
        <v>m2</v>
      </c>
      <c r="G33" s="823">
        <f t="shared" si="9"/>
        <v>480</v>
      </c>
      <c r="H33" s="824">
        <f t="shared" si="8"/>
        <v>35628</v>
      </c>
      <c r="I33" s="825">
        <f t="shared" si="3"/>
        <v>17101440</v>
      </c>
      <c r="J33" s="810">
        <f t="shared" si="4"/>
        <v>35628</v>
      </c>
      <c r="L33" s="818"/>
      <c r="O33" s="810">
        <f>+L33*M33</f>
        <v>0</v>
      </c>
      <c r="R33" s="818">
        <f>+R32*4</f>
        <v>400</v>
      </c>
      <c r="S33" s="810">
        <v>1.2</v>
      </c>
      <c r="U33" s="810">
        <f>+R33*S33</f>
        <v>480</v>
      </c>
    </row>
    <row r="34" spans="1:22" s="810" customFormat="1" ht="16.5">
      <c r="A34" s="819">
        <v>20</v>
      </c>
      <c r="B34" s="820" t="s">
        <v>1618</v>
      </c>
      <c r="C34" s="820" t="str">
        <f t="shared" si="0"/>
        <v>3.P</v>
      </c>
      <c r="D34" s="820" t="str">
        <f>+B34</f>
        <v>3.P</v>
      </c>
      <c r="E34" s="821" t="str">
        <f t="shared" si="11"/>
        <v xml:space="preserve"> TRINCHOS EN GUADUA CON POSTES DE MADERA</v>
      </c>
      <c r="F34" s="822" t="str">
        <f t="shared" si="12"/>
        <v>m2</v>
      </c>
      <c r="G34" s="823">
        <f>+ROUND(O34+U34,0)</f>
        <v>240</v>
      </c>
      <c r="H34" s="824">
        <f t="shared" si="8"/>
        <v>33839</v>
      </c>
      <c r="I34" s="825">
        <f t="shared" si="3"/>
        <v>8121360</v>
      </c>
      <c r="J34" s="810">
        <f t="shared" ref="J34" si="14">VLOOKUP(B34,INDICE,4,0)</f>
        <v>33839</v>
      </c>
      <c r="L34" s="818"/>
      <c r="R34" s="818">
        <f>+R33</f>
        <v>400</v>
      </c>
      <c r="S34" s="810">
        <v>0.6</v>
      </c>
      <c r="U34" s="810">
        <f>+R34*S34</f>
        <v>240</v>
      </c>
    </row>
    <row r="35" spans="1:22" s="810" customFormat="1" ht="48" customHeight="1">
      <c r="A35" s="819">
        <v>21</v>
      </c>
      <c r="B35" s="832" t="s">
        <v>1609</v>
      </c>
      <c r="C35" s="820" t="str">
        <f>MID(B35,1,3)</f>
        <v>681</v>
      </c>
      <c r="D35" s="833" t="str">
        <f>+B35</f>
        <v>681.1P</v>
      </c>
      <c r="E35" s="821" t="str">
        <f>VLOOKUP(B35,INDICE,2,0)</f>
        <v>GAVIÓN RELLENO DE SUELO CON GEOTEXTIL, DE MALLA DE ALAMBRE DE ACERO ENTRELAZADO  CLASE 1; RECUBRIMIENTO DE ZINC (GALVANIZADO)</v>
      </c>
      <c r="F35" s="822" t="str">
        <f>VLOOKUP(B35,INDICE,3,0)</f>
        <v>m3</v>
      </c>
      <c r="G35" s="823">
        <v>22</v>
      </c>
      <c r="H35" s="824">
        <f>+ROUND(J35,0)</f>
        <v>100730</v>
      </c>
      <c r="I35" s="825">
        <f>+H35*G35</f>
        <v>2216060</v>
      </c>
      <c r="J35" s="810">
        <f>VLOOKUP(B35,INDICE,4,0)</f>
        <v>100730</v>
      </c>
      <c r="L35" s="830"/>
      <c r="R35" s="830"/>
    </row>
    <row r="36" spans="1:22" s="810" customFormat="1" ht="48" customHeight="1">
      <c r="A36" s="819">
        <v>22</v>
      </c>
      <c r="B36" s="832" t="s">
        <v>1587</v>
      </c>
      <c r="C36" s="820" t="str">
        <f t="shared" ref="C36:C37" si="15">MID(B36,1,3)</f>
        <v>630</v>
      </c>
      <c r="D36" s="833" t="str">
        <f t="shared" ref="D36:D37" si="16">+B36</f>
        <v>630.4P</v>
      </c>
      <c r="E36" s="821" t="str">
        <f>VLOOKUP(B36,INDICE,2,0)</f>
        <v>SUMINISTRO E INSTALACION DE HEXÁPODO EN CONCRETO CLASE C (INCLUYE ACERO DE REFUERZO GRADO 60 Y ACERO PARA AMARRE ENTRE HEXÁPODOS)</v>
      </c>
      <c r="F36" s="822" t="str">
        <f>VLOOKUP(B36,INDICE,3,0)</f>
        <v>UND</v>
      </c>
      <c r="G36" s="823">
        <v>6</v>
      </c>
      <c r="H36" s="824">
        <f t="shared" ref="H36:H37" si="17">+ROUND(J36,0)</f>
        <v>870610</v>
      </c>
      <c r="I36" s="825">
        <f t="shared" ref="I36:I37" si="18">+H36*G36</f>
        <v>5223660</v>
      </c>
      <c r="J36" s="810">
        <f>VLOOKUP(B36,INDICE,4,0)</f>
        <v>870610</v>
      </c>
      <c r="L36" s="830"/>
      <c r="R36" s="830"/>
    </row>
    <row r="37" spans="1:22" s="810" customFormat="1" ht="16.5">
      <c r="A37" s="819">
        <v>23</v>
      </c>
      <c r="B37" s="832" t="s">
        <v>1576</v>
      </c>
      <c r="C37" s="820" t="str">
        <f t="shared" si="15"/>
        <v>630</v>
      </c>
      <c r="D37" s="833" t="str">
        <f t="shared" si="16"/>
        <v>630.3.2P</v>
      </c>
      <c r="E37" s="821" t="str">
        <f>VLOOKUP(B37,INDICE,2,0)</f>
        <v>BOLSACRETO RESISTENCIA 17,5MPa (CLASE E )</v>
      </c>
      <c r="F37" s="822" t="str">
        <f>VLOOKUP(B37,INDICE,3,0)</f>
        <v>m3</v>
      </c>
      <c r="G37" s="823">
        <v>4</v>
      </c>
      <c r="H37" s="824">
        <f t="shared" si="17"/>
        <v>589721</v>
      </c>
      <c r="I37" s="825">
        <f t="shared" si="18"/>
        <v>2358884</v>
      </c>
      <c r="J37" s="810">
        <f>VLOOKUP(B37,INDICE,4,0)</f>
        <v>589721</v>
      </c>
      <c r="L37" s="830"/>
      <c r="R37" s="830"/>
    </row>
    <row r="38" spans="1:22" s="810" customFormat="1" ht="25.5">
      <c r="A38" s="819">
        <v>24</v>
      </c>
      <c r="B38" s="820" t="s">
        <v>1081</v>
      </c>
      <c r="C38" s="820" t="str">
        <f t="shared" si="0"/>
        <v>681</v>
      </c>
      <c r="D38" s="820"/>
      <c r="E38" s="821" t="str">
        <f t="shared" si="11"/>
        <v xml:space="preserve">GAVIÓNES DE MALLA DE ALAMBRE DE ACERO ENTRELAZADO  CLASE 1; RECUBRIMIENTO DE ZINC (GALVANIZADO) </v>
      </c>
      <c r="F38" s="822" t="str">
        <f t="shared" si="12"/>
        <v>m3</v>
      </c>
      <c r="G38" s="823">
        <f t="shared" si="9"/>
        <v>144</v>
      </c>
      <c r="H38" s="824">
        <f t="shared" si="8"/>
        <v>148119</v>
      </c>
      <c r="I38" s="825">
        <f t="shared" si="3"/>
        <v>21329136</v>
      </c>
      <c r="J38" s="810">
        <f t="shared" si="4"/>
        <v>148119.20622224206</v>
      </c>
      <c r="L38" s="830">
        <v>12</v>
      </c>
      <c r="M38" s="810">
        <v>1</v>
      </c>
      <c r="N38" s="810">
        <v>2</v>
      </c>
      <c r="O38" s="810">
        <f>+N38*M38*L38</f>
        <v>24</v>
      </c>
      <c r="R38" s="830">
        <f>+R12</f>
        <v>15</v>
      </c>
      <c r="S38" s="810">
        <v>4</v>
      </c>
      <c r="T38" s="810">
        <v>2</v>
      </c>
      <c r="U38" s="810">
        <f>+T38*S38*R38</f>
        <v>120</v>
      </c>
    </row>
    <row r="39" spans="1:22" s="810" customFormat="1" ht="16.5">
      <c r="A39" s="819">
        <v>25</v>
      </c>
      <c r="B39" s="820" t="s">
        <v>1082</v>
      </c>
      <c r="C39" s="820" t="str">
        <f t="shared" si="0"/>
        <v>810</v>
      </c>
      <c r="D39" s="820"/>
      <c r="E39" s="821" t="str">
        <f t="shared" ref="E39" si="19">VLOOKUP(B39,INDICE,2,0)</f>
        <v>PROTECCIÓN DE TALUDES CON HIDROSIEMBRA CONTROLADA.</v>
      </c>
      <c r="F39" s="822" t="str">
        <f t="shared" ref="F39" si="20">VLOOKUP(B39,INDICE,3,0)</f>
        <v>m2</v>
      </c>
      <c r="G39" s="823">
        <f t="shared" si="9"/>
        <v>3200</v>
      </c>
      <c r="H39" s="824">
        <f t="shared" si="8"/>
        <v>4545</v>
      </c>
      <c r="I39" s="825">
        <f t="shared" si="3"/>
        <v>14544000</v>
      </c>
      <c r="J39" s="810">
        <f t="shared" ref="J39" si="21">VLOOKUP(B39,INDICE,4,0)</f>
        <v>4544.5164771220479</v>
      </c>
      <c r="L39" s="830"/>
      <c r="R39" s="818">
        <f>+R34</f>
        <v>400</v>
      </c>
      <c r="S39" s="810">
        <v>8</v>
      </c>
      <c r="U39" s="810">
        <f>+R39*S39</f>
        <v>3200</v>
      </c>
    </row>
    <row r="40" spans="1:22" s="810" customFormat="1" ht="38.25" customHeight="1">
      <c r="A40" s="819">
        <v>26</v>
      </c>
      <c r="B40" s="832" t="s">
        <v>1589</v>
      </c>
      <c r="C40" s="820" t="str">
        <f t="shared" si="0"/>
        <v>900</v>
      </c>
      <c r="D40" s="834" t="s">
        <v>1589</v>
      </c>
      <c r="E40" s="821" t="str">
        <f>VLOOKUP(B40,INDICE,2,0)</f>
        <v>TRANSPORTE DE MATERIALES  AFIRMADOS, AGREGADOS, RELLENOS, SUB-BASE, BASE Y MEZCLAS ASFALTICAS (a partir de los km asumidos en cada APU)</v>
      </c>
      <c r="F40" s="822" t="str">
        <f t="shared" si="12"/>
        <v>m3-km</v>
      </c>
      <c r="G40" s="823">
        <f>+ROUND(O40+U40,0)</f>
        <v>9776</v>
      </c>
      <c r="H40" s="824">
        <f t="shared" si="8"/>
        <v>1231</v>
      </c>
      <c r="I40" s="825">
        <f t="shared" si="3"/>
        <v>12034256</v>
      </c>
      <c r="J40" s="810">
        <f t="shared" si="4"/>
        <v>1231.060606060606</v>
      </c>
      <c r="L40" s="830"/>
      <c r="O40" s="810">
        <f>+(O25+O26+O27+O28+O21+O22+O20+O31+O38)*29</f>
        <v>3874.3999999999996</v>
      </c>
      <c r="R40" s="830"/>
      <c r="U40" s="810">
        <f>+(U25+U26+U27+U28+U21+U22+U20+U31+U38)*22</f>
        <v>5901.5</v>
      </c>
    </row>
    <row r="41" spans="1:22" s="810" customFormat="1" ht="53.25" customHeight="1">
      <c r="A41" s="819">
        <v>27</v>
      </c>
      <c r="B41" s="820" t="s">
        <v>1085</v>
      </c>
      <c r="C41" s="820" t="str">
        <f t="shared" si="0"/>
        <v>900</v>
      </c>
      <c r="D41" s="820"/>
      <c r="E41" s="821" t="str">
        <f>VLOOKUP(B41,INDICE,2,0)</f>
        <v>TRANSPORTE DE MATERIALES PROVENIENTES DE LA EXCAVACIÓN DE LA EXPLANACIÓN, CANALES Y PRÉSTAMOS PARA DISTANCIAS MAYORES DE MIL METROS (1.000 M) MEDIDO A PARTIR DE CIEN METROS (100 M).</v>
      </c>
      <c r="F41" s="822" t="str">
        <f t="shared" si="12"/>
        <v>m3-km</v>
      </c>
      <c r="G41" s="823">
        <f>+ROUND(O41+U41+V41,2)</f>
        <v>2240</v>
      </c>
      <c r="H41" s="824">
        <f t="shared" si="8"/>
        <v>1231</v>
      </c>
      <c r="I41" s="825">
        <f>+H41*G41</f>
        <v>2757440</v>
      </c>
      <c r="J41" s="810">
        <f t="shared" si="4"/>
        <v>1231.060606060606</v>
      </c>
      <c r="L41" s="830"/>
      <c r="O41" s="827">
        <f>+(O17+O18+O19)*5</f>
        <v>865</v>
      </c>
      <c r="R41" s="830"/>
      <c r="U41" s="827">
        <f>+(U17+U18+U19)*5</f>
        <v>1350</v>
      </c>
      <c r="V41" s="810">
        <v>25</v>
      </c>
    </row>
    <row r="42" spans="1:22" s="810" customFormat="1" ht="25.5">
      <c r="A42" s="819">
        <v>28</v>
      </c>
      <c r="B42" s="820" t="s">
        <v>1086</v>
      </c>
      <c r="C42" s="820" t="str">
        <f t="shared" si="0"/>
        <v>900</v>
      </c>
      <c r="D42" s="820"/>
      <c r="E42" s="821" t="str">
        <f>VLOOKUP(B42,INDICE,2,0)</f>
        <v>TRANSPORTE DE MATERIALES PROVENIENTES DE DERRUMBES, MEDIDO A PARTIR DE CIEN METROS (100 M)</v>
      </c>
      <c r="F42" s="822" t="str">
        <f t="shared" si="12"/>
        <v>m3-km</v>
      </c>
      <c r="G42" s="823">
        <f t="shared" si="9"/>
        <v>36800</v>
      </c>
      <c r="H42" s="824">
        <f t="shared" si="8"/>
        <v>1231</v>
      </c>
      <c r="I42" s="825">
        <f>+H42*G42</f>
        <v>45300800</v>
      </c>
      <c r="J42" s="810">
        <f t="shared" si="4"/>
        <v>1231.060606060606</v>
      </c>
      <c r="L42" s="830"/>
      <c r="O42" s="810">
        <f>+O16*5</f>
        <v>35000</v>
      </c>
      <c r="R42" s="830"/>
      <c r="U42" s="810">
        <f>+U16*5</f>
        <v>1800</v>
      </c>
    </row>
    <row r="43" spans="1:22" s="810" customFormat="1" ht="5.25" customHeight="1" thickBot="1">
      <c r="A43" s="835"/>
      <c r="B43" s="836"/>
      <c r="C43" s="836"/>
      <c r="D43" s="836"/>
      <c r="E43" s="837"/>
      <c r="F43" s="836"/>
      <c r="G43" s="838"/>
      <c r="H43" s="839"/>
      <c r="I43" s="840"/>
    </row>
    <row r="44" spans="1:22" s="810" customFormat="1" ht="11.25" customHeight="1">
      <c r="A44" s="841"/>
      <c r="B44" s="842"/>
      <c r="C44" s="843"/>
      <c r="D44" s="843"/>
      <c r="E44" s="844"/>
      <c r="F44" s="843"/>
      <c r="G44" s="845"/>
      <c r="H44" s="846"/>
      <c r="I44" s="847"/>
    </row>
    <row r="45" spans="1:22" s="854" customFormat="1" ht="13.5" customHeight="1">
      <c r="A45" s="848"/>
      <c r="B45" s="911" t="s">
        <v>1640</v>
      </c>
      <c r="C45" s="912"/>
      <c r="D45" s="912"/>
      <c r="E45" s="912"/>
      <c r="F45" s="912"/>
      <c r="G45" s="913"/>
      <c r="H45" s="849"/>
      <c r="I45" s="850">
        <f>SUM(I15:I43)</f>
        <v>294868577</v>
      </c>
      <c r="J45" s="851"/>
      <c r="K45" s="851"/>
      <c r="L45" s="852"/>
      <c r="M45" s="853"/>
    </row>
    <row r="46" spans="1:22" s="854" customFormat="1" ht="29.25" customHeight="1">
      <c r="A46" s="855"/>
      <c r="B46" s="900" t="s">
        <v>1641</v>
      </c>
      <c r="C46" s="901"/>
      <c r="D46" s="901"/>
      <c r="E46" s="901"/>
      <c r="F46" s="901"/>
      <c r="G46" s="902"/>
      <c r="H46" s="856" t="s">
        <v>1642</v>
      </c>
      <c r="I46" s="857">
        <f>ROUND(+I45*J46,0)+L46</f>
        <v>2955020</v>
      </c>
      <c r="J46" s="858">
        <v>0.01</v>
      </c>
      <c r="K46" s="858"/>
      <c r="L46" s="854">
        <v>6334</v>
      </c>
    </row>
    <row r="47" spans="1:22" s="854" customFormat="1" ht="15" customHeight="1">
      <c r="A47" s="855"/>
      <c r="B47" s="900" t="s">
        <v>1643</v>
      </c>
      <c r="C47" s="901"/>
      <c r="D47" s="901"/>
      <c r="E47" s="901"/>
      <c r="F47" s="901"/>
      <c r="G47" s="902"/>
      <c r="H47" s="859"/>
      <c r="I47" s="860">
        <f>SUM(I45:I46)</f>
        <v>297823597</v>
      </c>
    </row>
    <row r="48" spans="1:22" s="854" customFormat="1" ht="13.5" customHeight="1">
      <c r="A48" s="855"/>
      <c r="B48" s="900" t="s">
        <v>1644</v>
      </c>
      <c r="C48" s="901"/>
      <c r="D48" s="901"/>
      <c r="E48" s="901"/>
      <c r="F48" s="901"/>
      <c r="G48" s="902"/>
      <c r="H48" s="861"/>
      <c r="I48" s="860">
        <f>ROUND((+I47/(1+I56)*I55*0.19),0)</f>
        <v>2176403</v>
      </c>
    </row>
    <row r="49" spans="1:13" s="854" customFormat="1" ht="4.5" customHeight="1">
      <c r="A49" s="855"/>
      <c r="B49" s="914"/>
      <c r="C49" s="915"/>
      <c r="D49" s="915"/>
      <c r="E49" s="915"/>
      <c r="F49" s="915"/>
      <c r="G49" s="916"/>
      <c r="H49" s="862"/>
      <c r="I49" s="863"/>
    </row>
    <row r="50" spans="1:13" s="854" customFormat="1" ht="13.5" customHeight="1" thickBot="1">
      <c r="A50" s="855"/>
      <c r="B50" s="900" t="s">
        <v>1645</v>
      </c>
      <c r="C50" s="901"/>
      <c r="D50" s="901"/>
      <c r="E50" s="901"/>
      <c r="F50" s="901"/>
      <c r="G50" s="902"/>
      <c r="H50" s="864"/>
      <c r="I50" s="865">
        <f>I47+I48</f>
        <v>300000000</v>
      </c>
      <c r="J50" s="866">
        <v>400000000</v>
      </c>
      <c r="K50" s="866"/>
      <c r="L50" s="853"/>
      <c r="M50" s="853"/>
    </row>
    <row r="51" spans="1:13" s="871" customFormat="1" ht="19.5" customHeight="1" thickTop="1" thickBot="1">
      <c r="A51" s="867" t="s">
        <v>1646</v>
      </c>
      <c r="B51" s="868"/>
      <c r="C51" s="868"/>
      <c r="D51" s="868"/>
      <c r="E51" s="868"/>
      <c r="F51" s="868"/>
      <c r="G51" s="868"/>
      <c r="H51" s="868"/>
      <c r="I51" s="869"/>
      <c r="J51" s="870">
        <f>+J50-I50</f>
        <v>100000000</v>
      </c>
      <c r="L51" s="872"/>
    </row>
    <row r="52" spans="1:13" s="854" customFormat="1" ht="37.5" customHeight="1" thickBot="1">
      <c r="A52" s="917" t="s">
        <v>1647</v>
      </c>
      <c r="B52" s="918"/>
      <c r="C52" s="918"/>
      <c r="D52" s="918"/>
      <c r="E52" s="918"/>
      <c r="F52" s="919"/>
      <c r="G52" s="920" t="s">
        <v>1632</v>
      </c>
      <c r="H52" s="921"/>
      <c r="I52" s="873" t="s">
        <v>1648</v>
      </c>
    </row>
    <row r="53" spans="1:13" s="854" customFormat="1" ht="14.25" thickBot="1">
      <c r="A53" s="924" t="s">
        <v>1649</v>
      </c>
      <c r="B53" s="925"/>
      <c r="C53" s="925"/>
      <c r="D53" s="925"/>
      <c r="E53" s="925"/>
      <c r="F53" s="926"/>
      <c r="G53" s="874" t="s">
        <v>1056</v>
      </c>
      <c r="H53" s="875" t="s">
        <v>1650</v>
      </c>
      <c r="I53" s="876">
        <v>0.2</v>
      </c>
    </row>
    <row r="54" spans="1:13" s="854" customFormat="1" ht="14.25" thickBot="1">
      <c r="A54" s="924" t="s">
        <v>1651</v>
      </c>
      <c r="B54" s="925"/>
      <c r="C54" s="925"/>
      <c r="D54" s="925"/>
      <c r="E54" s="925"/>
      <c r="F54" s="926"/>
      <c r="G54" s="874" t="s">
        <v>1652</v>
      </c>
      <c r="H54" s="877" t="s">
        <v>1653</v>
      </c>
      <c r="I54" s="878">
        <v>0.05</v>
      </c>
    </row>
    <row r="55" spans="1:13" s="854" customFormat="1" ht="25.5" customHeight="1" thickBot="1">
      <c r="A55" s="917" t="s">
        <v>1654</v>
      </c>
      <c r="B55" s="918"/>
      <c r="C55" s="918"/>
      <c r="D55" s="918"/>
      <c r="E55" s="918"/>
      <c r="F55" s="919"/>
      <c r="G55" s="920" t="s">
        <v>1058</v>
      </c>
      <c r="H55" s="921" t="s">
        <v>1655</v>
      </c>
      <c r="I55" s="878">
        <v>0.05</v>
      </c>
    </row>
    <row r="56" spans="1:13" s="854" customFormat="1" ht="25.5" customHeight="1" thickBot="1">
      <c r="A56" s="917" t="s">
        <v>1656</v>
      </c>
      <c r="B56" s="918"/>
      <c r="C56" s="918"/>
      <c r="D56" s="918"/>
      <c r="E56" s="918"/>
      <c r="F56" s="919"/>
      <c r="G56" s="920" t="s">
        <v>1657</v>
      </c>
      <c r="H56" s="921" t="s">
        <v>1658</v>
      </c>
      <c r="I56" s="878">
        <f>SUM(I53:I55)</f>
        <v>0.3</v>
      </c>
    </row>
    <row r="57" spans="1:13" s="854" customFormat="1" ht="25.5" customHeight="1" thickBot="1">
      <c r="A57" s="917" t="s">
        <v>1659</v>
      </c>
      <c r="B57" s="918"/>
      <c r="C57" s="918"/>
      <c r="D57" s="918"/>
      <c r="E57" s="918"/>
      <c r="F57" s="919"/>
      <c r="G57" s="920"/>
      <c r="H57" s="922"/>
      <c r="I57" s="923"/>
    </row>
    <row r="58" spans="1:13" s="854" customFormat="1" ht="14.25" thickBot="1">
      <c r="A58" s="924" t="s">
        <v>1660</v>
      </c>
      <c r="B58" s="925"/>
      <c r="C58" s="925"/>
      <c r="D58" s="925"/>
      <c r="E58" s="925"/>
      <c r="F58" s="926"/>
      <c r="G58" s="927"/>
      <c r="H58" s="928"/>
      <c r="I58" s="929"/>
    </row>
    <row r="59" spans="1:13" s="854" customFormat="1" ht="16.5">
      <c r="A59" s="879"/>
      <c r="B59" s="880"/>
      <c r="C59" s="880"/>
      <c r="D59" s="880"/>
      <c r="E59" s="881"/>
      <c r="F59" s="882"/>
      <c r="G59" s="882"/>
      <c r="H59" s="882"/>
      <c r="I59" s="883"/>
    </row>
    <row r="60" spans="1:13" s="854" customFormat="1" ht="16.5">
      <c r="A60" s="884" t="s">
        <v>1661</v>
      </c>
      <c r="B60" s="885"/>
      <c r="C60" s="885"/>
      <c r="D60" s="885"/>
      <c r="E60" s="885"/>
      <c r="F60" s="886"/>
      <c r="G60" s="882"/>
      <c r="H60" s="882"/>
      <c r="I60" s="883"/>
    </row>
    <row r="61" spans="1:13">
      <c r="A61" s="887"/>
      <c r="B61" s="888"/>
      <c r="C61" s="888"/>
      <c r="D61" s="888"/>
      <c r="E61" s="888"/>
      <c r="F61" s="889"/>
      <c r="G61" s="888"/>
      <c r="H61" s="888"/>
      <c r="I61" s="890"/>
    </row>
    <row r="62" spans="1:13" ht="13.5">
      <c r="A62" s="884" t="s">
        <v>1662</v>
      </c>
      <c r="B62" s="888"/>
      <c r="C62" s="888"/>
      <c r="D62" s="888"/>
      <c r="E62" s="888"/>
      <c r="F62" s="889"/>
      <c r="G62" s="888"/>
      <c r="H62" s="888"/>
      <c r="I62" s="890"/>
    </row>
    <row r="63" spans="1:13" ht="13.5" thickBot="1">
      <c r="A63" s="891"/>
      <c r="B63" s="892"/>
      <c r="C63" s="892"/>
      <c r="D63" s="892"/>
      <c r="E63" s="892"/>
      <c r="F63" s="893"/>
      <c r="G63" s="892"/>
      <c r="H63" s="892"/>
      <c r="I63" s="894"/>
    </row>
  </sheetData>
  <mergeCells count="34">
    <mergeCell ref="A57:F57"/>
    <mergeCell ref="G57:I57"/>
    <mergeCell ref="A58:F58"/>
    <mergeCell ref="G58:I58"/>
    <mergeCell ref="A53:F53"/>
    <mergeCell ref="A54:F54"/>
    <mergeCell ref="A55:F55"/>
    <mergeCell ref="G55:H55"/>
    <mergeCell ref="A56:F56"/>
    <mergeCell ref="G56:H56"/>
    <mergeCell ref="B47:G47"/>
    <mergeCell ref="B48:G48"/>
    <mergeCell ref="B49:G49"/>
    <mergeCell ref="B50:G50"/>
    <mergeCell ref="A52:F52"/>
    <mergeCell ref="G52:H52"/>
    <mergeCell ref="H12:H13"/>
    <mergeCell ref="I12:I13"/>
    <mergeCell ref="L13:O13"/>
    <mergeCell ref="R13:U13"/>
    <mergeCell ref="B45:G45"/>
    <mergeCell ref="B46:G46"/>
    <mergeCell ref="E11:G11"/>
    <mergeCell ref="A12:A13"/>
    <mergeCell ref="B12:B13"/>
    <mergeCell ref="E12:E13"/>
    <mergeCell ref="F12:F13"/>
    <mergeCell ref="G12:G13"/>
    <mergeCell ref="A10:I10"/>
    <mergeCell ref="A1:I1"/>
    <mergeCell ref="A2:I2"/>
    <mergeCell ref="A4:I4"/>
    <mergeCell ref="A6:I6"/>
    <mergeCell ref="A8:I8"/>
  </mergeCells>
  <pageMargins left="0.70866141732283472" right="0.3" top="0.36" bottom="0.34" header="0.14000000000000001" footer="0.17"/>
  <pageSetup scale="5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sheetPr>
  <dimension ref="A1:E49"/>
  <sheetViews>
    <sheetView zoomScale="60" zoomScaleNormal="60" workbookViewId="0">
      <pane xSplit="2" ySplit="2" topLeftCell="C19" activePane="bottomRight" state="frozen"/>
      <selection activeCell="B1" sqref="B1"/>
      <selection pane="topRight" activeCell="B1" sqref="B1"/>
      <selection pane="bottomLeft" activeCell="B1" sqref="B1"/>
      <selection pane="bottomRight" activeCell="A19" sqref="A19"/>
    </sheetView>
  </sheetViews>
  <sheetFormatPr baseColWidth="10" defaultRowHeight="52.5"/>
  <cols>
    <col min="1" max="1" width="16.7109375" style="114" customWidth="1"/>
    <col min="2" max="2" width="108.28515625" style="113" customWidth="1"/>
    <col min="3" max="3" width="15.42578125" style="126" customWidth="1"/>
    <col min="4" max="4" width="23.5703125" style="149" customWidth="1"/>
    <col min="5" max="5" width="30" style="170" customWidth="1"/>
    <col min="6" max="7" width="11.42578125" customWidth="1"/>
    <col min="8" max="8" width="1.28515625" customWidth="1"/>
    <col min="10" max="10" width="34.42578125" customWidth="1"/>
  </cols>
  <sheetData>
    <row r="1" spans="1:4" ht="96" customHeight="1" thickTop="1" thickBot="1">
      <c r="A1" s="930" t="s">
        <v>1355</v>
      </c>
      <c r="B1" s="931"/>
      <c r="C1" s="931"/>
      <c r="D1" s="932"/>
    </row>
    <row r="2" spans="1:4" ht="56.25" customHeight="1" thickTop="1" thickBot="1">
      <c r="A2" s="159" t="s">
        <v>1027</v>
      </c>
      <c r="B2" s="160" t="s">
        <v>1284</v>
      </c>
      <c r="C2" s="160" t="s">
        <v>1066</v>
      </c>
      <c r="D2" s="183" t="s">
        <v>1353</v>
      </c>
    </row>
    <row r="3" spans="1:4" ht="54" thickTop="1" thickBot="1">
      <c r="A3" s="120" t="s">
        <v>1067</v>
      </c>
      <c r="B3" s="121" t="s">
        <v>1087</v>
      </c>
      <c r="C3" s="122" t="s">
        <v>388</v>
      </c>
      <c r="D3" s="146">
        <f>VLOOKUP('201.7'!A88,'201.7'!A44:N115,14,FALSE)</f>
        <v>134790.41162427087</v>
      </c>
    </row>
    <row r="4" spans="1:4" ht="54" thickTop="1" thickBot="1">
      <c r="A4" s="120" t="s">
        <v>1069</v>
      </c>
      <c r="B4" s="121" t="s">
        <v>1088</v>
      </c>
      <c r="C4" s="122" t="s">
        <v>388</v>
      </c>
      <c r="D4" s="146">
        <f>VLOOKUP('210.1.1'!A88,'210.1.1'!A71:N142,14,FALSE)</f>
        <v>9216.9343016720777</v>
      </c>
    </row>
    <row r="5" spans="1:4" ht="54" thickTop="1" thickBot="1">
      <c r="A5" s="120" t="s">
        <v>1070</v>
      </c>
      <c r="B5" s="121" t="s">
        <v>1089</v>
      </c>
      <c r="C5" s="122" t="s">
        <v>388</v>
      </c>
      <c r="D5" s="146">
        <f>VLOOKUP('211.1'!A88,'211.1'!A88:N148,14,FALSE)</f>
        <v>8317.0279273282031</v>
      </c>
    </row>
    <row r="6" spans="1:4" ht="54" thickTop="1" thickBot="1">
      <c r="A6" s="124" t="s">
        <v>1291</v>
      </c>
      <c r="B6" s="125" t="s">
        <v>1090</v>
      </c>
      <c r="C6" s="122" t="s">
        <v>388</v>
      </c>
      <c r="D6" s="147">
        <f>VLOOKUP('600.1.1'!A85,'600.1.1'!A85:N311,14,FALSE)</f>
        <v>15472.711493560288</v>
      </c>
    </row>
    <row r="7" spans="1:4" ht="54" thickTop="1" thickBot="1">
      <c r="A7" s="124" t="s">
        <v>1292</v>
      </c>
      <c r="B7" s="125" t="s">
        <v>1332</v>
      </c>
      <c r="C7" s="122" t="s">
        <v>388</v>
      </c>
      <c r="D7" s="147">
        <f>VLOOKUP('600.2.1'!A88,'600.2.1'!A88:N310,14,FALSE)</f>
        <v>76227.050237277552</v>
      </c>
    </row>
    <row r="8" spans="1:4" ht="54" thickTop="1" thickBot="1">
      <c r="A8" s="124" t="s">
        <v>1293</v>
      </c>
      <c r="B8" s="125" t="s">
        <v>1333</v>
      </c>
      <c r="C8" s="122" t="s">
        <v>388</v>
      </c>
      <c r="D8" s="147">
        <f>VLOOKUP('600.2.2'!A90,'600.2.2'!A90:N312,14,FALSE)</f>
        <v>110435.59169213739</v>
      </c>
    </row>
    <row r="9" spans="1:4" ht="54" thickTop="1" thickBot="1">
      <c r="A9" s="124" t="s">
        <v>1071</v>
      </c>
      <c r="B9" s="125" t="s">
        <v>1334</v>
      </c>
      <c r="C9" s="122" t="s">
        <v>388</v>
      </c>
      <c r="D9" s="147">
        <f>VLOOKUP('610.2'!A89,'610.2'!A89:N315,14,FALSE)</f>
        <v>50272.586461693179</v>
      </c>
    </row>
    <row r="10" spans="1:4" ht="54" thickTop="1" thickBot="1">
      <c r="A10" s="124" t="s">
        <v>1295</v>
      </c>
      <c r="B10" s="125" t="s">
        <v>1091</v>
      </c>
      <c r="C10" s="122" t="s">
        <v>388</v>
      </c>
      <c r="D10" s="147">
        <f>VLOOKUP('610.5'!A89,'610.5'!A89:N318,14,FALSE)</f>
        <v>86203.806112073566</v>
      </c>
    </row>
    <row r="11" spans="1:4" ht="54" thickTop="1" thickBot="1">
      <c r="A11" s="124" t="s">
        <v>1300</v>
      </c>
      <c r="B11" s="125" t="s">
        <v>1335</v>
      </c>
      <c r="C11" s="122" t="s">
        <v>144</v>
      </c>
      <c r="D11" s="147">
        <f>VLOOKUP('621.1.2'!A99,'621.1.2'!A99:N326,14,FALSE)</f>
        <v>3227349.2250175574</v>
      </c>
    </row>
    <row r="12" spans="1:4" ht="54" thickTop="1" thickBot="1">
      <c r="A12" s="124" t="s">
        <v>1301</v>
      </c>
      <c r="B12" s="125" t="s">
        <v>1336</v>
      </c>
      <c r="C12" s="122" t="s">
        <v>144</v>
      </c>
      <c r="D12" s="147">
        <f>VLOOKUP('621.5.1'!A89,'621.5.1'!A89:N330,14,FALSE)</f>
        <v>559410.59753993689</v>
      </c>
    </row>
    <row r="13" spans="1:4" ht="54" thickTop="1" thickBot="1">
      <c r="A13" s="124" t="s">
        <v>1072</v>
      </c>
      <c r="B13" s="125" t="s">
        <v>1521</v>
      </c>
      <c r="C13" s="122" t="s">
        <v>388</v>
      </c>
      <c r="D13" s="147">
        <f>VLOOKUP('630.3'!A89,'630.3'!A89:N343,14,FALSE)</f>
        <v>678646.35277093656</v>
      </c>
    </row>
    <row r="14" spans="1:4" ht="54" thickTop="1" thickBot="1">
      <c r="A14" s="124" t="s">
        <v>1073</v>
      </c>
      <c r="B14" s="125" t="s">
        <v>1522</v>
      </c>
      <c r="C14" s="122" t="s">
        <v>388</v>
      </c>
      <c r="D14" s="147">
        <f>VLOOKUP('630.4'!A89,'630.4'!A89:N344,14,FALSE)</f>
        <v>605146.46411005384</v>
      </c>
    </row>
    <row r="15" spans="1:4" ht="54" thickTop="1" thickBot="1">
      <c r="A15" s="124" t="s">
        <v>1074</v>
      </c>
      <c r="B15" s="125" t="s">
        <v>1523</v>
      </c>
      <c r="C15" s="122" t="s">
        <v>388</v>
      </c>
      <c r="D15" s="147">
        <f>VLOOKUP('630.5'!A93,'630.5'!A93:N345,14,FALSE)</f>
        <v>405378.03495127126</v>
      </c>
    </row>
    <row r="16" spans="1:4" ht="54" thickTop="1" thickBot="1">
      <c r="A16" s="124" t="s">
        <v>1075</v>
      </c>
      <c r="B16" s="125" t="s">
        <v>1524</v>
      </c>
      <c r="C16" s="122" t="s">
        <v>388</v>
      </c>
      <c r="D16" s="147">
        <f>VLOOKUP('630.7'!A93,'630.7'!A90:N347,14,FALSE)</f>
        <v>255527.90868121994</v>
      </c>
    </row>
    <row r="17" spans="1:4" ht="54" thickTop="1" thickBot="1">
      <c r="A17" s="124" t="s">
        <v>1303</v>
      </c>
      <c r="B17" s="125" t="s">
        <v>1337</v>
      </c>
      <c r="C17" s="122" t="s">
        <v>377</v>
      </c>
      <c r="D17" s="147">
        <f>VLOOKUP('640.1'!A90,'640.1'!A90:N351,14,FALSE)</f>
        <v>4987.085711606951</v>
      </c>
    </row>
    <row r="18" spans="1:4" ht="54" thickTop="1" thickBot="1">
      <c r="A18" s="124" t="s">
        <v>1316</v>
      </c>
      <c r="B18" s="125" t="s">
        <v>1338</v>
      </c>
      <c r="C18" s="122" t="s">
        <v>144</v>
      </c>
      <c r="D18" s="147">
        <f>VLOOKUP('663.1'!A87,'663.1'!A87:N367,14,FALSE)</f>
        <v>15628.747690494376</v>
      </c>
    </row>
    <row r="19" spans="1:4" ht="54" thickTop="1" thickBot="1">
      <c r="A19" s="124" t="s">
        <v>1076</v>
      </c>
      <c r="B19" s="125" t="s">
        <v>1339</v>
      </c>
      <c r="C19" s="122" t="s">
        <v>388</v>
      </c>
      <c r="D19" s="147">
        <f>VLOOKUP('670.1'!A87,'670.1'!A87:N368,14,FALSE)</f>
        <v>212624.1892661757</v>
      </c>
    </row>
    <row r="20" spans="1:4" ht="54" thickTop="1" thickBot="1">
      <c r="A20" s="124" t="s">
        <v>1077</v>
      </c>
      <c r="B20" s="125" t="s">
        <v>1340</v>
      </c>
      <c r="C20" s="122" t="s">
        <v>388</v>
      </c>
      <c r="D20" s="147">
        <f>VLOOKUP('670.2'!A87,'670.2'!A87:N369,14,FALSE)</f>
        <v>245222.45446964289</v>
      </c>
    </row>
    <row r="21" spans="1:4" ht="54" thickTop="1" thickBot="1">
      <c r="A21" s="124" t="s">
        <v>1318</v>
      </c>
      <c r="B21" s="125" t="s">
        <v>1341</v>
      </c>
      <c r="C21" s="122" t="s">
        <v>388</v>
      </c>
      <c r="D21" s="147">
        <f>VLOOKUP('670.3'!A87,'670.3'!A87:N370,14,FALSE)</f>
        <v>228405.67411560545</v>
      </c>
    </row>
    <row r="22" spans="1:4" ht="54" thickTop="1" thickBot="1">
      <c r="A22" s="124" t="s">
        <v>1319</v>
      </c>
      <c r="B22" s="125" t="s">
        <v>1342</v>
      </c>
      <c r="C22" s="122" t="s">
        <v>388</v>
      </c>
      <c r="D22" s="147">
        <f>VLOOKUP('670.5'!A89,'670.5'!A89:N372,14,FALSE)</f>
        <v>282146.48181304534</v>
      </c>
    </row>
    <row r="23" spans="1:4" ht="54" thickTop="1" thickBot="1">
      <c r="A23" s="124" t="s">
        <v>1320</v>
      </c>
      <c r="B23" s="125" t="s">
        <v>1343</v>
      </c>
      <c r="C23" s="122" t="s">
        <v>388</v>
      </c>
      <c r="D23" s="147">
        <f>VLOOKUP('671.3'!A87,'671.3'!A87:N375,14,FALSE)</f>
        <v>568343.63154512271</v>
      </c>
    </row>
    <row r="24" spans="1:4" ht="54" thickTop="1" thickBot="1">
      <c r="A24" s="124" t="s">
        <v>1331</v>
      </c>
      <c r="B24" s="125" t="s">
        <v>1344</v>
      </c>
      <c r="C24" s="122" t="s">
        <v>233</v>
      </c>
      <c r="D24" s="147">
        <f>VLOOKUP('673.1.1'!A87,'673.1.1'!A87:N381,14,FALSE)</f>
        <v>7335.7177372916667</v>
      </c>
    </row>
    <row r="25" spans="1:4" ht="54" thickTop="1" thickBot="1">
      <c r="A25" s="124" t="s">
        <v>1078</v>
      </c>
      <c r="B25" s="125" t="s">
        <v>1345</v>
      </c>
      <c r="C25" s="122" t="s">
        <v>388</v>
      </c>
      <c r="D25" s="147">
        <f>VLOOKUP('673.2'!A87,'673.2'!A87:N383,14,FALSE)</f>
        <v>73470.446083666669</v>
      </c>
    </row>
    <row r="26" spans="1:4" ht="54" thickTop="1" thickBot="1">
      <c r="A26" s="124" t="s">
        <v>1079</v>
      </c>
      <c r="B26" s="125" t="s">
        <v>1473</v>
      </c>
      <c r="C26" s="122" t="s">
        <v>144</v>
      </c>
      <c r="D26" s="147">
        <f>VLOOKUP('674.1'!A89,'674.1'!A89:N385,14,FALSE)</f>
        <v>98904.332917399777</v>
      </c>
    </row>
    <row r="27" spans="1:4" ht="54" thickTop="1" thickBot="1">
      <c r="A27" s="124" t="s">
        <v>1080</v>
      </c>
      <c r="B27" s="125" t="s">
        <v>1346</v>
      </c>
      <c r="C27" s="122" t="s">
        <v>144</v>
      </c>
      <c r="D27" s="147">
        <f>VLOOKUP('674.2'!A89,'674.2'!A89:N386,14,FALSE)</f>
        <v>187455.38503614979</v>
      </c>
    </row>
    <row r="28" spans="1:4" ht="54" thickTop="1" thickBot="1">
      <c r="A28" s="124" t="s">
        <v>1081</v>
      </c>
      <c r="B28" s="125" t="s">
        <v>1347</v>
      </c>
      <c r="C28" s="122" t="s">
        <v>388</v>
      </c>
      <c r="D28" s="147">
        <f>VLOOKUP('681.1'!A89,'681.1'!A89:N390,14,FALSE)</f>
        <v>148119.20622224206</v>
      </c>
    </row>
    <row r="29" spans="1:4" ht="54" thickTop="1" thickBot="1">
      <c r="A29" s="124" t="s">
        <v>1082</v>
      </c>
      <c r="B29" s="125" t="s">
        <v>1348</v>
      </c>
      <c r="C29" s="122" t="s">
        <v>233</v>
      </c>
      <c r="D29" s="147">
        <f>VLOOKUP('810.3'!A89,'810.3'!A89:N435,14,FALSE)</f>
        <v>4544.5164771220479</v>
      </c>
    </row>
    <row r="30" spans="1:4" ht="57.75" thickTop="1" thickBot="1">
      <c r="A30" s="124" t="s">
        <v>1328</v>
      </c>
      <c r="B30" s="125" t="s">
        <v>1508</v>
      </c>
      <c r="C30" s="122" t="s">
        <v>233</v>
      </c>
      <c r="D30" s="147">
        <f>VLOOKUP('811.1'!A89,'811.1'!A89:N436,14,FALSE)</f>
        <v>26804.72735606135</v>
      </c>
    </row>
    <row r="31" spans="1:4" ht="57.75" thickTop="1" thickBot="1">
      <c r="A31" s="124" t="s">
        <v>1329</v>
      </c>
      <c r="B31" s="125" t="s">
        <v>1509</v>
      </c>
      <c r="C31" s="122" t="s">
        <v>233</v>
      </c>
      <c r="D31" s="147">
        <f>VLOOKUP('811.2'!A89,'811.2'!A89:N437,14,FALSE)</f>
        <v>29280.055144747454</v>
      </c>
    </row>
    <row r="32" spans="1:4" ht="54" thickTop="1" thickBot="1">
      <c r="A32" s="124" t="s">
        <v>1083</v>
      </c>
      <c r="B32" s="125" t="s">
        <v>1511</v>
      </c>
      <c r="C32" s="122" t="s">
        <v>233</v>
      </c>
      <c r="D32" s="147">
        <f>VLOOKUP('812.1'!A89,'812.1'!A89:N438,14,FALSE)</f>
        <v>44861.847372513679</v>
      </c>
    </row>
    <row r="33" spans="1:5" ht="57.75" thickTop="1" thickBot="1">
      <c r="A33" s="124" t="s">
        <v>1084</v>
      </c>
      <c r="B33" s="125" t="s">
        <v>1349</v>
      </c>
      <c r="C33" s="122" t="s">
        <v>1578</v>
      </c>
      <c r="D33" s="147">
        <f>VLOOKUP('900.1'!A88,'900.1'!A88:N441,14,FALSE)</f>
        <v>1003.0864197530865</v>
      </c>
    </row>
    <row r="34" spans="1:5" ht="57.75" thickTop="1" thickBot="1">
      <c r="A34" s="124" t="s">
        <v>1085</v>
      </c>
      <c r="B34" s="125" t="s">
        <v>1538</v>
      </c>
      <c r="C34" s="122" t="s">
        <v>1577</v>
      </c>
      <c r="D34" s="147">
        <f>VLOOKUP('900.2'!A88,'900.2'!A88:N442,14,FALSE)</f>
        <v>1231.060606060606</v>
      </c>
    </row>
    <row r="35" spans="1:5" ht="54" thickTop="1" thickBot="1">
      <c r="A35" s="124" t="s">
        <v>1086</v>
      </c>
      <c r="B35" s="125" t="s">
        <v>1350</v>
      </c>
      <c r="C35" s="122" t="s">
        <v>1577</v>
      </c>
      <c r="D35" s="147">
        <f>VLOOKUP('900.3'!A88,'900.3'!A88:N443,14,FALSE)</f>
        <v>1231.060606060606</v>
      </c>
    </row>
    <row r="36" spans="1:5" ht="54" thickTop="1" thickBot="1">
      <c r="A36" s="787" t="s">
        <v>1596</v>
      </c>
      <c r="B36" s="788" t="s">
        <v>1595</v>
      </c>
      <c r="C36" s="789" t="s">
        <v>233</v>
      </c>
      <c r="D36" s="790">
        <f>+'2.P CUNETAS suelo C'!N79</f>
        <v>35628</v>
      </c>
      <c r="E36" s="791" t="s">
        <v>1621</v>
      </c>
    </row>
    <row r="37" spans="1:5" ht="54" thickTop="1" thickBot="1">
      <c r="A37" s="787" t="s">
        <v>1587</v>
      </c>
      <c r="B37" s="788" t="s">
        <v>1586</v>
      </c>
      <c r="C37" s="789" t="s">
        <v>1585</v>
      </c>
      <c r="D37" s="790">
        <f>+'630.4P HEXAPODO'!N95</f>
        <v>870610</v>
      </c>
      <c r="E37" s="791" t="s">
        <v>1621</v>
      </c>
    </row>
    <row r="38" spans="1:5" ht="54" thickTop="1" thickBot="1">
      <c r="A38" s="787" t="s">
        <v>1618</v>
      </c>
      <c r="B38" s="788" t="s">
        <v>1617</v>
      </c>
      <c r="C38" s="789" t="s">
        <v>233</v>
      </c>
      <c r="D38" s="790">
        <f>+'3P TRINCHO'!N79</f>
        <v>33839</v>
      </c>
      <c r="E38" s="791" t="s">
        <v>1621</v>
      </c>
    </row>
    <row r="39" spans="1:5" ht="54" thickTop="1" thickBot="1">
      <c r="A39" s="787" t="s">
        <v>1589</v>
      </c>
      <c r="B39" s="788" t="s">
        <v>1588</v>
      </c>
      <c r="C39" s="789" t="s">
        <v>1577</v>
      </c>
      <c r="D39" s="790">
        <f>+'900.4P'!N88</f>
        <v>1231.060606060606</v>
      </c>
      <c r="E39" s="791" t="s">
        <v>1621</v>
      </c>
    </row>
    <row r="40" spans="1:5" ht="54" thickTop="1" thickBot="1">
      <c r="A40" s="787" t="s">
        <v>1576</v>
      </c>
      <c r="B40" s="788" t="s">
        <v>1581</v>
      </c>
      <c r="C40" s="789" t="s">
        <v>388</v>
      </c>
      <c r="D40" s="790">
        <f>+'630.3.2P bolsac'!N95</f>
        <v>589721</v>
      </c>
      <c r="E40" s="791" t="s">
        <v>1621</v>
      </c>
    </row>
    <row r="41" spans="1:5" ht="54" thickTop="1" thickBot="1">
      <c r="A41" s="787" t="s">
        <v>1609</v>
      </c>
      <c r="B41" s="788" t="s">
        <v>1622</v>
      </c>
      <c r="C41" s="789" t="s">
        <v>388</v>
      </c>
      <c r="D41" s="790">
        <f>+'681.1P GAVION SUELO'!N89</f>
        <v>100730</v>
      </c>
      <c r="E41" s="791" t="s">
        <v>1621</v>
      </c>
    </row>
    <row r="42" spans="1:5" ht="54" thickTop="1" thickBot="1">
      <c r="A42" s="792" t="s">
        <v>1580</v>
      </c>
      <c r="B42" s="788" t="s">
        <v>1623</v>
      </c>
      <c r="C42" s="789" t="s">
        <v>388</v>
      </c>
      <c r="D42" s="790">
        <f>+'450.10P'!N92</f>
        <v>557906.82602414361</v>
      </c>
      <c r="E42" s="791" t="s">
        <v>1621</v>
      </c>
    </row>
    <row r="43" spans="1:5" ht="54" thickTop="1" thickBot="1">
      <c r="A43" s="787" t="s">
        <v>1620</v>
      </c>
      <c r="B43" s="788" t="s">
        <v>1619</v>
      </c>
      <c r="C43" s="789" t="s">
        <v>388</v>
      </c>
      <c r="D43" s="790">
        <f>+'681.3P GAV-SUELO 2'!N89</f>
        <v>116511</v>
      </c>
      <c r="E43" s="791" t="s">
        <v>1621</v>
      </c>
    </row>
    <row r="44" spans="1:5" ht="53.25" thickTop="1">
      <c r="A44" s="115"/>
      <c r="B44" s="112"/>
      <c r="C44" s="123"/>
      <c r="D44" s="148"/>
    </row>
    <row r="45" spans="1:5">
      <c r="A45" s="115"/>
      <c r="B45" s="112"/>
      <c r="C45" s="123"/>
      <c r="D45" s="148"/>
    </row>
    <row r="46" spans="1:5">
      <c r="A46" s="115"/>
      <c r="B46" s="112"/>
      <c r="C46" s="123"/>
      <c r="D46" s="148"/>
    </row>
    <row r="47" spans="1:5">
      <c r="A47" s="115"/>
      <c r="B47" s="112"/>
      <c r="C47" s="123"/>
      <c r="D47" s="148"/>
    </row>
    <row r="48" spans="1:5">
      <c r="A48" s="115"/>
      <c r="B48" s="112"/>
      <c r="C48" s="123"/>
      <c r="D48" s="148"/>
    </row>
    <row r="49" spans="1:4">
      <c r="A49" s="115"/>
      <c r="B49" s="112"/>
      <c r="C49" s="123"/>
      <c r="D49" s="148"/>
    </row>
  </sheetData>
  <mergeCells count="1">
    <mergeCell ref="A1:D1"/>
  </mergeCells>
  <hyperlinks>
    <hyperlink ref="B3" location="'201.7'!A1" display="DEMOLICIÓN DE ESTRUCTURAS"/>
    <hyperlink ref="A3" location="'201.7'!A1" display="201.7"/>
    <hyperlink ref="A5" location="'211.1'!A1" display="211.1"/>
    <hyperlink ref="B5" location="'211.1'!A1" display="REMOCIÓN DE DERRUMBES"/>
    <hyperlink ref="A4" location="'210.1.1'!A1" display="210.1.1"/>
    <hyperlink ref="B4" location="'210.1.1'!A1" display="EXCAVACIÓN SIN CLASIFICAR DE LA EXPLANACIÓN Y CANALES"/>
    <hyperlink ref="A6" location="'600.1.1'!A1" display="600.1.1"/>
    <hyperlink ref="B6" location="'600.1.1'!A1" display="EXCAVACIONES VARIAS SIN CLASIFICAR"/>
    <hyperlink ref="A7" location="'600.2.1'!A1" display="600.2.1"/>
    <hyperlink ref="B7" location="'600.2.1'!A1" display="EXCAVACIONES VARIAS EN ROCA EN SECO."/>
    <hyperlink ref="A8" location="'600.2.2'!A1" display="600.2.2"/>
    <hyperlink ref="B8" location="'600.2.2'!A1" display="EXCAVACIONES VARIAS EN ROCA BAJO AGUA."/>
    <hyperlink ref="A9" location="'610.2'!A1" display="610.2"/>
    <hyperlink ref="B9" location="'610.2'!A1" display="RELLENOS PARA ESTRUCTURAS CON RECEBO."/>
    <hyperlink ref="A10" location="'610.5'!A1" display="610.5"/>
    <hyperlink ref="B10" location="'610.5'!A1" display="RELLENOS CON MATERIAL FILTRANTE"/>
    <hyperlink ref="A11" location="'621.1.2'!A1" display="621.1.2"/>
    <hyperlink ref="B11" location="'621.1.2'!A1" display="PILOTE DE CONCRETO VACIADO IN SITU, DE DIÁMETRO 1,2 M, INCLUYE EXCAVACIÓN EN ROCA, BAJO AGUA"/>
    <hyperlink ref="A12" location="'621.5.1'!A1" display="621.5.1"/>
    <hyperlink ref="B12" location="'621.5.1'!A1" display="CAMISA PERMANENTE DE DIÁMETRO EXTERIOR 1,50 M, EN CONCRETO"/>
    <hyperlink ref="A13" location="'630.3'!A1" display="630.3"/>
    <hyperlink ref="B13" location="'630.3'!A1" display="CONCRETO RESISTENCIA 28MPA C"/>
    <hyperlink ref="A14" location="'630.4'!A1" display="630.4"/>
    <hyperlink ref="B14" location="'630.4'!A1" display="CONCRETO RESISTENCIA 28MPA C"/>
    <hyperlink ref="A15" location="'630.5'!A1" display="630.5"/>
    <hyperlink ref="B15" location="'630.5'!A1" display="CONCRETO RESISTENCIA 17.5MPA E"/>
    <hyperlink ref="A16" location="'630.7'!A1" display="630.7"/>
    <hyperlink ref="B16" location="'630.7'!A1" display="CONCRETO RESISTENCIA 14MPA* G (CICLOPEO)"/>
    <hyperlink ref="A17" location="'640.1'!A1" display="640.1"/>
    <hyperlink ref="B17" location="'640.1'!A1" display="ACERO DE REFUERZO FY 4200 MPA."/>
    <hyperlink ref="A18" location="'663.1'!A1" display="663.1"/>
    <hyperlink ref="B18" location="'663.1'!A1" display="TUBERÍA DE PLASTICO TIPO__NORMA___DE DIAMETRO__MM"/>
    <hyperlink ref="A19" location="'670.1'!A1" display="670.1"/>
    <hyperlink ref="B19" location="'670.1'!A1" display="DISIPADORES DE ENERGÍA Y SEDIMENTADORES EN GAVIONES DE ALAMBRE DE ACERO ENTRELAZADO CLASE 1: RECUBRIMIENTO DE ZINC (GALVANIZADO)"/>
    <hyperlink ref="A20" location="'670.2'!A1" display="670.2"/>
    <hyperlink ref="B20" location="'670.2'!A1" display="DISIPADORES DE ENERGÍA Y SEDIMENTADORES EN GAVIONES DE ALAMBRE DE ACERO ENTRELAZADO CLASE 2: RECUBRIMIENTO DE ALEACION ZN-5A1-MM"/>
    <hyperlink ref="A21" location="'670.3'!A1" display="670.3"/>
    <hyperlink ref="B21" location="'670.3'!A1" display="DISIPADORES DE ENERGÍA Y SEDIMENTADORES EN GAVIONES DE ALAMBRE DE ACERO ENTRELAZADO CLASE 3: RECUBRIMIENTO DE ZINC (GALVANIZADO) Y PVC"/>
    <hyperlink ref="A22" location="'670.5'!A1" display="670.5"/>
    <hyperlink ref="B22" location="'670.5'!A1" display="DISIPADORES DE ENERGÍA Y SEDIMENTADORES EN CONCRETO CICLOPEO"/>
    <hyperlink ref="A23" location="'671.3'!A1" display="671.3"/>
    <hyperlink ref="B23" location="'671.3'!A1" display="CUNETA DE CONCRETO VACIADA IN SITU; INCLUYE LA CONFORMACION DE LA SUPERFICIE DE APOYO"/>
    <hyperlink ref="A24" location="'673.1.1'!A1" display="673.1.1"/>
    <hyperlink ref="B24" location="'673.1.1'!A1" display="GEOTEXTIL TIPO NT-2500 O SIMILAR NO TEJIDO"/>
    <hyperlink ref="A25" location="'673.2'!A1" display="673.2"/>
    <hyperlink ref="B25" location="'673.2'!A1" display="MATERIAL GRANULAR DRENANTE"/>
    <hyperlink ref="A27" location="'674.2'!A1" display="674.2"/>
    <hyperlink ref="B27" location="'674.2'!A1" display="DREN HORIZONTAL DE LONGITUD MAYOR A DIEZ (10) METROS."/>
    <hyperlink ref="A28" location="'681.1'!A1" display="681.1"/>
    <hyperlink ref="B28" location="'681.1'!A1" display="GAVIÓNES DE MALLA DE ALAMBRE DE ACERO ENTRELAZADO  CLASE 1; RECUBRIMIENTO DE ZINC (GALVANIZADO) "/>
    <hyperlink ref="A29" location="'810.3'!A1" display="810.3"/>
    <hyperlink ref="B29" location="'810.3'!A1" display="PROTECCIÓN DE TALUDES CON HIDROSIEMBRA CONTROLADA."/>
    <hyperlink ref="A30" location="'811.1'!A1" display="811.1"/>
    <hyperlink ref="B30" location="'811.1'!A1" display="PROTECCION DE TALUDES CON PRODUCTO ENROLLADO PARA CONTROL DE EROSION. DE TIPO __. SE DEBERA ELABORAR UN ITEM DE PAGO PARA CADA PRODUCTO ENROLLADO QUE SE ESPECIFIQUE EN EL PROYECTO."/>
    <hyperlink ref="A31" location="'811.2'!A1" display="811.2"/>
    <hyperlink ref="B31" location="'811.2'!A1" display="PROTECCION DE TALUDES CON PRODUCTO ENROLLADO PARA CONTROL DE EROSION. DE TIPO __. SE DEBERA ELABORAR UN ITEM DE PAGO PARA CADA PRODUCTO ENROLLADO QUE SE ESPECIFIQUE EN EL PROYECTO."/>
    <hyperlink ref="A32" location="'812.1'!A1" display="812.1"/>
    <hyperlink ref="B32" location="'812.1'!A1" display="RECUBRIMIENTO DE TALUDES CON MALLA Y MORTERO 1:4 DE E=_____CM"/>
    <hyperlink ref="A33" location="'900.1'!A1" display="900.1"/>
    <hyperlink ref="B33" location="'900.1'!A1" display="TRANSPORTE DE MATERIALES PROVENIENTES DE LA EXCAVACION DE LA EXPLANACION, CANALES Y PRESTAMOS, ENTRE  CIEN METROS (100 M) Y MIL METROS (1000 M) DE DISTANCIA"/>
    <hyperlink ref="A34" location="'900.2'!A1" display="900.2"/>
    <hyperlink ref="B34" location="'900.2'!A1" display="TRANSPORTE DE MATERIALES PROVENIENTES DE LA EXCAVACIÓN DE LA EXPLANACIÓN, CANALES Y PRÉSTAMOS PARA DISTANCIAS MAYORES DE MIL METROS (1.000 M) METRO CÚBICO-KILÓMETRO."/>
    <hyperlink ref="A35" location="'900.3'!A1" display="900.3"/>
    <hyperlink ref="B35" location="'900.3'!A1" display="TRANSPORTE DE MATERIALES PROVENIENTES DE DERRUMBES, MEDIDO A PARTIR DE CIEN METROS (100 M)"/>
    <hyperlink ref="A26" location="'674.1'!A1" display="674.1"/>
    <hyperlink ref="B26" location="'674.1'!A1" display="DREN HORIZONTAL DE LONGITUD MENOR O IGUAL A DIEZ (10) METROS."/>
    <hyperlink ref="B36" location="'2.P suelo C'!A1" display="ESTRUCTURAS DE DRENAJE EN SACOS DE SUELO CEMENTO PROPORCIÓN 5:1"/>
    <hyperlink ref="A36" location="'2.P suelo C'!A1" display="2.P"/>
    <hyperlink ref="B37" location="'630.4P HEXAPODO'!A1" display="SUMINISTRO E INSTALACION DE HEXÁPODO EN CONCRETO CLASE C (INCLUYE ACERO DE REFUERZO GRADO 60 Y ACERO PARA AMARRE ENTRE HEXÁPODOS)"/>
    <hyperlink ref="A37" location="'630.4P HEXAPODO'!A1" display="630.4P"/>
    <hyperlink ref="B38" location="'3P TRINCHO'!A1" display=" TRINCHOS EN GUADUA CON POSTES DE MADERA"/>
    <hyperlink ref="A38" location="'3P TRINCHO'!A1" display="3.P"/>
    <hyperlink ref="A39" location="'900.4P'!A1" display="900.4P"/>
    <hyperlink ref="B39" location="'900.4P'!A1" display="TRANSPORTE DE MEZCLAS ASFÁLTICAS, BASES Y SUBBASES GRANULARES, AGREGADOS, MATERIAL DE AFIRMADO"/>
    <hyperlink ref="A40" location="'630.3.2P bolsac'!A1" display="630.3.2P"/>
    <hyperlink ref="B40" location="'630.3.2P bolsac'!A1" display="BOLSACRETO RESISTENCIA 17,5MPa (CLASE E )"/>
    <hyperlink ref="B41" location="'681.1P GAVION SUELO'!A1" display="Gavión relleno de suelo con geotextil, de Malla de Alambre de Acero Entrelazado  Clase 1; recubrimiento de Zinc (galvanizado) "/>
    <hyperlink ref="A41" location="'681.1P GAVION SUELO'!A1" display="681.1P"/>
    <hyperlink ref="B42" location="'450.10P'!A1" display="Mezcla en Caliente para Bacheo MSC-25 (INCLUYE CEMENTO ASFÁLTICO)"/>
    <hyperlink ref="A42" location="'450.10P'!A1" display="450.10P"/>
    <hyperlink ref="B43" location="'681.1P GAVION SUELO'!A1" display="Gavión relleno de suelo con geotextil, de Malla de Alambre de Acero Entrelazado  Clase 1; recubrimiento de Zinc (galvanizado) "/>
    <hyperlink ref="A43" location="'681.1P GAVION SUELO'!A1" display="681.1P"/>
  </hyperlinks>
  <pageMargins left="0.70866141732283472" right="0.70866141732283472" top="0.74803149606299213" bottom="0.74803149606299213" header="0.31496062992125984" footer="0.31496062992125984"/>
  <pageSetup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D69"/>
  <sheetViews>
    <sheetView zoomScale="80" zoomScaleNormal="80" workbookViewId="0">
      <pane xSplit="4" ySplit="4" topLeftCell="E33" activePane="bottomRight" state="frozen"/>
      <selection activeCell="B116" sqref="B116"/>
      <selection pane="topRight" activeCell="B116" sqref="B116"/>
      <selection pane="bottomLeft" activeCell="B116" sqref="B116"/>
      <selection pane="bottomRight" activeCell="B116" sqref="B116"/>
    </sheetView>
  </sheetViews>
  <sheetFormatPr baseColWidth="10" defaultColWidth="9.140625" defaultRowHeight="15"/>
  <cols>
    <col min="1" max="1" width="11.5703125" customWidth="1"/>
    <col min="2" max="2" width="9.140625" style="2"/>
    <col min="3" max="3" width="84.5703125" style="1" customWidth="1"/>
    <col min="4" max="4" width="17.140625" style="150" customWidth="1"/>
  </cols>
  <sheetData>
    <row r="1" spans="1:4" ht="66" customHeight="1" thickTop="1">
      <c r="A1" s="934" t="s">
        <v>1356</v>
      </c>
      <c r="B1" s="935"/>
      <c r="C1" s="935"/>
      <c r="D1" s="936"/>
    </row>
    <row r="2" spans="1:4" ht="20.25" customHeight="1" thickBot="1">
      <c r="A2" s="937"/>
      <c r="B2" s="938"/>
      <c r="C2" s="938"/>
      <c r="D2" s="939"/>
    </row>
    <row r="3" spans="1:4" ht="16.5" thickTop="1" thickBot="1">
      <c r="A3" s="933" t="s">
        <v>1566</v>
      </c>
      <c r="B3" s="933"/>
      <c r="C3" s="933"/>
      <c r="D3" s="933"/>
    </row>
    <row r="4" spans="1:4" ht="16.5" thickTop="1" thickBot="1">
      <c r="A4" s="933"/>
      <c r="B4" s="933"/>
      <c r="C4" s="933"/>
      <c r="D4" s="933"/>
    </row>
    <row r="5" spans="1:4" ht="16.5" thickTop="1" thickBot="1">
      <c r="A5" s="933"/>
      <c r="B5" s="933"/>
      <c r="C5" s="933"/>
      <c r="D5" s="933"/>
    </row>
    <row r="6" spans="1:4" ht="16.5" thickTop="1" thickBot="1">
      <c r="A6" s="6"/>
      <c r="B6" s="7"/>
      <c r="C6" s="8"/>
      <c r="D6" s="151"/>
    </row>
    <row r="7" spans="1:4" ht="16.5" thickTop="1" thickBot="1">
      <c r="A7" s="6"/>
      <c r="B7" s="7"/>
      <c r="C7" s="8"/>
      <c r="D7" s="152" t="s">
        <v>1354</v>
      </c>
    </row>
    <row r="8" spans="1:4" ht="16.5" thickTop="1" thickBot="1">
      <c r="A8" s="9" t="s">
        <v>98</v>
      </c>
      <c r="B8" s="10" t="s">
        <v>1377</v>
      </c>
      <c r="C8" s="11" t="s">
        <v>99</v>
      </c>
      <c r="D8" s="152">
        <v>50041.803166666672</v>
      </c>
    </row>
    <row r="9" spans="1:4" ht="16.5" thickTop="1" thickBot="1">
      <c r="A9" s="9" t="s">
        <v>102</v>
      </c>
      <c r="B9" s="10" t="s">
        <v>1377</v>
      </c>
      <c r="C9" s="11" t="s">
        <v>103</v>
      </c>
      <c r="D9" s="152">
        <v>45492.548333333332</v>
      </c>
    </row>
    <row r="10" spans="1:4" ht="16.5" thickTop="1" thickBot="1">
      <c r="A10" s="9" t="s">
        <v>0</v>
      </c>
      <c r="B10" s="10" t="s">
        <v>1377</v>
      </c>
      <c r="C10" s="11" t="s">
        <v>1</v>
      </c>
      <c r="D10" s="152">
        <v>59140.312833333337</v>
      </c>
    </row>
    <row r="11" spans="1:4" ht="16.5" thickTop="1" thickBot="1">
      <c r="A11" s="9" t="s">
        <v>1313</v>
      </c>
      <c r="B11" s="10" t="s">
        <v>1377</v>
      </c>
      <c r="C11" s="11" t="s">
        <v>1312</v>
      </c>
      <c r="D11" s="152">
        <v>343360</v>
      </c>
    </row>
    <row r="12" spans="1:4" ht="16.5" thickTop="1" thickBot="1">
      <c r="A12" s="9" t="s">
        <v>100</v>
      </c>
      <c r="B12" s="10" t="s">
        <v>1377</v>
      </c>
      <c r="C12" s="11" t="s">
        <v>101</v>
      </c>
      <c r="D12" s="152">
        <v>68238.822499999995</v>
      </c>
    </row>
    <row r="13" spans="1:4" ht="16.5" thickTop="1" thickBot="1">
      <c r="A13" s="9" t="s">
        <v>62</v>
      </c>
      <c r="B13" s="10" t="s">
        <v>1377</v>
      </c>
      <c r="C13" s="11" t="s">
        <v>63</v>
      </c>
      <c r="D13" s="152">
        <v>500418.03166666668</v>
      </c>
    </row>
    <row r="14" spans="1:4" ht="16.5" thickTop="1" thickBot="1">
      <c r="A14" s="9" t="s">
        <v>108</v>
      </c>
      <c r="B14" s="10" t="s">
        <v>1377</v>
      </c>
      <c r="C14" s="11" t="s">
        <v>109</v>
      </c>
      <c r="D14" s="152">
        <v>272955.28999999998</v>
      </c>
    </row>
    <row r="15" spans="1:4" ht="16.5" thickTop="1" thickBot="1">
      <c r="A15" s="9" t="s">
        <v>41</v>
      </c>
      <c r="B15" s="10" t="s">
        <v>1377</v>
      </c>
      <c r="C15" s="11" t="s">
        <v>42</v>
      </c>
      <c r="D15" s="152">
        <v>181970.19333333333</v>
      </c>
    </row>
    <row r="16" spans="1:4" ht="16.5" thickTop="1" thickBot="1">
      <c r="A16" s="9" t="s">
        <v>43</v>
      </c>
      <c r="B16" s="10" t="s">
        <v>1377</v>
      </c>
      <c r="C16" s="11" t="s">
        <v>44</v>
      </c>
      <c r="D16" s="152">
        <v>272955.28999999998</v>
      </c>
    </row>
    <row r="17" spans="1:4" ht="16.5" thickTop="1" thickBot="1">
      <c r="A17" s="9" t="s">
        <v>106</v>
      </c>
      <c r="B17" s="10" t="s">
        <v>1377</v>
      </c>
      <c r="C17" s="11" t="s">
        <v>107</v>
      </c>
      <c r="D17" s="152">
        <v>90985.096666666665</v>
      </c>
    </row>
    <row r="18" spans="1:4" ht="16.5" thickTop="1" thickBot="1">
      <c r="A18" s="9" t="s">
        <v>1314</v>
      </c>
      <c r="B18" s="10" t="s">
        <v>1377</v>
      </c>
      <c r="C18" s="11" t="s">
        <v>1475</v>
      </c>
      <c r="D18" s="152">
        <v>81886.587</v>
      </c>
    </row>
    <row r="19" spans="1:4" ht="16.5" thickTop="1" thickBot="1">
      <c r="A19" s="9" t="s">
        <v>96</v>
      </c>
      <c r="B19" s="10" t="s">
        <v>92</v>
      </c>
      <c r="C19" s="11" t="s">
        <v>97</v>
      </c>
      <c r="D19" s="152">
        <v>1819701.9333333333</v>
      </c>
    </row>
    <row r="20" spans="1:4" ht="16.5" thickTop="1" thickBot="1">
      <c r="A20" s="9" t="s">
        <v>76</v>
      </c>
      <c r="B20" s="10" t="s">
        <v>1377</v>
      </c>
      <c r="C20" s="11" t="s">
        <v>77</v>
      </c>
      <c r="D20" s="152">
        <v>291152.30933333334</v>
      </c>
    </row>
    <row r="21" spans="1:4" ht="16.5" thickTop="1" thickBot="1">
      <c r="A21" s="9" t="s">
        <v>74</v>
      </c>
      <c r="B21" s="10" t="s">
        <v>1377</v>
      </c>
      <c r="C21" s="11" t="s">
        <v>75</v>
      </c>
      <c r="D21" s="152">
        <v>291152.30933333334</v>
      </c>
    </row>
    <row r="22" spans="1:4" ht="16.5" thickTop="1" thickBot="1">
      <c r="A22" s="9" t="s">
        <v>84</v>
      </c>
      <c r="B22" s="10" t="s">
        <v>1377</v>
      </c>
      <c r="C22" s="11" t="s">
        <v>85</v>
      </c>
      <c r="D22" s="152">
        <v>492100</v>
      </c>
    </row>
    <row r="23" spans="1:4" ht="16.5" thickTop="1" thickBot="1">
      <c r="A23" s="9" t="s">
        <v>78</v>
      </c>
      <c r="B23" s="10" t="s">
        <v>1377</v>
      </c>
      <c r="C23" s="11" t="s">
        <v>79</v>
      </c>
      <c r="D23" s="152">
        <v>407000</v>
      </c>
    </row>
    <row r="24" spans="1:4" ht="16.5" thickTop="1" thickBot="1">
      <c r="A24" s="9" t="s">
        <v>64</v>
      </c>
      <c r="B24" s="10" t="s">
        <v>1377</v>
      </c>
      <c r="C24" s="11" t="s">
        <v>65</v>
      </c>
      <c r="D24" s="152">
        <v>320050</v>
      </c>
    </row>
    <row r="25" spans="1:4" ht="16.5" thickTop="1" thickBot="1">
      <c r="A25" s="9" t="s">
        <v>80</v>
      </c>
      <c r="B25" s="10" t="s">
        <v>1377</v>
      </c>
      <c r="C25" s="11" t="s">
        <v>81</v>
      </c>
      <c r="D25" s="152">
        <v>492100</v>
      </c>
    </row>
    <row r="26" spans="1:4" ht="16.5" thickTop="1" thickBot="1">
      <c r="A26" s="9" t="s">
        <v>82</v>
      </c>
      <c r="B26" s="10" t="s">
        <v>1377</v>
      </c>
      <c r="C26" s="11" t="s">
        <v>83</v>
      </c>
      <c r="D26" s="152">
        <v>492100</v>
      </c>
    </row>
    <row r="27" spans="1:4" ht="16.5" thickTop="1" thickBot="1">
      <c r="A27" s="9" t="s">
        <v>104</v>
      </c>
      <c r="B27" s="10" t="s">
        <v>1377</v>
      </c>
      <c r="C27" s="11" t="s">
        <v>105</v>
      </c>
      <c r="D27" s="152">
        <v>117166.05</v>
      </c>
    </row>
    <row r="28" spans="1:4" ht="16.5" thickTop="1" thickBot="1">
      <c r="A28" s="9" t="s">
        <v>4</v>
      </c>
      <c r="B28" s="10" t="s">
        <v>1377</v>
      </c>
      <c r="C28" s="11" t="s">
        <v>5</v>
      </c>
      <c r="D28" s="152">
        <v>98666.666666666672</v>
      </c>
    </row>
    <row r="29" spans="1:4" ht="16.5" customHeight="1" thickTop="1" thickBot="1">
      <c r="A29" s="9" t="s">
        <v>45</v>
      </c>
      <c r="B29" s="10" t="s">
        <v>1377</v>
      </c>
      <c r="C29" s="11" t="s">
        <v>1569</v>
      </c>
      <c r="D29" s="152">
        <v>136477.64499999999</v>
      </c>
    </row>
    <row r="30" spans="1:4" ht="16.5" thickTop="1" thickBot="1">
      <c r="A30" s="9" t="s">
        <v>66</v>
      </c>
      <c r="B30" s="10" t="s">
        <v>1377</v>
      </c>
      <c r="C30" s="11" t="s">
        <v>67</v>
      </c>
      <c r="D30" s="152">
        <v>136477.64499999999</v>
      </c>
    </row>
    <row r="31" spans="1:4" ht="16.5" thickTop="1" thickBot="1">
      <c r="A31" s="9" t="s">
        <v>23</v>
      </c>
      <c r="B31" s="10" t="s">
        <v>1377</v>
      </c>
      <c r="C31" s="11" t="s">
        <v>24</v>
      </c>
      <c r="D31" s="152">
        <v>454925.48333333334</v>
      </c>
    </row>
    <row r="32" spans="1:4" ht="16.5" thickTop="1" thickBot="1">
      <c r="A32" s="9" t="s">
        <v>7</v>
      </c>
      <c r="B32" s="10" t="s">
        <v>1377</v>
      </c>
      <c r="C32" s="11" t="s">
        <v>8</v>
      </c>
      <c r="D32" s="152">
        <v>90985.096666666665</v>
      </c>
    </row>
    <row r="33" spans="1:4" ht="16.5" thickTop="1" thickBot="1">
      <c r="A33" s="9" t="s">
        <v>9</v>
      </c>
      <c r="B33" s="10" t="s">
        <v>1377</v>
      </c>
      <c r="C33" s="11" t="s">
        <v>10</v>
      </c>
      <c r="D33" s="152">
        <v>136477.64499999999</v>
      </c>
    </row>
    <row r="34" spans="1:4" ht="16.5" thickTop="1" thickBot="1">
      <c r="A34" s="9" t="s">
        <v>11</v>
      </c>
      <c r="B34" s="10" t="s">
        <v>1377</v>
      </c>
      <c r="C34" s="11" t="s">
        <v>12</v>
      </c>
      <c r="D34" s="152">
        <v>181970.19333333333</v>
      </c>
    </row>
    <row r="35" spans="1:4" ht="16.5" thickTop="1" thickBot="1">
      <c r="A35" s="9" t="s">
        <v>13</v>
      </c>
      <c r="B35" s="10" t="s">
        <v>1377</v>
      </c>
      <c r="C35" s="11" t="s">
        <v>14</v>
      </c>
      <c r="D35" s="152">
        <v>227462.74166666667</v>
      </c>
    </row>
    <row r="36" spans="1:4" ht="16.5" thickTop="1" thickBot="1">
      <c r="A36" s="9" t="s">
        <v>15</v>
      </c>
      <c r="B36" s="10" t="s">
        <v>1377</v>
      </c>
      <c r="C36" s="11" t="s">
        <v>16</v>
      </c>
      <c r="D36" s="152">
        <v>272955.28999999998</v>
      </c>
    </row>
    <row r="37" spans="1:4" ht="16.5" thickTop="1" thickBot="1">
      <c r="A37" s="9" t="s">
        <v>17</v>
      </c>
      <c r="B37" s="10" t="s">
        <v>1377</v>
      </c>
      <c r="C37" s="11" t="s">
        <v>18</v>
      </c>
      <c r="D37" s="152">
        <v>318447.83833333332</v>
      </c>
    </row>
    <row r="38" spans="1:4" ht="16.5" thickTop="1" thickBot="1">
      <c r="A38" s="9" t="s">
        <v>19</v>
      </c>
      <c r="B38" s="10" t="s">
        <v>1377</v>
      </c>
      <c r="C38" s="11" t="s">
        <v>20</v>
      </c>
      <c r="D38" s="152">
        <v>363940.38666666666</v>
      </c>
    </row>
    <row r="39" spans="1:4" ht="16.5" thickTop="1" thickBot="1">
      <c r="A39" s="9" t="s">
        <v>21</v>
      </c>
      <c r="B39" s="10" t="s">
        <v>1377</v>
      </c>
      <c r="C39" s="11" t="s">
        <v>22</v>
      </c>
      <c r="D39" s="152">
        <v>409432.935</v>
      </c>
    </row>
    <row r="40" spans="1:4" ht="16.5" thickTop="1" thickBot="1">
      <c r="A40" s="9" t="s">
        <v>72</v>
      </c>
      <c r="B40" s="10" t="s">
        <v>1377</v>
      </c>
      <c r="C40" s="11" t="s">
        <v>73</v>
      </c>
      <c r="D40" s="152">
        <v>50041.803166666672</v>
      </c>
    </row>
    <row r="41" spans="1:4" ht="16.5" thickTop="1" thickBot="1">
      <c r="A41" s="9" t="s">
        <v>27</v>
      </c>
      <c r="B41" s="10" t="s">
        <v>1377</v>
      </c>
      <c r="C41" s="11" t="s">
        <v>28</v>
      </c>
      <c r="D41" s="152">
        <v>100083.60633333334</v>
      </c>
    </row>
    <row r="42" spans="1:4" ht="16.5" thickTop="1" thickBot="1">
      <c r="A42" s="9" t="s">
        <v>25</v>
      </c>
      <c r="B42" s="10" t="s">
        <v>1377</v>
      </c>
      <c r="C42" s="11" t="s">
        <v>26</v>
      </c>
      <c r="D42" s="152">
        <v>100083.60633333334</v>
      </c>
    </row>
    <row r="43" spans="1:4" ht="16.5" thickTop="1" thickBot="1">
      <c r="A43" s="9" t="s">
        <v>30</v>
      </c>
      <c r="B43" s="10" t="s">
        <v>1377</v>
      </c>
      <c r="C43" s="11" t="s">
        <v>31</v>
      </c>
      <c r="D43" s="152">
        <v>90985.096666666665</v>
      </c>
    </row>
    <row r="44" spans="1:4" ht="17.25" customHeight="1" thickTop="1" thickBot="1">
      <c r="A44" s="9" t="s">
        <v>40</v>
      </c>
      <c r="B44" s="10" t="s">
        <v>1377</v>
      </c>
      <c r="C44" s="11" t="s">
        <v>1568</v>
      </c>
      <c r="D44" s="152">
        <v>227462.74166666667</v>
      </c>
    </row>
    <row r="45" spans="1:4" ht="16.5" thickTop="1" thickBot="1">
      <c r="A45" s="9" t="s">
        <v>32</v>
      </c>
      <c r="B45" s="10" t="s">
        <v>1377</v>
      </c>
      <c r="C45" s="11" t="s">
        <v>33</v>
      </c>
      <c r="D45" s="152">
        <v>181970.19333333333</v>
      </c>
    </row>
    <row r="46" spans="1:4" ht="16.5" thickTop="1" thickBot="1">
      <c r="A46" s="9" t="s">
        <v>34</v>
      </c>
      <c r="B46" s="10" t="s">
        <v>1377</v>
      </c>
      <c r="C46" s="11" t="s">
        <v>35</v>
      </c>
      <c r="D46" s="152">
        <v>272955.28999999998</v>
      </c>
    </row>
    <row r="47" spans="1:4" ht="16.5" thickTop="1" thickBot="1">
      <c r="A47" s="9" t="s">
        <v>70</v>
      </c>
      <c r="B47" s="10" t="s">
        <v>1377</v>
      </c>
      <c r="C47" s="11" t="s">
        <v>71</v>
      </c>
      <c r="D47" s="152">
        <v>241110.50616666666</v>
      </c>
    </row>
    <row r="48" spans="1:4" ht="16.5" thickTop="1" thickBot="1">
      <c r="A48" s="9" t="s">
        <v>36</v>
      </c>
      <c r="B48" s="10" t="s">
        <v>1377</v>
      </c>
      <c r="C48" s="11" t="s">
        <v>37</v>
      </c>
      <c r="D48" s="152">
        <v>100083.60633333334</v>
      </c>
    </row>
    <row r="49" spans="1:4" ht="16.5" thickTop="1" thickBot="1">
      <c r="A49" s="9" t="s">
        <v>38</v>
      </c>
      <c r="B49" s="10" t="s">
        <v>1377</v>
      </c>
      <c r="C49" s="11" t="s">
        <v>39</v>
      </c>
      <c r="D49" s="152">
        <v>109182.11599999999</v>
      </c>
    </row>
    <row r="50" spans="1:4" ht="16.5" thickTop="1" thickBot="1">
      <c r="A50" s="9" t="s">
        <v>89</v>
      </c>
      <c r="B50" s="10" t="s">
        <v>1377</v>
      </c>
      <c r="C50" s="11" t="s">
        <v>90</v>
      </c>
      <c r="D50" s="152">
        <v>113731.37083333333</v>
      </c>
    </row>
    <row r="51" spans="1:4" ht="16.5" thickTop="1" thickBot="1">
      <c r="A51" s="9" t="s">
        <v>46</v>
      </c>
      <c r="B51" s="10" t="s">
        <v>1377</v>
      </c>
      <c r="C51" s="11" t="s">
        <v>47</v>
      </c>
      <c r="D51" s="152">
        <v>45492.548333333332</v>
      </c>
    </row>
    <row r="52" spans="1:4" ht="16.5" thickTop="1" thickBot="1">
      <c r="A52" s="9" t="s">
        <v>48</v>
      </c>
      <c r="B52" s="10" t="s">
        <v>1377</v>
      </c>
      <c r="C52" s="11" t="s">
        <v>49</v>
      </c>
      <c r="D52" s="152">
        <v>90985.096666666665</v>
      </c>
    </row>
    <row r="53" spans="1:4" ht="16.5" thickTop="1" thickBot="1">
      <c r="A53" s="9" t="s">
        <v>50</v>
      </c>
      <c r="B53" s="10" t="s">
        <v>1377</v>
      </c>
      <c r="C53" s="11" t="s">
        <v>51</v>
      </c>
      <c r="D53" s="152">
        <v>90985.096666666665</v>
      </c>
    </row>
    <row r="54" spans="1:4" ht="16.5" thickTop="1" thickBot="1">
      <c r="A54" s="9" t="s">
        <v>68</v>
      </c>
      <c r="B54" s="10" t="s">
        <v>1377</v>
      </c>
      <c r="C54" s="11" t="s">
        <v>69</v>
      </c>
      <c r="D54" s="152">
        <v>181970.19333333333</v>
      </c>
    </row>
    <row r="55" spans="1:4" ht="46.5" thickTop="1" thickBot="1">
      <c r="A55" s="9" t="s">
        <v>29</v>
      </c>
      <c r="B55" s="10" t="s">
        <v>1377</v>
      </c>
      <c r="C55" s="11" t="s">
        <v>1378</v>
      </c>
      <c r="D55" s="152">
        <v>682388.22499999998</v>
      </c>
    </row>
    <row r="56" spans="1:4" ht="16.5" thickTop="1" thickBot="1">
      <c r="A56" s="9" t="s">
        <v>52</v>
      </c>
      <c r="B56" s="10" t="s">
        <v>1377</v>
      </c>
      <c r="C56" s="11" t="s">
        <v>53</v>
      </c>
      <c r="D56" s="152">
        <v>68238.822499999995</v>
      </c>
    </row>
    <row r="57" spans="1:4" ht="16.5" thickTop="1" thickBot="1">
      <c r="A57" s="9" t="s">
        <v>54</v>
      </c>
      <c r="B57" s="10" t="s">
        <v>1377</v>
      </c>
      <c r="C57" s="11" t="s">
        <v>55</v>
      </c>
      <c r="D57" s="152">
        <v>136477.64499999999</v>
      </c>
    </row>
    <row r="58" spans="1:4" ht="16.5" thickTop="1" thickBot="1">
      <c r="A58" s="9" t="s">
        <v>56</v>
      </c>
      <c r="B58" s="10" t="s">
        <v>1377</v>
      </c>
      <c r="C58" s="11" t="s">
        <v>57</v>
      </c>
      <c r="D58" s="152">
        <v>90985.096666666665</v>
      </c>
    </row>
    <row r="59" spans="1:4" ht="16.5" thickTop="1" thickBot="1">
      <c r="A59" s="9" t="s">
        <v>2</v>
      </c>
      <c r="B59" s="10" t="s">
        <v>1377</v>
      </c>
      <c r="C59" s="11" t="s">
        <v>3</v>
      </c>
      <c r="D59" s="152">
        <v>181970.19333333333</v>
      </c>
    </row>
    <row r="60" spans="1:4" ht="16.5" thickTop="1" thickBot="1">
      <c r="A60" s="9" t="s">
        <v>58</v>
      </c>
      <c r="B60" s="10" t="s">
        <v>1377</v>
      </c>
      <c r="C60" s="11" t="s">
        <v>59</v>
      </c>
      <c r="D60" s="152">
        <v>113731.37083333333</v>
      </c>
    </row>
    <row r="61" spans="1:4" ht="16.5" thickTop="1" thickBot="1">
      <c r="A61" s="9" t="s">
        <v>86</v>
      </c>
      <c r="B61" s="10" t="s">
        <v>1377</v>
      </c>
      <c r="C61" s="11" t="s">
        <v>87</v>
      </c>
      <c r="D61" s="152">
        <v>136477.64499999999</v>
      </c>
    </row>
    <row r="62" spans="1:4" ht="16.5" thickTop="1" thickBot="1">
      <c r="A62" s="9" t="s">
        <v>88</v>
      </c>
      <c r="B62" s="10" t="s">
        <v>1377</v>
      </c>
      <c r="C62" s="11" t="s">
        <v>87</v>
      </c>
      <c r="D62" s="152">
        <v>136477.64499999999</v>
      </c>
    </row>
    <row r="63" spans="1:4" ht="16.5" thickTop="1" thickBot="1">
      <c r="A63" s="9" t="s">
        <v>60</v>
      </c>
      <c r="B63" s="10" t="s">
        <v>1377</v>
      </c>
      <c r="C63" s="11" t="s">
        <v>61</v>
      </c>
      <c r="D63" s="152">
        <v>136477.64499999999</v>
      </c>
    </row>
    <row r="64" spans="1:4" ht="17.25" customHeight="1" thickTop="1" thickBot="1">
      <c r="A64" s="9" t="s">
        <v>6</v>
      </c>
      <c r="B64" s="10" t="s">
        <v>1377</v>
      </c>
      <c r="C64" s="11" t="s">
        <v>1567</v>
      </c>
      <c r="D64" s="152">
        <v>45492.548333333332</v>
      </c>
    </row>
    <row r="65" spans="1:4" ht="16.5" thickTop="1" thickBot="1">
      <c r="A65" s="9" t="s">
        <v>91</v>
      </c>
      <c r="B65" s="10" t="s">
        <v>92</v>
      </c>
      <c r="C65" s="11" t="s">
        <v>93</v>
      </c>
      <c r="D65" s="152">
        <v>454925.48333333334</v>
      </c>
    </row>
    <row r="66" spans="1:4" ht="16.5" thickTop="1" thickBot="1">
      <c r="A66" s="9" t="s">
        <v>94</v>
      </c>
      <c r="B66" s="10" t="s">
        <v>92</v>
      </c>
      <c r="C66" s="11" t="s">
        <v>95</v>
      </c>
      <c r="D66" s="152">
        <v>227462.74166666667</v>
      </c>
    </row>
    <row r="67" spans="1:4" ht="16.5" thickTop="1" thickBot="1">
      <c r="A67" s="9" t="s">
        <v>1571</v>
      </c>
      <c r="B67" s="10" t="s">
        <v>1377</v>
      </c>
      <c r="C67" s="11" t="s">
        <v>1570</v>
      </c>
      <c r="D67" s="152">
        <v>45492.548333333332</v>
      </c>
    </row>
    <row r="68" spans="1:4" ht="15.75" thickTop="1">
      <c r="A68" s="3"/>
      <c r="B68" s="4"/>
      <c r="C68" s="5"/>
      <c r="D68" s="153"/>
    </row>
    <row r="69" spans="1:4">
      <c r="A69" s="3"/>
      <c r="B69" s="4"/>
      <c r="C69" s="5"/>
      <c r="D69" s="153"/>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D155"/>
  <sheetViews>
    <sheetView zoomScale="77" zoomScaleNormal="77" workbookViewId="0">
      <pane xSplit="4" ySplit="3" topLeftCell="E77" activePane="bottomRight" state="frozen"/>
      <selection activeCell="B116" sqref="B116"/>
      <selection pane="topRight" activeCell="B116" sqref="B116"/>
      <selection pane="bottomLeft" activeCell="B116" sqref="B116"/>
      <selection pane="bottomRight" activeCell="B116" sqref="B116"/>
    </sheetView>
  </sheetViews>
  <sheetFormatPr baseColWidth="10" defaultRowHeight="15"/>
  <cols>
    <col min="1" max="1" width="11.5703125" customWidth="1"/>
    <col min="2" max="2" width="9.140625" style="12" customWidth="1"/>
    <col min="3" max="3" width="89.7109375" style="13" customWidth="1"/>
    <col min="4" max="4" width="17.140625" style="150" customWidth="1"/>
  </cols>
  <sheetData>
    <row r="1" spans="1:4" ht="15.75" customHeight="1" thickTop="1">
      <c r="A1" s="943" t="s">
        <v>1356</v>
      </c>
      <c r="B1" s="944"/>
      <c r="C1" s="944"/>
      <c r="D1" s="945"/>
    </row>
    <row r="2" spans="1:4" ht="89.25" customHeight="1" thickBot="1">
      <c r="A2" s="946"/>
      <c r="B2" s="947"/>
      <c r="C2" s="947"/>
      <c r="D2" s="948"/>
    </row>
    <row r="3" spans="1:4" ht="53.25" customHeight="1" thickTop="1" thickBot="1">
      <c r="A3" s="940" t="s">
        <v>110</v>
      </c>
      <c r="B3" s="941"/>
      <c r="C3" s="941"/>
      <c r="D3" s="942"/>
    </row>
    <row r="4" spans="1:4" ht="16.5" customHeight="1" thickTop="1" thickBot="1">
      <c r="A4" s="14"/>
      <c r="B4" s="14"/>
      <c r="C4" s="15"/>
      <c r="D4" s="154"/>
    </row>
    <row r="5" spans="1:4" ht="16.5" thickTop="1" thickBot="1">
      <c r="A5" s="14"/>
      <c r="B5" s="14"/>
      <c r="C5" s="15"/>
      <c r="D5" s="154"/>
    </row>
    <row r="6" spans="1:4" ht="16.5" thickTop="1" thickBot="1">
      <c r="A6" s="16"/>
      <c r="B6" s="14"/>
      <c r="C6" s="17" t="s">
        <v>111</v>
      </c>
      <c r="D6" s="155" t="s">
        <v>1352</v>
      </c>
    </row>
    <row r="7" spans="1:4" ht="30" customHeight="1" thickTop="1" thickBot="1">
      <c r="A7" s="16" t="s">
        <v>115</v>
      </c>
      <c r="B7" s="14" t="s">
        <v>92</v>
      </c>
      <c r="C7" s="17" t="s">
        <v>116</v>
      </c>
      <c r="D7" s="155">
        <v>47481.750000000007</v>
      </c>
    </row>
    <row r="8" spans="1:4" ht="30" customHeight="1" thickTop="1" thickBot="1">
      <c r="A8" s="16" t="s">
        <v>112</v>
      </c>
      <c r="B8" s="14" t="s">
        <v>113</v>
      </c>
      <c r="C8" s="17" t="s">
        <v>114</v>
      </c>
      <c r="D8" s="155">
        <v>1852.7262937927351</v>
      </c>
    </row>
    <row r="9" spans="1:4" ht="30" customHeight="1" thickTop="1" thickBot="1">
      <c r="A9" s="16" t="s">
        <v>117</v>
      </c>
      <c r="B9" s="14" t="s">
        <v>113</v>
      </c>
      <c r="C9" s="17" t="s">
        <v>118</v>
      </c>
      <c r="D9" s="155">
        <v>47726.473813922479</v>
      </c>
    </row>
    <row r="10" spans="1:4" ht="30" customHeight="1" thickTop="1" thickBot="1">
      <c r="A10" s="16" t="s">
        <v>119</v>
      </c>
      <c r="B10" s="14" t="s">
        <v>113</v>
      </c>
      <c r="C10" s="17" t="s">
        <v>120</v>
      </c>
      <c r="D10" s="155">
        <v>45220</v>
      </c>
    </row>
    <row r="11" spans="1:4" ht="30" customHeight="1" thickTop="1" thickBot="1">
      <c r="A11" s="16" t="s">
        <v>123</v>
      </c>
      <c r="B11" s="14" t="s">
        <v>113</v>
      </c>
      <c r="C11" s="17" t="s">
        <v>124</v>
      </c>
      <c r="D11" s="155">
        <v>19035.000000000004</v>
      </c>
    </row>
    <row r="12" spans="1:4" ht="30" customHeight="1" thickTop="1" thickBot="1">
      <c r="A12" s="16" t="s">
        <v>121</v>
      </c>
      <c r="B12" s="14" t="s">
        <v>113</v>
      </c>
      <c r="C12" s="17" t="s">
        <v>122</v>
      </c>
      <c r="D12" s="155">
        <v>46300</v>
      </c>
    </row>
    <row r="13" spans="1:4" ht="30" customHeight="1" thickTop="1" thickBot="1">
      <c r="A13" s="16" t="s">
        <v>125</v>
      </c>
      <c r="B13" s="14" t="s">
        <v>113</v>
      </c>
      <c r="C13" s="17" t="s">
        <v>126</v>
      </c>
      <c r="D13" s="155">
        <v>47587.500000000007</v>
      </c>
    </row>
    <row r="14" spans="1:4" ht="30" customHeight="1" thickTop="1" thickBot="1">
      <c r="A14" s="16" t="s">
        <v>131</v>
      </c>
      <c r="B14" s="14" t="s">
        <v>113</v>
      </c>
      <c r="C14" s="17" t="s">
        <v>132</v>
      </c>
      <c r="D14" s="155">
        <v>206212.50000000003</v>
      </c>
    </row>
    <row r="15" spans="1:4" ht="30" customHeight="1" thickTop="1" thickBot="1">
      <c r="A15" s="16" t="s">
        <v>129</v>
      </c>
      <c r="B15" s="14" t="s">
        <v>113</v>
      </c>
      <c r="C15" s="17" t="s">
        <v>130</v>
      </c>
      <c r="D15" s="155">
        <v>196350</v>
      </c>
    </row>
    <row r="16" spans="1:4" ht="30" customHeight="1" thickTop="1" thickBot="1">
      <c r="A16" s="16" t="s">
        <v>127</v>
      </c>
      <c r="B16" s="14" t="s">
        <v>113</v>
      </c>
      <c r="C16" s="17" t="s">
        <v>128</v>
      </c>
      <c r="D16" s="155">
        <v>130900</v>
      </c>
    </row>
    <row r="17" spans="1:4" ht="30" customHeight="1" thickTop="1" thickBot="1">
      <c r="A17" s="16" t="s">
        <v>1326</v>
      </c>
      <c r="B17" s="14" t="s">
        <v>113</v>
      </c>
      <c r="C17" s="17" t="s">
        <v>1327</v>
      </c>
      <c r="D17" s="155">
        <v>60277.500000000007</v>
      </c>
    </row>
    <row r="18" spans="1:4" ht="30" customHeight="1" thickTop="1" thickBot="1">
      <c r="A18" s="16" t="s">
        <v>133</v>
      </c>
      <c r="B18" s="14" t="s">
        <v>113</v>
      </c>
      <c r="C18" s="17" t="s">
        <v>134</v>
      </c>
      <c r="D18" s="155">
        <v>64375</v>
      </c>
    </row>
    <row r="19" spans="1:4" ht="30" customHeight="1" thickTop="1" thickBot="1">
      <c r="A19" s="16" t="s">
        <v>146</v>
      </c>
      <c r="B19" s="14" t="s">
        <v>113</v>
      </c>
      <c r="C19" s="17" t="s">
        <v>147</v>
      </c>
      <c r="D19" s="155">
        <v>200000</v>
      </c>
    </row>
    <row r="20" spans="1:4" ht="30" customHeight="1" thickTop="1" thickBot="1">
      <c r="A20" s="16" t="s">
        <v>135</v>
      </c>
      <c r="B20" s="14" t="s">
        <v>113</v>
      </c>
      <c r="C20" s="17" t="s">
        <v>1379</v>
      </c>
      <c r="D20" s="155">
        <v>40000</v>
      </c>
    </row>
    <row r="21" spans="1:4" ht="30" customHeight="1" thickTop="1" thickBot="1">
      <c r="A21" s="16" t="s">
        <v>136</v>
      </c>
      <c r="B21" s="14" t="s">
        <v>113</v>
      </c>
      <c r="C21" s="17" t="s">
        <v>137</v>
      </c>
      <c r="D21" s="155">
        <v>125000</v>
      </c>
    </row>
    <row r="22" spans="1:4" ht="30" customHeight="1" thickTop="1" thickBot="1">
      <c r="A22" s="16" t="s">
        <v>138</v>
      </c>
      <c r="B22" s="14" t="s">
        <v>113</v>
      </c>
      <c r="C22" s="17" t="s">
        <v>139</v>
      </c>
      <c r="D22" s="155">
        <v>38000</v>
      </c>
    </row>
    <row r="23" spans="1:4" ht="30" customHeight="1" thickTop="1" thickBot="1">
      <c r="A23" s="16" t="s">
        <v>143</v>
      </c>
      <c r="B23" s="14" t="s">
        <v>144</v>
      </c>
      <c r="C23" s="17" t="s">
        <v>145</v>
      </c>
      <c r="D23" s="155">
        <v>24745.500000000004</v>
      </c>
    </row>
    <row r="24" spans="1:4" ht="30" customHeight="1" thickTop="1" thickBot="1">
      <c r="A24" s="16" t="s">
        <v>140</v>
      </c>
      <c r="B24" s="14" t="s">
        <v>1068</v>
      </c>
      <c r="C24" s="17" t="s">
        <v>142</v>
      </c>
      <c r="D24" s="155">
        <v>26226.000000000004</v>
      </c>
    </row>
    <row r="25" spans="1:4" ht="30" customHeight="1" thickTop="1" thickBot="1">
      <c r="A25" s="16" t="s">
        <v>148</v>
      </c>
      <c r="B25" s="14" t="s">
        <v>113</v>
      </c>
      <c r="C25" s="17" t="s">
        <v>149</v>
      </c>
      <c r="D25" s="155">
        <v>95175.000000000015</v>
      </c>
    </row>
    <row r="26" spans="1:4" ht="30" customHeight="1" thickTop="1" thickBot="1">
      <c r="A26" s="16" t="s">
        <v>150</v>
      </c>
      <c r="B26" s="14" t="s">
        <v>113</v>
      </c>
      <c r="C26" s="17" t="s">
        <v>151</v>
      </c>
      <c r="D26" s="155">
        <v>196350</v>
      </c>
    </row>
    <row r="27" spans="1:4" ht="30" customHeight="1" thickTop="1" thickBot="1">
      <c r="A27" s="16" t="s">
        <v>152</v>
      </c>
      <c r="B27" s="14" t="s">
        <v>113</v>
      </c>
      <c r="C27" s="17" t="s">
        <v>153</v>
      </c>
      <c r="D27" s="155">
        <v>67000</v>
      </c>
    </row>
    <row r="28" spans="1:4" ht="30" customHeight="1" thickTop="1" thickBot="1">
      <c r="A28" s="16" t="s">
        <v>154</v>
      </c>
      <c r="B28" s="14" t="s">
        <v>113</v>
      </c>
      <c r="C28" s="17" t="s">
        <v>155</v>
      </c>
      <c r="D28" s="155">
        <v>63899.202672115338</v>
      </c>
    </row>
    <row r="29" spans="1:4" ht="30" customHeight="1" thickTop="1" thickBot="1">
      <c r="A29" s="16" t="s">
        <v>156</v>
      </c>
      <c r="B29" s="14" t="s">
        <v>113</v>
      </c>
      <c r="C29" s="17" t="s">
        <v>157</v>
      </c>
      <c r="D29" s="155">
        <v>1015.2</v>
      </c>
    </row>
    <row r="30" spans="1:4" ht="30" customHeight="1" thickTop="1" thickBot="1">
      <c r="A30" s="16" t="s">
        <v>166</v>
      </c>
      <c r="B30" s="14" t="s">
        <v>113</v>
      </c>
      <c r="C30" s="17" t="s">
        <v>167</v>
      </c>
      <c r="D30" s="155">
        <v>98600</v>
      </c>
    </row>
    <row r="31" spans="1:4" ht="30" customHeight="1" thickTop="1" thickBot="1">
      <c r="A31" s="16" t="s">
        <v>162</v>
      </c>
      <c r="B31" s="14" t="s">
        <v>113</v>
      </c>
      <c r="C31" s="17" t="s">
        <v>163</v>
      </c>
      <c r="D31" s="155">
        <v>7500</v>
      </c>
    </row>
    <row r="32" spans="1:4" ht="30" customHeight="1" thickTop="1" thickBot="1">
      <c r="A32" s="16" t="s">
        <v>164</v>
      </c>
      <c r="B32" s="14" t="s">
        <v>113</v>
      </c>
      <c r="C32" s="17" t="s">
        <v>165</v>
      </c>
      <c r="D32" s="155">
        <v>21361.500000000004</v>
      </c>
    </row>
    <row r="33" spans="1:4" ht="30" customHeight="1" thickTop="1" thickBot="1">
      <c r="A33" s="16" t="s">
        <v>171</v>
      </c>
      <c r="B33" s="14" t="s">
        <v>113</v>
      </c>
      <c r="C33" s="17" t="s">
        <v>172</v>
      </c>
      <c r="D33" s="155">
        <v>7500</v>
      </c>
    </row>
    <row r="34" spans="1:4" ht="30" customHeight="1" thickTop="1" thickBot="1">
      <c r="A34" s="16" t="s">
        <v>160</v>
      </c>
      <c r="B34" s="14" t="s">
        <v>113</v>
      </c>
      <c r="C34" s="17" t="s">
        <v>161</v>
      </c>
      <c r="D34" s="155">
        <v>7446.5698568969328</v>
      </c>
    </row>
    <row r="35" spans="1:4" ht="30" customHeight="1" thickTop="1" thickBot="1">
      <c r="A35" s="16" t="s">
        <v>173</v>
      </c>
      <c r="B35" s="14" t="s">
        <v>113</v>
      </c>
      <c r="C35" s="17" t="s">
        <v>1381</v>
      </c>
      <c r="D35" s="155">
        <v>125082.56680029306</v>
      </c>
    </row>
    <row r="36" spans="1:4" ht="30" customHeight="1" thickTop="1" thickBot="1">
      <c r="A36" s="16" t="s">
        <v>170</v>
      </c>
      <c r="B36" s="14" t="s">
        <v>113</v>
      </c>
      <c r="C36" s="17" t="s">
        <v>1380</v>
      </c>
      <c r="D36" s="155">
        <v>86710.481492544437</v>
      </c>
    </row>
    <row r="37" spans="1:4" ht="30" customHeight="1" thickTop="1" thickBot="1">
      <c r="A37" s="16" t="s">
        <v>168</v>
      </c>
      <c r="B37" s="14" t="s">
        <v>113</v>
      </c>
      <c r="C37" s="17" t="s">
        <v>169</v>
      </c>
      <c r="D37" s="155">
        <v>105750.00000000001</v>
      </c>
    </row>
    <row r="38" spans="1:4" ht="30" customHeight="1" thickTop="1" thickBot="1">
      <c r="A38" s="16" t="s">
        <v>174</v>
      </c>
      <c r="B38" s="14" t="s">
        <v>113</v>
      </c>
      <c r="C38" s="17" t="s">
        <v>175</v>
      </c>
      <c r="D38" s="155">
        <v>85000</v>
      </c>
    </row>
    <row r="39" spans="1:4" ht="30" customHeight="1" thickTop="1" thickBot="1">
      <c r="A39" s="16" t="s">
        <v>176</v>
      </c>
      <c r="B39" s="14" t="s">
        <v>113</v>
      </c>
      <c r="C39" s="17" t="s">
        <v>177</v>
      </c>
      <c r="D39" s="155">
        <v>61024.370771264701</v>
      </c>
    </row>
    <row r="40" spans="1:4" ht="30" customHeight="1" thickTop="1" thickBot="1">
      <c r="A40" s="16" t="s">
        <v>180</v>
      </c>
      <c r="B40" s="14" t="s">
        <v>113</v>
      </c>
      <c r="C40" s="17" t="s">
        <v>181</v>
      </c>
      <c r="D40" s="155">
        <v>75000</v>
      </c>
    </row>
    <row r="41" spans="1:4" ht="30" customHeight="1" thickTop="1" thickBot="1">
      <c r="A41" s="16" t="s">
        <v>178</v>
      </c>
      <c r="B41" s="14" t="s">
        <v>113</v>
      </c>
      <c r="C41" s="17" t="s">
        <v>179</v>
      </c>
      <c r="D41" s="155">
        <v>75000</v>
      </c>
    </row>
    <row r="42" spans="1:4" ht="30" customHeight="1" thickTop="1" thickBot="1">
      <c r="A42" s="16" t="s">
        <v>182</v>
      </c>
      <c r="B42" s="14" t="s">
        <v>113</v>
      </c>
      <c r="C42" s="17" t="s">
        <v>183</v>
      </c>
      <c r="D42" s="155">
        <v>85000</v>
      </c>
    </row>
    <row r="43" spans="1:4" ht="30" customHeight="1" thickTop="1" thickBot="1">
      <c r="A43" s="16" t="s">
        <v>1311</v>
      </c>
      <c r="B43" s="14" t="s">
        <v>113</v>
      </c>
      <c r="C43" s="17" t="s">
        <v>1310</v>
      </c>
      <c r="D43" s="155">
        <v>10500</v>
      </c>
    </row>
    <row r="44" spans="1:4" ht="30" customHeight="1" thickTop="1" thickBot="1">
      <c r="A44" s="16" t="s">
        <v>184</v>
      </c>
      <c r="B44" s="14" t="s">
        <v>113</v>
      </c>
      <c r="C44" s="17" t="s">
        <v>185</v>
      </c>
      <c r="D44" s="155">
        <v>14112.261793381927</v>
      </c>
    </row>
    <row r="45" spans="1:4" ht="30" customHeight="1" thickTop="1" thickBot="1">
      <c r="A45" s="16" t="s">
        <v>1288</v>
      </c>
      <c r="B45" s="14" t="s">
        <v>113</v>
      </c>
      <c r="C45" s="17" t="s">
        <v>1289</v>
      </c>
      <c r="D45" s="155">
        <v>2379.3750000000005</v>
      </c>
    </row>
    <row r="46" spans="1:4" ht="30" customHeight="1" thickTop="1" thickBot="1">
      <c r="A46" s="16" t="s">
        <v>188</v>
      </c>
      <c r="B46" s="14" t="s">
        <v>113</v>
      </c>
      <c r="C46" s="17" t="s">
        <v>189</v>
      </c>
      <c r="D46" s="155">
        <v>2379.3750000000005</v>
      </c>
    </row>
    <row r="47" spans="1:4" ht="30" customHeight="1" thickTop="1" thickBot="1">
      <c r="A47" s="16" t="s">
        <v>186</v>
      </c>
      <c r="B47" s="14" t="s">
        <v>113</v>
      </c>
      <c r="C47" s="17" t="s">
        <v>187</v>
      </c>
      <c r="D47" s="155">
        <v>2749.5000000000005</v>
      </c>
    </row>
    <row r="48" spans="1:4" ht="30" customHeight="1" thickTop="1" thickBot="1">
      <c r="A48" s="16" t="s">
        <v>190</v>
      </c>
      <c r="B48" s="14" t="s">
        <v>113</v>
      </c>
      <c r="C48" s="17" t="s">
        <v>191</v>
      </c>
      <c r="D48" s="155">
        <v>5234.6250000000009</v>
      </c>
    </row>
    <row r="49" spans="1:4" ht="30" customHeight="1" thickTop="1" thickBot="1">
      <c r="A49" s="16" t="s">
        <v>201</v>
      </c>
      <c r="B49" s="14" t="s">
        <v>113</v>
      </c>
      <c r="C49" s="17" t="s">
        <v>1383</v>
      </c>
      <c r="D49" s="155">
        <v>82908.000000000015</v>
      </c>
    </row>
    <row r="50" spans="1:4" ht="30" customHeight="1" thickTop="1" thickBot="1">
      <c r="A50" s="16" t="s">
        <v>192</v>
      </c>
      <c r="B50" s="14" t="s">
        <v>113</v>
      </c>
      <c r="C50" s="17" t="s">
        <v>193</v>
      </c>
      <c r="D50" s="155">
        <v>30138.750000000004</v>
      </c>
    </row>
    <row r="51" spans="1:4" ht="30" customHeight="1" thickTop="1" thickBot="1">
      <c r="A51" s="16" t="s">
        <v>194</v>
      </c>
      <c r="B51" s="14" t="s">
        <v>113</v>
      </c>
      <c r="C51" s="17" t="s">
        <v>1382</v>
      </c>
      <c r="D51" s="155">
        <v>2273.6250000000005</v>
      </c>
    </row>
    <row r="52" spans="1:4" ht="30" customHeight="1" thickTop="1" thickBot="1">
      <c r="A52" s="16" t="s">
        <v>224</v>
      </c>
      <c r="B52" s="14" t="s">
        <v>92</v>
      </c>
      <c r="C52" s="17" t="s">
        <v>1386</v>
      </c>
      <c r="D52" s="155">
        <v>154923.75000000003</v>
      </c>
    </row>
    <row r="53" spans="1:4" ht="30" customHeight="1" thickTop="1" thickBot="1">
      <c r="A53" s="16" t="s">
        <v>195</v>
      </c>
      <c r="B53" s="14" t="s">
        <v>113</v>
      </c>
      <c r="C53" s="17" t="s">
        <v>196</v>
      </c>
      <c r="D53" s="155">
        <v>8896.7364572808765</v>
      </c>
    </row>
    <row r="54" spans="1:4" ht="30" customHeight="1" thickTop="1" thickBot="1">
      <c r="A54" s="16" t="s">
        <v>214</v>
      </c>
      <c r="B54" s="14" t="s">
        <v>113</v>
      </c>
      <c r="C54" s="17" t="s">
        <v>215</v>
      </c>
      <c r="D54" s="155">
        <v>12500</v>
      </c>
    </row>
    <row r="55" spans="1:4" ht="30" customHeight="1" thickTop="1" thickBot="1">
      <c r="A55" s="16" t="s">
        <v>197</v>
      </c>
      <c r="B55" s="14" t="s">
        <v>113</v>
      </c>
      <c r="C55" s="17" t="s">
        <v>198</v>
      </c>
      <c r="D55" s="155">
        <v>140436</v>
      </c>
    </row>
    <row r="56" spans="1:4" ht="30" customHeight="1" thickTop="1" thickBot="1">
      <c r="A56" s="16" t="s">
        <v>199</v>
      </c>
      <c r="B56" s="14" t="s">
        <v>113</v>
      </c>
      <c r="C56" s="17" t="s">
        <v>200</v>
      </c>
      <c r="D56" s="155">
        <v>9030.2410247663956</v>
      </c>
    </row>
    <row r="57" spans="1:4" ht="30" customHeight="1" thickTop="1" thickBot="1">
      <c r="A57" s="16" t="s">
        <v>202</v>
      </c>
      <c r="B57" s="14" t="s">
        <v>113</v>
      </c>
      <c r="C57" s="17" t="s">
        <v>203</v>
      </c>
      <c r="D57" s="155">
        <v>88068.6</v>
      </c>
    </row>
    <row r="58" spans="1:4" ht="30" customHeight="1" thickTop="1" thickBot="1">
      <c r="A58" s="16" t="s">
        <v>212</v>
      </c>
      <c r="B58" s="14" t="s">
        <v>113</v>
      </c>
      <c r="C58" s="17" t="s">
        <v>213</v>
      </c>
      <c r="D58" s="155">
        <v>34873.707777346521</v>
      </c>
    </row>
    <row r="59" spans="1:4" ht="30" customHeight="1" thickTop="1" thickBot="1">
      <c r="A59" s="16" t="s">
        <v>206</v>
      </c>
      <c r="B59" s="14" t="s">
        <v>113</v>
      </c>
      <c r="C59" s="17" t="s">
        <v>207</v>
      </c>
      <c r="D59" s="155">
        <v>10700</v>
      </c>
    </row>
    <row r="60" spans="1:4" ht="30" customHeight="1" thickTop="1" thickBot="1">
      <c r="A60" s="16" t="s">
        <v>204</v>
      </c>
      <c r="B60" s="14" t="s">
        <v>113</v>
      </c>
      <c r="C60" s="17" t="s">
        <v>205</v>
      </c>
      <c r="D60" s="155">
        <v>10700</v>
      </c>
    </row>
    <row r="61" spans="1:4" ht="30" customHeight="1" thickTop="1" thickBot="1">
      <c r="A61" s="16" t="s">
        <v>208</v>
      </c>
      <c r="B61" s="14" t="s">
        <v>113</v>
      </c>
      <c r="C61" s="17" t="s">
        <v>209</v>
      </c>
      <c r="D61" s="155">
        <v>15300</v>
      </c>
    </row>
    <row r="62" spans="1:4" ht="30" customHeight="1" thickTop="1" thickBot="1">
      <c r="A62" s="16" t="s">
        <v>210</v>
      </c>
      <c r="B62" s="14" t="s">
        <v>113</v>
      </c>
      <c r="C62" s="17" t="s">
        <v>211</v>
      </c>
      <c r="D62" s="155">
        <v>20000</v>
      </c>
    </row>
    <row r="63" spans="1:4" ht="30" customHeight="1" thickTop="1" thickBot="1">
      <c r="A63" s="16" t="s">
        <v>217</v>
      </c>
      <c r="B63" s="14" t="s">
        <v>113</v>
      </c>
      <c r="C63" s="17" t="s">
        <v>218</v>
      </c>
      <c r="D63" s="155">
        <v>19165.643104096183</v>
      </c>
    </row>
    <row r="64" spans="1:4" ht="30" customHeight="1" thickTop="1" thickBot="1">
      <c r="A64" s="16" t="s">
        <v>219</v>
      </c>
      <c r="B64" s="14" t="s">
        <v>113</v>
      </c>
      <c r="C64" s="17" t="s">
        <v>220</v>
      </c>
      <c r="D64" s="155">
        <v>9825.1809256613997</v>
      </c>
    </row>
    <row r="65" spans="1:4" ht="30" customHeight="1" thickTop="1" thickBot="1">
      <c r="A65" s="16" t="s">
        <v>216</v>
      </c>
      <c r="B65" s="14" t="s">
        <v>113</v>
      </c>
      <c r="C65" s="17" t="s">
        <v>1384</v>
      </c>
      <c r="D65" s="155">
        <v>10809.041242343899</v>
      </c>
    </row>
    <row r="66" spans="1:4" ht="30" customHeight="1" thickTop="1" thickBot="1">
      <c r="A66" s="16" t="s">
        <v>221</v>
      </c>
      <c r="B66" s="14" t="s">
        <v>113</v>
      </c>
      <c r="C66" s="17" t="s">
        <v>1385</v>
      </c>
      <c r="D66" s="155">
        <v>51882.386198931883</v>
      </c>
    </row>
    <row r="67" spans="1:4" ht="30" customHeight="1" thickTop="1" thickBot="1">
      <c r="A67" s="16" t="s">
        <v>222</v>
      </c>
      <c r="B67" s="14" t="s">
        <v>113</v>
      </c>
      <c r="C67" s="17" t="s">
        <v>223</v>
      </c>
      <c r="D67" s="155">
        <v>33469.875</v>
      </c>
    </row>
    <row r="68" spans="1:4" ht="30" customHeight="1" thickTop="1" thickBot="1">
      <c r="A68" s="16" t="s">
        <v>225</v>
      </c>
      <c r="B68" s="14" t="s">
        <v>113</v>
      </c>
      <c r="C68" s="17" t="s">
        <v>226</v>
      </c>
      <c r="D68" s="155">
        <v>74848.408530603207</v>
      </c>
    </row>
    <row r="69" spans="1:4" ht="30" customHeight="1" thickTop="1" thickBot="1">
      <c r="A69" s="16" t="s">
        <v>227</v>
      </c>
      <c r="B69" s="14" t="s">
        <v>113</v>
      </c>
      <c r="C69" s="17" t="s">
        <v>1387</v>
      </c>
      <c r="D69" s="155">
        <v>13064.014168039244</v>
      </c>
    </row>
    <row r="70" spans="1:4" ht="30" customHeight="1" thickTop="1" thickBot="1">
      <c r="A70" s="16" t="s">
        <v>232</v>
      </c>
      <c r="B70" s="14" t="s">
        <v>233</v>
      </c>
      <c r="C70" s="17" t="s">
        <v>1390</v>
      </c>
      <c r="D70" s="155">
        <v>3112.0437362203284</v>
      </c>
    </row>
    <row r="71" spans="1:4" ht="30" customHeight="1" thickTop="1" thickBot="1">
      <c r="A71" s="16" t="s">
        <v>228</v>
      </c>
      <c r="B71" s="14" t="s">
        <v>113</v>
      </c>
      <c r="C71" s="17" t="s">
        <v>1388</v>
      </c>
      <c r="D71" s="155">
        <v>2617.6186646339188</v>
      </c>
    </row>
    <row r="72" spans="1:4" ht="30" customHeight="1" thickTop="1" thickBot="1">
      <c r="A72" s="16" t="s">
        <v>229</v>
      </c>
      <c r="B72" s="14" t="s">
        <v>113</v>
      </c>
      <c r="C72" s="17" t="s">
        <v>1389</v>
      </c>
      <c r="D72" s="155">
        <v>7984.1250000000009</v>
      </c>
    </row>
    <row r="73" spans="1:4" ht="30" customHeight="1" thickTop="1" thickBot="1">
      <c r="A73" s="16" t="s">
        <v>230</v>
      </c>
      <c r="B73" s="14" t="s">
        <v>113</v>
      </c>
      <c r="C73" s="17" t="s">
        <v>231</v>
      </c>
      <c r="D73" s="155">
        <v>2958.1400526148373</v>
      </c>
    </row>
    <row r="74" spans="1:4" ht="30" customHeight="1" thickTop="1" thickBot="1">
      <c r="A74" s="16" t="s">
        <v>234</v>
      </c>
      <c r="B74" s="14" t="s">
        <v>113</v>
      </c>
      <c r="C74" s="17" t="s">
        <v>235</v>
      </c>
      <c r="D74" s="155">
        <v>11791</v>
      </c>
    </row>
    <row r="75" spans="1:4" ht="30" customHeight="1" thickTop="1" thickBot="1">
      <c r="A75" s="16" t="s">
        <v>236</v>
      </c>
      <c r="B75" s="14" t="s">
        <v>113</v>
      </c>
      <c r="C75" s="17" t="s">
        <v>237</v>
      </c>
      <c r="D75" s="155">
        <v>342083.50491128041</v>
      </c>
    </row>
    <row r="76" spans="1:4" ht="30" customHeight="1" thickTop="1" thickBot="1">
      <c r="A76" s="16" t="s">
        <v>238</v>
      </c>
      <c r="B76" s="14" t="s">
        <v>113</v>
      </c>
      <c r="C76" s="17" t="s">
        <v>239</v>
      </c>
      <c r="D76" s="155">
        <v>550428.75</v>
      </c>
    </row>
    <row r="77" spans="1:4" ht="30" customHeight="1" thickTop="1" thickBot="1">
      <c r="A77" s="16" t="s">
        <v>240</v>
      </c>
      <c r="B77" s="14" t="s">
        <v>113</v>
      </c>
      <c r="C77" s="17" t="s">
        <v>1391</v>
      </c>
      <c r="D77" s="155">
        <v>118122.75000000001</v>
      </c>
    </row>
    <row r="78" spans="1:4" ht="30" customHeight="1" thickTop="1" thickBot="1">
      <c r="A78" s="16" t="s">
        <v>241</v>
      </c>
      <c r="B78" s="14" t="s">
        <v>113</v>
      </c>
      <c r="C78" s="17" t="s">
        <v>1392</v>
      </c>
      <c r="D78" s="155">
        <v>143609.39103257778</v>
      </c>
    </row>
    <row r="79" spans="1:4" ht="30" customHeight="1" thickTop="1" thickBot="1">
      <c r="A79" s="16" t="s">
        <v>246</v>
      </c>
      <c r="B79" s="14" t="s">
        <v>113</v>
      </c>
      <c r="C79" s="17" t="s">
        <v>1397</v>
      </c>
      <c r="D79" s="155">
        <v>109451.25000000001</v>
      </c>
    </row>
    <row r="80" spans="1:4" ht="30" customHeight="1" thickTop="1" thickBot="1">
      <c r="A80" s="16" t="s">
        <v>243</v>
      </c>
      <c r="B80" s="14" t="s">
        <v>113</v>
      </c>
      <c r="C80" s="17" t="s">
        <v>1394</v>
      </c>
      <c r="D80" s="155">
        <v>214200</v>
      </c>
    </row>
    <row r="81" spans="1:4" ht="30" customHeight="1" thickTop="1" thickBot="1">
      <c r="A81" s="16" t="s">
        <v>244</v>
      </c>
      <c r="B81" s="14" t="s">
        <v>113</v>
      </c>
      <c r="C81" s="17" t="s">
        <v>1395</v>
      </c>
      <c r="D81" s="155">
        <v>260673.75000000003</v>
      </c>
    </row>
    <row r="82" spans="1:4" ht="30" customHeight="1" thickTop="1" thickBot="1">
      <c r="A82" s="16" t="s">
        <v>245</v>
      </c>
      <c r="B82" s="14" t="s">
        <v>113</v>
      </c>
      <c r="C82" s="17" t="s">
        <v>1396</v>
      </c>
      <c r="D82" s="155">
        <v>185591.25000000003</v>
      </c>
    </row>
    <row r="83" spans="1:4" ht="30" customHeight="1" thickTop="1" thickBot="1">
      <c r="A83" s="16" t="s">
        <v>247</v>
      </c>
      <c r="B83" s="14" t="s">
        <v>113</v>
      </c>
      <c r="C83" s="17" t="s">
        <v>1398</v>
      </c>
      <c r="D83" s="155">
        <v>161057.25000000003</v>
      </c>
    </row>
    <row r="84" spans="1:4" ht="30" customHeight="1" thickTop="1" thickBot="1">
      <c r="A84" s="16" t="s">
        <v>242</v>
      </c>
      <c r="B84" s="14" t="s">
        <v>113</v>
      </c>
      <c r="C84" s="17" t="s">
        <v>1393</v>
      </c>
      <c r="D84" s="155">
        <v>183476.25000000003</v>
      </c>
    </row>
    <row r="85" spans="1:4" ht="30" customHeight="1" thickTop="1" thickBot="1">
      <c r="A85" s="16" t="s">
        <v>248</v>
      </c>
      <c r="B85" s="14" t="s">
        <v>113</v>
      </c>
      <c r="C85" s="17" t="s">
        <v>1399</v>
      </c>
      <c r="D85" s="155">
        <v>289519.10114061151</v>
      </c>
    </row>
    <row r="86" spans="1:4" ht="30" customHeight="1" thickTop="1" thickBot="1">
      <c r="A86" s="16" t="s">
        <v>249</v>
      </c>
      <c r="B86" s="14" t="s">
        <v>113</v>
      </c>
      <c r="C86" s="17" t="s">
        <v>250</v>
      </c>
      <c r="D86" s="155">
        <v>4124.25</v>
      </c>
    </row>
    <row r="87" spans="1:4" ht="30" customHeight="1" thickTop="1" thickBot="1">
      <c r="A87" s="16" t="s">
        <v>255</v>
      </c>
      <c r="B87" s="14" t="s">
        <v>113</v>
      </c>
      <c r="C87" s="17" t="s">
        <v>256</v>
      </c>
      <c r="D87" s="155">
        <v>1100039.6244839428</v>
      </c>
    </row>
    <row r="88" spans="1:4" ht="30" customHeight="1" thickTop="1" thickBot="1">
      <c r="A88" s="16" t="s">
        <v>253</v>
      </c>
      <c r="B88" s="14" t="s">
        <v>113</v>
      </c>
      <c r="C88" s="17" t="s">
        <v>254</v>
      </c>
      <c r="D88" s="155">
        <v>18506.250000000004</v>
      </c>
    </row>
    <row r="89" spans="1:4" ht="30" customHeight="1" thickTop="1" thickBot="1">
      <c r="A89" s="16" t="s">
        <v>251</v>
      </c>
      <c r="B89" s="14" t="s">
        <v>113</v>
      </c>
      <c r="C89" s="17" t="s">
        <v>252</v>
      </c>
      <c r="D89" s="155">
        <v>24851.250000000004</v>
      </c>
    </row>
    <row r="90" spans="1:4" ht="30" customHeight="1" thickTop="1" thickBot="1">
      <c r="A90" s="16" t="s">
        <v>257</v>
      </c>
      <c r="B90" s="14" t="s">
        <v>113</v>
      </c>
      <c r="C90" s="17" t="s">
        <v>258</v>
      </c>
      <c r="D90" s="155">
        <v>5625</v>
      </c>
    </row>
    <row r="91" spans="1:4" ht="30" customHeight="1" thickTop="1" thickBot="1">
      <c r="A91" s="16" t="s">
        <v>259</v>
      </c>
      <c r="B91" s="14" t="s">
        <v>113</v>
      </c>
      <c r="C91" s="17" t="s">
        <v>260</v>
      </c>
      <c r="D91" s="155">
        <v>71487</v>
      </c>
    </row>
    <row r="92" spans="1:4" ht="30" customHeight="1" thickTop="1" thickBot="1">
      <c r="A92" s="16" t="s">
        <v>261</v>
      </c>
      <c r="B92" s="14" t="s">
        <v>113</v>
      </c>
      <c r="C92" s="17" t="s">
        <v>262</v>
      </c>
      <c r="D92" s="155">
        <v>6312.4877285925213</v>
      </c>
    </row>
    <row r="93" spans="1:4" ht="30" customHeight="1" thickTop="1" thickBot="1">
      <c r="A93" s="16" t="s">
        <v>263</v>
      </c>
      <c r="B93" s="14" t="s">
        <v>113</v>
      </c>
      <c r="C93" s="17" t="s">
        <v>264</v>
      </c>
      <c r="D93" s="155">
        <v>6461.8729704493835</v>
      </c>
    </row>
    <row r="94" spans="1:4" ht="30" customHeight="1" thickTop="1" thickBot="1">
      <c r="A94" s="16" t="s">
        <v>265</v>
      </c>
      <c r="B94" s="14" t="s">
        <v>113</v>
      </c>
      <c r="C94" s="17" t="s">
        <v>266</v>
      </c>
      <c r="D94" s="155">
        <v>17766</v>
      </c>
    </row>
    <row r="95" spans="1:4" ht="30" customHeight="1" thickTop="1" thickBot="1">
      <c r="A95" s="16" t="s">
        <v>267</v>
      </c>
      <c r="B95" s="14" t="s">
        <v>113</v>
      </c>
      <c r="C95" s="17" t="s">
        <v>268</v>
      </c>
      <c r="D95" s="155">
        <v>51694.267200616145</v>
      </c>
    </row>
    <row r="96" spans="1:4" ht="30" customHeight="1" thickTop="1" thickBot="1">
      <c r="A96" s="16" t="s">
        <v>269</v>
      </c>
      <c r="B96" s="14" t="s">
        <v>113</v>
      </c>
      <c r="C96" s="17" t="s">
        <v>270</v>
      </c>
      <c r="D96" s="155">
        <v>154700</v>
      </c>
    </row>
    <row r="97" spans="1:4" ht="30" customHeight="1" thickTop="1" thickBot="1">
      <c r="A97" s="16" t="s">
        <v>271</v>
      </c>
      <c r="B97" s="14" t="s">
        <v>113</v>
      </c>
      <c r="C97" s="17" t="s">
        <v>272</v>
      </c>
      <c r="D97" s="155">
        <v>154700</v>
      </c>
    </row>
    <row r="98" spans="1:4" ht="30" customHeight="1" thickTop="1" thickBot="1">
      <c r="A98" s="16" t="s">
        <v>273</v>
      </c>
      <c r="B98" s="14" t="s">
        <v>113</v>
      </c>
      <c r="C98" s="17" t="s">
        <v>274</v>
      </c>
      <c r="D98" s="155">
        <v>6752.2472219713145</v>
      </c>
    </row>
    <row r="99" spans="1:4" ht="30" customHeight="1" thickTop="1" thickBot="1">
      <c r="A99" s="16" t="s">
        <v>275</v>
      </c>
      <c r="B99" s="14" t="s">
        <v>113</v>
      </c>
      <c r="C99" s="17" t="s">
        <v>276</v>
      </c>
      <c r="D99" s="155">
        <v>10978.26402595636</v>
      </c>
    </row>
    <row r="100" spans="1:4" ht="30" customHeight="1" thickTop="1" thickBot="1">
      <c r="A100" s="16" t="s">
        <v>277</v>
      </c>
      <c r="B100" s="14" t="s">
        <v>113</v>
      </c>
      <c r="C100" s="17" t="s">
        <v>278</v>
      </c>
      <c r="D100" s="155">
        <v>374672.25000000006</v>
      </c>
    </row>
    <row r="101" spans="1:4" ht="30" customHeight="1" thickTop="1" thickBot="1">
      <c r="A101" s="16" t="s">
        <v>279</v>
      </c>
      <c r="B101" s="14" t="s">
        <v>113</v>
      </c>
      <c r="C101" s="17" t="s">
        <v>1400</v>
      </c>
      <c r="D101" s="155">
        <v>374672.25000000006</v>
      </c>
    </row>
    <row r="102" spans="1:4" ht="30" customHeight="1" thickTop="1" thickBot="1">
      <c r="A102" s="16" t="s">
        <v>280</v>
      </c>
      <c r="B102" s="14" t="s">
        <v>113</v>
      </c>
      <c r="C102" s="17" t="s">
        <v>281</v>
      </c>
      <c r="D102" s="155">
        <v>475875.00000000006</v>
      </c>
    </row>
    <row r="103" spans="1:4" ht="30" customHeight="1" thickTop="1" thickBot="1">
      <c r="A103" s="16" t="s">
        <v>282</v>
      </c>
      <c r="B103" s="14" t="s">
        <v>113</v>
      </c>
      <c r="C103" s="17" t="s">
        <v>283</v>
      </c>
      <c r="D103" s="155">
        <v>549900</v>
      </c>
    </row>
    <row r="104" spans="1:4" ht="30" customHeight="1" thickTop="1" thickBot="1">
      <c r="A104" s="16" t="s">
        <v>284</v>
      </c>
      <c r="B104" s="14" t="s">
        <v>113</v>
      </c>
      <c r="C104" s="17" t="s">
        <v>285</v>
      </c>
      <c r="D104" s="155">
        <v>645075.00000000012</v>
      </c>
    </row>
    <row r="105" spans="1:4" ht="30" customHeight="1" thickTop="1" thickBot="1">
      <c r="A105" s="16" t="s">
        <v>286</v>
      </c>
      <c r="B105" s="14" t="s">
        <v>113</v>
      </c>
      <c r="C105" s="17" t="s">
        <v>287</v>
      </c>
      <c r="D105" s="155">
        <v>235400</v>
      </c>
    </row>
    <row r="106" spans="1:4" ht="30" customHeight="1" thickTop="1" thickBot="1">
      <c r="A106" s="16" t="s">
        <v>288</v>
      </c>
      <c r="B106" s="14" t="s">
        <v>113</v>
      </c>
      <c r="C106" s="17" t="s">
        <v>289</v>
      </c>
      <c r="D106" s="155">
        <v>10000</v>
      </c>
    </row>
    <row r="107" spans="1:4" ht="30" customHeight="1" thickTop="1" thickBot="1">
      <c r="A107" s="16" t="s">
        <v>290</v>
      </c>
      <c r="B107" s="14" t="s">
        <v>113</v>
      </c>
      <c r="C107" s="17" t="s">
        <v>291</v>
      </c>
      <c r="D107" s="155">
        <v>476192.25000000006</v>
      </c>
    </row>
    <row r="108" spans="1:4" ht="30" customHeight="1" thickTop="1" thickBot="1">
      <c r="A108" s="16" t="s">
        <v>292</v>
      </c>
      <c r="B108" s="14" t="s">
        <v>113</v>
      </c>
      <c r="C108" s="17" t="s">
        <v>293</v>
      </c>
      <c r="D108" s="155">
        <v>5862.2042440782352</v>
      </c>
    </row>
    <row r="109" spans="1:4" ht="30" customHeight="1" thickTop="1" thickBot="1">
      <c r="A109" s="16" t="s">
        <v>294</v>
      </c>
      <c r="B109" s="14" t="s">
        <v>113</v>
      </c>
      <c r="C109" s="17" t="s">
        <v>1401</v>
      </c>
      <c r="D109" s="155">
        <v>602775.00000000012</v>
      </c>
    </row>
    <row r="110" spans="1:4" ht="30" customHeight="1" thickTop="1" thickBot="1">
      <c r="A110" s="16" t="s">
        <v>295</v>
      </c>
      <c r="B110" s="14" t="s">
        <v>113</v>
      </c>
      <c r="C110" s="17" t="s">
        <v>296</v>
      </c>
      <c r="D110" s="155">
        <v>2500</v>
      </c>
    </row>
    <row r="111" spans="1:4" ht="30" customHeight="1" thickTop="1" thickBot="1">
      <c r="A111" s="16" t="s">
        <v>297</v>
      </c>
      <c r="B111" s="14" t="s">
        <v>113</v>
      </c>
      <c r="C111" s="17" t="s">
        <v>298</v>
      </c>
      <c r="D111" s="155">
        <v>111777.75000000001</v>
      </c>
    </row>
    <row r="112" spans="1:4" ht="30" customHeight="1" thickTop="1" thickBot="1">
      <c r="A112" s="16" t="s">
        <v>299</v>
      </c>
      <c r="B112" s="14" t="s">
        <v>113</v>
      </c>
      <c r="C112" s="17" t="s">
        <v>300</v>
      </c>
      <c r="D112" s="155">
        <v>552543.75</v>
      </c>
    </row>
    <row r="113" spans="1:4" ht="30" customHeight="1" thickTop="1" thickBot="1">
      <c r="A113" s="16" t="s">
        <v>301</v>
      </c>
      <c r="B113" s="14" t="s">
        <v>113</v>
      </c>
      <c r="C113" s="17" t="s">
        <v>302</v>
      </c>
      <c r="D113" s="155">
        <v>6662.2500000000009</v>
      </c>
    </row>
    <row r="114" spans="1:4" ht="30" customHeight="1" thickTop="1" thickBot="1">
      <c r="A114" s="16" t="s">
        <v>305</v>
      </c>
      <c r="B114" s="14" t="s">
        <v>113</v>
      </c>
      <c r="C114" s="17" t="s">
        <v>306</v>
      </c>
      <c r="D114" s="155">
        <v>100000</v>
      </c>
    </row>
    <row r="115" spans="1:4" ht="30" customHeight="1" thickTop="1" thickBot="1">
      <c r="A115" s="16" t="s">
        <v>303</v>
      </c>
      <c r="B115" s="14" t="s">
        <v>113</v>
      </c>
      <c r="C115" s="17" t="s">
        <v>304</v>
      </c>
      <c r="D115" s="155">
        <v>112105.23044875312</v>
      </c>
    </row>
    <row r="116" spans="1:4" ht="30" customHeight="1" thickTop="1" thickBot="1">
      <c r="A116" s="16" t="s">
        <v>309</v>
      </c>
      <c r="B116" s="14" t="s">
        <v>113</v>
      </c>
      <c r="C116" s="17" t="s">
        <v>1402</v>
      </c>
      <c r="D116" s="155">
        <v>102000</v>
      </c>
    </row>
    <row r="117" spans="1:4" ht="30" customHeight="1" thickTop="1" thickBot="1">
      <c r="A117" s="16" t="s">
        <v>310</v>
      </c>
      <c r="B117" s="14" t="s">
        <v>113</v>
      </c>
      <c r="C117" s="17" t="s">
        <v>311</v>
      </c>
      <c r="D117" s="155">
        <v>110088.75716827458</v>
      </c>
    </row>
    <row r="118" spans="1:4" ht="30" customHeight="1" thickTop="1" thickBot="1">
      <c r="A118" s="16" t="s">
        <v>313</v>
      </c>
      <c r="B118" s="14" t="s">
        <v>113</v>
      </c>
      <c r="C118" s="17" t="s">
        <v>1404</v>
      </c>
      <c r="D118" s="155">
        <v>163595.25000000003</v>
      </c>
    </row>
    <row r="119" spans="1:4" ht="30" customHeight="1" thickTop="1" thickBot="1">
      <c r="A119" s="16" t="s">
        <v>318</v>
      </c>
      <c r="B119" s="14" t="s">
        <v>113</v>
      </c>
      <c r="C119" s="17" t="s">
        <v>319</v>
      </c>
      <c r="D119" s="155">
        <v>170000</v>
      </c>
    </row>
    <row r="120" spans="1:4" ht="30" customHeight="1" thickTop="1" thickBot="1">
      <c r="A120" s="16" t="s">
        <v>314</v>
      </c>
      <c r="B120" s="14" t="s">
        <v>113</v>
      </c>
      <c r="C120" s="17" t="s">
        <v>315</v>
      </c>
      <c r="D120" s="155">
        <v>166600</v>
      </c>
    </row>
    <row r="121" spans="1:4" ht="30" customHeight="1" thickTop="1" thickBot="1">
      <c r="A121" s="16" t="s">
        <v>1297</v>
      </c>
      <c r="B121" s="14" t="s">
        <v>113</v>
      </c>
      <c r="C121" s="17" t="s">
        <v>1298</v>
      </c>
      <c r="D121" s="155">
        <v>107100</v>
      </c>
    </row>
    <row r="122" spans="1:4" ht="30" customHeight="1" thickTop="1" thickBot="1">
      <c r="A122" s="16" t="s">
        <v>322</v>
      </c>
      <c r="B122" s="14" t="s">
        <v>113</v>
      </c>
      <c r="C122" s="17" t="s">
        <v>323</v>
      </c>
      <c r="D122" s="155">
        <v>107100</v>
      </c>
    </row>
    <row r="123" spans="1:4" ht="30" customHeight="1" thickTop="1" thickBot="1">
      <c r="A123" s="16" t="s">
        <v>320</v>
      </c>
      <c r="B123" s="14" t="s">
        <v>113</v>
      </c>
      <c r="C123" s="17" t="s">
        <v>321</v>
      </c>
      <c r="D123" s="155">
        <v>105750.00000000001</v>
      </c>
    </row>
    <row r="124" spans="1:4" ht="30" customHeight="1" thickTop="1" thickBot="1">
      <c r="A124" s="16" t="s">
        <v>312</v>
      </c>
      <c r="B124" s="14" t="s">
        <v>113</v>
      </c>
      <c r="C124" s="17" t="s">
        <v>1403</v>
      </c>
      <c r="D124" s="155">
        <v>148800</v>
      </c>
    </row>
    <row r="125" spans="1:4" ht="30" customHeight="1" thickTop="1" thickBot="1">
      <c r="A125" s="16" t="s">
        <v>316</v>
      </c>
      <c r="B125" s="14" t="s">
        <v>113</v>
      </c>
      <c r="C125" s="17" t="s">
        <v>317</v>
      </c>
      <c r="D125" s="155">
        <v>166600</v>
      </c>
    </row>
    <row r="126" spans="1:4" ht="30" customHeight="1" thickTop="1" thickBot="1">
      <c r="A126" s="16" t="s">
        <v>307</v>
      </c>
      <c r="B126" s="14" t="s">
        <v>113</v>
      </c>
      <c r="C126" s="17" t="s">
        <v>308</v>
      </c>
      <c r="D126" s="155">
        <v>112432.24283248058</v>
      </c>
    </row>
    <row r="127" spans="1:4" ht="30" customHeight="1" thickTop="1" thickBot="1">
      <c r="A127" s="16" t="s">
        <v>324</v>
      </c>
      <c r="B127" s="14" t="s">
        <v>113</v>
      </c>
      <c r="C127" s="17" t="s">
        <v>325</v>
      </c>
      <c r="D127" s="155">
        <v>4124.25</v>
      </c>
    </row>
    <row r="128" spans="1:4" ht="30" customHeight="1" thickTop="1" thickBot="1">
      <c r="A128" s="16" t="s">
        <v>326</v>
      </c>
      <c r="B128" s="14" t="s">
        <v>113</v>
      </c>
      <c r="C128" s="17" t="s">
        <v>327</v>
      </c>
      <c r="D128" s="155">
        <v>87772.500000000015</v>
      </c>
    </row>
    <row r="129" spans="1:4" ht="30" customHeight="1" thickTop="1" thickBot="1">
      <c r="A129" s="16" t="s">
        <v>328</v>
      </c>
      <c r="B129" s="14" t="s">
        <v>113</v>
      </c>
      <c r="C129" s="17" t="s">
        <v>329</v>
      </c>
      <c r="D129" s="155">
        <v>79.312500000000014</v>
      </c>
    </row>
    <row r="130" spans="1:4" ht="30" customHeight="1" thickTop="1" thickBot="1">
      <c r="A130" s="16" t="s">
        <v>330</v>
      </c>
      <c r="B130" s="14" t="s">
        <v>113</v>
      </c>
      <c r="C130" s="17" t="s">
        <v>331</v>
      </c>
      <c r="D130" s="155">
        <v>2489.999641572344</v>
      </c>
    </row>
    <row r="131" spans="1:4" ht="30" customHeight="1" thickTop="1" thickBot="1">
      <c r="A131" s="16" t="s">
        <v>332</v>
      </c>
      <c r="B131" s="14" t="s">
        <v>113</v>
      </c>
      <c r="C131" s="17" t="s">
        <v>333</v>
      </c>
      <c r="D131" s="155">
        <v>2206.1020151032035</v>
      </c>
    </row>
    <row r="132" spans="1:4" ht="30" customHeight="1" thickTop="1" thickBot="1">
      <c r="A132" s="16" t="s">
        <v>334</v>
      </c>
      <c r="B132" s="14" t="s">
        <v>113</v>
      </c>
      <c r="C132" s="17" t="s">
        <v>1315</v>
      </c>
      <c r="D132" s="155">
        <v>4241.5685401098208</v>
      </c>
    </row>
    <row r="133" spans="1:4" ht="30" customHeight="1" thickTop="1" thickBot="1">
      <c r="A133" s="16" t="s">
        <v>335</v>
      </c>
      <c r="B133" s="14" t="s">
        <v>92</v>
      </c>
      <c r="C133" s="17" t="s">
        <v>1405</v>
      </c>
      <c r="D133" s="155">
        <v>243965.25000000003</v>
      </c>
    </row>
    <row r="134" spans="1:4" ht="30" customHeight="1" thickTop="1" thickBot="1">
      <c r="A134" s="16" t="s">
        <v>336</v>
      </c>
      <c r="B134" s="14" t="s">
        <v>113</v>
      </c>
      <c r="C134" s="17" t="s">
        <v>337</v>
      </c>
      <c r="D134" s="155">
        <v>56250</v>
      </c>
    </row>
    <row r="135" spans="1:4" ht="30" customHeight="1" thickTop="1" thickBot="1">
      <c r="A135" s="16" t="s">
        <v>338</v>
      </c>
      <c r="B135" s="14" t="s">
        <v>339</v>
      </c>
      <c r="C135" s="17" t="s">
        <v>340</v>
      </c>
      <c r="D135" s="155">
        <v>856.17004923251375</v>
      </c>
    </row>
    <row r="136" spans="1:4" ht="30" customHeight="1" thickTop="1" thickBot="1">
      <c r="A136" s="16" t="s">
        <v>352</v>
      </c>
      <c r="B136" s="14" t="s">
        <v>339</v>
      </c>
      <c r="C136" s="17" t="s">
        <v>353</v>
      </c>
      <c r="D136" s="155">
        <v>907.42656858861051</v>
      </c>
    </row>
    <row r="137" spans="1:4" ht="30" customHeight="1" thickTop="1" thickBot="1">
      <c r="A137" s="16" t="s">
        <v>343</v>
      </c>
      <c r="B137" s="14" t="s">
        <v>344</v>
      </c>
      <c r="C137" s="17" t="s">
        <v>345</v>
      </c>
      <c r="D137" s="184">
        <v>0.29694158018383182</v>
      </c>
    </row>
    <row r="138" spans="1:4" ht="30" customHeight="1" thickTop="1" thickBot="1">
      <c r="A138" s="16" t="s">
        <v>346</v>
      </c>
      <c r="B138" s="14" t="s">
        <v>344</v>
      </c>
      <c r="C138" s="17" t="s">
        <v>347</v>
      </c>
      <c r="D138" s="184">
        <v>0.44800000000000001</v>
      </c>
    </row>
    <row r="139" spans="1:4" ht="30" customHeight="1" thickTop="1" thickBot="1">
      <c r="A139" s="16" t="s">
        <v>350</v>
      </c>
      <c r="B139" s="14" t="s">
        <v>339</v>
      </c>
      <c r="C139" s="17" t="s">
        <v>351</v>
      </c>
      <c r="D139" s="155">
        <v>962.32529566227652</v>
      </c>
    </row>
    <row r="140" spans="1:4" ht="30" customHeight="1" thickTop="1" thickBot="1">
      <c r="A140" s="16" t="s">
        <v>348</v>
      </c>
      <c r="B140" s="14" t="s">
        <v>339</v>
      </c>
      <c r="C140" s="17" t="s">
        <v>349</v>
      </c>
      <c r="D140" s="155">
        <v>900</v>
      </c>
    </row>
    <row r="141" spans="1:4" ht="30" customHeight="1" thickTop="1" thickBot="1">
      <c r="A141" s="16" t="s">
        <v>356</v>
      </c>
      <c r="B141" s="14" t="s">
        <v>113</v>
      </c>
      <c r="C141" s="17" t="s">
        <v>357</v>
      </c>
      <c r="D141" s="155">
        <v>59252.579142060342</v>
      </c>
    </row>
    <row r="142" spans="1:4" ht="30" customHeight="1" thickTop="1" thickBot="1">
      <c r="A142" s="16" t="s">
        <v>341</v>
      </c>
      <c r="B142" s="14" t="s">
        <v>339</v>
      </c>
      <c r="C142" s="17" t="s">
        <v>342</v>
      </c>
      <c r="D142" s="155">
        <v>822.22508679048633</v>
      </c>
    </row>
    <row r="143" spans="1:4" ht="30" customHeight="1" thickTop="1" thickBot="1">
      <c r="A143" s="16" t="s">
        <v>354</v>
      </c>
      <c r="B143" s="14" t="s">
        <v>113</v>
      </c>
      <c r="C143" s="17" t="s">
        <v>355</v>
      </c>
      <c r="D143" s="155">
        <v>40693.362631393582</v>
      </c>
    </row>
    <row r="144" spans="1:4" ht="30" customHeight="1" thickTop="1" thickBot="1">
      <c r="A144" s="16" t="s">
        <v>359</v>
      </c>
      <c r="B144" s="14" t="s">
        <v>113</v>
      </c>
      <c r="C144" s="17" t="s">
        <v>360</v>
      </c>
      <c r="D144" s="155">
        <v>155306.89508316622</v>
      </c>
    </row>
    <row r="145" spans="1:4" ht="68.25" customHeight="1" thickTop="1" thickBot="1">
      <c r="A145" s="16" t="s">
        <v>358</v>
      </c>
      <c r="B145" s="14" t="s">
        <v>113</v>
      </c>
      <c r="C145" s="17" t="s">
        <v>1540</v>
      </c>
      <c r="D145" s="155">
        <v>285600</v>
      </c>
    </row>
    <row r="146" spans="1:4" ht="30" customHeight="1" thickTop="1" thickBot="1">
      <c r="A146" s="16" t="s">
        <v>361</v>
      </c>
      <c r="B146" s="14" t="s">
        <v>113</v>
      </c>
      <c r="C146" s="17" t="s">
        <v>1406</v>
      </c>
      <c r="D146" s="155">
        <v>142233.75</v>
      </c>
    </row>
    <row r="147" spans="1:4" ht="30" customHeight="1" thickTop="1" thickBot="1">
      <c r="A147" s="16" t="s">
        <v>362</v>
      </c>
      <c r="B147" s="14" t="s">
        <v>113</v>
      </c>
      <c r="C147" s="17" t="s">
        <v>1407</v>
      </c>
      <c r="D147" s="155">
        <v>136417.5</v>
      </c>
    </row>
    <row r="148" spans="1:4" ht="30" customHeight="1" thickTop="1" thickBot="1">
      <c r="A148" s="16" t="s">
        <v>367</v>
      </c>
      <c r="B148" s="14" t="s">
        <v>113</v>
      </c>
      <c r="C148" s="17" t="s">
        <v>368</v>
      </c>
      <c r="D148" s="155">
        <v>8595.1802532145375</v>
      </c>
    </row>
    <row r="149" spans="1:4" ht="30" customHeight="1" thickTop="1" thickBot="1">
      <c r="A149" s="16" t="s">
        <v>363</v>
      </c>
      <c r="B149" s="14" t="s">
        <v>113</v>
      </c>
      <c r="C149" s="17" t="s">
        <v>364</v>
      </c>
      <c r="D149" s="155">
        <v>4930.173608391553</v>
      </c>
    </row>
    <row r="150" spans="1:4" ht="30" customHeight="1" thickTop="1" thickBot="1">
      <c r="A150" s="16" t="s">
        <v>158</v>
      </c>
      <c r="B150" s="14" t="s">
        <v>113</v>
      </c>
      <c r="C150" s="17" t="s">
        <v>159</v>
      </c>
      <c r="D150" s="155">
        <v>52909.830004068128</v>
      </c>
    </row>
    <row r="151" spans="1:4" ht="30" customHeight="1" thickTop="1" thickBot="1">
      <c r="A151" s="16" t="s">
        <v>369</v>
      </c>
      <c r="B151" s="14" t="s">
        <v>113</v>
      </c>
      <c r="C151" s="17" t="s">
        <v>370</v>
      </c>
      <c r="D151" s="155">
        <v>107100</v>
      </c>
    </row>
    <row r="152" spans="1:4" ht="30" customHeight="1" thickTop="1" thickBot="1">
      <c r="A152" s="16" t="s">
        <v>371</v>
      </c>
      <c r="B152" s="14" t="s">
        <v>113</v>
      </c>
      <c r="C152" s="17" t="s">
        <v>372</v>
      </c>
      <c r="D152" s="155">
        <v>102000</v>
      </c>
    </row>
    <row r="153" spans="1:4" ht="30" customHeight="1" thickTop="1" thickBot="1">
      <c r="A153" s="16" t="s">
        <v>365</v>
      </c>
      <c r="B153" s="14" t="s">
        <v>113</v>
      </c>
      <c r="C153" s="17" t="s">
        <v>366</v>
      </c>
      <c r="D153" s="155">
        <v>83219.519448030405</v>
      </c>
    </row>
    <row r="154" spans="1:4" ht="30" customHeight="1" thickTop="1" thickBot="1">
      <c r="A154" s="16" t="s">
        <v>373</v>
      </c>
      <c r="B154" s="14" t="s">
        <v>113</v>
      </c>
      <c r="C154" s="17" t="s">
        <v>374</v>
      </c>
      <c r="D154" s="155">
        <v>62500</v>
      </c>
    </row>
    <row r="155" spans="1:4" ht="15.75" thickTop="1"/>
  </sheetData>
  <sortState ref="A7:D305">
    <sortCondition ref="C7:C305"/>
  </sortState>
  <mergeCells count="2">
    <mergeCell ref="A3:D3"/>
    <mergeCell ref="A1:D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F374"/>
  <sheetViews>
    <sheetView zoomScale="86" zoomScaleNormal="86" workbookViewId="0">
      <pane xSplit="3" ySplit="2" topLeftCell="D4" activePane="bottomRight" state="frozen"/>
      <selection activeCell="B116" sqref="B116"/>
      <selection pane="topRight" activeCell="B116" sqref="B116"/>
      <selection pane="bottomLeft" activeCell="B116" sqref="B116"/>
      <selection pane="bottomRight" activeCell="B116" sqref="B116"/>
    </sheetView>
  </sheetViews>
  <sheetFormatPr baseColWidth="10" defaultRowHeight="15"/>
  <cols>
    <col min="1" max="1" width="11.5703125" customWidth="1"/>
    <col min="2" max="2" width="9.140625"/>
    <col min="3" max="3" width="77.42578125" style="165" customWidth="1"/>
    <col min="4" max="4" width="17.140625" style="150" customWidth="1"/>
  </cols>
  <sheetData>
    <row r="1" spans="1:4" ht="81.75" customHeight="1" thickTop="1" thickBot="1">
      <c r="A1" s="950" t="s">
        <v>1356</v>
      </c>
      <c r="B1" s="951"/>
      <c r="C1" s="951"/>
      <c r="D1" s="952"/>
    </row>
    <row r="2" spans="1:4" ht="60.75" customHeight="1" thickTop="1" thickBot="1">
      <c r="A2" s="949" t="s">
        <v>375</v>
      </c>
      <c r="B2" s="949"/>
      <c r="C2" s="949"/>
      <c r="D2" s="949"/>
    </row>
    <row r="3" spans="1:4" ht="16.5" customHeight="1" thickTop="1" thickBot="1">
      <c r="A3" s="161"/>
      <c r="B3" s="161"/>
      <c r="C3" s="164"/>
      <c r="D3" s="162"/>
    </row>
    <row r="4" spans="1:4" ht="16.5" customHeight="1" thickTop="1" thickBot="1">
      <c r="A4" s="161"/>
      <c r="B4" s="161"/>
      <c r="C4" s="164" t="s">
        <v>375</v>
      </c>
      <c r="D4" s="162"/>
    </row>
    <row r="5" spans="1:4" ht="16.5" thickTop="1" thickBot="1">
      <c r="A5" s="161"/>
      <c r="B5" s="161"/>
      <c r="C5" s="164"/>
      <c r="D5" s="163" t="s">
        <v>1352</v>
      </c>
    </row>
    <row r="6" spans="1:4" ht="31.5" thickTop="1" thickBot="1">
      <c r="A6" s="161" t="s">
        <v>809</v>
      </c>
      <c r="B6" s="161" t="s">
        <v>377</v>
      </c>
      <c r="C6" s="164" t="s">
        <v>1439</v>
      </c>
      <c r="D6" s="162">
        <v>3719.49</v>
      </c>
    </row>
    <row r="7" spans="1:4" ht="16.5" thickTop="1" thickBot="1">
      <c r="A7" s="161" t="s">
        <v>814</v>
      </c>
      <c r="B7" s="161" t="s">
        <v>377</v>
      </c>
      <c r="C7" s="164" t="s">
        <v>815</v>
      </c>
      <c r="D7" s="162">
        <v>3124</v>
      </c>
    </row>
    <row r="8" spans="1:4" ht="16.5" thickTop="1" thickBot="1">
      <c r="A8" s="161" t="s">
        <v>810</v>
      </c>
      <c r="B8" s="161" t="s">
        <v>377</v>
      </c>
      <c r="C8" s="164" t="s">
        <v>811</v>
      </c>
      <c r="D8" s="162">
        <v>3147.7124183006536</v>
      </c>
    </row>
    <row r="9" spans="1:4" ht="16.5" thickTop="1" thickBot="1">
      <c r="A9" s="161" t="s">
        <v>812</v>
      </c>
      <c r="B9" s="161" t="s">
        <v>377</v>
      </c>
      <c r="C9" s="164" t="s">
        <v>813</v>
      </c>
      <c r="D9" s="162">
        <v>2856</v>
      </c>
    </row>
    <row r="10" spans="1:4" ht="16.5" thickTop="1" thickBot="1">
      <c r="A10" s="161" t="s">
        <v>1307</v>
      </c>
      <c r="B10" s="161" t="s">
        <v>377</v>
      </c>
      <c r="C10" s="164" t="s">
        <v>1306</v>
      </c>
      <c r="D10" s="162">
        <v>3000</v>
      </c>
    </row>
    <row r="11" spans="1:4" ht="16.5" thickTop="1" thickBot="1">
      <c r="A11" s="161" t="s">
        <v>818</v>
      </c>
      <c r="B11" s="161" t="s">
        <v>377</v>
      </c>
      <c r="C11" s="164" t="s">
        <v>819</v>
      </c>
      <c r="D11" s="162">
        <v>12100</v>
      </c>
    </row>
    <row r="12" spans="1:4" ht="16.5" thickTop="1" thickBot="1">
      <c r="A12" s="161" t="s">
        <v>816</v>
      </c>
      <c r="B12" s="161" t="s">
        <v>377</v>
      </c>
      <c r="C12" s="164" t="s">
        <v>817</v>
      </c>
      <c r="D12" s="162">
        <v>6297.9898187715089</v>
      </c>
    </row>
    <row r="13" spans="1:4" ht="16.5" thickTop="1" thickBot="1">
      <c r="A13" s="161" t="s">
        <v>820</v>
      </c>
      <c r="B13" s="161" t="s">
        <v>92</v>
      </c>
      <c r="C13" s="164" t="s">
        <v>1440</v>
      </c>
      <c r="D13" s="162">
        <v>950</v>
      </c>
    </row>
    <row r="14" spans="1:4" ht="16.5" thickTop="1" thickBot="1">
      <c r="A14" s="161" t="s">
        <v>822</v>
      </c>
      <c r="B14" s="161" t="s">
        <v>233</v>
      </c>
      <c r="C14" s="164" t="s">
        <v>1442</v>
      </c>
      <c r="D14" s="162">
        <v>43710</v>
      </c>
    </row>
    <row r="15" spans="1:4" ht="16.5" thickTop="1" thickBot="1">
      <c r="A15" s="161" t="s">
        <v>823</v>
      </c>
      <c r="B15" s="161" t="s">
        <v>92</v>
      </c>
      <c r="C15" s="164" t="s">
        <v>1443</v>
      </c>
      <c r="D15" s="162">
        <v>740.86607825819306</v>
      </c>
    </row>
    <row r="16" spans="1:4" ht="16.5" thickTop="1" thickBot="1">
      <c r="A16" s="161" t="s">
        <v>821</v>
      </c>
      <c r="B16" s="161" t="s">
        <v>233</v>
      </c>
      <c r="C16" s="164" t="s">
        <v>1441</v>
      </c>
      <c r="D16" s="162">
        <v>47500</v>
      </c>
    </row>
    <row r="17" spans="1:4" ht="16.5" thickTop="1" thickBot="1">
      <c r="A17" s="161" t="s">
        <v>847</v>
      </c>
      <c r="B17" s="161" t="s">
        <v>425</v>
      </c>
      <c r="C17" s="164" t="s">
        <v>848</v>
      </c>
      <c r="D17" s="162">
        <v>10252.54925853822</v>
      </c>
    </row>
    <row r="18" spans="1:4" ht="16.5" thickTop="1" thickBot="1">
      <c r="A18" s="161" t="s">
        <v>824</v>
      </c>
      <c r="B18" s="161" t="s">
        <v>388</v>
      </c>
      <c r="C18" s="164" t="s">
        <v>1444</v>
      </c>
      <c r="D18" s="162">
        <v>55110.850091930661</v>
      </c>
    </row>
    <row r="19" spans="1:4" ht="31.5" thickTop="1" thickBot="1">
      <c r="A19" s="161" t="s">
        <v>825</v>
      </c>
      <c r="B19" s="161" t="s">
        <v>388</v>
      </c>
      <c r="C19" s="164" t="s">
        <v>826</v>
      </c>
      <c r="D19" s="162">
        <v>65450</v>
      </c>
    </row>
    <row r="20" spans="1:4" ht="16.5" thickTop="1" thickBot="1">
      <c r="A20" s="161" t="s">
        <v>831</v>
      </c>
      <c r="B20" s="161" t="s">
        <v>388</v>
      </c>
      <c r="C20" s="164" t="s">
        <v>832</v>
      </c>
      <c r="D20" s="162">
        <v>65450</v>
      </c>
    </row>
    <row r="21" spans="1:4" ht="31.5" thickTop="1" thickBot="1">
      <c r="A21" s="161" t="s">
        <v>827</v>
      </c>
      <c r="B21" s="161" t="s">
        <v>388</v>
      </c>
      <c r="C21" s="164" t="s">
        <v>828</v>
      </c>
      <c r="D21" s="162">
        <v>65450</v>
      </c>
    </row>
    <row r="22" spans="1:4" ht="31.5" thickTop="1" thickBot="1">
      <c r="A22" s="161" t="s">
        <v>829</v>
      </c>
      <c r="B22" s="161" t="s">
        <v>388</v>
      </c>
      <c r="C22" s="164" t="s">
        <v>830</v>
      </c>
      <c r="D22" s="162">
        <v>54550.818197464825</v>
      </c>
    </row>
    <row r="23" spans="1:4" ht="16.5" thickTop="1" thickBot="1">
      <c r="A23" s="161" t="s">
        <v>833</v>
      </c>
      <c r="B23" s="161" t="s">
        <v>388</v>
      </c>
      <c r="C23" s="164" t="s">
        <v>834</v>
      </c>
      <c r="D23" s="162">
        <v>62124.907906072825</v>
      </c>
    </row>
    <row r="24" spans="1:4" ht="16.5" thickTop="1" thickBot="1">
      <c r="A24" s="161" t="s">
        <v>843</v>
      </c>
      <c r="B24" s="161" t="s">
        <v>388</v>
      </c>
      <c r="C24" s="164" t="s">
        <v>844</v>
      </c>
      <c r="D24" s="162">
        <v>24125.332311239632</v>
      </c>
    </row>
    <row r="25" spans="1:4" ht="16.5" thickTop="1" thickBot="1">
      <c r="A25" s="161" t="s">
        <v>835</v>
      </c>
      <c r="B25" s="161" t="s">
        <v>388</v>
      </c>
      <c r="C25" s="164" t="s">
        <v>836</v>
      </c>
      <c r="D25" s="162">
        <v>48608.760563115451</v>
      </c>
    </row>
    <row r="26" spans="1:4" ht="16.5" thickTop="1" thickBot="1">
      <c r="A26" s="161" t="s">
        <v>838</v>
      </c>
      <c r="B26" s="161" t="s">
        <v>388</v>
      </c>
      <c r="C26" s="164" t="s">
        <v>1477</v>
      </c>
      <c r="D26" s="162">
        <v>49220.073853228394</v>
      </c>
    </row>
    <row r="27" spans="1:4" ht="16.5" thickTop="1" thickBot="1">
      <c r="A27" s="161" t="s">
        <v>837</v>
      </c>
      <c r="B27" s="161" t="s">
        <v>388</v>
      </c>
      <c r="C27" s="164" t="s">
        <v>1479</v>
      </c>
      <c r="D27" s="162">
        <v>49612.044954962294</v>
      </c>
    </row>
    <row r="28" spans="1:4" ht="16.5" thickTop="1" thickBot="1">
      <c r="A28" s="161" t="s">
        <v>840</v>
      </c>
      <c r="B28" s="161" t="s">
        <v>388</v>
      </c>
      <c r="C28" s="164" t="s">
        <v>1478</v>
      </c>
      <c r="D28" s="162">
        <v>49916.712529710843</v>
      </c>
    </row>
    <row r="29" spans="1:4" ht="16.5" thickTop="1" thickBot="1">
      <c r="A29" s="161" t="s">
        <v>839</v>
      </c>
      <c r="B29" s="161" t="s">
        <v>388</v>
      </c>
      <c r="C29" s="164" t="s">
        <v>1476</v>
      </c>
      <c r="D29" s="162">
        <v>65450</v>
      </c>
    </row>
    <row r="30" spans="1:4" ht="31.5" thickTop="1" thickBot="1">
      <c r="A30" s="161" t="s">
        <v>841</v>
      </c>
      <c r="B30" s="161" t="s">
        <v>388</v>
      </c>
      <c r="C30" s="164" t="s">
        <v>842</v>
      </c>
      <c r="D30" s="162">
        <v>63868.471292054099</v>
      </c>
    </row>
    <row r="31" spans="1:4" ht="16.5" thickTop="1" thickBot="1">
      <c r="A31" s="161" t="s">
        <v>845</v>
      </c>
      <c r="B31" s="161" t="s">
        <v>425</v>
      </c>
      <c r="C31" s="164" t="s">
        <v>846</v>
      </c>
      <c r="D31" s="162">
        <v>35.656490152579906</v>
      </c>
    </row>
    <row r="32" spans="1:4" ht="16.5" thickTop="1" thickBot="1">
      <c r="A32" s="161" t="s">
        <v>850</v>
      </c>
      <c r="B32" s="161" t="s">
        <v>144</v>
      </c>
      <c r="C32" s="164" t="s">
        <v>1446</v>
      </c>
      <c r="D32" s="162">
        <v>443</v>
      </c>
    </row>
    <row r="33" spans="1:4" ht="16.5" thickTop="1" thickBot="1">
      <c r="A33" s="161" t="s">
        <v>851</v>
      </c>
      <c r="B33" s="161" t="s">
        <v>377</v>
      </c>
      <c r="C33" s="164" t="s">
        <v>852</v>
      </c>
      <c r="D33" s="162">
        <v>4020</v>
      </c>
    </row>
    <row r="34" spans="1:4" ht="16.5" thickTop="1" thickBot="1">
      <c r="A34" s="161" t="s">
        <v>857</v>
      </c>
      <c r="B34" s="161" t="s">
        <v>377</v>
      </c>
      <c r="C34" s="164" t="s">
        <v>858</v>
      </c>
      <c r="D34" s="162">
        <v>3535.9329220429286</v>
      </c>
    </row>
    <row r="35" spans="1:4" ht="16.5" thickTop="1" thickBot="1">
      <c r="A35" s="161" t="s">
        <v>853</v>
      </c>
      <c r="B35" s="161" t="s">
        <v>377</v>
      </c>
      <c r="C35" s="164" t="s">
        <v>854</v>
      </c>
      <c r="D35" s="162">
        <v>4600</v>
      </c>
    </row>
    <row r="36" spans="1:4" ht="16.5" thickTop="1" thickBot="1">
      <c r="A36" s="161" t="s">
        <v>855</v>
      </c>
      <c r="B36" s="161" t="s">
        <v>377</v>
      </c>
      <c r="C36" s="164" t="s">
        <v>856</v>
      </c>
      <c r="D36" s="162">
        <v>4000</v>
      </c>
    </row>
    <row r="37" spans="1:4" ht="16.5" thickTop="1" thickBot="1">
      <c r="A37" s="161" t="s">
        <v>976</v>
      </c>
      <c r="B37" s="161" t="s">
        <v>377</v>
      </c>
      <c r="C37" s="164" t="s">
        <v>977</v>
      </c>
      <c r="D37" s="162">
        <v>3800</v>
      </c>
    </row>
    <row r="38" spans="1:4" ht="16.5" thickTop="1" thickBot="1">
      <c r="A38" s="161" t="s">
        <v>859</v>
      </c>
      <c r="B38" s="161" t="s">
        <v>377</v>
      </c>
      <c r="C38" s="164" t="s">
        <v>860</v>
      </c>
      <c r="D38" s="162">
        <v>3800</v>
      </c>
    </row>
    <row r="39" spans="1:4" ht="31.5" thickTop="1" thickBot="1">
      <c r="A39" s="161" t="s">
        <v>999</v>
      </c>
      <c r="B39" s="161" t="s">
        <v>92</v>
      </c>
      <c r="C39" s="164" t="s">
        <v>1000</v>
      </c>
      <c r="D39" s="162">
        <v>263024.5434000289</v>
      </c>
    </row>
    <row r="40" spans="1:4" ht="16.5" thickTop="1" thickBot="1">
      <c r="A40" s="161" t="s">
        <v>974</v>
      </c>
      <c r="B40" s="161" t="s">
        <v>92</v>
      </c>
      <c r="C40" s="164" t="s">
        <v>975</v>
      </c>
      <c r="D40" s="162">
        <v>21267.285889582177</v>
      </c>
    </row>
    <row r="41" spans="1:4" ht="16.5" thickTop="1" thickBot="1">
      <c r="A41" s="161" t="s">
        <v>899</v>
      </c>
      <c r="B41" s="161" t="s">
        <v>92</v>
      </c>
      <c r="C41" s="164" t="s">
        <v>900</v>
      </c>
      <c r="D41" s="162">
        <v>632.60110740250741</v>
      </c>
    </row>
    <row r="42" spans="1:4" ht="16.5" thickTop="1" thickBot="1">
      <c r="A42" s="161" t="s">
        <v>437</v>
      </c>
      <c r="B42" s="161" t="s">
        <v>92</v>
      </c>
      <c r="C42" s="164" t="s">
        <v>438</v>
      </c>
      <c r="D42" s="162">
        <v>9804.4400237953378</v>
      </c>
    </row>
    <row r="43" spans="1:4" ht="16.5" thickTop="1" thickBot="1">
      <c r="A43" s="161" t="s">
        <v>376</v>
      </c>
      <c r="B43" s="161" t="s">
        <v>377</v>
      </c>
      <c r="C43" s="164" t="s">
        <v>378</v>
      </c>
      <c r="D43" s="162">
        <v>4857.0483817618851</v>
      </c>
    </row>
    <row r="44" spans="1:4" ht="31.5" thickTop="1" thickBot="1">
      <c r="A44" s="161" t="s">
        <v>379</v>
      </c>
      <c r="B44" s="161" t="s">
        <v>144</v>
      </c>
      <c r="C44" s="164" t="s">
        <v>380</v>
      </c>
      <c r="D44" s="162">
        <v>10833</v>
      </c>
    </row>
    <row r="45" spans="1:4" ht="16.5" thickTop="1" thickBot="1">
      <c r="A45" s="161" t="s">
        <v>849</v>
      </c>
      <c r="B45" s="161" t="s">
        <v>377</v>
      </c>
      <c r="C45" s="164" t="s">
        <v>1445</v>
      </c>
      <c r="D45" s="162">
        <v>5550</v>
      </c>
    </row>
    <row r="46" spans="1:4" ht="16.5" thickTop="1" thickBot="1">
      <c r="A46" s="161" t="s">
        <v>995</v>
      </c>
      <c r="B46" s="161" t="s">
        <v>92</v>
      </c>
      <c r="C46" s="164" t="s">
        <v>1471</v>
      </c>
      <c r="D46" s="162">
        <v>555.21034908011097</v>
      </c>
    </row>
    <row r="47" spans="1:4" ht="16.5" thickTop="1" thickBot="1">
      <c r="A47" s="161" t="s">
        <v>996</v>
      </c>
      <c r="B47" s="161" t="s">
        <v>92</v>
      </c>
      <c r="C47" s="164" t="s">
        <v>1472</v>
      </c>
      <c r="D47" s="162">
        <v>16030.51169198885</v>
      </c>
    </row>
    <row r="48" spans="1:4" ht="16.5" thickTop="1" thickBot="1">
      <c r="A48" s="161" t="s">
        <v>868</v>
      </c>
      <c r="B48" s="161" t="s">
        <v>388</v>
      </c>
      <c r="C48" s="164" t="s">
        <v>869</v>
      </c>
      <c r="D48" s="162">
        <v>36666.666666666664</v>
      </c>
    </row>
    <row r="49" spans="1:4" ht="16.5" thickTop="1" thickBot="1">
      <c r="A49" s="161" t="s">
        <v>871</v>
      </c>
      <c r="B49" s="161" t="s">
        <v>388</v>
      </c>
      <c r="C49" s="164" t="s">
        <v>872</v>
      </c>
      <c r="D49" s="162">
        <v>40270</v>
      </c>
    </row>
    <row r="50" spans="1:4" ht="16.5" thickTop="1" thickBot="1">
      <c r="A50" s="161" t="s">
        <v>870</v>
      </c>
      <c r="B50" s="161" t="s">
        <v>388</v>
      </c>
      <c r="C50" s="164" t="s">
        <v>1448</v>
      </c>
      <c r="D50" s="162">
        <v>33320</v>
      </c>
    </row>
    <row r="51" spans="1:4" ht="16.5" thickTop="1" thickBot="1">
      <c r="A51" s="161" t="s">
        <v>867</v>
      </c>
      <c r="B51" s="161" t="s">
        <v>388</v>
      </c>
      <c r="C51" s="164" t="s">
        <v>1447</v>
      </c>
      <c r="D51" s="162">
        <v>35000</v>
      </c>
    </row>
    <row r="52" spans="1:4" ht="16.5" thickTop="1" thickBot="1">
      <c r="A52" s="161" t="s">
        <v>873</v>
      </c>
      <c r="B52" s="161" t="s">
        <v>388</v>
      </c>
      <c r="C52" s="164" t="s">
        <v>874</v>
      </c>
      <c r="D52" s="162">
        <v>50000</v>
      </c>
    </row>
    <row r="53" spans="1:4" ht="16.5" thickTop="1" thickBot="1">
      <c r="A53" s="161" t="s">
        <v>381</v>
      </c>
      <c r="B53" s="161" t="s">
        <v>144</v>
      </c>
      <c r="C53" s="164" t="s">
        <v>382</v>
      </c>
      <c r="D53" s="162">
        <v>2811.4113414468748</v>
      </c>
    </row>
    <row r="54" spans="1:4" ht="16.5" thickTop="1" thickBot="1">
      <c r="A54" s="161" t="s">
        <v>865</v>
      </c>
      <c r="B54" s="161" t="s">
        <v>377</v>
      </c>
      <c r="C54" s="164" t="s">
        <v>866</v>
      </c>
      <c r="D54" s="162">
        <v>2961</v>
      </c>
    </row>
    <row r="55" spans="1:4" ht="16.5" thickTop="1" thickBot="1">
      <c r="A55" s="161" t="s">
        <v>861</v>
      </c>
      <c r="B55" s="161" t="s">
        <v>425</v>
      </c>
      <c r="C55" s="164" t="s">
        <v>862</v>
      </c>
      <c r="D55" s="162">
        <v>3022.2222222222222</v>
      </c>
    </row>
    <row r="56" spans="1:4" ht="16.5" thickTop="1" thickBot="1">
      <c r="A56" s="161" t="s">
        <v>863</v>
      </c>
      <c r="B56" s="161" t="s">
        <v>637</v>
      </c>
      <c r="C56" s="164" t="s">
        <v>864</v>
      </c>
      <c r="D56" s="162">
        <v>7188.0988125304602</v>
      </c>
    </row>
    <row r="57" spans="1:4" ht="16.5" thickTop="1" thickBot="1">
      <c r="A57" s="161" t="s">
        <v>383</v>
      </c>
      <c r="B57" s="161" t="s">
        <v>377</v>
      </c>
      <c r="C57" s="164" t="s">
        <v>384</v>
      </c>
      <c r="D57" s="162">
        <v>2831.4701547203908</v>
      </c>
    </row>
    <row r="58" spans="1:4" ht="16.5" thickTop="1" thickBot="1">
      <c r="A58" s="161" t="s">
        <v>385</v>
      </c>
      <c r="B58" s="161" t="s">
        <v>377</v>
      </c>
      <c r="C58" s="164" t="s">
        <v>386</v>
      </c>
      <c r="D58" s="162">
        <v>2400</v>
      </c>
    </row>
    <row r="59" spans="1:4" ht="31.5" thickTop="1" thickBot="1">
      <c r="A59" s="161" t="s">
        <v>387</v>
      </c>
      <c r="B59" s="161" t="s">
        <v>388</v>
      </c>
      <c r="C59" s="164" t="s">
        <v>389</v>
      </c>
      <c r="D59" s="162">
        <v>19789.693438628019</v>
      </c>
    </row>
    <row r="60" spans="1:4" ht="16.5" thickTop="1" thickBot="1">
      <c r="A60" s="161" t="s">
        <v>390</v>
      </c>
      <c r="B60" s="161" t="s">
        <v>377</v>
      </c>
      <c r="C60" s="164" t="s">
        <v>391</v>
      </c>
      <c r="D60" s="162">
        <v>7800.328010486096</v>
      </c>
    </row>
    <row r="61" spans="1:4" ht="16.5" thickTop="1" thickBot="1">
      <c r="A61" s="161" t="s">
        <v>392</v>
      </c>
      <c r="B61" s="161" t="s">
        <v>233</v>
      </c>
      <c r="C61" s="164" t="s">
        <v>393</v>
      </c>
      <c r="D61" s="162">
        <v>62222.08036980874</v>
      </c>
    </row>
    <row r="62" spans="1:4" ht="16.5" thickTop="1" thickBot="1">
      <c r="A62" s="161" t="s">
        <v>400</v>
      </c>
      <c r="B62" s="161" t="s">
        <v>233</v>
      </c>
      <c r="C62" s="164" t="s">
        <v>401</v>
      </c>
      <c r="D62" s="162">
        <v>3348.07962891431</v>
      </c>
    </row>
    <row r="63" spans="1:4" ht="16.5" thickTop="1" thickBot="1">
      <c r="A63" s="161" t="s">
        <v>394</v>
      </c>
      <c r="B63" s="161" t="s">
        <v>388</v>
      </c>
      <c r="C63" s="164" t="s">
        <v>395</v>
      </c>
      <c r="D63" s="162">
        <v>20807</v>
      </c>
    </row>
    <row r="64" spans="1:4" ht="16.5" thickTop="1" thickBot="1">
      <c r="A64" s="161" t="s">
        <v>402</v>
      </c>
      <c r="B64" s="161" t="s">
        <v>92</v>
      </c>
      <c r="C64" s="164" t="s">
        <v>403</v>
      </c>
      <c r="D64" s="162">
        <v>29750</v>
      </c>
    </row>
    <row r="65" spans="1:6" ht="16.5" thickTop="1" thickBot="1">
      <c r="A65" s="161" t="s">
        <v>396</v>
      </c>
      <c r="B65" s="161" t="s">
        <v>92</v>
      </c>
      <c r="C65" s="164" t="s">
        <v>397</v>
      </c>
      <c r="D65" s="162">
        <v>53615.968912512173</v>
      </c>
    </row>
    <row r="66" spans="1:6" ht="16.5" thickTop="1" thickBot="1">
      <c r="A66" s="161" t="s">
        <v>398</v>
      </c>
      <c r="B66" s="161" t="s">
        <v>92</v>
      </c>
      <c r="C66" s="164" t="s">
        <v>399</v>
      </c>
      <c r="D66" s="162">
        <v>48853.783771817762</v>
      </c>
    </row>
    <row r="67" spans="1:6" ht="16.5" thickTop="1" thickBot="1">
      <c r="A67" s="161" t="s">
        <v>1001</v>
      </c>
      <c r="B67" s="161" t="s">
        <v>144</v>
      </c>
      <c r="C67" s="164" t="s">
        <v>1002</v>
      </c>
      <c r="D67" s="162">
        <v>7060.3349234460829</v>
      </c>
      <c r="F67" s="109"/>
    </row>
    <row r="68" spans="1:6" ht="16.5" thickTop="1" thickBot="1">
      <c r="A68" s="161" t="s">
        <v>404</v>
      </c>
      <c r="B68" s="161" t="s">
        <v>377</v>
      </c>
      <c r="C68" s="164" t="s">
        <v>405</v>
      </c>
      <c r="D68" s="162">
        <v>1196</v>
      </c>
    </row>
    <row r="69" spans="1:6" ht="16.5" thickTop="1" thickBot="1">
      <c r="A69" s="161" t="s">
        <v>406</v>
      </c>
      <c r="B69" s="161" t="s">
        <v>377</v>
      </c>
      <c r="C69" s="164" t="s">
        <v>407</v>
      </c>
      <c r="D69" s="162">
        <v>5772.4041632530798</v>
      </c>
    </row>
    <row r="70" spans="1:6" ht="16.5" thickTop="1" thickBot="1">
      <c r="A70" s="161" t="s">
        <v>408</v>
      </c>
      <c r="B70" s="161" t="s">
        <v>144</v>
      </c>
      <c r="C70" s="164" t="s">
        <v>409</v>
      </c>
      <c r="D70" s="162">
        <v>28631.148951542185</v>
      </c>
    </row>
    <row r="71" spans="1:6" ht="16.5" thickTop="1" thickBot="1">
      <c r="A71" s="161" t="s">
        <v>410</v>
      </c>
      <c r="B71" s="161" t="s">
        <v>92</v>
      </c>
      <c r="C71" s="164" t="s">
        <v>411</v>
      </c>
      <c r="D71" s="162">
        <v>7033.4249333241696</v>
      </c>
      <c r="F71" s="109"/>
    </row>
    <row r="72" spans="1:6" ht="16.5" thickTop="1" thickBot="1">
      <c r="A72" s="161" t="s">
        <v>412</v>
      </c>
      <c r="B72" s="161" t="s">
        <v>92</v>
      </c>
      <c r="C72" s="164" t="s">
        <v>413</v>
      </c>
      <c r="D72" s="162">
        <v>11501890.283477917</v>
      </c>
    </row>
    <row r="73" spans="1:6" ht="16.5" thickTop="1" thickBot="1">
      <c r="A73" s="161" t="s">
        <v>882</v>
      </c>
      <c r="B73" s="161" t="s">
        <v>377</v>
      </c>
      <c r="C73" s="164" t="s">
        <v>883</v>
      </c>
      <c r="D73" s="162">
        <v>1321.8750000000002</v>
      </c>
    </row>
    <row r="74" spans="1:6" ht="16.5" thickTop="1" thickBot="1">
      <c r="A74" s="161" t="s">
        <v>877</v>
      </c>
      <c r="B74" s="161" t="s">
        <v>377</v>
      </c>
      <c r="C74" s="164" t="s">
        <v>878</v>
      </c>
      <c r="D74" s="162">
        <v>1610.07</v>
      </c>
    </row>
    <row r="75" spans="1:6" ht="16.5" thickTop="1" thickBot="1">
      <c r="A75" s="161" t="s">
        <v>880</v>
      </c>
      <c r="B75" s="161" t="s">
        <v>377</v>
      </c>
      <c r="C75" s="164" t="s">
        <v>881</v>
      </c>
      <c r="D75" s="162">
        <v>1463.4765687248848</v>
      </c>
    </row>
    <row r="76" spans="1:6" ht="16.5" thickTop="1" thickBot="1">
      <c r="A76" s="161" t="s">
        <v>894</v>
      </c>
      <c r="B76" s="161" t="s">
        <v>377</v>
      </c>
      <c r="C76" s="164" t="s">
        <v>895</v>
      </c>
      <c r="D76" s="162">
        <v>1580.1844818678487</v>
      </c>
    </row>
    <row r="77" spans="1:6" ht="16.5" thickTop="1" thickBot="1">
      <c r="A77" s="161" t="s">
        <v>879</v>
      </c>
      <c r="B77" s="161" t="s">
        <v>377</v>
      </c>
      <c r="C77" s="164" t="s">
        <v>1504</v>
      </c>
      <c r="D77" s="162">
        <v>1408.4276535228373</v>
      </c>
    </row>
    <row r="78" spans="1:6" ht="16.5" thickTop="1" thickBot="1">
      <c r="A78" s="161" t="s">
        <v>889</v>
      </c>
      <c r="B78" s="161" t="s">
        <v>377</v>
      </c>
      <c r="C78" s="164" t="s">
        <v>890</v>
      </c>
      <c r="D78" s="162">
        <v>2432.2500000000005</v>
      </c>
    </row>
    <row r="79" spans="1:6" ht="16.5" thickTop="1" thickBot="1">
      <c r="A79" s="161" t="s">
        <v>891</v>
      </c>
      <c r="B79" s="161" t="s">
        <v>377</v>
      </c>
      <c r="C79" s="164" t="s">
        <v>1491</v>
      </c>
      <c r="D79" s="162">
        <v>2538.0000000000005</v>
      </c>
    </row>
    <row r="80" spans="1:6" ht="16.5" thickTop="1" thickBot="1">
      <c r="A80" s="161" t="s">
        <v>892</v>
      </c>
      <c r="B80" s="161" t="s">
        <v>377</v>
      </c>
      <c r="C80" s="164" t="s">
        <v>1492</v>
      </c>
      <c r="D80" s="162">
        <v>2261.8309530506981</v>
      </c>
    </row>
    <row r="81" spans="1:4" ht="31.5" thickTop="1" thickBot="1">
      <c r="A81" s="161" t="s">
        <v>884</v>
      </c>
      <c r="B81" s="161" t="s">
        <v>377</v>
      </c>
      <c r="C81" s="164" t="s">
        <v>1449</v>
      </c>
      <c r="D81" s="162">
        <v>2675.12</v>
      </c>
    </row>
    <row r="82" spans="1:4" ht="31.5" thickTop="1" thickBot="1">
      <c r="A82" s="161" t="s">
        <v>885</v>
      </c>
      <c r="B82" s="161" t="s">
        <v>377</v>
      </c>
      <c r="C82" s="164" t="s">
        <v>1450</v>
      </c>
      <c r="D82" s="162">
        <v>2675.12</v>
      </c>
    </row>
    <row r="83" spans="1:4" ht="31.5" thickTop="1" thickBot="1">
      <c r="A83" s="161" t="s">
        <v>886</v>
      </c>
      <c r="B83" s="161" t="s">
        <v>377</v>
      </c>
      <c r="C83" s="164" t="s">
        <v>1451</v>
      </c>
      <c r="D83" s="162">
        <v>2815.54</v>
      </c>
    </row>
    <row r="84" spans="1:4" ht="31.5" thickTop="1" thickBot="1">
      <c r="A84" s="161" t="s">
        <v>887</v>
      </c>
      <c r="B84" s="161" t="s">
        <v>377</v>
      </c>
      <c r="C84" s="164" t="s">
        <v>1452</v>
      </c>
      <c r="D84" s="162">
        <v>2815.54</v>
      </c>
    </row>
    <row r="85" spans="1:4" ht="16.5" thickTop="1" thickBot="1">
      <c r="A85" s="161" t="s">
        <v>893</v>
      </c>
      <c r="B85" s="161" t="s">
        <v>377</v>
      </c>
      <c r="C85" s="164" t="s">
        <v>1454</v>
      </c>
      <c r="D85" s="162">
        <v>2815.54</v>
      </c>
    </row>
    <row r="86" spans="1:4" ht="31.5" thickTop="1" thickBot="1">
      <c r="A86" s="161" t="s">
        <v>888</v>
      </c>
      <c r="B86" s="161" t="s">
        <v>377</v>
      </c>
      <c r="C86" s="164" t="s">
        <v>1453</v>
      </c>
      <c r="D86" s="162">
        <v>1850.1746527387618</v>
      </c>
    </row>
    <row r="87" spans="1:4" ht="31.5" thickTop="1" thickBot="1">
      <c r="A87" s="161" t="s">
        <v>875</v>
      </c>
      <c r="B87" s="161" t="s">
        <v>377</v>
      </c>
      <c r="C87" s="164" t="s">
        <v>876</v>
      </c>
      <c r="D87" s="162">
        <v>470</v>
      </c>
    </row>
    <row r="88" spans="1:4" ht="16.5" thickTop="1" thickBot="1">
      <c r="A88" s="161" t="s">
        <v>898</v>
      </c>
      <c r="B88" s="161" t="s">
        <v>377</v>
      </c>
      <c r="C88" s="164" t="s">
        <v>1455</v>
      </c>
      <c r="D88" s="162">
        <v>687</v>
      </c>
    </row>
    <row r="89" spans="1:4" ht="16.5" thickTop="1" thickBot="1">
      <c r="A89" s="161" t="s">
        <v>896</v>
      </c>
      <c r="B89" s="161" t="s">
        <v>377</v>
      </c>
      <c r="C89" s="164" t="s">
        <v>897</v>
      </c>
      <c r="D89" s="162">
        <v>405.97712588539889</v>
      </c>
    </row>
    <row r="90" spans="1:4" ht="16.5" thickTop="1" thickBot="1">
      <c r="A90" s="161" t="s">
        <v>997</v>
      </c>
      <c r="B90" s="161" t="s">
        <v>233</v>
      </c>
      <c r="C90" s="164" t="s">
        <v>998</v>
      </c>
      <c r="D90" s="162">
        <v>4448.1307328662188</v>
      </c>
    </row>
    <row r="91" spans="1:4" ht="31.5" thickTop="1" thickBot="1">
      <c r="A91" s="161" t="s">
        <v>414</v>
      </c>
      <c r="B91" s="161" t="s">
        <v>377</v>
      </c>
      <c r="C91" s="164" t="s">
        <v>415</v>
      </c>
      <c r="D91" s="162">
        <v>8636.5251925601005</v>
      </c>
    </row>
    <row r="92" spans="1:4" ht="16.5" thickTop="1" thickBot="1">
      <c r="A92" s="161" t="s">
        <v>416</v>
      </c>
      <c r="B92" s="161" t="s">
        <v>144</v>
      </c>
      <c r="C92" s="164" t="s">
        <v>417</v>
      </c>
      <c r="D92" s="162">
        <v>37550</v>
      </c>
    </row>
    <row r="93" spans="1:4" ht="16.5" thickTop="1" thickBot="1">
      <c r="A93" s="161" t="s">
        <v>418</v>
      </c>
      <c r="B93" s="161" t="s">
        <v>144</v>
      </c>
      <c r="C93" s="164" t="s">
        <v>419</v>
      </c>
      <c r="D93" s="162">
        <v>750</v>
      </c>
    </row>
    <row r="94" spans="1:4" ht="16.5" thickTop="1" thickBot="1">
      <c r="A94" s="161" t="s">
        <v>420</v>
      </c>
      <c r="B94" s="161" t="s">
        <v>144</v>
      </c>
      <c r="C94" s="164" t="s">
        <v>421</v>
      </c>
      <c r="D94" s="162">
        <v>634.8528152729308</v>
      </c>
    </row>
    <row r="95" spans="1:4" ht="16.5" thickTop="1" thickBot="1">
      <c r="A95" s="161" t="s">
        <v>422</v>
      </c>
      <c r="B95" s="161" t="s">
        <v>377</v>
      </c>
      <c r="C95" s="164" t="s">
        <v>423</v>
      </c>
      <c r="D95" s="162">
        <v>3124.9772369600023</v>
      </c>
    </row>
    <row r="96" spans="1:4" ht="16.5" thickTop="1" thickBot="1">
      <c r="A96" s="161" t="s">
        <v>441</v>
      </c>
      <c r="B96" s="161" t="s">
        <v>377</v>
      </c>
      <c r="C96" s="164" t="s">
        <v>442</v>
      </c>
      <c r="D96" s="162">
        <v>3278</v>
      </c>
    </row>
    <row r="97" spans="1:4" ht="16.5" thickTop="1" thickBot="1">
      <c r="A97" s="161" t="s">
        <v>439</v>
      </c>
      <c r="B97" s="161" t="s">
        <v>377</v>
      </c>
      <c r="C97" s="164" t="s">
        <v>440</v>
      </c>
      <c r="D97" s="162">
        <v>3118.9485765352656</v>
      </c>
    </row>
    <row r="98" spans="1:4" ht="16.5" thickTop="1" thickBot="1">
      <c r="A98" s="161" t="s">
        <v>424</v>
      </c>
      <c r="B98" s="161" t="s">
        <v>425</v>
      </c>
      <c r="C98" s="164" t="s">
        <v>426</v>
      </c>
      <c r="D98" s="162">
        <v>2417.5743331126969</v>
      </c>
    </row>
    <row r="99" spans="1:4" ht="31.5" thickTop="1" thickBot="1">
      <c r="A99" s="161" t="s">
        <v>907</v>
      </c>
      <c r="B99" s="161" t="s">
        <v>388</v>
      </c>
      <c r="C99" s="164" t="s">
        <v>1456</v>
      </c>
      <c r="D99" s="162">
        <v>414540</v>
      </c>
    </row>
    <row r="100" spans="1:4" ht="31.5" thickTop="1" thickBot="1">
      <c r="A100" s="161" t="s">
        <v>908</v>
      </c>
      <c r="B100" s="161" t="s">
        <v>388</v>
      </c>
      <c r="C100" s="164" t="s">
        <v>1457</v>
      </c>
      <c r="D100" s="162">
        <v>422450</v>
      </c>
    </row>
    <row r="101" spans="1:4" ht="31.5" thickTop="1" thickBot="1">
      <c r="A101" s="161" t="s">
        <v>909</v>
      </c>
      <c r="B101" s="161" t="s">
        <v>388</v>
      </c>
      <c r="C101" s="164" t="s">
        <v>1458</v>
      </c>
      <c r="D101" s="162">
        <v>624631</v>
      </c>
    </row>
    <row r="102" spans="1:4" ht="31.5" thickTop="1" thickBot="1">
      <c r="A102" s="161" t="s">
        <v>910</v>
      </c>
      <c r="B102" s="161" t="s">
        <v>388</v>
      </c>
      <c r="C102" s="164" t="s">
        <v>1459</v>
      </c>
      <c r="D102" s="162">
        <v>503608</v>
      </c>
    </row>
    <row r="103" spans="1:4" ht="31.5" thickTop="1" thickBot="1">
      <c r="A103" s="161" t="s">
        <v>911</v>
      </c>
      <c r="B103" s="161" t="s">
        <v>388</v>
      </c>
      <c r="C103" s="164" t="s">
        <v>1460</v>
      </c>
      <c r="D103" s="162">
        <v>518602</v>
      </c>
    </row>
    <row r="104" spans="1:4" ht="16.5" thickTop="1" thickBot="1">
      <c r="A104" s="161" t="s">
        <v>905</v>
      </c>
      <c r="B104" s="161" t="s">
        <v>388</v>
      </c>
      <c r="C104" s="164" t="s">
        <v>1481</v>
      </c>
      <c r="D104" s="162">
        <v>383537</v>
      </c>
    </row>
    <row r="105" spans="1:4" ht="16.5" thickTop="1" thickBot="1">
      <c r="A105" s="161" t="s">
        <v>904</v>
      </c>
      <c r="B105" s="161" t="s">
        <v>388</v>
      </c>
      <c r="C105" s="164" t="s">
        <v>1482</v>
      </c>
      <c r="D105" s="162">
        <v>412097</v>
      </c>
    </row>
    <row r="106" spans="1:4" ht="16.5" thickTop="1" thickBot="1">
      <c r="A106" s="161" t="s">
        <v>1302</v>
      </c>
      <c r="B106" s="161" t="s">
        <v>388</v>
      </c>
      <c r="C106" s="164" t="s">
        <v>1480</v>
      </c>
      <c r="D106" s="162">
        <v>443156</v>
      </c>
    </row>
    <row r="107" spans="1:4" ht="16.5" thickTop="1" thickBot="1">
      <c r="A107" s="161" t="s">
        <v>901</v>
      </c>
      <c r="B107" s="161" t="s">
        <v>388</v>
      </c>
      <c r="C107" s="164" t="s">
        <v>1480</v>
      </c>
      <c r="D107" s="162">
        <v>443156</v>
      </c>
    </row>
    <row r="108" spans="1:4" ht="16.5" thickTop="1" thickBot="1">
      <c r="A108" s="161" t="s">
        <v>903</v>
      </c>
      <c r="B108" s="161" t="s">
        <v>388</v>
      </c>
      <c r="C108" s="164" t="s">
        <v>1483</v>
      </c>
      <c r="D108" s="162">
        <v>458150</v>
      </c>
    </row>
    <row r="109" spans="1:4" ht="16.5" thickTop="1" thickBot="1">
      <c r="A109" s="161" t="s">
        <v>902</v>
      </c>
      <c r="B109" s="161" t="s">
        <v>388</v>
      </c>
      <c r="C109" s="164" t="s">
        <v>1484</v>
      </c>
      <c r="D109" s="162">
        <v>473144</v>
      </c>
    </row>
    <row r="110" spans="1:4" ht="16.5" thickTop="1" thickBot="1">
      <c r="A110" s="161" t="s">
        <v>906</v>
      </c>
      <c r="B110" s="161" t="s">
        <v>388</v>
      </c>
      <c r="C110" s="164" t="s">
        <v>1485</v>
      </c>
      <c r="D110" s="162">
        <v>369376</v>
      </c>
    </row>
    <row r="111" spans="1:4" ht="16.5" thickTop="1" thickBot="1">
      <c r="A111" s="161" t="s">
        <v>427</v>
      </c>
      <c r="B111" s="161" t="s">
        <v>144</v>
      </c>
      <c r="C111" s="164" t="s">
        <v>428</v>
      </c>
      <c r="D111" s="162">
        <v>1267.869644711822</v>
      </c>
    </row>
    <row r="112" spans="1:4" ht="16.5" thickTop="1" thickBot="1">
      <c r="A112" s="161" t="s">
        <v>429</v>
      </c>
      <c r="B112" s="161" t="s">
        <v>233</v>
      </c>
      <c r="C112" s="164" t="s">
        <v>430</v>
      </c>
      <c r="D112" s="162">
        <v>695.04364792996194</v>
      </c>
    </row>
    <row r="113" spans="1:4" ht="31.5" thickTop="1" thickBot="1">
      <c r="A113" s="161" t="s">
        <v>431</v>
      </c>
      <c r="B113" s="161" t="s">
        <v>92</v>
      </c>
      <c r="C113" s="164" t="s">
        <v>432</v>
      </c>
      <c r="D113" s="162">
        <v>500</v>
      </c>
    </row>
    <row r="114" spans="1:4" ht="31.5" thickTop="1" thickBot="1">
      <c r="A114" s="161" t="s">
        <v>433</v>
      </c>
      <c r="B114" s="161" t="s">
        <v>144</v>
      </c>
      <c r="C114" s="164" t="s">
        <v>434</v>
      </c>
      <c r="D114" s="162">
        <v>33417</v>
      </c>
    </row>
    <row r="115" spans="1:4" ht="16.5" thickTop="1" thickBot="1">
      <c r="A115" s="161" t="s">
        <v>435</v>
      </c>
      <c r="B115" s="161" t="s">
        <v>92</v>
      </c>
      <c r="C115" s="543" t="s">
        <v>436</v>
      </c>
      <c r="D115" s="162">
        <v>27275.748057535613</v>
      </c>
    </row>
    <row r="116" spans="1:4" ht="16.5" thickTop="1" thickBot="1">
      <c r="A116" s="161" t="s">
        <v>443</v>
      </c>
      <c r="B116" s="161" t="s">
        <v>92</v>
      </c>
      <c r="C116" s="164" t="s">
        <v>1408</v>
      </c>
      <c r="D116" s="162">
        <v>273700</v>
      </c>
    </row>
    <row r="117" spans="1:4" ht="16.5" thickTop="1" thickBot="1">
      <c r="A117" s="161" t="s">
        <v>446</v>
      </c>
      <c r="B117" s="161" t="s">
        <v>92</v>
      </c>
      <c r="C117" s="164" t="s">
        <v>447</v>
      </c>
      <c r="D117" s="162">
        <v>23411.734792046016</v>
      </c>
    </row>
    <row r="118" spans="1:4" ht="31.5" thickTop="1" thickBot="1">
      <c r="A118" s="161" t="s">
        <v>444</v>
      </c>
      <c r="B118" s="161" t="s">
        <v>92</v>
      </c>
      <c r="C118" s="543" t="s">
        <v>445</v>
      </c>
      <c r="D118" s="162">
        <v>22012.685307236112</v>
      </c>
    </row>
    <row r="119" spans="1:4" ht="31.5" thickTop="1" thickBot="1">
      <c r="A119" s="161" t="s">
        <v>449</v>
      </c>
      <c r="B119" s="161" t="s">
        <v>388</v>
      </c>
      <c r="C119" s="164" t="s">
        <v>450</v>
      </c>
      <c r="D119" s="162">
        <v>4864.5000000000009</v>
      </c>
    </row>
    <row r="120" spans="1:4" ht="31.5" thickTop="1" thickBot="1">
      <c r="A120" s="161" t="s">
        <v>448</v>
      </c>
      <c r="B120" s="161" t="s">
        <v>388</v>
      </c>
      <c r="C120" s="164" t="s">
        <v>1409</v>
      </c>
      <c r="D120" s="162">
        <v>2784.8822775658364</v>
      </c>
    </row>
    <row r="121" spans="1:4" ht="31.5" thickTop="1" thickBot="1">
      <c r="A121" s="161" t="s">
        <v>912</v>
      </c>
      <c r="B121" s="161" t="s">
        <v>637</v>
      </c>
      <c r="C121" s="164" t="s">
        <v>913</v>
      </c>
      <c r="D121" s="162">
        <v>15000</v>
      </c>
    </row>
    <row r="122" spans="1:4" ht="16.5" thickTop="1" thickBot="1">
      <c r="A122" s="161" t="s">
        <v>914</v>
      </c>
      <c r="B122" s="161" t="s">
        <v>637</v>
      </c>
      <c r="C122" s="164" t="s">
        <v>1461</v>
      </c>
      <c r="D122" s="162">
        <v>29750</v>
      </c>
    </row>
    <row r="123" spans="1:4" ht="16.5" thickTop="1" thickBot="1">
      <c r="A123" s="161" t="s">
        <v>451</v>
      </c>
      <c r="B123" s="161" t="s">
        <v>388</v>
      </c>
      <c r="C123" s="164" t="s">
        <v>1410</v>
      </c>
      <c r="D123" s="162">
        <v>2818.1248742802418</v>
      </c>
    </row>
    <row r="124" spans="1:4" ht="16.5" thickTop="1" thickBot="1">
      <c r="A124" s="161" t="s">
        <v>452</v>
      </c>
      <c r="B124" s="161" t="s">
        <v>144</v>
      </c>
      <c r="C124" s="164" t="s">
        <v>453</v>
      </c>
      <c r="D124" s="162">
        <v>9879.0697472412248</v>
      </c>
    </row>
    <row r="125" spans="1:4" ht="16.5" thickTop="1" thickBot="1">
      <c r="A125" s="161" t="s">
        <v>939</v>
      </c>
      <c r="B125" s="161" t="s">
        <v>425</v>
      </c>
      <c r="C125" s="164" t="s">
        <v>1463</v>
      </c>
      <c r="D125" s="162">
        <v>1228.336832635564</v>
      </c>
    </row>
    <row r="126" spans="1:4" ht="16.5" thickTop="1" thickBot="1">
      <c r="A126" s="161" t="s">
        <v>940</v>
      </c>
      <c r="B126" s="161" t="s">
        <v>425</v>
      </c>
      <c r="C126" s="164" t="s">
        <v>1464</v>
      </c>
      <c r="D126" s="162">
        <v>1744.8750000000002</v>
      </c>
    </row>
    <row r="127" spans="1:4" ht="31.5" thickTop="1" thickBot="1">
      <c r="A127" s="161" t="s">
        <v>938</v>
      </c>
      <c r="B127" s="161" t="s">
        <v>425</v>
      </c>
      <c r="C127" s="164" t="s">
        <v>1462</v>
      </c>
      <c r="D127" s="162">
        <v>1471.8836924448383</v>
      </c>
    </row>
    <row r="128" spans="1:4" ht="16.5" thickTop="1" thickBot="1">
      <c r="A128" s="161" t="s">
        <v>920</v>
      </c>
      <c r="B128" s="161" t="s">
        <v>425</v>
      </c>
      <c r="C128" s="164" t="s">
        <v>921</v>
      </c>
      <c r="D128" s="162">
        <v>1779.05</v>
      </c>
    </row>
    <row r="129" spans="1:4" ht="16.5" thickTop="1" thickBot="1">
      <c r="A129" s="161" t="s">
        <v>922</v>
      </c>
      <c r="B129" s="161" t="s">
        <v>425</v>
      </c>
      <c r="C129" s="164" t="s">
        <v>923</v>
      </c>
      <c r="D129" s="162">
        <v>1176.9032509229828</v>
      </c>
    </row>
    <row r="130" spans="1:4" ht="16.5" thickTop="1" thickBot="1">
      <c r="A130" s="161" t="s">
        <v>924</v>
      </c>
      <c r="B130" s="161" t="s">
        <v>425</v>
      </c>
      <c r="C130" s="164" t="s">
        <v>925</v>
      </c>
      <c r="D130" s="162">
        <v>1639.1250000000002</v>
      </c>
    </row>
    <row r="131" spans="1:4" ht="16.5" thickTop="1" thickBot="1">
      <c r="A131" s="161" t="s">
        <v>926</v>
      </c>
      <c r="B131" s="161" t="s">
        <v>425</v>
      </c>
      <c r="C131" s="164" t="s">
        <v>927</v>
      </c>
      <c r="D131" s="162">
        <v>1850.6250000000002</v>
      </c>
    </row>
    <row r="132" spans="1:4" ht="16.5" thickTop="1" thickBot="1">
      <c r="A132" s="161" t="s">
        <v>928</v>
      </c>
      <c r="B132" s="161" t="s">
        <v>425</v>
      </c>
      <c r="C132" s="164" t="s">
        <v>929</v>
      </c>
      <c r="D132" s="162">
        <v>1773.1</v>
      </c>
    </row>
    <row r="133" spans="1:4" ht="16.5" thickTop="1" thickBot="1">
      <c r="A133" s="161" t="s">
        <v>932</v>
      </c>
      <c r="B133" s="161" t="s">
        <v>425</v>
      </c>
      <c r="C133" s="164" t="s">
        <v>933</v>
      </c>
      <c r="D133" s="162">
        <v>1692.218454481861</v>
      </c>
    </row>
    <row r="134" spans="1:4" ht="16.5" thickTop="1" thickBot="1">
      <c r="A134" s="161" t="s">
        <v>930</v>
      </c>
      <c r="B134" s="161" t="s">
        <v>425</v>
      </c>
      <c r="C134" s="164" t="s">
        <v>931</v>
      </c>
      <c r="D134" s="162">
        <v>1975.3999999999999</v>
      </c>
    </row>
    <row r="135" spans="1:4" ht="16.5" thickTop="1" thickBot="1">
      <c r="A135" s="161" t="s">
        <v>934</v>
      </c>
      <c r="B135" s="161" t="s">
        <v>425</v>
      </c>
      <c r="C135" s="164" t="s">
        <v>935</v>
      </c>
      <c r="D135" s="162">
        <v>1583.8899999999999</v>
      </c>
    </row>
    <row r="136" spans="1:4" ht="16.5" thickTop="1" thickBot="1">
      <c r="A136" s="161" t="s">
        <v>936</v>
      </c>
      <c r="B136" s="161" t="s">
        <v>425</v>
      </c>
      <c r="C136" s="164" t="s">
        <v>937</v>
      </c>
      <c r="D136" s="162">
        <v>2068.2199999999998</v>
      </c>
    </row>
    <row r="137" spans="1:4" ht="31.5" thickTop="1" thickBot="1">
      <c r="A137" s="161" t="s">
        <v>918</v>
      </c>
      <c r="B137" s="161" t="s">
        <v>377</v>
      </c>
      <c r="C137" s="164" t="s">
        <v>919</v>
      </c>
      <c r="D137" s="162">
        <v>4755.8529303052946</v>
      </c>
    </row>
    <row r="138" spans="1:4" ht="31.5" thickTop="1" thickBot="1">
      <c r="A138" s="161" t="s">
        <v>915</v>
      </c>
      <c r="B138" s="161" t="s">
        <v>916</v>
      </c>
      <c r="C138" s="164" t="s">
        <v>917</v>
      </c>
      <c r="D138" s="162">
        <v>1.9485786494510507E-2</v>
      </c>
    </row>
    <row r="139" spans="1:4" ht="16.5" thickTop="1" thickBot="1">
      <c r="A139" s="161" t="s">
        <v>454</v>
      </c>
      <c r="B139" s="161" t="s">
        <v>377</v>
      </c>
      <c r="C139" s="164" t="s">
        <v>455</v>
      </c>
      <c r="D139" s="162">
        <v>4740</v>
      </c>
    </row>
    <row r="140" spans="1:4" ht="31.5" thickTop="1" thickBot="1">
      <c r="A140" s="161" t="s">
        <v>456</v>
      </c>
      <c r="B140" s="161" t="s">
        <v>457</v>
      </c>
      <c r="C140" s="164" t="s">
        <v>458</v>
      </c>
      <c r="D140" s="162">
        <v>352.95585224179138</v>
      </c>
    </row>
    <row r="141" spans="1:4" ht="31.5" thickTop="1" thickBot="1">
      <c r="A141" s="161" t="s">
        <v>459</v>
      </c>
      <c r="B141" s="161" t="s">
        <v>144</v>
      </c>
      <c r="C141" s="164" t="s">
        <v>1411</v>
      </c>
      <c r="D141" s="162">
        <v>4300</v>
      </c>
    </row>
    <row r="142" spans="1:4" ht="31.5" thickTop="1" thickBot="1">
      <c r="A142" s="161" t="s">
        <v>460</v>
      </c>
      <c r="B142" s="161" t="s">
        <v>92</v>
      </c>
      <c r="C142" s="164" t="s">
        <v>461</v>
      </c>
      <c r="D142" s="162">
        <v>1920.150730675899</v>
      </c>
    </row>
    <row r="143" spans="1:4" ht="16.5" thickTop="1" thickBot="1">
      <c r="A143" s="161" t="s">
        <v>462</v>
      </c>
      <c r="B143" s="161" t="s">
        <v>463</v>
      </c>
      <c r="C143" s="164" t="s">
        <v>464</v>
      </c>
      <c r="D143" s="162">
        <v>6350.6623958182436</v>
      </c>
    </row>
    <row r="144" spans="1:4" ht="16.5" thickTop="1" thickBot="1">
      <c r="A144" s="161" t="s">
        <v>465</v>
      </c>
      <c r="B144" s="161" t="s">
        <v>425</v>
      </c>
      <c r="C144" s="164" t="s">
        <v>466</v>
      </c>
      <c r="D144" s="162">
        <v>16602.75</v>
      </c>
    </row>
    <row r="145" spans="1:4" ht="16.5" thickTop="1" thickBot="1">
      <c r="A145" s="161" t="s">
        <v>951</v>
      </c>
      <c r="B145" s="161" t="s">
        <v>233</v>
      </c>
      <c r="C145" s="164" t="s">
        <v>953</v>
      </c>
      <c r="D145" s="162">
        <v>9806.0105336047018</v>
      </c>
    </row>
    <row r="146" spans="1:4" ht="46.5" thickTop="1" thickBot="1">
      <c r="A146" s="161" t="s">
        <v>941</v>
      </c>
      <c r="B146" s="161" t="s">
        <v>233</v>
      </c>
      <c r="C146" s="164" t="s">
        <v>942</v>
      </c>
      <c r="D146" s="162">
        <v>4267.015774259763</v>
      </c>
    </row>
    <row r="147" spans="1:4" ht="31.5" thickTop="1" thickBot="1">
      <c r="A147" s="161" t="s">
        <v>943</v>
      </c>
      <c r="B147" s="161" t="s">
        <v>233</v>
      </c>
      <c r="C147" s="164" t="s">
        <v>944</v>
      </c>
      <c r="D147" s="162">
        <v>14092.582554376571</v>
      </c>
    </row>
    <row r="148" spans="1:4" ht="16.5" thickTop="1" thickBot="1">
      <c r="A148" s="161" t="s">
        <v>1323</v>
      </c>
      <c r="B148" s="161" t="s">
        <v>233</v>
      </c>
      <c r="C148" s="164" t="s">
        <v>1465</v>
      </c>
      <c r="D148" s="162">
        <v>11703.406414987652</v>
      </c>
    </row>
    <row r="149" spans="1:4" ht="31.5" thickTop="1" thickBot="1">
      <c r="A149" s="161" t="s">
        <v>945</v>
      </c>
      <c r="B149" s="161" t="s">
        <v>144</v>
      </c>
      <c r="C149" s="164" t="s">
        <v>946</v>
      </c>
      <c r="D149" s="162">
        <v>16953.50867164943</v>
      </c>
    </row>
    <row r="150" spans="1:4" ht="16.5" thickTop="1" thickBot="1">
      <c r="A150" s="161" t="s">
        <v>947</v>
      </c>
      <c r="B150" s="161" t="s">
        <v>233</v>
      </c>
      <c r="C150" s="164" t="s">
        <v>948</v>
      </c>
      <c r="D150" s="162">
        <v>5199.0825157109794</v>
      </c>
    </row>
    <row r="151" spans="1:4" ht="31.5" thickTop="1" thickBot="1">
      <c r="A151" s="161" t="s">
        <v>949</v>
      </c>
      <c r="B151" s="161" t="s">
        <v>457</v>
      </c>
      <c r="C151" s="164" t="s">
        <v>950</v>
      </c>
      <c r="D151" s="162">
        <v>109798.55512866608</v>
      </c>
    </row>
    <row r="152" spans="1:4" ht="16.5" thickTop="1" thickBot="1">
      <c r="A152" s="161" t="s">
        <v>467</v>
      </c>
      <c r="B152" s="161" t="s">
        <v>92</v>
      </c>
      <c r="C152" s="164" t="s">
        <v>468</v>
      </c>
      <c r="D152" s="162">
        <v>694.12750248092743</v>
      </c>
    </row>
    <row r="153" spans="1:4" ht="16.5" thickTop="1" thickBot="1">
      <c r="A153" s="161" t="s">
        <v>469</v>
      </c>
      <c r="B153" s="161" t="s">
        <v>377</v>
      </c>
      <c r="C153" s="164" t="s">
        <v>470</v>
      </c>
      <c r="D153" s="162">
        <v>20559.239793728393</v>
      </c>
    </row>
    <row r="154" spans="1:4" ht="16.5" thickTop="1" thickBot="1">
      <c r="A154" s="161" t="s">
        <v>471</v>
      </c>
      <c r="B154" s="161" t="s">
        <v>377</v>
      </c>
      <c r="C154" s="164" t="s">
        <v>472</v>
      </c>
      <c r="D154" s="162">
        <v>2329.1908652450002</v>
      </c>
    </row>
    <row r="155" spans="1:4" ht="31.5" thickTop="1" thickBot="1">
      <c r="A155" s="161" t="s">
        <v>987</v>
      </c>
      <c r="B155" s="161" t="s">
        <v>144</v>
      </c>
      <c r="C155" s="164" t="s">
        <v>988</v>
      </c>
      <c r="D155" s="162">
        <v>55466</v>
      </c>
    </row>
    <row r="156" spans="1:4" ht="31.5" thickTop="1" thickBot="1">
      <c r="A156" s="161" t="s">
        <v>989</v>
      </c>
      <c r="B156" s="161" t="s">
        <v>144</v>
      </c>
      <c r="C156" s="164" t="s">
        <v>990</v>
      </c>
      <c r="D156" s="162">
        <v>11766</v>
      </c>
    </row>
    <row r="157" spans="1:4" ht="31.5" thickTop="1" thickBot="1">
      <c r="A157" s="161" t="s">
        <v>991</v>
      </c>
      <c r="B157" s="161" t="s">
        <v>144</v>
      </c>
      <c r="C157" s="164" t="s">
        <v>992</v>
      </c>
      <c r="D157" s="162">
        <v>21589.629781670919</v>
      </c>
    </row>
    <row r="158" spans="1:4" ht="31.5" thickTop="1" thickBot="1">
      <c r="A158" s="161" t="s">
        <v>993</v>
      </c>
      <c r="B158" s="161" t="s">
        <v>144</v>
      </c>
      <c r="C158" s="164" t="s">
        <v>994</v>
      </c>
      <c r="D158" s="162">
        <v>43755</v>
      </c>
    </row>
    <row r="159" spans="1:4" ht="16.5" thickTop="1" thickBot="1">
      <c r="A159" s="161" t="s">
        <v>475</v>
      </c>
      <c r="B159" s="161" t="s">
        <v>233</v>
      </c>
      <c r="C159" s="164" t="s">
        <v>476</v>
      </c>
      <c r="D159" s="162">
        <v>5710.5000000000009</v>
      </c>
    </row>
    <row r="160" spans="1:4" ht="16.5" thickTop="1" thickBot="1">
      <c r="A160" s="161" t="s">
        <v>980</v>
      </c>
      <c r="B160" s="161" t="s">
        <v>233</v>
      </c>
      <c r="C160" s="164" t="s">
        <v>476</v>
      </c>
      <c r="D160" s="162">
        <v>6708.3133083163011</v>
      </c>
    </row>
    <row r="161" spans="1:4" ht="16.5" thickTop="1" thickBot="1">
      <c r="A161" s="161" t="s">
        <v>477</v>
      </c>
      <c r="B161" s="161" t="s">
        <v>233</v>
      </c>
      <c r="C161" s="164" t="s">
        <v>478</v>
      </c>
      <c r="D161" s="162">
        <v>11103.750000000002</v>
      </c>
    </row>
    <row r="162" spans="1:4" ht="16.5" thickTop="1" thickBot="1">
      <c r="A162" s="161" t="s">
        <v>981</v>
      </c>
      <c r="B162" s="161" t="s">
        <v>233</v>
      </c>
      <c r="C162" s="164" t="s">
        <v>478</v>
      </c>
      <c r="D162" s="162">
        <v>6235.2962075371943</v>
      </c>
    </row>
    <row r="163" spans="1:4" ht="16.5" thickTop="1" thickBot="1">
      <c r="A163" s="161" t="s">
        <v>972</v>
      </c>
      <c r="B163" s="161" t="s">
        <v>233</v>
      </c>
      <c r="C163" s="164" t="s">
        <v>973</v>
      </c>
      <c r="D163" s="162">
        <v>5927.8081092100365</v>
      </c>
    </row>
    <row r="164" spans="1:4" ht="16.5" thickTop="1" thickBot="1">
      <c r="A164" s="161" t="s">
        <v>978</v>
      </c>
      <c r="B164" s="161" t="s">
        <v>233</v>
      </c>
      <c r="C164" s="164" t="s">
        <v>973</v>
      </c>
      <c r="D164" s="162">
        <v>7798.8300012456784</v>
      </c>
    </row>
    <row r="165" spans="1:4" ht="16.5" thickTop="1" thickBot="1">
      <c r="A165" s="161" t="s">
        <v>985</v>
      </c>
      <c r="B165" s="161" t="s">
        <v>952</v>
      </c>
      <c r="C165" s="164" t="s">
        <v>986</v>
      </c>
      <c r="D165" s="162">
        <v>8071.1893937006262</v>
      </c>
    </row>
    <row r="166" spans="1:4" ht="16.5" thickTop="1" thickBot="1">
      <c r="A166" s="161" t="s">
        <v>983</v>
      </c>
      <c r="B166" s="161" t="s">
        <v>233</v>
      </c>
      <c r="C166" s="164" t="s">
        <v>984</v>
      </c>
      <c r="D166" s="162">
        <v>8775.4728200823447</v>
      </c>
    </row>
    <row r="167" spans="1:4" ht="16.5" thickTop="1" thickBot="1">
      <c r="A167" s="161" t="s">
        <v>479</v>
      </c>
      <c r="B167" s="161" t="s">
        <v>233</v>
      </c>
      <c r="C167" s="164" t="s">
        <v>480</v>
      </c>
      <c r="D167" s="162">
        <v>9046.9168225774738</v>
      </c>
    </row>
    <row r="168" spans="1:4" ht="16.5" thickTop="1" thickBot="1">
      <c r="A168" s="161" t="s">
        <v>982</v>
      </c>
      <c r="B168" s="161" t="s">
        <v>233</v>
      </c>
      <c r="C168" s="164" t="s">
        <v>480</v>
      </c>
      <c r="D168" s="162">
        <v>7667.6855365827269</v>
      </c>
    </row>
    <row r="169" spans="1:4" ht="16.5" thickTop="1" thickBot="1">
      <c r="A169" s="161" t="s">
        <v>473</v>
      </c>
      <c r="B169" s="161" t="s">
        <v>233</v>
      </c>
      <c r="C169" s="164" t="s">
        <v>474</v>
      </c>
      <c r="D169" s="162">
        <v>7930.4725941698762</v>
      </c>
    </row>
    <row r="170" spans="1:4" ht="16.5" thickTop="1" thickBot="1">
      <c r="A170" s="161" t="s">
        <v>979</v>
      </c>
      <c r="B170" s="161" t="s">
        <v>233</v>
      </c>
      <c r="C170" s="164" t="s">
        <v>474</v>
      </c>
      <c r="D170" s="162">
        <v>7470.9480546277537</v>
      </c>
    </row>
    <row r="171" spans="1:4" ht="16.5" thickTop="1" thickBot="1">
      <c r="A171" s="161" t="s">
        <v>955</v>
      </c>
      <c r="B171" s="161" t="s">
        <v>233</v>
      </c>
      <c r="C171" s="164" t="s">
        <v>956</v>
      </c>
      <c r="D171" s="162">
        <v>7747</v>
      </c>
    </row>
    <row r="172" spans="1:4" ht="16.5" thickTop="1" thickBot="1">
      <c r="A172" s="161" t="s">
        <v>968</v>
      </c>
      <c r="B172" s="161" t="s">
        <v>952</v>
      </c>
      <c r="C172" s="164" t="s">
        <v>969</v>
      </c>
      <c r="D172" s="162">
        <v>11199.878602692466</v>
      </c>
    </row>
    <row r="173" spans="1:4" ht="16.5" thickTop="1" thickBot="1">
      <c r="A173" s="161" t="s">
        <v>970</v>
      </c>
      <c r="B173" s="161" t="s">
        <v>952</v>
      </c>
      <c r="C173" s="164" t="s">
        <v>971</v>
      </c>
      <c r="D173" s="162">
        <v>3550.348926421414</v>
      </c>
    </row>
    <row r="174" spans="1:4" ht="16.5" thickTop="1" thickBot="1">
      <c r="A174" s="161" t="s">
        <v>957</v>
      </c>
      <c r="B174" s="161" t="s">
        <v>233</v>
      </c>
      <c r="C174" s="164" t="s">
        <v>958</v>
      </c>
      <c r="D174" s="162">
        <v>4615.3031012478859</v>
      </c>
    </row>
    <row r="175" spans="1:4" ht="16.5" thickTop="1" thickBot="1">
      <c r="A175" s="161" t="s">
        <v>959</v>
      </c>
      <c r="B175" s="161" t="s">
        <v>233</v>
      </c>
      <c r="C175" s="164" t="s">
        <v>960</v>
      </c>
      <c r="D175" s="162">
        <v>3126.1202721379814</v>
      </c>
    </row>
    <row r="176" spans="1:4" ht="31.5" thickTop="1" thickBot="1">
      <c r="A176" s="161" t="s">
        <v>965</v>
      </c>
      <c r="B176" s="161" t="s">
        <v>233</v>
      </c>
      <c r="C176" s="164" t="s">
        <v>1469</v>
      </c>
      <c r="D176" s="162">
        <v>3485.5646033516596</v>
      </c>
    </row>
    <row r="177" spans="1:4" ht="31.5" thickTop="1" thickBot="1">
      <c r="A177" s="161" t="s">
        <v>961</v>
      </c>
      <c r="B177" s="161" t="s">
        <v>233</v>
      </c>
      <c r="C177" s="164" t="s">
        <v>1467</v>
      </c>
      <c r="D177" s="162">
        <v>4768</v>
      </c>
    </row>
    <row r="178" spans="1:4" ht="31.5" thickTop="1" thickBot="1">
      <c r="A178" s="161" t="s">
        <v>962</v>
      </c>
      <c r="B178" s="161" t="s">
        <v>233</v>
      </c>
      <c r="C178" s="164" t="s">
        <v>1468</v>
      </c>
      <c r="D178" s="162">
        <v>5990</v>
      </c>
    </row>
    <row r="179" spans="1:4" ht="31.5" thickTop="1" thickBot="1">
      <c r="A179" s="161" t="s">
        <v>967</v>
      </c>
      <c r="B179" s="161" t="s">
        <v>233</v>
      </c>
      <c r="C179" s="164" t="s">
        <v>1470</v>
      </c>
      <c r="D179" s="162">
        <v>4614</v>
      </c>
    </row>
    <row r="180" spans="1:4" ht="31.5" thickTop="1" thickBot="1">
      <c r="A180" s="161" t="s">
        <v>954</v>
      </c>
      <c r="B180" s="161" t="s">
        <v>233</v>
      </c>
      <c r="C180" s="164" t="s">
        <v>1466</v>
      </c>
      <c r="D180" s="162">
        <v>5315</v>
      </c>
    </row>
    <row r="181" spans="1:4" ht="16.5" thickTop="1" thickBot="1">
      <c r="A181" s="161" t="s">
        <v>963</v>
      </c>
      <c r="B181" s="161" t="s">
        <v>233</v>
      </c>
      <c r="C181" s="164" t="s">
        <v>964</v>
      </c>
      <c r="D181" s="162">
        <v>5240.76</v>
      </c>
    </row>
    <row r="182" spans="1:4" ht="16.5" thickTop="1" thickBot="1">
      <c r="A182" s="161" t="s">
        <v>966</v>
      </c>
      <c r="B182" s="161" t="s">
        <v>233</v>
      </c>
      <c r="C182" s="164" t="s">
        <v>964</v>
      </c>
      <c r="D182" s="162">
        <v>3552.5923151300913</v>
      </c>
    </row>
    <row r="183" spans="1:4" ht="16.5" thickTop="1" thickBot="1">
      <c r="A183" s="161" t="s">
        <v>481</v>
      </c>
      <c r="B183" s="161" t="s">
        <v>377</v>
      </c>
      <c r="C183" s="164" t="s">
        <v>482</v>
      </c>
      <c r="D183" s="162">
        <v>5000</v>
      </c>
    </row>
    <row r="184" spans="1:4" ht="16.5" thickTop="1" thickBot="1">
      <c r="A184" s="161" t="s">
        <v>485</v>
      </c>
      <c r="B184" s="161" t="s">
        <v>92</v>
      </c>
      <c r="C184" s="164" t="s">
        <v>486</v>
      </c>
      <c r="D184" s="162">
        <v>4005.5345374162043</v>
      </c>
    </row>
    <row r="185" spans="1:4" ht="16.5" thickTop="1" thickBot="1">
      <c r="A185" s="161" t="s">
        <v>483</v>
      </c>
      <c r="B185" s="161" t="s">
        <v>388</v>
      </c>
      <c r="C185" s="164" t="s">
        <v>484</v>
      </c>
      <c r="D185" s="162">
        <v>54524.248700406461</v>
      </c>
    </row>
    <row r="186" spans="1:4" ht="16.5" thickTop="1" thickBot="1">
      <c r="A186" s="161" t="s">
        <v>487</v>
      </c>
      <c r="B186" s="161" t="s">
        <v>144</v>
      </c>
      <c r="C186" s="164" t="s">
        <v>1412</v>
      </c>
      <c r="D186" s="162">
        <v>2000</v>
      </c>
    </row>
    <row r="187" spans="1:4" ht="16.5" thickTop="1" thickBot="1">
      <c r="A187" s="161" t="s">
        <v>1286</v>
      </c>
      <c r="B187" s="161" t="s">
        <v>377</v>
      </c>
      <c r="C187" s="164" t="s">
        <v>1285</v>
      </c>
      <c r="D187" s="162">
        <v>12019.111111111111</v>
      </c>
    </row>
    <row r="188" spans="1:4" ht="16.5" thickTop="1" thickBot="1">
      <c r="A188" s="161" t="s">
        <v>1325</v>
      </c>
      <c r="B188" s="161" t="s">
        <v>377</v>
      </c>
      <c r="C188" s="164" t="s">
        <v>1324</v>
      </c>
      <c r="D188" s="162">
        <v>6585.3544510508545</v>
      </c>
    </row>
    <row r="189" spans="1:4" ht="16.5" thickTop="1" thickBot="1">
      <c r="A189" s="161" t="s">
        <v>488</v>
      </c>
      <c r="B189" s="161" t="s">
        <v>377</v>
      </c>
      <c r="C189" s="164" t="s">
        <v>489</v>
      </c>
      <c r="D189" s="162">
        <v>29063.537994563274</v>
      </c>
    </row>
    <row r="190" spans="1:4" ht="16.5" thickTop="1" thickBot="1">
      <c r="A190" s="161" t="s">
        <v>1305</v>
      </c>
      <c r="B190" s="161" t="s">
        <v>144</v>
      </c>
      <c r="C190" s="164" t="s">
        <v>1304</v>
      </c>
      <c r="D190" s="162">
        <v>739192.50000000012</v>
      </c>
    </row>
    <row r="191" spans="1:4" ht="16.5" thickTop="1" thickBot="1">
      <c r="A191" s="161" t="s">
        <v>498</v>
      </c>
      <c r="B191" s="161" t="s">
        <v>92</v>
      </c>
      <c r="C191" s="164" t="s">
        <v>499</v>
      </c>
      <c r="D191" s="162">
        <v>661185.71660409658</v>
      </c>
    </row>
    <row r="192" spans="1:4" ht="16.5" thickTop="1" thickBot="1">
      <c r="A192" s="161" t="s">
        <v>500</v>
      </c>
      <c r="B192" s="161" t="s">
        <v>92</v>
      </c>
      <c r="C192" s="164" t="s">
        <v>501</v>
      </c>
      <c r="D192" s="162">
        <v>245665.55808154555</v>
      </c>
    </row>
    <row r="193" spans="1:4" ht="16.5" thickTop="1" thickBot="1">
      <c r="A193" s="161" t="s">
        <v>490</v>
      </c>
      <c r="B193" s="161" t="s">
        <v>233</v>
      </c>
      <c r="C193" s="164" t="s">
        <v>491</v>
      </c>
      <c r="D193" s="162">
        <v>1518.9534987636894</v>
      </c>
    </row>
    <row r="194" spans="1:4" ht="16.5" thickTop="1" thickBot="1">
      <c r="A194" s="161" t="s">
        <v>502</v>
      </c>
      <c r="B194" s="161" t="s">
        <v>92</v>
      </c>
      <c r="C194" s="164" t="s">
        <v>503</v>
      </c>
      <c r="D194" s="162">
        <v>951.75000000000011</v>
      </c>
    </row>
    <row r="195" spans="1:4" ht="31.5" thickTop="1" thickBot="1">
      <c r="A195" s="161" t="s">
        <v>492</v>
      </c>
      <c r="B195" s="161" t="s">
        <v>425</v>
      </c>
      <c r="C195" s="164" t="s">
        <v>493</v>
      </c>
      <c r="D195" s="162">
        <v>704.39838974397799</v>
      </c>
    </row>
    <row r="196" spans="1:4" ht="16.5" thickTop="1" thickBot="1">
      <c r="A196" s="161" t="s">
        <v>494</v>
      </c>
      <c r="B196" s="161" t="s">
        <v>92</v>
      </c>
      <c r="C196" s="164" t="s">
        <v>495</v>
      </c>
      <c r="D196" s="162">
        <v>23000</v>
      </c>
    </row>
    <row r="197" spans="1:4" ht="16.5" thickTop="1" thickBot="1">
      <c r="A197" s="161" t="s">
        <v>496</v>
      </c>
      <c r="B197" s="161" t="s">
        <v>144</v>
      </c>
      <c r="C197" s="164" t="s">
        <v>497</v>
      </c>
      <c r="D197" s="162">
        <v>1078.8421213683296</v>
      </c>
    </row>
    <row r="198" spans="1:4" ht="16.5" thickTop="1" thickBot="1">
      <c r="A198" s="161" t="s">
        <v>504</v>
      </c>
      <c r="B198" s="161" t="s">
        <v>92</v>
      </c>
      <c r="C198" s="164" t="s">
        <v>505</v>
      </c>
      <c r="D198" s="162">
        <v>12736.927967501852</v>
      </c>
    </row>
    <row r="199" spans="1:4" ht="16.5" thickTop="1" thickBot="1">
      <c r="A199" s="161" t="s">
        <v>1009</v>
      </c>
      <c r="B199" s="161" t="s">
        <v>92</v>
      </c>
      <c r="C199" s="164" t="s">
        <v>1010</v>
      </c>
      <c r="D199" s="162">
        <v>120151.17723610339</v>
      </c>
    </row>
    <row r="200" spans="1:4" ht="31.5" thickTop="1" thickBot="1">
      <c r="A200" s="161" t="s">
        <v>1013</v>
      </c>
      <c r="B200" s="161" t="s">
        <v>92</v>
      </c>
      <c r="C200" s="164" t="s">
        <v>1014</v>
      </c>
      <c r="D200" s="162">
        <v>151222.50000000003</v>
      </c>
    </row>
    <row r="201" spans="1:4" ht="16.5" thickTop="1" thickBot="1">
      <c r="A201" s="161" t="s">
        <v>1011</v>
      </c>
      <c r="B201" s="161" t="s">
        <v>92</v>
      </c>
      <c r="C201" s="164" t="s">
        <v>1012</v>
      </c>
      <c r="D201" s="162">
        <v>94279.207460661142</v>
      </c>
    </row>
    <row r="202" spans="1:4" ht="16.5" thickTop="1" thickBot="1">
      <c r="A202" s="161" t="s">
        <v>1015</v>
      </c>
      <c r="B202" s="161" t="s">
        <v>233</v>
      </c>
      <c r="C202" s="164" t="s">
        <v>1016</v>
      </c>
      <c r="D202" s="162">
        <v>5950</v>
      </c>
    </row>
    <row r="203" spans="1:4" ht="31.5" thickTop="1" thickBot="1">
      <c r="A203" s="161" t="s">
        <v>1003</v>
      </c>
      <c r="B203" s="161" t="s">
        <v>233</v>
      </c>
      <c r="C203" s="164" t="s">
        <v>1004</v>
      </c>
      <c r="D203" s="162">
        <v>17990</v>
      </c>
    </row>
    <row r="204" spans="1:4" ht="16.5" thickTop="1" thickBot="1">
      <c r="A204" s="161" t="s">
        <v>1007</v>
      </c>
      <c r="B204" s="161" t="s">
        <v>92</v>
      </c>
      <c r="C204" s="164" t="s">
        <v>1008</v>
      </c>
      <c r="D204" s="162">
        <v>91368.000000000015</v>
      </c>
    </row>
    <row r="205" spans="1:4" ht="16.5" thickTop="1" thickBot="1">
      <c r="A205" s="161" t="s">
        <v>1005</v>
      </c>
      <c r="B205" s="161" t="s">
        <v>92</v>
      </c>
      <c r="C205" s="164" t="s">
        <v>1006</v>
      </c>
      <c r="D205" s="162">
        <v>70000</v>
      </c>
    </row>
    <row r="206" spans="1:4" ht="16.5" thickTop="1" thickBot="1">
      <c r="A206" s="161" t="s">
        <v>506</v>
      </c>
      <c r="B206" s="161" t="s">
        <v>144</v>
      </c>
      <c r="C206" s="164" t="s">
        <v>1413</v>
      </c>
      <c r="D206" s="162">
        <v>89969.985000000015</v>
      </c>
    </row>
    <row r="207" spans="1:4" ht="16.5" thickTop="1" thickBot="1">
      <c r="A207" s="161" t="s">
        <v>515</v>
      </c>
      <c r="B207" s="161" t="s">
        <v>144</v>
      </c>
      <c r="C207" s="164" t="s">
        <v>516</v>
      </c>
      <c r="D207" s="162">
        <v>69399.549595610675</v>
      </c>
    </row>
    <row r="208" spans="1:4" ht="16.5" thickTop="1" thickBot="1">
      <c r="A208" s="161" t="s">
        <v>517</v>
      </c>
      <c r="B208" s="161" t="s">
        <v>144</v>
      </c>
      <c r="C208" s="164" t="s">
        <v>518</v>
      </c>
      <c r="D208" s="162">
        <v>4382.7665607250583</v>
      </c>
    </row>
    <row r="209" spans="1:4" ht="16.5" thickTop="1" thickBot="1">
      <c r="A209" s="161" t="s">
        <v>519</v>
      </c>
      <c r="B209" s="161" t="s">
        <v>233</v>
      </c>
      <c r="C209" s="164" t="s">
        <v>520</v>
      </c>
      <c r="D209" s="162">
        <v>8518.1625000000004</v>
      </c>
    </row>
    <row r="210" spans="1:4" ht="16.5" thickTop="1" thickBot="1">
      <c r="A210" s="161" t="s">
        <v>522</v>
      </c>
      <c r="B210" s="161" t="s">
        <v>233</v>
      </c>
      <c r="C210" s="164" t="s">
        <v>1415</v>
      </c>
      <c r="D210" s="162">
        <v>6951.3375571637152</v>
      </c>
    </row>
    <row r="211" spans="1:4" ht="16.5" thickTop="1" thickBot="1">
      <c r="A211" s="161" t="s">
        <v>521</v>
      </c>
      <c r="B211" s="161" t="s">
        <v>233</v>
      </c>
      <c r="C211" s="164" t="s">
        <v>1414</v>
      </c>
      <c r="D211" s="162">
        <v>5137.9106057453209</v>
      </c>
    </row>
    <row r="212" spans="1:4" ht="16.5" thickTop="1" thickBot="1">
      <c r="A212" s="161" t="s">
        <v>529</v>
      </c>
      <c r="B212" s="161" t="s">
        <v>388</v>
      </c>
      <c r="C212" s="164" t="s">
        <v>530</v>
      </c>
      <c r="D212" s="162">
        <v>13050.386939696698</v>
      </c>
    </row>
    <row r="213" spans="1:4" ht="16.5" thickTop="1" thickBot="1">
      <c r="A213" s="161" t="s">
        <v>525</v>
      </c>
      <c r="B213" s="161" t="s">
        <v>388</v>
      </c>
      <c r="C213" s="164" t="s">
        <v>526</v>
      </c>
      <c r="D213" s="162">
        <v>40503.224913786085</v>
      </c>
    </row>
    <row r="214" spans="1:4" ht="16.5" thickTop="1" thickBot="1">
      <c r="A214" s="161" t="s">
        <v>523</v>
      </c>
      <c r="B214" s="161" t="s">
        <v>388</v>
      </c>
      <c r="C214" s="164" t="s">
        <v>524</v>
      </c>
      <c r="D214" s="162">
        <v>24064.24479363962</v>
      </c>
    </row>
    <row r="215" spans="1:4" ht="16.5" thickTop="1" thickBot="1">
      <c r="A215" s="161" t="s">
        <v>531</v>
      </c>
      <c r="B215" s="161" t="s">
        <v>388</v>
      </c>
      <c r="C215" s="164" t="s">
        <v>532</v>
      </c>
      <c r="D215" s="162">
        <v>44469.778598381134</v>
      </c>
    </row>
    <row r="216" spans="1:4" ht="16.5" thickTop="1" thickBot="1">
      <c r="A216" s="161" t="s">
        <v>535</v>
      </c>
      <c r="B216" s="161" t="s">
        <v>388</v>
      </c>
      <c r="C216" s="164" t="s">
        <v>536</v>
      </c>
      <c r="D216" s="162">
        <v>48347.48126433423</v>
      </c>
    </row>
    <row r="217" spans="1:4" ht="16.5" thickTop="1" thickBot="1">
      <c r="A217" s="161" t="s">
        <v>537</v>
      </c>
      <c r="B217" s="161" t="s">
        <v>388</v>
      </c>
      <c r="C217" s="164" t="s">
        <v>538</v>
      </c>
      <c r="D217" s="162">
        <v>47595.741759609664</v>
      </c>
    </row>
    <row r="218" spans="1:4" ht="16.5" thickTop="1" thickBot="1">
      <c r="A218" s="161" t="s">
        <v>539</v>
      </c>
      <c r="B218" s="161" t="s">
        <v>388</v>
      </c>
      <c r="C218" s="164" t="s">
        <v>540</v>
      </c>
      <c r="D218" s="162">
        <v>45240.388474835447</v>
      </c>
    </row>
    <row r="219" spans="1:4" ht="16.5" thickTop="1" thickBot="1">
      <c r="A219" s="161" t="s">
        <v>541</v>
      </c>
      <c r="B219" s="161" t="s">
        <v>388</v>
      </c>
      <c r="C219" s="164" t="s">
        <v>542</v>
      </c>
      <c r="D219" s="162">
        <v>28341.743319661469</v>
      </c>
    </row>
    <row r="220" spans="1:4" ht="16.5" thickTop="1" thickBot="1">
      <c r="A220" s="161" t="s">
        <v>533</v>
      </c>
      <c r="B220" s="161" t="s">
        <v>388</v>
      </c>
      <c r="C220" s="164" t="s">
        <v>534</v>
      </c>
      <c r="D220" s="162">
        <v>5997.6608759820474</v>
      </c>
    </row>
    <row r="221" spans="1:4" ht="16.5" thickTop="1" thickBot="1">
      <c r="A221" s="161" t="s">
        <v>543</v>
      </c>
      <c r="B221" s="161" t="s">
        <v>388</v>
      </c>
      <c r="C221" s="164" t="s">
        <v>544</v>
      </c>
      <c r="D221" s="162">
        <v>18934.448797965095</v>
      </c>
    </row>
    <row r="222" spans="1:4" ht="16.5" thickTop="1" thickBot="1">
      <c r="A222" s="161" t="s">
        <v>554</v>
      </c>
      <c r="B222" s="161" t="s">
        <v>388</v>
      </c>
      <c r="C222" s="164" t="s">
        <v>555</v>
      </c>
      <c r="D222" s="162">
        <v>20157.991293854306</v>
      </c>
    </row>
    <row r="223" spans="1:4" ht="16.5" thickTop="1" thickBot="1">
      <c r="A223" s="161" t="s">
        <v>566</v>
      </c>
      <c r="B223" s="161" t="s">
        <v>388</v>
      </c>
      <c r="C223" s="164" t="s">
        <v>1362</v>
      </c>
      <c r="D223" s="162">
        <v>3646.0832736534094</v>
      </c>
    </row>
    <row r="224" spans="1:4" ht="31.5" thickTop="1" thickBot="1">
      <c r="A224" s="161" t="s">
        <v>545</v>
      </c>
      <c r="B224" s="161" t="s">
        <v>388</v>
      </c>
      <c r="C224" s="164" t="s">
        <v>546</v>
      </c>
      <c r="D224" s="162">
        <v>39291.982084233197</v>
      </c>
    </row>
    <row r="225" spans="1:4" ht="31.5" thickTop="1" thickBot="1">
      <c r="A225" s="161" t="s">
        <v>547</v>
      </c>
      <c r="B225" s="161" t="s">
        <v>388</v>
      </c>
      <c r="C225" s="164" t="s">
        <v>548</v>
      </c>
      <c r="D225" s="162">
        <v>39723.132241803942</v>
      </c>
    </row>
    <row r="226" spans="1:4" ht="16.5" thickTop="1" thickBot="1">
      <c r="A226" s="161" t="s">
        <v>549</v>
      </c>
      <c r="B226" s="161" t="s">
        <v>388</v>
      </c>
      <c r="C226" s="164" t="s">
        <v>1416</v>
      </c>
      <c r="D226" s="162">
        <v>40273.171433826115</v>
      </c>
    </row>
    <row r="227" spans="1:4" ht="31.5" thickTop="1" thickBot="1">
      <c r="A227" s="161" t="s">
        <v>550</v>
      </c>
      <c r="B227" s="161" t="s">
        <v>388</v>
      </c>
      <c r="C227" s="164" t="s">
        <v>551</v>
      </c>
      <c r="D227" s="162">
        <v>39911.788543902665</v>
      </c>
    </row>
    <row r="228" spans="1:4" ht="31.5" thickTop="1" thickBot="1">
      <c r="A228" s="161" t="s">
        <v>552</v>
      </c>
      <c r="B228" s="161" t="s">
        <v>388</v>
      </c>
      <c r="C228" s="164" t="s">
        <v>553</v>
      </c>
      <c r="D228" s="162">
        <v>43018.642729696927</v>
      </c>
    </row>
    <row r="229" spans="1:4" ht="16.5" thickTop="1" thickBot="1">
      <c r="A229" s="161" t="s">
        <v>556</v>
      </c>
      <c r="B229" s="161" t="s">
        <v>388</v>
      </c>
      <c r="C229" s="164" t="s">
        <v>557</v>
      </c>
      <c r="D229" s="162">
        <v>45220</v>
      </c>
    </row>
    <row r="230" spans="1:4" ht="16.5" thickTop="1" thickBot="1">
      <c r="A230" s="161" t="s">
        <v>558</v>
      </c>
      <c r="B230" s="161" t="s">
        <v>388</v>
      </c>
      <c r="C230" s="164" t="s">
        <v>559</v>
      </c>
      <c r="D230" s="162">
        <v>44549.602398192175</v>
      </c>
    </row>
    <row r="231" spans="1:4" ht="16.5" thickTop="1" thickBot="1">
      <c r="A231" s="161" t="s">
        <v>527</v>
      </c>
      <c r="B231" s="161" t="s">
        <v>388</v>
      </c>
      <c r="C231" s="164" t="s">
        <v>528</v>
      </c>
      <c r="D231" s="162">
        <v>42890.642343695792</v>
      </c>
    </row>
    <row r="232" spans="1:4" ht="16.5" thickTop="1" thickBot="1">
      <c r="A232" s="161" t="s">
        <v>560</v>
      </c>
      <c r="B232" s="161" t="s">
        <v>388</v>
      </c>
      <c r="C232" s="164" t="s">
        <v>561</v>
      </c>
      <c r="D232" s="162">
        <v>45000</v>
      </c>
    </row>
    <row r="233" spans="1:4" ht="16.5" thickTop="1" thickBot="1">
      <c r="A233" s="161" t="s">
        <v>562</v>
      </c>
      <c r="B233" s="161" t="s">
        <v>388</v>
      </c>
      <c r="C233" s="164" t="s">
        <v>563</v>
      </c>
      <c r="D233" s="162">
        <v>21495.974380056025</v>
      </c>
    </row>
    <row r="234" spans="1:4" ht="31.5" thickTop="1" thickBot="1">
      <c r="A234" s="161" t="s">
        <v>564</v>
      </c>
      <c r="B234" s="161" t="s">
        <v>388</v>
      </c>
      <c r="C234" s="164" t="s">
        <v>565</v>
      </c>
      <c r="D234" s="162">
        <v>13811.391991287659</v>
      </c>
    </row>
    <row r="235" spans="1:4" ht="16.5" thickTop="1" thickBot="1">
      <c r="A235" s="161" t="s">
        <v>567</v>
      </c>
      <c r="B235" s="161" t="s">
        <v>144</v>
      </c>
      <c r="C235" s="164" t="s">
        <v>568</v>
      </c>
      <c r="D235" s="162">
        <v>646.7998959817121</v>
      </c>
    </row>
    <row r="236" spans="1:4" ht="31.5" thickTop="1" thickBot="1">
      <c r="A236" s="161" t="s">
        <v>571</v>
      </c>
      <c r="B236" s="161" t="s">
        <v>388</v>
      </c>
      <c r="C236" s="164" t="s">
        <v>572</v>
      </c>
      <c r="D236" s="162">
        <v>236461.16562310682</v>
      </c>
    </row>
    <row r="237" spans="1:4" ht="31.5" thickTop="1" thickBot="1">
      <c r="A237" s="161" t="s">
        <v>573</v>
      </c>
      <c r="B237" s="161" t="s">
        <v>388</v>
      </c>
      <c r="C237" s="164" t="s">
        <v>574</v>
      </c>
      <c r="D237" s="162">
        <v>248991.39151194345</v>
      </c>
    </row>
    <row r="238" spans="1:4" ht="31.5" thickTop="1" thickBot="1">
      <c r="A238" s="161" t="s">
        <v>575</v>
      </c>
      <c r="B238" s="161" t="s">
        <v>388</v>
      </c>
      <c r="C238" s="164" t="s">
        <v>576</v>
      </c>
      <c r="D238" s="162">
        <v>248966.8489273598</v>
      </c>
    </row>
    <row r="239" spans="1:4" ht="16.5" thickTop="1" thickBot="1">
      <c r="A239" s="161" t="s">
        <v>588</v>
      </c>
      <c r="B239" s="161" t="s">
        <v>589</v>
      </c>
      <c r="C239" s="164" t="s">
        <v>590</v>
      </c>
      <c r="D239" s="162">
        <v>213375.08550448029</v>
      </c>
    </row>
    <row r="240" spans="1:4" ht="16.5" thickTop="1" thickBot="1">
      <c r="A240" s="161" t="s">
        <v>577</v>
      </c>
      <c r="B240" s="161" t="s">
        <v>388</v>
      </c>
      <c r="C240" s="164" t="s">
        <v>1417</v>
      </c>
      <c r="D240" s="162">
        <v>208874.6235945943</v>
      </c>
    </row>
    <row r="241" spans="1:4" ht="16.5" thickTop="1" thickBot="1">
      <c r="A241" s="161" t="s">
        <v>578</v>
      </c>
      <c r="B241" s="161" t="s">
        <v>388</v>
      </c>
      <c r="C241" s="164" t="s">
        <v>1486</v>
      </c>
      <c r="D241" s="162">
        <v>235404.35658971668</v>
      </c>
    </row>
    <row r="242" spans="1:4" ht="16.5" thickTop="1" thickBot="1">
      <c r="A242" s="169" t="s">
        <v>1488</v>
      </c>
      <c r="B242" s="161" t="s">
        <v>388</v>
      </c>
      <c r="C242" s="164" t="s">
        <v>1487</v>
      </c>
      <c r="D242" s="168">
        <v>264415.74877287413</v>
      </c>
    </row>
    <row r="243" spans="1:4" ht="16.5" thickTop="1" thickBot="1">
      <c r="A243" s="161" t="s">
        <v>579</v>
      </c>
      <c r="B243" s="161" t="s">
        <v>388</v>
      </c>
      <c r="C243" s="164" t="s">
        <v>580</v>
      </c>
      <c r="D243" s="162">
        <v>452200</v>
      </c>
    </row>
    <row r="244" spans="1:4" ht="16.5" thickTop="1" thickBot="1">
      <c r="A244" s="161" t="s">
        <v>581</v>
      </c>
      <c r="B244" s="161" t="s">
        <v>388</v>
      </c>
      <c r="C244" s="164" t="s">
        <v>582</v>
      </c>
      <c r="D244" s="162">
        <v>387178.29469477123</v>
      </c>
    </row>
    <row r="245" spans="1:4" ht="16.5" thickTop="1" thickBot="1">
      <c r="A245" s="161" t="s">
        <v>583</v>
      </c>
      <c r="B245" s="161" t="s">
        <v>388</v>
      </c>
      <c r="C245" s="164" t="s">
        <v>584</v>
      </c>
      <c r="D245" s="162">
        <v>382125.63257229916</v>
      </c>
    </row>
    <row r="246" spans="1:4" ht="16.5" thickTop="1" thickBot="1">
      <c r="A246" s="161" t="s">
        <v>585</v>
      </c>
      <c r="B246" s="161" t="s">
        <v>388</v>
      </c>
      <c r="C246" s="164" t="s">
        <v>1489</v>
      </c>
      <c r="D246" s="162">
        <v>213460.58841246457</v>
      </c>
    </row>
    <row r="247" spans="1:4" ht="16.5" thickTop="1" thickBot="1">
      <c r="A247" s="161" t="s">
        <v>586</v>
      </c>
      <c r="B247" s="161" t="s">
        <v>388</v>
      </c>
      <c r="C247" s="164" t="s">
        <v>587</v>
      </c>
      <c r="D247" s="162">
        <v>214295.37402208231</v>
      </c>
    </row>
    <row r="248" spans="1:4" ht="16.5" thickTop="1" thickBot="1">
      <c r="A248" s="161" t="s">
        <v>591</v>
      </c>
      <c r="B248" s="161" t="s">
        <v>388</v>
      </c>
      <c r="C248" s="164" t="s">
        <v>592</v>
      </c>
      <c r="D248" s="162">
        <v>218376.00549688557</v>
      </c>
    </row>
    <row r="249" spans="1:4" ht="16.5" thickTop="1" thickBot="1">
      <c r="A249" s="161" t="s">
        <v>593</v>
      </c>
      <c r="B249" s="161" t="s">
        <v>388</v>
      </c>
      <c r="C249" s="164" t="s">
        <v>594</v>
      </c>
      <c r="D249" s="162">
        <v>203348.24289819808</v>
      </c>
    </row>
    <row r="250" spans="1:4" ht="16.5" thickTop="1" thickBot="1">
      <c r="A250" s="161" t="s">
        <v>595</v>
      </c>
      <c r="B250" s="161" t="s">
        <v>388</v>
      </c>
      <c r="C250" s="164" t="s">
        <v>596</v>
      </c>
      <c r="D250" s="162">
        <v>167577.29821631254</v>
      </c>
    </row>
    <row r="251" spans="1:4" ht="16.5" thickTop="1" thickBot="1">
      <c r="A251" s="161" t="s">
        <v>597</v>
      </c>
      <c r="B251" s="161" t="s">
        <v>388</v>
      </c>
      <c r="C251" s="164" t="s">
        <v>598</v>
      </c>
      <c r="D251" s="162">
        <v>174570.78716564336</v>
      </c>
    </row>
    <row r="252" spans="1:4" ht="31.5" thickTop="1" thickBot="1">
      <c r="A252" s="161" t="s">
        <v>599</v>
      </c>
      <c r="B252" s="161" t="s">
        <v>388</v>
      </c>
      <c r="C252" s="164" t="s">
        <v>600</v>
      </c>
      <c r="D252" s="162">
        <v>169750.98379617752</v>
      </c>
    </row>
    <row r="253" spans="1:4" ht="31.5" thickTop="1" thickBot="1">
      <c r="A253" s="161" t="s">
        <v>601</v>
      </c>
      <c r="B253" s="161" t="s">
        <v>388</v>
      </c>
      <c r="C253" s="164" t="s">
        <v>602</v>
      </c>
      <c r="D253" s="162">
        <v>136060.19891190488</v>
      </c>
    </row>
    <row r="254" spans="1:4" ht="16.5" thickTop="1" thickBot="1">
      <c r="A254" s="161" t="s">
        <v>605</v>
      </c>
      <c r="B254" s="161" t="s">
        <v>233</v>
      </c>
      <c r="C254" s="164" t="s">
        <v>1418</v>
      </c>
      <c r="D254" s="162">
        <v>11656.889001453175</v>
      </c>
    </row>
    <row r="255" spans="1:4" ht="31.5" thickTop="1" thickBot="1">
      <c r="A255" s="161" t="s">
        <v>603</v>
      </c>
      <c r="B255" s="161" t="s">
        <v>388</v>
      </c>
      <c r="C255" s="164" t="s">
        <v>604</v>
      </c>
      <c r="D255" s="162">
        <v>220481.3434783172</v>
      </c>
    </row>
    <row r="256" spans="1:4" ht="16.5" thickTop="1" thickBot="1">
      <c r="A256" s="161" t="s">
        <v>569</v>
      </c>
      <c r="B256" s="161" t="s">
        <v>388</v>
      </c>
      <c r="C256" s="164" t="s">
        <v>570</v>
      </c>
      <c r="D256" s="162">
        <v>241816.72509886994</v>
      </c>
    </row>
    <row r="257" spans="1:4" ht="16.5" thickTop="1" thickBot="1">
      <c r="A257" s="161" t="s">
        <v>606</v>
      </c>
      <c r="B257" s="161" t="s">
        <v>388</v>
      </c>
      <c r="C257" s="164" t="s">
        <v>607</v>
      </c>
      <c r="D257" s="162">
        <v>249743.0730984706</v>
      </c>
    </row>
    <row r="258" spans="1:4" ht="16.5" thickTop="1" thickBot="1">
      <c r="A258" s="161" t="s">
        <v>608</v>
      </c>
      <c r="B258" s="161" t="s">
        <v>388</v>
      </c>
      <c r="C258" s="164" t="s">
        <v>609</v>
      </c>
      <c r="D258" s="162">
        <v>234366.57198835653</v>
      </c>
    </row>
    <row r="259" spans="1:4" ht="16.5" thickTop="1" thickBot="1">
      <c r="A259" s="161" t="s">
        <v>507</v>
      </c>
      <c r="B259" s="161" t="s">
        <v>388</v>
      </c>
      <c r="C259" s="164" t="s">
        <v>508</v>
      </c>
      <c r="D259" s="162">
        <v>240423.81316379452</v>
      </c>
    </row>
    <row r="260" spans="1:4" ht="16.5" thickTop="1" thickBot="1">
      <c r="A260" s="161" t="s">
        <v>1308</v>
      </c>
      <c r="B260" s="161" t="s">
        <v>388</v>
      </c>
      <c r="C260" s="164" t="s">
        <v>1309</v>
      </c>
      <c r="D260" s="162">
        <v>267784.64962935564</v>
      </c>
    </row>
    <row r="261" spans="1:4" ht="16.5" thickTop="1" thickBot="1">
      <c r="A261" s="161" t="s">
        <v>509</v>
      </c>
      <c r="B261" s="161" t="s">
        <v>377</v>
      </c>
      <c r="C261" s="164" t="s">
        <v>510</v>
      </c>
      <c r="D261" s="162">
        <v>1689.2771252230204</v>
      </c>
    </row>
    <row r="262" spans="1:4" ht="46.5" thickTop="1" thickBot="1">
      <c r="A262" s="161" t="s">
        <v>610</v>
      </c>
      <c r="B262" s="161" t="s">
        <v>377</v>
      </c>
      <c r="C262" s="164" t="s">
        <v>1419</v>
      </c>
      <c r="D262" s="162">
        <v>1700</v>
      </c>
    </row>
    <row r="263" spans="1:4" ht="31.5" thickTop="1" thickBot="1">
      <c r="A263" s="161" t="s">
        <v>611</v>
      </c>
      <c r="B263" s="161" t="s">
        <v>233</v>
      </c>
      <c r="C263" s="164" t="s">
        <v>612</v>
      </c>
      <c r="D263" s="162">
        <v>31111.156126414753</v>
      </c>
    </row>
    <row r="264" spans="1:4" ht="31.5" thickTop="1" thickBot="1">
      <c r="A264" s="161" t="s">
        <v>613</v>
      </c>
      <c r="B264" s="161" t="s">
        <v>377</v>
      </c>
      <c r="C264" s="164" t="s">
        <v>614</v>
      </c>
      <c r="D264" s="162">
        <v>9150.5592885758961</v>
      </c>
    </row>
    <row r="265" spans="1:4" ht="31.5" thickTop="1" thickBot="1">
      <c r="A265" s="161" t="s">
        <v>615</v>
      </c>
      <c r="B265" s="161" t="s">
        <v>144</v>
      </c>
      <c r="C265" s="164" t="s">
        <v>616</v>
      </c>
      <c r="D265" s="162">
        <v>4525.7995138275883</v>
      </c>
    </row>
    <row r="266" spans="1:4" ht="31.5" thickTop="1" thickBot="1">
      <c r="A266" s="161" t="s">
        <v>617</v>
      </c>
      <c r="B266" s="161" t="s">
        <v>92</v>
      </c>
      <c r="C266" s="164" t="s">
        <v>618</v>
      </c>
      <c r="D266" s="162">
        <v>21487.46108446479</v>
      </c>
    </row>
    <row r="267" spans="1:4" ht="31.5" thickTop="1" thickBot="1">
      <c r="A267" s="161" t="s">
        <v>619</v>
      </c>
      <c r="B267" s="161" t="s">
        <v>92</v>
      </c>
      <c r="C267" s="164" t="s">
        <v>620</v>
      </c>
      <c r="D267" s="162">
        <v>28187.914123671246</v>
      </c>
    </row>
    <row r="268" spans="1:4" ht="31.5" thickTop="1" thickBot="1">
      <c r="A268" s="161" t="s">
        <v>621</v>
      </c>
      <c r="B268" s="161" t="s">
        <v>92</v>
      </c>
      <c r="C268" s="164" t="s">
        <v>622</v>
      </c>
      <c r="D268" s="162">
        <v>37451.195542533955</v>
      </c>
    </row>
    <row r="269" spans="1:4" ht="16.5" thickTop="1" thickBot="1">
      <c r="A269" s="161" t="s">
        <v>623</v>
      </c>
      <c r="B269" s="161" t="s">
        <v>377</v>
      </c>
      <c r="C269" s="164" t="s">
        <v>624</v>
      </c>
      <c r="D269" s="162">
        <v>31261.492133851421</v>
      </c>
    </row>
    <row r="270" spans="1:4" ht="16.5" thickTop="1" thickBot="1">
      <c r="A270" s="161" t="s">
        <v>627</v>
      </c>
      <c r="B270" s="161" t="s">
        <v>144</v>
      </c>
      <c r="C270" s="164" t="s">
        <v>628</v>
      </c>
      <c r="D270" s="162">
        <v>123691.25089768441</v>
      </c>
    </row>
    <row r="271" spans="1:4" ht="16.5" thickTop="1" thickBot="1">
      <c r="A271" s="161" t="s">
        <v>629</v>
      </c>
      <c r="B271" s="161" t="s">
        <v>388</v>
      </c>
      <c r="C271" s="164" t="s">
        <v>1420</v>
      </c>
      <c r="D271" s="162">
        <v>40279.5421418599</v>
      </c>
    </row>
    <row r="272" spans="1:4" ht="31.5" thickTop="1" thickBot="1">
      <c r="A272" s="161" t="s">
        <v>625</v>
      </c>
      <c r="B272" s="161" t="s">
        <v>388</v>
      </c>
      <c r="C272" s="164" t="s">
        <v>626</v>
      </c>
      <c r="D272" s="162">
        <v>45000</v>
      </c>
    </row>
    <row r="273" spans="1:4" ht="31.5" thickTop="1" thickBot="1">
      <c r="A273" s="161" t="s">
        <v>630</v>
      </c>
      <c r="B273" s="161" t="s">
        <v>388</v>
      </c>
      <c r="C273" s="164" t="s">
        <v>631</v>
      </c>
      <c r="D273" s="162">
        <v>45220</v>
      </c>
    </row>
    <row r="274" spans="1:4" ht="31.5" thickTop="1" thickBot="1">
      <c r="A274" s="161" t="s">
        <v>632</v>
      </c>
      <c r="B274" s="161" t="s">
        <v>144</v>
      </c>
      <c r="C274" s="164" t="s">
        <v>633</v>
      </c>
      <c r="D274" s="162">
        <v>35576.477804654503</v>
      </c>
    </row>
    <row r="275" spans="1:4" ht="31.5" thickTop="1" thickBot="1">
      <c r="A275" s="161" t="s">
        <v>634</v>
      </c>
      <c r="B275" s="161" t="s">
        <v>144</v>
      </c>
      <c r="C275" s="164" t="s">
        <v>635</v>
      </c>
      <c r="D275" s="162">
        <v>33291.07606429563</v>
      </c>
    </row>
    <row r="276" spans="1:4" ht="31.5" thickTop="1" thickBot="1">
      <c r="A276" s="161" t="s">
        <v>636</v>
      </c>
      <c r="B276" s="161" t="s">
        <v>637</v>
      </c>
      <c r="C276" s="164" t="s">
        <v>1421</v>
      </c>
      <c r="D276" s="162">
        <v>74500</v>
      </c>
    </row>
    <row r="277" spans="1:4" ht="16.5" thickTop="1" thickBot="1">
      <c r="A277" s="161" t="s">
        <v>638</v>
      </c>
      <c r="B277" s="161" t="s">
        <v>637</v>
      </c>
      <c r="C277" s="164" t="s">
        <v>1422</v>
      </c>
      <c r="D277" s="162">
        <v>40100</v>
      </c>
    </row>
    <row r="278" spans="1:4" ht="16.5" thickTop="1" thickBot="1">
      <c r="A278" s="161" t="s">
        <v>639</v>
      </c>
      <c r="B278" s="161" t="s">
        <v>637</v>
      </c>
      <c r="C278" s="164" t="s">
        <v>640</v>
      </c>
      <c r="D278" s="162">
        <v>36800</v>
      </c>
    </row>
    <row r="279" spans="1:4" ht="16.5" thickTop="1" thickBot="1">
      <c r="A279" s="161" t="s">
        <v>511</v>
      </c>
      <c r="B279" s="161" t="s">
        <v>141</v>
      </c>
      <c r="C279" s="164" t="s">
        <v>512</v>
      </c>
      <c r="D279" s="162">
        <v>61200</v>
      </c>
    </row>
    <row r="280" spans="1:4" ht="16.5" thickTop="1" thickBot="1">
      <c r="A280" s="161" t="s">
        <v>513</v>
      </c>
      <c r="B280" s="161" t="s">
        <v>141</v>
      </c>
      <c r="C280" s="164" t="s">
        <v>514</v>
      </c>
      <c r="D280" s="162">
        <v>49763.936401073479</v>
      </c>
    </row>
    <row r="281" spans="1:4" ht="31.5" thickTop="1" thickBot="1">
      <c r="A281" s="161" t="s">
        <v>641</v>
      </c>
      <c r="B281" s="161" t="s">
        <v>92</v>
      </c>
      <c r="C281" s="164" t="s">
        <v>642</v>
      </c>
      <c r="D281" s="162">
        <v>46211.178927166926</v>
      </c>
    </row>
    <row r="282" spans="1:4" ht="31.5" thickTop="1" thickBot="1">
      <c r="A282" s="161" t="s">
        <v>643</v>
      </c>
      <c r="B282" s="161" t="s">
        <v>377</v>
      </c>
      <c r="C282" s="164" t="s">
        <v>644</v>
      </c>
      <c r="D282" s="162">
        <v>5163.9741095852005</v>
      </c>
    </row>
    <row r="283" spans="1:4" ht="31.5" thickTop="1" thickBot="1">
      <c r="A283" s="161" t="s">
        <v>645</v>
      </c>
      <c r="B283" s="161" t="s">
        <v>144</v>
      </c>
      <c r="C283" s="164" t="s">
        <v>646</v>
      </c>
      <c r="D283" s="162">
        <v>3500</v>
      </c>
    </row>
    <row r="284" spans="1:4" ht="16.5" thickTop="1" thickBot="1">
      <c r="A284" s="161" t="s">
        <v>647</v>
      </c>
      <c r="B284" s="161" t="s">
        <v>92</v>
      </c>
      <c r="C284" s="164" t="s">
        <v>648</v>
      </c>
      <c r="D284" s="162">
        <v>9000</v>
      </c>
    </row>
    <row r="285" spans="1:4" ht="31.5" thickTop="1" thickBot="1">
      <c r="A285" s="161" t="s">
        <v>649</v>
      </c>
      <c r="B285" s="161" t="s">
        <v>92</v>
      </c>
      <c r="C285" s="164" t="s">
        <v>650</v>
      </c>
      <c r="D285" s="162">
        <v>95200</v>
      </c>
    </row>
    <row r="286" spans="1:4" ht="16.5" thickTop="1" thickBot="1">
      <c r="A286" s="161" t="s">
        <v>651</v>
      </c>
      <c r="B286" s="161" t="s">
        <v>92</v>
      </c>
      <c r="C286" s="164" t="s">
        <v>652</v>
      </c>
      <c r="D286" s="162">
        <v>72073.833369676955</v>
      </c>
    </row>
    <row r="287" spans="1:4" ht="16.5" thickTop="1" thickBot="1">
      <c r="A287" s="161" t="s">
        <v>657</v>
      </c>
      <c r="B287" s="161" t="s">
        <v>92</v>
      </c>
      <c r="C287" s="164" t="s">
        <v>658</v>
      </c>
      <c r="D287" s="162">
        <v>18774.764609662539</v>
      </c>
    </row>
    <row r="288" spans="1:4" ht="31.5" thickTop="1" thickBot="1">
      <c r="A288" s="161" t="s">
        <v>653</v>
      </c>
      <c r="B288" s="161" t="s">
        <v>92</v>
      </c>
      <c r="C288" s="164" t="s">
        <v>654</v>
      </c>
      <c r="D288" s="162">
        <v>20000</v>
      </c>
    </row>
    <row r="289" spans="1:4" ht="31.5" thickTop="1" thickBot="1">
      <c r="A289" s="161" t="s">
        <v>655</v>
      </c>
      <c r="B289" s="161" t="s">
        <v>92</v>
      </c>
      <c r="C289" s="164" t="s">
        <v>656</v>
      </c>
      <c r="D289" s="162">
        <v>127281.71965902048</v>
      </c>
    </row>
    <row r="290" spans="1:4" ht="16.5" thickTop="1" thickBot="1">
      <c r="A290" s="161" t="s">
        <v>659</v>
      </c>
      <c r="B290" s="161" t="s">
        <v>463</v>
      </c>
      <c r="C290" s="164" t="s">
        <v>660</v>
      </c>
      <c r="D290" s="162">
        <v>2300</v>
      </c>
    </row>
    <row r="291" spans="1:4" ht="16.5" thickTop="1" thickBot="1">
      <c r="A291" s="161" t="s">
        <v>661</v>
      </c>
      <c r="B291" s="161" t="s">
        <v>425</v>
      </c>
      <c r="C291" s="164" t="s">
        <v>1423</v>
      </c>
      <c r="D291" s="162">
        <v>42047.932699569355</v>
      </c>
    </row>
    <row r="292" spans="1:4" ht="31.5" thickTop="1" thickBot="1">
      <c r="A292" s="161" t="s">
        <v>662</v>
      </c>
      <c r="B292" s="161" t="s">
        <v>377</v>
      </c>
      <c r="C292" s="164" t="s">
        <v>663</v>
      </c>
      <c r="D292" s="162">
        <v>2856</v>
      </c>
    </row>
    <row r="293" spans="1:4" ht="16.5" thickTop="1" thickBot="1">
      <c r="A293" s="161" t="s">
        <v>664</v>
      </c>
      <c r="B293" s="161" t="s">
        <v>377</v>
      </c>
      <c r="C293" s="164" t="s">
        <v>1424</v>
      </c>
      <c r="D293" s="162">
        <v>5950</v>
      </c>
    </row>
    <row r="294" spans="1:4" ht="16.5" thickTop="1" thickBot="1">
      <c r="A294" s="161" t="s">
        <v>665</v>
      </c>
      <c r="B294" s="161" t="s">
        <v>92</v>
      </c>
      <c r="C294" s="164" t="s">
        <v>666</v>
      </c>
      <c r="D294" s="162">
        <v>1341.08975547916</v>
      </c>
    </row>
    <row r="295" spans="1:4" ht="16.5" thickTop="1" thickBot="1">
      <c r="A295" s="161" t="s">
        <v>671</v>
      </c>
      <c r="B295" s="161" t="s">
        <v>92</v>
      </c>
      <c r="C295" s="164" t="s">
        <v>1425</v>
      </c>
      <c r="D295" s="162">
        <v>40750</v>
      </c>
    </row>
    <row r="296" spans="1:4" ht="16.5" thickTop="1" thickBot="1">
      <c r="A296" s="161" t="s">
        <v>667</v>
      </c>
      <c r="B296" s="161" t="s">
        <v>92</v>
      </c>
      <c r="C296" s="164" t="s">
        <v>668</v>
      </c>
      <c r="D296" s="162">
        <v>53550</v>
      </c>
    </row>
    <row r="297" spans="1:4" ht="16.5" thickTop="1" thickBot="1">
      <c r="A297" s="161" t="s">
        <v>669</v>
      </c>
      <c r="B297" s="161" t="s">
        <v>92</v>
      </c>
      <c r="C297" s="164" t="s">
        <v>670</v>
      </c>
      <c r="D297" s="162">
        <v>45750</v>
      </c>
    </row>
    <row r="298" spans="1:4" ht="16.5" thickTop="1" thickBot="1">
      <c r="A298" s="161" t="s">
        <v>684</v>
      </c>
      <c r="B298" s="161" t="s">
        <v>144</v>
      </c>
      <c r="C298" s="164" t="s">
        <v>685</v>
      </c>
      <c r="D298" s="162">
        <v>3414.1779097521817</v>
      </c>
    </row>
    <row r="299" spans="1:4" ht="16.5" thickTop="1" thickBot="1">
      <c r="A299" s="161" t="s">
        <v>672</v>
      </c>
      <c r="B299" s="161" t="s">
        <v>377</v>
      </c>
      <c r="C299" s="164" t="s">
        <v>673</v>
      </c>
      <c r="D299" s="162">
        <v>21500</v>
      </c>
    </row>
    <row r="300" spans="1:4" ht="16.5" thickTop="1" thickBot="1">
      <c r="A300" s="161" t="s">
        <v>688</v>
      </c>
      <c r="B300" s="161" t="s">
        <v>377</v>
      </c>
      <c r="C300" s="164" t="s">
        <v>689</v>
      </c>
      <c r="D300" s="162">
        <v>34000</v>
      </c>
    </row>
    <row r="301" spans="1:4" ht="46.5" thickTop="1" thickBot="1">
      <c r="A301" s="161" t="s">
        <v>690</v>
      </c>
      <c r="B301" s="161" t="s">
        <v>92</v>
      </c>
      <c r="C301" s="164" t="s">
        <v>691</v>
      </c>
      <c r="D301" s="162">
        <v>226100</v>
      </c>
    </row>
    <row r="302" spans="1:4" ht="46.5" thickTop="1" thickBot="1">
      <c r="A302" s="161" t="s">
        <v>692</v>
      </c>
      <c r="B302" s="161" t="s">
        <v>92</v>
      </c>
      <c r="C302" s="164" t="s">
        <v>693</v>
      </c>
      <c r="D302" s="162">
        <v>232050</v>
      </c>
    </row>
    <row r="303" spans="1:4" ht="46.5" thickTop="1" thickBot="1">
      <c r="A303" s="161" t="s">
        <v>694</v>
      </c>
      <c r="B303" s="161" t="s">
        <v>92</v>
      </c>
      <c r="C303" s="164" t="s">
        <v>695</v>
      </c>
      <c r="D303" s="162">
        <v>197500</v>
      </c>
    </row>
    <row r="304" spans="1:4" ht="46.5" thickTop="1" thickBot="1">
      <c r="A304" s="161" t="s">
        <v>696</v>
      </c>
      <c r="B304" s="161" t="s">
        <v>92</v>
      </c>
      <c r="C304" s="164" t="s">
        <v>697</v>
      </c>
      <c r="D304" s="162">
        <v>305169.86511337699</v>
      </c>
    </row>
    <row r="305" spans="1:4" ht="46.5" thickTop="1" thickBot="1">
      <c r="A305" s="161" t="s">
        <v>698</v>
      </c>
      <c r="B305" s="161" t="s">
        <v>92</v>
      </c>
      <c r="C305" s="164" t="s">
        <v>699</v>
      </c>
      <c r="D305" s="162">
        <v>179800</v>
      </c>
    </row>
    <row r="306" spans="1:4" ht="46.5" thickTop="1" thickBot="1">
      <c r="A306" s="161" t="s">
        <v>700</v>
      </c>
      <c r="B306" s="161" t="s">
        <v>233</v>
      </c>
      <c r="C306" s="164" t="s">
        <v>701</v>
      </c>
      <c r="D306" s="162">
        <v>410550</v>
      </c>
    </row>
    <row r="307" spans="1:4" ht="16.5" thickTop="1" thickBot="1">
      <c r="A307" s="161" t="s">
        <v>702</v>
      </c>
      <c r="B307" s="161" t="s">
        <v>92</v>
      </c>
      <c r="C307" s="164" t="s">
        <v>703</v>
      </c>
      <c r="D307" s="162">
        <v>175009.88315796002</v>
      </c>
    </row>
    <row r="308" spans="1:4" ht="16.5" thickTop="1" thickBot="1">
      <c r="A308" s="161" t="s">
        <v>674</v>
      </c>
      <c r="B308" s="161" t="s">
        <v>377</v>
      </c>
      <c r="C308" s="164" t="s">
        <v>675</v>
      </c>
      <c r="D308" s="162">
        <v>23393</v>
      </c>
    </row>
    <row r="309" spans="1:4" ht="16.5" thickTop="1" thickBot="1">
      <c r="A309" s="161" t="s">
        <v>680</v>
      </c>
      <c r="B309" s="161" t="s">
        <v>377</v>
      </c>
      <c r="C309" s="164" t="s">
        <v>681</v>
      </c>
      <c r="D309" s="162">
        <v>5414.5</v>
      </c>
    </row>
    <row r="310" spans="1:4" ht="16.5" thickTop="1" thickBot="1">
      <c r="A310" s="161" t="s">
        <v>678</v>
      </c>
      <c r="B310" s="161" t="s">
        <v>377</v>
      </c>
      <c r="C310" s="164" t="s">
        <v>679</v>
      </c>
      <c r="D310" s="162">
        <v>13923</v>
      </c>
    </row>
    <row r="311" spans="1:4" ht="16.5" thickTop="1" thickBot="1">
      <c r="A311" s="161" t="s">
        <v>676</v>
      </c>
      <c r="B311" s="161" t="s">
        <v>377</v>
      </c>
      <c r="C311" s="164" t="s">
        <v>677</v>
      </c>
      <c r="D311" s="162">
        <v>71625</v>
      </c>
    </row>
    <row r="312" spans="1:4" ht="16.5" thickTop="1" thickBot="1">
      <c r="A312" s="161" t="s">
        <v>682</v>
      </c>
      <c r="B312" s="161" t="s">
        <v>377</v>
      </c>
      <c r="C312" s="164" t="s">
        <v>683</v>
      </c>
      <c r="D312" s="162">
        <v>13000</v>
      </c>
    </row>
    <row r="313" spans="1:4" ht="16.5" thickTop="1" thickBot="1">
      <c r="A313" s="161" t="s">
        <v>704</v>
      </c>
      <c r="B313" s="161" t="s">
        <v>377</v>
      </c>
      <c r="C313" s="164" t="s">
        <v>705</v>
      </c>
      <c r="D313" s="162">
        <v>8403</v>
      </c>
    </row>
    <row r="314" spans="1:4" ht="16.5" thickTop="1" thickBot="1">
      <c r="A314" s="161" t="s">
        <v>706</v>
      </c>
      <c r="B314" s="161" t="s">
        <v>377</v>
      </c>
      <c r="C314" s="164" t="s">
        <v>707</v>
      </c>
      <c r="D314" s="162">
        <v>8457.9807073840748</v>
      </c>
    </row>
    <row r="315" spans="1:4" ht="46.5" thickTop="1" thickBot="1">
      <c r="A315" s="161" t="s">
        <v>712</v>
      </c>
      <c r="B315" s="161" t="s">
        <v>377</v>
      </c>
      <c r="C315" s="164" t="s">
        <v>713</v>
      </c>
      <c r="D315" s="162">
        <v>9831.1580724177948</v>
      </c>
    </row>
    <row r="316" spans="1:4" ht="31.5" thickTop="1" thickBot="1">
      <c r="A316" s="161" t="s">
        <v>708</v>
      </c>
      <c r="B316" s="161" t="s">
        <v>92</v>
      </c>
      <c r="C316" s="164" t="s">
        <v>709</v>
      </c>
      <c r="D316" s="162">
        <v>25000</v>
      </c>
    </row>
    <row r="317" spans="1:4" ht="16.5" thickTop="1" thickBot="1">
      <c r="A317" s="161" t="s">
        <v>710</v>
      </c>
      <c r="B317" s="161" t="s">
        <v>377</v>
      </c>
      <c r="C317" s="164" t="s">
        <v>711</v>
      </c>
      <c r="D317" s="162">
        <v>16567.137148831582</v>
      </c>
    </row>
    <row r="318" spans="1:4" ht="31.5" thickTop="1" thickBot="1">
      <c r="A318" s="161" t="s">
        <v>714</v>
      </c>
      <c r="B318" s="161" t="s">
        <v>637</v>
      </c>
      <c r="C318" s="164" t="s">
        <v>715</v>
      </c>
      <c r="D318" s="162">
        <v>27268.233283753027</v>
      </c>
    </row>
    <row r="319" spans="1:4" ht="31.5" thickTop="1" thickBot="1">
      <c r="A319" s="161" t="s">
        <v>716</v>
      </c>
      <c r="B319" s="161" t="s">
        <v>92</v>
      </c>
      <c r="C319" s="164" t="s">
        <v>717</v>
      </c>
      <c r="D319" s="162">
        <v>15267.017334700777</v>
      </c>
    </row>
    <row r="320" spans="1:4" ht="46.5" thickTop="1" thickBot="1">
      <c r="A320" s="161" t="s">
        <v>724</v>
      </c>
      <c r="B320" s="161" t="s">
        <v>92</v>
      </c>
      <c r="C320" s="164" t="s">
        <v>725</v>
      </c>
      <c r="D320" s="162">
        <v>119000</v>
      </c>
    </row>
    <row r="321" spans="1:4" ht="46.5" thickTop="1" thickBot="1">
      <c r="A321" s="161" t="s">
        <v>726</v>
      </c>
      <c r="B321" s="161" t="s">
        <v>92</v>
      </c>
      <c r="C321" s="164" t="s">
        <v>727</v>
      </c>
      <c r="D321" s="162">
        <v>180797.5366696667</v>
      </c>
    </row>
    <row r="322" spans="1:4" ht="46.5" thickTop="1" thickBot="1">
      <c r="A322" s="161" t="s">
        <v>722</v>
      </c>
      <c r="B322" s="161" t="s">
        <v>92</v>
      </c>
      <c r="C322" s="164" t="s">
        <v>723</v>
      </c>
      <c r="D322" s="162">
        <v>99750</v>
      </c>
    </row>
    <row r="323" spans="1:4" ht="61.5" thickTop="1" thickBot="1">
      <c r="A323" s="161" t="s">
        <v>720</v>
      </c>
      <c r="B323" s="161" t="s">
        <v>92</v>
      </c>
      <c r="C323" s="164" t="s">
        <v>721</v>
      </c>
      <c r="D323" s="162">
        <v>175686.85140618531</v>
      </c>
    </row>
    <row r="324" spans="1:4" ht="16.5" thickTop="1" thickBot="1">
      <c r="A324" s="161" t="s">
        <v>728</v>
      </c>
      <c r="B324" s="161" t="s">
        <v>92</v>
      </c>
      <c r="C324" s="164" t="s">
        <v>729</v>
      </c>
      <c r="D324" s="162">
        <v>221156.71861687562</v>
      </c>
    </row>
    <row r="325" spans="1:4" ht="16.5" thickTop="1" thickBot="1">
      <c r="A325" s="161" t="s">
        <v>732</v>
      </c>
      <c r="B325" s="161" t="s">
        <v>92</v>
      </c>
      <c r="C325" s="164" t="s">
        <v>733</v>
      </c>
      <c r="D325" s="162">
        <v>12000</v>
      </c>
    </row>
    <row r="326" spans="1:4" ht="31.5" thickTop="1" thickBot="1">
      <c r="A326" s="161" t="s">
        <v>718</v>
      </c>
      <c r="B326" s="161" t="s">
        <v>92</v>
      </c>
      <c r="C326" s="164" t="s">
        <v>719</v>
      </c>
      <c r="D326" s="162">
        <v>23500</v>
      </c>
    </row>
    <row r="327" spans="1:4" ht="31.5" thickTop="1" thickBot="1">
      <c r="A327" s="161" t="s">
        <v>730</v>
      </c>
      <c r="B327" s="161" t="s">
        <v>92</v>
      </c>
      <c r="C327" s="164" t="s">
        <v>731</v>
      </c>
      <c r="D327" s="162">
        <v>18500</v>
      </c>
    </row>
    <row r="328" spans="1:4" ht="31.5" thickTop="1" thickBot="1">
      <c r="A328" s="161" t="s">
        <v>734</v>
      </c>
      <c r="B328" s="161" t="s">
        <v>92</v>
      </c>
      <c r="C328" s="164" t="s">
        <v>735</v>
      </c>
      <c r="D328" s="162">
        <v>58923.919633433776</v>
      </c>
    </row>
    <row r="329" spans="1:4" ht="16.5" thickTop="1" thickBot="1">
      <c r="A329" s="161" t="s">
        <v>736</v>
      </c>
      <c r="B329" s="161" t="s">
        <v>92</v>
      </c>
      <c r="C329" s="164" t="s">
        <v>737</v>
      </c>
      <c r="D329" s="162">
        <v>4760</v>
      </c>
    </row>
    <row r="330" spans="1:4" ht="31.5" thickTop="1" thickBot="1">
      <c r="A330" s="161" t="s">
        <v>738</v>
      </c>
      <c r="B330" s="161" t="s">
        <v>92</v>
      </c>
      <c r="C330" s="164" t="s">
        <v>739</v>
      </c>
      <c r="D330" s="162">
        <v>35700</v>
      </c>
    </row>
    <row r="331" spans="1:4" ht="31.5" thickTop="1" thickBot="1">
      <c r="A331" s="161" t="s">
        <v>740</v>
      </c>
      <c r="B331" s="161" t="s">
        <v>92</v>
      </c>
      <c r="C331" s="164" t="s">
        <v>741</v>
      </c>
      <c r="D331" s="162">
        <v>1100</v>
      </c>
    </row>
    <row r="332" spans="1:4" ht="16.5" thickTop="1" thickBot="1">
      <c r="A332" s="161" t="s">
        <v>743</v>
      </c>
      <c r="B332" s="161" t="s">
        <v>388</v>
      </c>
      <c r="C332" s="164" t="s">
        <v>744</v>
      </c>
      <c r="D332" s="162">
        <v>28410.922832478362</v>
      </c>
    </row>
    <row r="333" spans="1:4" ht="31.5" thickTop="1" thickBot="1">
      <c r="A333" s="161" t="s">
        <v>742</v>
      </c>
      <c r="B333" s="161" t="s">
        <v>388</v>
      </c>
      <c r="C333" s="164" t="s">
        <v>1428</v>
      </c>
      <c r="D333" s="162">
        <v>14189.56544983702</v>
      </c>
    </row>
    <row r="334" spans="1:4" ht="16.5" thickTop="1" thickBot="1">
      <c r="A334" s="161" t="s">
        <v>747</v>
      </c>
      <c r="B334" s="161" t="s">
        <v>92</v>
      </c>
      <c r="C334" s="164" t="s">
        <v>1429</v>
      </c>
      <c r="D334" s="162">
        <v>772.14264563841209</v>
      </c>
    </row>
    <row r="335" spans="1:4" ht="16.5" thickTop="1" thickBot="1">
      <c r="A335" s="161" t="s">
        <v>745</v>
      </c>
      <c r="B335" s="161" t="s">
        <v>92</v>
      </c>
      <c r="C335" s="164" t="s">
        <v>746</v>
      </c>
      <c r="D335" s="162">
        <v>4165</v>
      </c>
    </row>
    <row r="336" spans="1:4" ht="16.5" thickTop="1" thickBot="1">
      <c r="A336" s="161" t="s">
        <v>748</v>
      </c>
      <c r="B336" s="161" t="s">
        <v>377</v>
      </c>
      <c r="C336" s="164" t="s">
        <v>749</v>
      </c>
      <c r="D336" s="162">
        <v>3827.490879732657</v>
      </c>
    </row>
    <row r="337" spans="1:4" ht="16.5" thickTop="1" thickBot="1">
      <c r="A337" s="161" t="s">
        <v>753</v>
      </c>
      <c r="B337" s="161" t="s">
        <v>92</v>
      </c>
      <c r="C337" s="164" t="s">
        <v>754</v>
      </c>
      <c r="D337" s="162">
        <v>351050</v>
      </c>
    </row>
    <row r="338" spans="1:4" ht="16.5" thickTop="1" thickBot="1">
      <c r="A338" s="161" t="s">
        <v>751</v>
      </c>
      <c r="B338" s="161" t="s">
        <v>92</v>
      </c>
      <c r="C338" s="164" t="s">
        <v>752</v>
      </c>
      <c r="D338" s="162">
        <v>71910</v>
      </c>
    </row>
    <row r="339" spans="1:4" ht="31.5" thickTop="1" thickBot="1">
      <c r="A339" s="161" t="s">
        <v>750</v>
      </c>
      <c r="B339" s="161" t="s">
        <v>144</v>
      </c>
      <c r="C339" s="164" t="s">
        <v>1430</v>
      </c>
      <c r="D339" s="162">
        <v>71865.525808909093</v>
      </c>
    </row>
    <row r="340" spans="1:4" ht="31.5" thickTop="1" thickBot="1">
      <c r="A340" s="161" t="s">
        <v>686</v>
      </c>
      <c r="B340" s="161" t="s">
        <v>92</v>
      </c>
      <c r="C340" s="164" t="s">
        <v>1426</v>
      </c>
      <c r="D340" s="162">
        <v>1364175.0000000002</v>
      </c>
    </row>
    <row r="341" spans="1:4" ht="31.5" thickTop="1" thickBot="1">
      <c r="A341" s="161" t="s">
        <v>755</v>
      </c>
      <c r="B341" s="161" t="s">
        <v>92</v>
      </c>
      <c r="C341" s="164" t="s">
        <v>756</v>
      </c>
      <c r="D341" s="162">
        <v>1137284.9347003358</v>
      </c>
    </row>
    <row r="342" spans="1:4" ht="31.5" thickTop="1" thickBot="1">
      <c r="A342" s="161" t="s">
        <v>687</v>
      </c>
      <c r="B342" s="161" t="s">
        <v>92</v>
      </c>
      <c r="C342" s="164" t="s">
        <v>1427</v>
      </c>
      <c r="D342" s="162">
        <v>858690.00000000012</v>
      </c>
    </row>
    <row r="343" spans="1:4" ht="31.5" thickTop="1" thickBot="1">
      <c r="A343" s="161" t="s">
        <v>757</v>
      </c>
      <c r="B343" s="161" t="s">
        <v>92</v>
      </c>
      <c r="C343" s="164" t="s">
        <v>758</v>
      </c>
      <c r="D343" s="162">
        <v>697436.17101225839</v>
      </c>
    </row>
    <row r="344" spans="1:4" ht="31.5" thickTop="1" thickBot="1">
      <c r="A344" s="161" t="s">
        <v>802</v>
      </c>
      <c r="B344" s="161" t="s">
        <v>388</v>
      </c>
      <c r="C344" s="164" t="s">
        <v>803</v>
      </c>
      <c r="D344" s="162">
        <v>63629.061641355212</v>
      </c>
    </row>
    <row r="345" spans="1:4" ht="31.5" thickTop="1" thickBot="1">
      <c r="A345" s="161" t="s">
        <v>759</v>
      </c>
      <c r="B345" s="161" t="s">
        <v>377</v>
      </c>
      <c r="C345" s="164" t="s">
        <v>760</v>
      </c>
      <c r="D345" s="162">
        <v>46847.250000000007</v>
      </c>
    </row>
    <row r="346" spans="1:4" ht="31.5" thickTop="1" thickBot="1">
      <c r="A346" s="161" t="s">
        <v>761</v>
      </c>
      <c r="B346" s="161" t="s">
        <v>144</v>
      </c>
      <c r="C346" s="164" t="s">
        <v>762</v>
      </c>
      <c r="D346" s="162">
        <v>42334.888311964402</v>
      </c>
    </row>
    <row r="347" spans="1:4" ht="31.5" thickTop="1" thickBot="1">
      <c r="A347" s="161" t="s">
        <v>768</v>
      </c>
      <c r="B347" s="161" t="s">
        <v>92</v>
      </c>
      <c r="C347" s="164" t="s">
        <v>1434</v>
      </c>
      <c r="D347" s="162">
        <v>50896.321306110425</v>
      </c>
    </row>
    <row r="348" spans="1:4" ht="16.5" thickTop="1" thickBot="1">
      <c r="A348" s="161" t="s">
        <v>773</v>
      </c>
      <c r="B348" s="161" t="s">
        <v>144</v>
      </c>
      <c r="C348" s="164" t="s">
        <v>1435</v>
      </c>
      <c r="D348" s="162">
        <v>9633.754820572598</v>
      </c>
    </row>
    <row r="349" spans="1:4" ht="31.5" thickTop="1" thickBot="1">
      <c r="A349" s="161" t="s">
        <v>763</v>
      </c>
      <c r="B349" s="161" t="s">
        <v>144</v>
      </c>
      <c r="C349" s="164" t="s">
        <v>764</v>
      </c>
      <c r="D349" s="162">
        <v>36014.302183426691</v>
      </c>
    </row>
    <row r="350" spans="1:4" ht="31.5" thickTop="1" thickBot="1">
      <c r="A350" s="161" t="s">
        <v>765</v>
      </c>
      <c r="B350" s="161" t="s">
        <v>144</v>
      </c>
      <c r="C350" s="164" t="s">
        <v>1431</v>
      </c>
      <c r="D350" s="162">
        <v>12614.633393868833</v>
      </c>
    </row>
    <row r="351" spans="1:4" ht="16.5" thickTop="1" thickBot="1">
      <c r="A351" s="161" t="s">
        <v>801</v>
      </c>
      <c r="B351" s="161" t="s">
        <v>144</v>
      </c>
      <c r="C351" s="164" t="s">
        <v>1437</v>
      </c>
      <c r="D351" s="162">
        <v>142038.72435799136</v>
      </c>
    </row>
    <row r="352" spans="1:4" ht="16.5" thickTop="1" thickBot="1">
      <c r="A352" s="161" t="s">
        <v>769</v>
      </c>
      <c r="B352" s="161" t="s">
        <v>144</v>
      </c>
      <c r="C352" s="164" t="s">
        <v>770</v>
      </c>
      <c r="D352" s="162">
        <v>360753.84615384613</v>
      </c>
    </row>
    <row r="353" spans="1:4" ht="16.5" thickTop="1" thickBot="1">
      <c r="A353" s="161" t="s">
        <v>771</v>
      </c>
      <c r="B353" s="161" t="s">
        <v>144</v>
      </c>
      <c r="C353" s="164" t="s">
        <v>772</v>
      </c>
      <c r="D353" s="162">
        <v>972907.69230769225</v>
      </c>
    </row>
    <row r="354" spans="1:4" ht="31.5" thickTop="1" thickBot="1">
      <c r="A354" s="161" t="s">
        <v>767</v>
      </c>
      <c r="B354" s="161" t="s">
        <v>144</v>
      </c>
      <c r="C354" s="164" t="s">
        <v>1433</v>
      </c>
      <c r="D354" s="162">
        <v>3406.3197704616568</v>
      </c>
    </row>
    <row r="355" spans="1:4" ht="16.5" thickTop="1" thickBot="1">
      <c r="A355" s="161" t="s">
        <v>766</v>
      </c>
      <c r="B355" s="161" t="s">
        <v>144</v>
      </c>
      <c r="C355" s="164" t="s">
        <v>1432</v>
      </c>
      <c r="D355" s="162">
        <v>3205.1027915949267</v>
      </c>
    </row>
    <row r="356" spans="1:4" ht="16.5" thickTop="1" thickBot="1">
      <c r="A356" s="161" t="s">
        <v>778</v>
      </c>
      <c r="B356" s="161" t="s">
        <v>144</v>
      </c>
      <c r="C356" s="164" t="s">
        <v>779</v>
      </c>
      <c r="D356" s="162">
        <v>26734.451505648307</v>
      </c>
    </row>
    <row r="357" spans="1:4" ht="31.5" thickTop="1" thickBot="1">
      <c r="A357" s="161" t="s">
        <v>774</v>
      </c>
      <c r="B357" s="161" t="s">
        <v>144</v>
      </c>
      <c r="C357" s="164" t="s">
        <v>775</v>
      </c>
      <c r="D357" s="162">
        <v>238898.96444005606</v>
      </c>
    </row>
    <row r="358" spans="1:4" ht="31.5" thickTop="1" thickBot="1">
      <c r="A358" s="161" t="s">
        <v>776</v>
      </c>
      <c r="B358" s="161" t="s">
        <v>144</v>
      </c>
      <c r="C358" s="164" t="s">
        <v>777</v>
      </c>
      <c r="D358" s="162">
        <v>249822.0558336376</v>
      </c>
    </row>
    <row r="359" spans="1:4" ht="16.5" thickTop="1" thickBot="1">
      <c r="A359" s="161" t="s">
        <v>780</v>
      </c>
      <c r="B359" s="161" t="s">
        <v>144</v>
      </c>
      <c r="C359" s="164" t="s">
        <v>781</v>
      </c>
      <c r="D359" s="162">
        <v>90901.992473953374</v>
      </c>
    </row>
    <row r="360" spans="1:4" ht="16.5" thickTop="1" thickBot="1">
      <c r="A360" s="161" t="s">
        <v>782</v>
      </c>
      <c r="B360" s="161" t="s">
        <v>144</v>
      </c>
      <c r="C360" s="164" t="s">
        <v>783</v>
      </c>
      <c r="D360" s="162">
        <v>114800.05363324072</v>
      </c>
    </row>
    <row r="361" spans="1:4" ht="16.5" thickTop="1" thickBot="1">
      <c r="A361" s="161" t="s">
        <v>784</v>
      </c>
      <c r="B361" s="161" t="s">
        <v>144</v>
      </c>
      <c r="C361" s="164" t="s">
        <v>785</v>
      </c>
      <c r="D361" s="162">
        <v>113020.18681656633</v>
      </c>
    </row>
    <row r="362" spans="1:4" ht="16.5" thickTop="1" thickBot="1">
      <c r="A362" s="161" t="s">
        <v>786</v>
      </c>
      <c r="B362" s="161" t="s">
        <v>144</v>
      </c>
      <c r="C362" s="164" t="s">
        <v>787</v>
      </c>
      <c r="D362" s="162">
        <v>153972.00000000003</v>
      </c>
    </row>
    <row r="363" spans="1:4" ht="31.5" thickTop="1" thickBot="1">
      <c r="A363" s="161" t="s">
        <v>788</v>
      </c>
      <c r="B363" s="161" t="s">
        <v>144</v>
      </c>
      <c r="C363" s="164" t="s">
        <v>789</v>
      </c>
      <c r="D363" s="162">
        <v>126900.00000000001</v>
      </c>
    </row>
    <row r="364" spans="1:4" ht="31.5" thickTop="1" thickBot="1">
      <c r="A364" s="161" t="s">
        <v>804</v>
      </c>
      <c r="B364" s="161" t="s">
        <v>144</v>
      </c>
      <c r="C364" s="164" t="s">
        <v>805</v>
      </c>
      <c r="D364" s="162">
        <v>101581.97989937768</v>
      </c>
    </row>
    <row r="365" spans="1:4" ht="16.5" thickTop="1" thickBot="1">
      <c r="A365" s="161" t="s">
        <v>790</v>
      </c>
      <c r="B365" s="161" t="s">
        <v>144</v>
      </c>
      <c r="C365" s="164" t="s">
        <v>791</v>
      </c>
      <c r="D365" s="162">
        <v>54990.000000000007</v>
      </c>
    </row>
    <row r="366" spans="1:4" ht="16.5" thickTop="1" thickBot="1">
      <c r="A366" s="161" t="s">
        <v>792</v>
      </c>
      <c r="B366" s="161" t="s">
        <v>144</v>
      </c>
      <c r="C366" s="164" t="s">
        <v>1436</v>
      </c>
      <c r="D366" s="162">
        <v>45193.03189318419</v>
      </c>
    </row>
    <row r="367" spans="1:4" ht="31.5" thickTop="1" thickBot="1">
      <c r="A367" s="161" t="s">
        <v>793</v>
      </c>
      <c r="B367" s="161" t="s">
        <v>92</v>
      </c>
      <c r="C367" s="164" t="s">
        <v>794</v>
      </c>
      <c r="D367" s="162">
        <v>28855.076886603376</v>
      </c>
    </row>
    <row r="368" spans="1:4" ht="16.5" thickTop="1" thickBot="1">
      <c r="A368" s="161" t="s">
        <v>797</v>
      </c>
      <c r="B368" s="161" t="s">
        <v>92</v>
      </c>
      <c r="C368" s="164" t="s">
        <v>798</v>
      </c>
      <c r="D368" s="162">
        <v>3100</v>
      </c>
    </row>
    <row r="369" spans="1:4" ht="31.5" thickTop="1" thickBot="1">
      <c r="A369" s="161" t="s">
        <v>795</v>
      </c>
      <c r="B369" s="161" t="s">
        <v>92</v>
      </c>
      <c r="C369" s="164" t="s">
        <v>796</v>
      </c>
      <c r="D369" s="162">
        <v>1000</v>
      </c>
    </row>
    <row r="370" spans="1:4" ht="16.5" thickTop="1" thickBot="1">
      <c r="A370" s="161" t="s">
        <v>799</v>
      </c>
      <c r="B370" s="161" t="s">
        <v>92</v>
      </c>
      <c r="C370" s="164" t="s">
        <v>800</v>
      </c>
      <c r="D370" s="162">
        <v>35955</v>
      </c>
    </row>
    <row r="371" spans="1:4" ht="16.5" thickTop="1" thickBot="1">
      <c r="A371" s="161" t="s">
        <v>808</v>
      </c>
      <c r="B371" s="161" t="s">
        <v>92</v>
      </c>
      <c r="C371" s="164" t="s">
        <v>1438</v>
      </c>
      <c r="D371" s="162">
        <v>26815.12881910694</v>
      </c>
    </row>
    <row r="372" spans="1:4" ht="16.5" thickTop="1" thickBot="1">
      <c r="A372" s="161" t="s">
        <v>806</v>
      </c>
      <c r="B372" s="161" t="s">
        <v>377</v>
      </c>
      <c r="C372" s="164" t="s">
        <v>807</v>
      </c>
      <c r="D372" s="162">
        <v>2500</v>
      </c>
    </row>
    <row r="373" spans="1:4" ht="16.5" thickTop="1" thickBot="1">
      <c r="A373" s="161"/>
      <c r="B373" s="161"/>
      <c r="C373" s="164"/>
      <c r="D373" s="162"/>
    </row>
    <row r="374" spans="1:4" ht="15.75" thickTop="1"/>
  </sheetData>
  <sortState ref="A6:D371">
    <sortCondition ref="C6:C371"/>
  </sortState>
  <mergeCells count="2">
    <mergeCell ref="A2:D2"/>
    <mergeCell ref="A1:D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5" activePane="bottomRight" state="frozen"/>
      <selection activeCell="B116" sqref="B116"/>
      <selection pane="topRight" activeCell="B116" sqref="B116"/>
      <selection pane="bottomLeft" activeCell="B116" sqref="B116"/>
      <selection pane="bottomRight" activeCell="B116" sqref="B116"/>
    </sheetView>
  </sheetViews>
  <sheetFormatPr baseColWidth="10" defaultRowHeight="15"/>
  <cols>
    <col min="1" max="1" width="18" style="133" customWidth="1"/>
    <col min="2" max="2" width="9.140625" customWidth="1"/>
    <col min="3" max="3" width="101.5703125" customWidth="1"/>
    <col min="4" max="4" width="17.140625" style="150" customWidth="1"/>
  </cols>
  <sheetData>
    <row r="1" spans="1:5" ht="99.75" customHeight="1" thickTop="1" thickBot="1">
      <c r="A1" s="950" t="s">
        <v>1356</v>
      </c>
      <c r="B1" s="951"/>
      <c r="C1" s="951"/>
      <c r="D1" s="952"/>
    </row>
    <row r="2" spans="1:5" ht="16.5" thickTop="1" thickBot="1">
      <c r="A2" s="949" t="s">
        <v>1280</v>
      </c>
      <c r="B2" s="949"/>
      <c r="C2" s="949"/>
      <c r="D2" s="949"/>
    </row>
    <row r="3" spans="1:5" ht="16.5" thickTop="1" thickBot="1">
      <c r="A3" s="953"/>
      <c r="B3" s="953"/>
      <c r="C3" s="953"/>
      <c r="D3" s="953"/>
    </row>
    <row r="4" spans="1:5" ht="16.5" thickTop="1" thickBot="1">
      <c r="A4" s="954"/>
      <c r="B4" s="954"/>
      <c r="C4" s="954"/>
      <c r="D4" s="954"/>
    </row>
    <row r="5" spans="1:5" ht="30" customHeight="1" thickTop="1" thickBot="1">
      <c r="A5" s="166"/>
      <c r="B5" s="103"/>
      <c r="C5" s="104"/>
      <c r="D5" s="156"/>
    </row>
    <row r="6" spans="1:5" ht="30" customHeight="1" thickTop="1" thickBot="1">
      <c r="A6" s="167" t="s">
        <v>1137</v>
      </c>
      <c r="B6" s="103" t="s">
        <v>339</v>
      </c>
      <c r="C6" s="105" t="s">
        <v>1494</v>
      </c>
      <c r="D6" s="157">
        <f>+'900.2'!$N$78</f>
        <v>946.969696969697</v>
      </c>
    </row>
    <row r="7" spans="1:5" ht="30" customHeight="1" thickTop="1" thickBot="1">
      <c r="A7" s="167" t="s">
        <v>1223</v>
      </c>
      <c r="B7" s="103" t="s">
        <v>339</v>
      </c>
      <c r="C7" s="105" t="s">
        <v>1493</v>
      </c>
      <c r="D7" s="157">
        <f>+'900.2'!$N$78</f>
        <v>946.969696969697</v>
      </c>
      <c r="E7" s="106"/>
    </row>
    <row r="8" spans="1:5" ht="30" customHeight="1" thickTop="1" thickBot="1">
      <c r="A8" s="167" t="s">
        <v>1235</v>
      </c>
      <c r="B8" s="103" t="s">
        <v>339</v>
      </c>
      <c r="C8" s="105" t="s">
        <v>1495</v>
      </c>
      <c r="D8" s="157">
        <f>+'900.2'!$N$78</f>
        <v>946.969696969697</v>
      </c>
    </row>
    <row r="9" spans="1:5" ht="30" customHeight="1" thickTop="1" thickBot="1">
      <c r="A9" s="167" t="s">
        <v>1096</v>
      </c>
      <c r="B9" s="103" t="s">
        <v>1094</v>
      </c>
      <c r="C9" s="105" t="s">
        <v>1097</v>
      </c>
      <c r="D9" s="157">
        <f>+'900.2'!$N$78</f>
        <v>946.969696969697</v>
      </c>
    </row>
    <row r="10" spans="1:5" ht="30" customHeight="1" thickTop="1" thickBot="1">
      <c r="A10" s="167" t="s">
        <v>1259</v>
      </c>
      <c r="B10" s="103" t="s">
        <v>339</v>
      </c>
      <c r="C10" s="105" t="s">
        <v>1260</v>
      </c>
      <c r="D10" s="157">
        <f>+'900.2'!$N$78</f>
        <v>946.969696969697</v>
      </c>
    </row>
    <row r="11" spans="1:5" ht="30" customHeight="1" thickTop="1" thickBot="1">
      <c r="A11" s="167" t="s">
        <v>1200</v>
      </c>
      <c r="B11" s="103" t="s">
        <v>339</v>
      </c>
      <c r="C11" s="105" t="s">
        <v>1201</v>
      </c>
      <c r="D11" s="157">
        <f>+'900.2'!$N$78</f>
        <v>946.969696969697</v>
      </c>
    </row>
    <row r="12" spans="1:5" ht="30" customHeight="1" thickTop="1" thickBot="1">
      <c r="A12" s="167" t="s">
        <v>1202</v>
      </c>
      <c r="B12" s="103" t="s">
        <v>339</v>
      </c>
      <c r="C12" s="105" t="s">
        <v>1203</v>
      </c>
      <c r="D12" s="157">
        <f>+'900.2'!$N$78</f>
        <v>946.969696969697</v>
      </c>
    </row>
    <row r="13" spans="1:5" ht="30" customHeight="1" thickTop="1" thickBot="1">
      <c r="A13" s="167" t="s">
        <v>1204</v>
      </c>
      <c r="B13" s="103" t="s">
        <v>339</v>
      </c>
      <c r="C13" s="105" t="s">
        <v>1205</v>
      </c>
      <c r="D13" s="157">
        <f>+'900.2'!$N$78</f>
        <v>946.969696969697</v>
      </c>
    </row>
    <row r="14" spans="1:5" ht="30" customHeight="1" thickTop="1" thickBot="1">
      <c r="A14" s="167" t="s">
        <v>1206</v>
      </c>
      <c r="B14" s="103" t="s">
        <v>339</v>
      </c>
      <c r="C14" s="105" t="s">
        <v>1207</v>
      </c>
      <c r="D14" s="157">
        <f>+'900.2'!$N$78</f>
        <v>946.969696969697</v>
      </c>
    </row>
    <row r="15" spans="1:5" ht="30" customHeight="1" thickTop="1" thickBot="1">
      <c r="A15" s="167" t="s">
        <v>1188</v>
      </c>
      <c r="B15" s="103" t="s">
        <v>339</v>
      </c>
      <c r="C15" s="105" t="s">
        <v>1366</v>
      </c>
      <c r="D15" s="157">
        <f>+'900.2'!$N$78</f>
        <v>946.969696969697</v>
      </c>
    </row>
    <row r="16" spans="1:5" ht="30" customHeight="1" thickTop="1" thickBot="1">
      <c r="A16" s="167" t="s">
        <v>1098</v>
      </c>
      <c r="B16" s="103" t="s">
        <v>339</v>
      </c>
      <c r="C16" s="105" t="s">
        <v>1099</v>
      </c>
      <c r="D16" s="157">
        <f>+'900.2'!$N$78</f>
        <v>946.969696969697</v>
      </c>
    </row>
    <row r="17" spans="1:4" ht="30" customHeight="1" thickTop="1" thickBot="1">
      <c r="A17" s="167" t="s">
        <v>1100</v>
      </c>
      <c r="B17" s="103" t="s">
        <v>339</v>
      </c>
      <c r="C17" s="105" t="s">
        <v>1101</v>
      </c>
      <c r="D17" s="157">
        <f>+'900.2'!$N$78</f>
        <v>946.969696969697</v>
      </c>
    </row>
    <row r="18" spans="1:4" ht="30" customHeight="1" thickTop="1" thickBot="1">
      <c r="A18" s="167" t="s">
        <v>1102</v>
      </c>
      <c r="B18" s="103" t="s">
        <v>339</v>
      </c>
      <c r="C18" s="105" t="s">
        <v>1103</v>
      </c>
      <c r="D18" s="157">
        <f>+'900.2'!$N$78</f>
        <v>946.969696969697</v>
      </c>
    </row>
    <row r="19" spans="1:4" ht="30" customHeight="1" thickTop="1" thickBot="1">
      <c r="A19" s="167" t="s">
        <v>1106</v>
      </c>
      <c r="B19" s="103" t="s">
        <v>339</v>
      </c>
      <c r="C19" s="105" t="s">
        <v>1107</v>
      </c>
      <c r="D19" s="157">
        <f>+'900.2'!$N$78</f>
        <v>946.969696969697</v>
      </c>
    </row>
    <row r="20" spans="1:4" ht="30" customHeight="1" thickTop="1" thickBot="1">
      <c r="A20" s="167" t="s">
        <v>1278</v>
      </c>
      <c r="B20" s="103" t="s">
        <v>339</v>
      </c>
      <c r="C20" s="105" t="s">
        <v>1375</v>
      </c>
      <c r="D20" s="157">
        <f>+'900.2'!$N$78</f>
        <v>946.969696969697</v>
      </c>
    </row>
    <row r="21" spans="1:4" ht="30" customHeight="1" thickTop="1" thickBot="1">
      <c r="A21" s="167" t="s">
        <v>1110</v>
      </c>
      <c r="B21" s="103" t="s">
        <v>339</v>
      </c>
      <c r="C21" s="105" t="s">
        <v>1111</v>
      </c>
      <c r="D21" s="157">
        <f>+'900.2'!$N$78</f>
        <v>946.969696969697</v>
      </c>
    </row>
    <row r="22" spans="1:4" ht="30" customHeight="1" thickTop="1" thickBot="1">
      <c r="A22" s="167" t="s">
        <v>1261</v>
      </c>
      <c r="B22" s="103" t="s">
        <v>339</v>
      </c>
      <c r="C22" s="105" t="s">
        <v>1262</v>
      </c>
      <c r="D22" s="157">
        <f>+'900.2'!$N$78</f>
        <v>946.969696969697</v>
      </c>
    </row>
    <row r="23" spans="1:4" ht="30" customHeight="1" thickTop="1" thickBot="1">
      <c r="A23" s="167" t="s">
        <v>1118</v>
      </c>
      <c r="B23" s="103" t="s">
        <v>339</v>
      </c>
      <c r="C23" s="105" t="s">
        <v>1119</v>
      </c>
      <c r="D23" s="157">
        <f>+'900.2'!$N$78</f>
        <v>946.969696969697</v>
      </c>
    </row>
    <row r="24" spans="1:4" ht="30" customHeight="1" thickTop="1" thickBot="1">
      <c r="A24" s="167" t="s">
        <v>1140</v>
      </c>
      <c r="B24" s="103" t="s">
        <v>339</v>
      </c>
      <c r="C24" s="105" t="s">
        <v>1141</v>
      </c>
      <c r="D24" s="157">
        <f>+'900.2'!$N$78</f>
        <v>946.969696969697</v>
      </c>
    </row>
    <row r="25" spans="1:4" ht="30" customHeight="1" thickTop="1" thickBot="1">
      <c r="A25" s="167" t="s">
        <v>1112</v>
      </c>
      <c r="B25" s="103" t="s">
        <v>339</v>
      </c>
      <c r="C25" s="105" t="s">
        <v>1113</v>
      </c>
      <c r="D25" s="157">
        <f>+'900.2'!$N$78</f>
        <v>946.969696969697</v>
      </c>
    </row>
    <row r="26" spans="1:4" ht="30" customHeight="1" thickTop="1" thickBot="1">
      <c r="A26" s="167" t="s">
        <v>1117</v>
      </c>
      <c r="B26" s="103" t="s">
        <v>339</v>
      </c>
      <c r="C26" s="105" t="s">
        <v>1113</v>
      </c>
      <c r="D26" s="157">
        <f>+'900.2'!$N$78</f>
        <v>946.969696969697</v>
      </c>
    </row>
    <row r="27" spans="1:4" ht="30" customHeight="1" thickTop="1" thickBot="1">
      <c r="A27" s="167" t="s">
        <v>1174</v>
      </c>
      <c r="B27" s="103" t="s">
        <v>339</v>
      </c>
      <c r="C27" s="105" t="s">
        <v>1175</v>
      </c>
      <c r="D27" s="157">
        <f>+'900.2'!$N$78</f>
        <v>946.969696969697</v>
      </c>
    </row>
    <row r="28" spans="1:4" ht="30" customHeight="1" thickTop="1" thickBot="1">
      <c r="A28" s="167" t="s">
        <v>1120</v>
      </c>
      <c r="B28" s="103" t="s">
        <v>339</v>
      </c>
      <c r="C28" s="105" t="s">
        <v>1121</v>
      </c>
      <c r="D28" s="157">
        <f>+'900.2'!$N$78</f>
        <v>946.969696969697</v>
      </c>
    </row>
    <row r="29" spans="1:4" ht="30" customHeight="1" thickTop="1" thickBot="1">
      <c r="A29" s="167" t="s">
        <v>1125</v>
      </c>
      <c r="B29" s="103" t="s">
        <v>339</v>
      </c>
      <c r="C29" s="105" t="s">
        <v>1126</v>
      </c>
      <c r="D29" s="157">
        <f>+'900.2'!$N$78</f>
        <v>946.969696969697</v>
      </c>
    </row>
    <row r="30" spans="1:4" ht="30" customHeight="1" thickTop="1" thickBot="1">
      <c r="A30" s="167" t="s">
        <v>1123</v>
      </c>
      <c r="B30" s="103" t="s">
        <v>339</v>
      </c>
      <c r="C30" s="105" t="s">
        <v>1124</v>
      </c>
      <c r="D30" s="157">
        <f>+'900.2'!$N$78</f>
        <v>946.969696969697</v>
      </c>
    </row>
    <row r="31" spans="1:4" ht="30" customHeight="1" thickTop="1" thickBot="1">
      <c r="A31" s="167" t="s">
        <v>1138</v>
      </c>
      <c r="B31" s="103" t="s">
        <v>339</v>
      </c>
      <c r="C31" s="105" t="s">
        <v>1139</v>
      </c>
      <c r="D31" s="157">
        <f>+'900.2'!$N$78</f>
        <v>946.969696969697</v>
      </c>
    </row>
    <row r="32" spans="1:4" ht="30" customHeight="1" thickTop="1" thickBot="1">
      <c r="A32" s="167" t="s">
        <v>1127</v>
      </c>
      <c r="B32" s="103" t="s">
        <v>339</v>
      </c>
      <c r="C32" s="105" t="s">
        <v>1128</v>
      </c>
      <c r="D32" s="157">
        <f>+'900.2'!$N$78</f>
        <v>946.969696969697</v>
      </c>
    </row>
    <row r="33" spans="1:4" ht="30" customHeight="1" thickTop="1" thickBot="1">
      <c r="A33" s="167" t="s">
        <v>1143</v>
      </c>
      <c r="B33" s="103" t="s">
        <v>339</v>
      </c>
      <c r="C33" s="105" t="s">
        <v>1128</v>
      </c>
      <c r="D33" s="157">
        <f>+'900.2'!$N$78</f>
        <v>946.969696969697</v>
      </c>
    </row>
    <row r="34" spans="1:4" ht="30" customHeight="1" thickTop="1" thickBot="1">
      <c r="A34" s="167" t="s">
        <v>1144</v>
      </c>
      <c r="B34" s="103" t="s">
        <v>339</v>
      </c>
      <c r="C34" s="105" t="s">
        <v>1145</v>
      </c>
      <c r="D34" s="157">
        <f>+'900.2'!$N$78</f>
        <v>946.969696969697</v>
      </c>
    </row>
    <row r="35" spans="1:4" ht="30" customHeight="1" thickTop="1" thickBot="1">
      <c r="A35" s="167" t="s">
        <v>1194</v>
      </c>
      <c r="B35" s="103" t="s">
        <v>339</v>
      </c>
      <c r="C35" s="105" t="s">
        <v>1370</v>
      </c>
      <c r="D35" s="157">
        <f>+'900.2'!$N$78</f>
        <v>946.969696969697</v>
      </c>
    </row>
    <row r="36" spans="1:4" ht="30" customHeight="1" thickTop="1" thickBot="1">
      <c r="A36" s="167" t="s">
        <v>1275</v>
      </c>
      <c r="B36" s="103" t="s">
        <v>339</v>
      </c>
      <c r="C36" s="105" t="s">
        <v>1276</v>
      </c>
      <c r="D36" s="157">
        <f>+'900.2'!$N$78</f>
        <v>946.969696969697</v>
      </c>
    </row>
    <row r="37" spans="1:4" ht="30" customHeight="1" thickTop="1" thickBot="1">
      <c r="A37" s="167" t="s">
        <v>1256</v>
      </c>
      <c r="B37" s="103" t="s">
        <v>339</v>
      </c>
      <c r="C37" s="105" t="s">
        <v>1257</v>
      </c>
      <c r="D37" s="157">
        <f>+'900.2'!$N$78</f>
        <v>946.969696969697</v>
      </c>
    </row>
    <row r="38" spans="1:4" ht="30" customHeight="1" thickTop="1" thickBot="1">
      <c r="A38" s="167" t="s">
        <v>1135</v>
      </c>
      <c r="B38" s="103" t="s">
        <v>339</v>
      </c>
      <c r="C38" s="105" t="s">
        <v>1136</v>
      </c>
      <c r="D38" s="157">
        <f>+'900.2'!$N$78</f>
        <v>946.969696969697</v>
      </c>
    </row>
    <row r="39" spans="1:4" ht="30" customHeight="1" thickTop="1" thickBot="1">
      <c r="A39" s="167" t="s">
        <v>1092</v>
      </c>
      <c r="B39" s="103" t="s">
        <v>1094</v>
      </c>
      <c r="C39" s="105" t="s">
        <v>1151</v>
      </c>
      <c r="D39" s="157">
        <f>+'900.2'!$N$78</f>
        <v>946.969696969697</v>
      </c>
    </row>
    <row r="40" spans="1:4" ht="30" customHeight="1" thickTop="1" thickBot="1">
      <c r="A40" s="167" t="s">
        <v>1132</v>
      </c>
      <c r="B40" s="103" t="s">
        <v>339</v>
      </c>
      <c r="C40" s="105" t="s">
        <v>1133</v>
      </c>
      <c r="D40" s="157">
        <f>+'900.2'!$N$78</f>
        <v>946.969696969697</v>
      </c>
    </row>
    <row r="41" spans="1:4" ht="30" customHeight="1" thickTop="1" thickBot="1">
      <c r="A41" s="167" t="s">
        <v>1130</v>
      </c>
      <c r="B41" s="103" t="s">
        <v>339</v>
      </c>
      <c r="C41" s="105" t="s">
        <v>1131</v>
      </c>
      <c r="D41" s="157">
        <f>+'900.2'!$N$78</f>
        <v>946.969696969697</v>
      </c>
    </row>
    <row r="42" spans="1:4" ht="30" customHeight="1" thickTop="1" thickBot="1">
      <c r="A42" s="167" t="s">
        <v>1263</v>
      </c>
      <c r="B42" s="103" t="s">
        <v>339</v>
      </c>
      <c r="C42" s="105" t="s">
        <v>1131</v>
      </c>
      <c r="D42" s="157">
        <f>+'900.2'!$N$78</f>
        <v>946.969696969697</v>
      </c>
    </row>
    <row r="43" spans="1:4" ht="30" customHeight="1" thickTop="1" thickBot="1">
      <c r="A43" s="167" t="s">
        <v>1104</v>
      </c>
      <c r="B43" s="103" t="s">
        <v>339</v>
      </c>
      <c r="C43" s="105" t="s">
        <v>1105</v>
      </c>
      <c r="D43" s="157">
        <f>+'900.2'!$N$78</f>
        <v>946.969696969697</v>
      </c>
    </row>
    <row r="44" spans="1:4" ht="30" customHeight="1" thickTop="1" thickBot="1">
      <c r="A44" s="167" t="s">
        <v>1258</v>
      </c>
      <c r="B44" s="103" t="s">
        <v>339</v>
      </c>
      <c r="C44" s="105" t="s">
        <v>1105</v>
      </c>
      <c r="D44" s="157">
        <f>+'900.2'!$N$78</f>
        <v>946.969696969697</v>
      </c>
    </row>
    <row r="45" spans="1:4" ht="30" customHeight="1" thickTop="1" thickBot="1">
      <c r="A45" s="167" t="s">
        <v>1149</v>
      </c>
      <c r="B45" s="103" t="s">
        <v>339</v>
      </c>
      <c r="C45" s="105" t="s">
        <v>1150</v>
      </c>
      <c r="D45" s="157">
        <f>+'900.2'!$N$78</f>
        <v>946.969696969697</v>
      </c>
    </row>
    <row r="46" spans="1:4" ht="30" customHeight="1" thickTop="1" thickBot="1">
      <c r="A46" s="167" t="s">
        <v>1158</v>
      </c>
      <c r="B46" s="103" t="s">
        <v>339</v>
      </c>
      <c r="C46" s="105" t="s">
        <v>1159</v>
      </c>
      <c r="D46" s="157">
        <f>+'900.2'!$N$78</f>
        <v>946.969696969697</v>
      </c>
    </row>
    <row r="47" spans="1:4" ht="30" customHeight="1" thickTop="1" thickBot="1">
      <c r="A47" s="167" t="s">
        <v>1162</v>
      </c>
      <c r="B47" s="103" t="s">
        <v>339</v>
      </c>
      <c r="C47" s="105" t="s">
        <v>1163</v>
      </c>
      <c r="D47" s="157">
        <f>+'900.2'!$N$78</f>
        <v>946.969696969697</v>
      </c>
    </row>
    <row r="48" spans="1:4" ht="30" customHeight="1" thickTop="1" thickBot="1">
      <c r="A48" s="167" t="s">
        <v>1154</v>
      </c>
      <c r="B48" s="103" t="s">
        <v>1094</v>
      </c>
      <c r="C48" s="105" t="s">
        <v>1155</v>
      </c>
      <c r="D48" s="157">
        <f>+'900.2'!$N$78</f>
        <v>946.969696969697</v>
      </c>
    </row>
    <row r="49" spans="1:4" ht="30" customHeight="1" thickTop="1" thickBot="1">
      <c r="A49" s="167" t="s">
        <v>1152</v>
      </c>
      <c r="B49" s="103" t="s">
        <v>339</v>
      </c>
      <c r="C49" s="105" t="s">
        <v>1153</v>
      </c>
      <c r="D49" s="157">
        <f>+'900.2'!$N$78</f>
        <v>946.969696969697</v>
      </c>
    </row>
    <row r="50" spans="1:4" ht="30" customHeight="1" thickTop="1" thickBot="1">
      <c r="A50" s="167" t="s">
        <v>1156</v>
      </c>
      <c r="B50" s="103" t="s">
        <v>339</v>
      </c>
      <c r="C50" s="105" t="s">
        <v>1157</v>
      </c>
      <c r="D50" s="157">
        <f>+'900.2'!$N$78</f>
        <v>946.969696969697</v>
      </c>
    </row>
    <row r="51" spans="1:4" ht="30" customHeight="1" thickTop="1" thickBot="1">
      <c r="A51" s="167" t="s">
        <v>1185</v>
      </c>
      <c r="B51" s="103" t="s">
        <v>1177</v>
      </c>
      <c r="C51" s="105" t="s">
        <v>1186</v>
      </c>
      <c r="D51" s="157">
        <f>+'900.2'!$N$78</f>
        <v>946.969696969697</v>
      </c>
    </row>
    <row r="52" spans="1:4" ht="30" customHeight="1" thickTop="1" thickBot="1">
      <c r="A52" s="167" t="s">
        <v>1187</v>
      </c>
      <c r="B52" s="103" t="s">
        <v>1177</v>
      </c>
      <c r="C52" s="105" t="s">
        <v>1186</v>
      </c>
      <c r="D52" s="157">
        <f>+'900.2'!$N$78</f>
        <v>946.969696969697</v>
      </c>
    </row>
    <row r="53" spans="1:4" ht="30" customHeight="1" thickTop="1" thickBot="1">
      <c r="A53" s="167" t="s">
        <v>1160</v>
      </c>
      <c r="B53" s="103" t="s">
        <v>339</v>
      </c>
      <c r="C53" s="105" t="s">
        <v>1161</v>
      </c>
      <c r="D53" s="157">
        <f>+'900.2'!$N$78</f>
        <v>946.969696969697</v>
      </c>
    </row>
    <row r="54" spans="1:4" ht="30" customHeight="1" thickTop="1" thickBot="1">
      <c r="A54" s="167" t="s">
        <v>1164</v>
      </c>
      <c r="B54" s="103" t="s">
        <v>339</v>
      </c>
      <c r="C54" s="105" t="s">
        <v>1165</v>
      </c>
      <c r="D54" s="157">
        <f>+'900.2'!$N$78</f>
        <v>946.969696969697</v>
      </c>
    </row>
    <row r="55" spans="1:4" ht="30" customHeight="1" thickTop="1" thickBot="1">
      <c r="A55" s="167" t="s">
        <v>1249</v>
      </c>
      <c r="B55" s="103" t="s">
        <v>339</v>
      </c>
      <c r="C55" s="105" t="s">
        <v>1497</v>
      </c>
      <c r="D55" s="157">
        <f>+'900.2'!$N$78</f>
        <v>946.969696969697</v>
      </c>
    </row>
    <row r="56" spans="1:4" ht="30" customHeight="1" thickTop="1" thickBot="1">
      <c r="A56" s="167" t="s">
        <v>1250</v>
      </c>
      <c r="B56" s="103" t="s">
        <v>339</v>
      </c>
      <c r="C56" s="105" t="s">
        <v>1498</v>
      </c>
      <c r="D56" s="157">
        <f>+'900.2'!$N$78</f>
        <v>946.969696969697</v>
      </c>
    </row>
    <row r="57" spans="1:4" ht="30" customHeight="1" thickTop="1" thickBot="1">
      <c r="A57" s="167" t="s">
        <v>1251</v>
      </c>
      <c r="B57" s="103" t="s">
        <v>339</v>
      </c>
      <c r="C57" s="105" t="s">
        <v>1499</v>
      </c>
      <c r="D57" s="157">
        <f>+'900.2'!$N$78</f>
        <v>946.969696969697</v>
      </c>
    </row>
    <row r="58" spans="1:4" ht="30" customHeight="1" thickTop="1" thickBot="1">
      <c r="A58" s="167" t="s">
        <v>1228</v>
      </c>
      <c r="B58" s="103" t="s">
        <v>339</v>
      </c>
      <c r="C58" s="105" t="s">
        <v>1373</v>
      </c>
      <c r="D58" s="157">
        <f>+'900.2'!$N$78</f>
        <v>946.969696969697</v>
      </c>
    </row>
    <row r="59" spans="1:4" ht="30" customHeight="1" thickTop="1" thickBot="1">
      <c r="A59" s="167" t="s">
        <v>1166</v>
      </c>
      <c r="B59" s="103" t="s">
        <v>339</v>
      </c>
      <c r="C59" s="105" t="s">
        <v>1167</v>
      </c>
      <c r="D59" s="157">
        <f>+'900.2'!$N$78</f>
        <v>946.969696969697</v>
      </c>
    </row>
    <row r="60" spans="1:4" ht="30" customHeight="1" thickTop="1" thickBot="1">
      <c r="A60" s="167" t="s">
        <v>1247</v>
      </c>
      <c r="B60" s="103" t="s">
        <v>339</v>
      </c>
      <c r="C60" s="105" t="s">
        <v>1248</v>
      </c>
      <c r="D60" s="157">
        <f>+'900.2'!$N$78</f>
        <v>946.969696969697</v>
      </c>
    </row>
    <row r="61" spans="1:4" ht="30" customHeight="1" thickTop="1" thickBot="1">
      <c r="A61" s="167" t="s">
        <v>1233</v>
      </c>
      <c r="B61" s="103" t="s">
        <v>339</v>
      </c>
      <c r="C61" s="105" t="s">
        <v>1234</v>
      </c>
      <c r="D61" s="157">
        <f>+'900.2'!$N$78</f>
        <v>946.969696969697</v>
      </c>
    </row>
    <row r="62" spans="1:4" ht="30" customHeight="1" thickTop="1" thickBot="1">
      <c r="A62" s="167" t="s">
        <v>1240</v>
      </c>
      <c r="B62" s="103" t="s">
        <v>339</v>
      </c>
      <c r="C62" s="105" t="s">
        <v>1241</v>
      </c>
      <c r="D62" s="157">
        <f>+'900.2'!$N$78</f>
        <v>946.969696969697</v>
      </c>
    </row>
    <row r="63" spans="1:4" ht="30" customHeight="1" thickTop="1" thickBot="1">
      <c r="A63" s="167" t="s">
        <v>1244</v>
      </c>
      <c r="B63" s="103" t="s">
        <v>339</v>
      </c>
      <c r="C63" s="105" t="s">
        <v>1245</v>
      </c>
      <c r="D63" s="157">
        <f>+'900.2'!$N$78</f>
        <v>946.969696969697</v>
      </c>
    </row>
    <row r="64" spans="1:4" ht="30" customHeight="1" thickTop="1" thickBot="1">
      <c r="A64" s="167" t="s">
        <v>1231</v>
      </c>
      <c r="B64" s="103" t="s">
        <v>339</v>
      </c>
      <c r="C64" s="105" t="s">
        <v>1232</v>
      </c>
      <c r="D64" s="157">
        <f>+'900.2'!$N$78</f>
        <v>946.969696969697</v>
      </c>
    </row>
    <row r="65" spans="1:4" ht="30" customHeight="1" thickTop="1" thickBot="1">
      <c r="A65" s="167" t="s">
        <v>1168</v>
      </c>
      <c r="B65" s="103" t="s">
        <v>339</v>
      </c>
      <c r="C65" s="105" t="s">
        <v>1169</v>
      </c>
      <c r="D65" s="157">
        <f>+'900.2'!$N$78</f>
        <v>946.969696969697</v>
      </c>
    </row>
    <row r="66" spans="1:4" ht="30" customHeight="1" thickTop="1" thickBot="1">
      <c r="A66" s="167" t="s">
        <v>1238</v>
      </c>
      <c r="B66" s="103" t="s">
        <v>339</v>
      </c>
      <c r="C66" s="105" t="s">
        <v>1239</v>
      </c>
      <c r="D66" s="157">
        <f>+'900.2'!$N$78</f>
        <v>946.969696969697</v>
      </c>
    </row>
    <row r="67" spans="1:4" ht="30" customHeight="1" thickTop="1" thickBot="1">
      <c r="A67" s="167" t="s">
        <v>1242</v>
      </c>
      <c r="B67" s="103" t="s">
        <v>339</v>
      </c>
      <c r="C67" s="105" t="s">
        <v>1243</v>
      </c>
      <c r="D67" s="157">
        <f>+'900.2'!$N$78</f>
        <v>946.969696969697</v>
      </c>
    </row>
    <row r="68" spans="1:4" ht="30" customHeight="1" thickTop="1" thickBot="1">
      <c r="A68" s="167" t="s">
        <v>1214</v>
      </c>
      <c r="B68" s="103" t="s">
        <v>339</v>
      </c>
      <c r="C68" s="105" t="s">
        <v>1215</v>
      </c>
      <c r="D68" s="157">
        <f>+'900.2'!$N$78</f>
        <v>946.969696969697</v>
      </c>
    </row>
    <row r="69" spans="1:4" ht="30" customHeight="1" thickTop="1" thickBot="1">
      <c r="A69" s="167" t="s">
        <v>1254</v>
      </c>
      <c r="B69" s="103" t="s">
        <v>339</v>
      </c>
      <c r="C69" s="105" t="s">
        <v>1500</v>
      </c>
      <c r="D69" s="157">
        <f>+'900.2'!$N$78</f>
        <v>946.969696969697</v>
      </c>
    </row>
    <row r="70" spans="1:4" ht="30" customHeight="1" thickTop="1" thickBot="1">
      <c r="A70" s="167" t="s">
        <v>1255</v>
      </c>
      <c r="B70" s="103" t="s">
        <v>339</v>
      </c>
      <c r="C70" s="105" t="s">
        <v>1501</v>
      </c>
      <c r="D70" s="157">
        <f>+'900.2'!$N$78</f>
        <v>946.969696969697</v>
      </c>
    </row>
    <row r="71" spans="1:4" ht="30" customHeight="1" thickTop="1" thickBot="1">
      <c r="A71" s="167" t="s">
        <v>1252</v>
      </c>
      <c r="B71" s="103" t="s">
        <v>339</v>
      </c>
      <c r="C71" s="105" t="s">
        <v>1502</v>
      </c>
      <c r="D71" s="157">
        <f>+'900.2'!$N$78</f>
        <v>946.969696969697</v>
      </c>
    </row>
    <row r="72" spans="1:4" ht="30" customHeight="1" thickTop="1" thickBot="1">
      <c r="A72" s="167" t="s">
        <v>1253</v>
      </c>
      <c r="B72" s="103" t="s">
        <v>339</v>
      </c>
      <c r="C72" s="105" t="s">
        <v>1503</v>
      </c>
      <c r="D72" s="157">
        <f>+'900.2'!$N$78</f>
        <v>946.969696969697</v>
      </c>
    </row>
    <row r="73" spans="1:4" ht="30" customHeight="1" thickTop="1" thickBot="1">
      <c r="A73" s="167" t="s">
        <v>1221</v>
      </c>
      <c r="B73" s="103" t="s">
        <v>339</v>
      </c>
      <c r="C73" s="105" t="s">
        <v>1222</v>
      </c>
      <c r="D73" s="157">
        <f>+'900.2'!$N$78</f>
        <v>946.969696969697</v>
      </c>
    </row>
    <row r="74" spans="1:4" ht="30" customHeight="1" thickTop="1" thickBot="1">
      <c r="A74" s="167" t="s">
        <v>1220</v>
      </c>
      <c r="B74" s="103" t="s">
        <v>339</v>
      </c>
      <c r="C74" s="105" t="s">
        <v>1372</v>
      </c>
      <c r="D74" s="157">
        <f>+'900.2'!$N$78</f>
        <v>946.969696969697</v>
      </c>
    </row>
    <row r="75" spans="1:4" ht="30" customHeight="1" thickTop="1" thickBot="1">
      <c r="A75" s="167" t="s">
        <v>1218</v>
      </c>
      <c r="B75" s="103" t="s">
        <v>339</v>
      </c>
      <c r="C75" s="105" t="s">
        <v>1219</v>
      </c>
      <c r="D75" s="157">
        <f>+'900.2'!$N$78</f>
        <v>946.969696969697</v>
      </c>
    </row>
    <row r="76" spans="1:4" ht="30" customHeight="1" thickTop="1" thickBot="1">
      <c r="A76" s="167" t="s">
        <v>1246</v>
      </c>
      <c r="B76" s="103" t="s">
        <v>339</v>
      </c>
      <c r="C76" s="105" t="s">
        <v>1496</v>
      </c>
      <c r="D76" s="157">
        <f>+'900.2'!$N$78</f>
        <v>946.969696969697</v>
      </c>
    </row>
    <row r="77" spans="1:4" ht="30" customHeight="1" thickTop="1" thickBot="1">
      <c r="A77" s="167" t="s">
        <v>1224</v>
      </c>
      <c r="B77" s="103" t="s">
        <v>339</v>
      </c>
      <c r="C77" s="105" t="s">
        <v>1225</v>
      </c>
      <c r="D77" s="157">
        <f>+'900.2'!$N$78</f>
        <v>946.969696969697</v>
      </c>
    </row>
    <row r="78" spans="1:4" ht="30" customHeight="1" thickTop="1" thickBot="1">
      <c r="A78" s="167" t="s">
        <v>1226</v>
      </c>
      <c r="B78" s="103" t="s">
        <v>339</v>
      </c>
      <c r="C78" s="105" t="s">
        <v>1227</v>
      </c>
      <c r="D78" s="157">
        <f>+'900.2'!$N$78</f>
        <v>946.969696969697</v>
      </c>
    </row>
    <row r="79" spans="1:4" ht="30" customHeight="1" thickTop="1" thickBot="1">
      <c r="A79" s="167" t="s">
        <v>1229</v>
      </c>
      <c r="B79" s="103" t="s">
        <v>339</v>
      </c>
      <c r="C79" s="105" t="s">
        <v>1230</v>
      </c>
      <c r="D79" s="157">
        <f>+'900.2'!$N$78</f>
        <v>946.969696969697</v>
      </c>
    </row>
    <row r="80" spans="1:4" ht="30" customHeight="1" thickTop="1" thickBot="1">
      <c r="A80" s="167" t="s">
        <v>1208</v>
      </c>
      <c r="B80" s="103" t="s">
        <v>339</v>
      </c>
      <c r="C80" s="105" t="s">
        <v>1209</v>
      </c>
      <c r="D80" s="157">
        <f>+'900.2'!$N$78</f>
        <v>946.969696969697</v>
      </c>
    </row>
    <row r="81" spans="1:4" ht="30" customHeight="1" thickTop="1" thickBot="1">
      <c r="A81" s="167" t="s">
        <v>1212</v>
      </c>
      <c r="B81" s="103" t="s">
        <v>339</v>
      </c>
      <c r="C81" s="105" t="s">
        <v>1213</v>
      </c>
      <c r="D81" s="157">
        <f>+'900.2'!$N$78</f>
        <v>946.969696969697</v>
      </c>
    </row>
    <row r="82" spans="1:4" ht="30" customHeight="1" thickTop="1" thickBot="1">
      <c r="A82" s="167" t="s">
        <v>1216</v>
      </c>
      <c r="B82" s="103" t="s">
        <v>339</v>
      </c>
      <c r="C82" s="105" t="s">
        <v>1217</v>
      </c>
      <c r="D82" s="157">
        <f>+'900.2'!$N$78</f>
        <v>946.969696969697</v>
      </c>
    </row>
    <row r="83" spans="1:4" ht="30" customHeight="1" thickTop="1" thickBot="1">
      <c r="A83" s="167" t="s">
        <v>1210</v>
      </c>
      <c r="B83" s="103" t="s">
        <v>339</v>
      </c>
      <c r="C83" s="105" t="s">
        <v>1211</v>
      </c>
      <c r="D83" s="157">
        <f>+'900.2'!$N$78</f>
        <v>946.969696969697</v>
      </c>
    </row>
    <row r="84" spans="1:4" ht="30" customHeight="1" thickTop="1" thickBot="1">
      <c r="A84" s="167" t="s">
        <v>1176</v>
      </c>
      <c r="B84" s="103" t="s">
        <v>339</v>
      </c>
      <c r="C84" s="105" t="s">
        <v>1178</v>
      </c>
      <c r="D84" s="157">
        <f>+'900.2'!$N$78</f>
        <v>946.969696969697</v>
      </c>
    </row>
    <row r="85" spans="1:4" ht="30" customHeight="1" thickTop="1" thickBot="1">
      <c r="A85" s="167" t="s">
        <v>1179</v>
      </c>
      <c r="B85" s="103" t="s">
        <v>339</v>
      </c>
      <c r="C85" s="105" t="s">
        <v>1365</v>
      </c>
      <c r="D85" s="157">
        <f>+'900.2'!$N$78</f>
        <v>946.969696969697</v>
      </c>
    </row>
    <row r="86" spans="1:4" ht="30" customHeight="1" thickTop="1" thickBot="1">
      <c r="A86" s="167" t="s">
        <v>1180</v>
      </c>
      <c r="B86" s="103" t="s">
        <v>1177</v>
      </c>
      <c r="C86" s="105" t="s">
        <v>1181</v>
      </c>
      <c r="D86" s="157">
        <f>+'900.2'!$N$78</f>
        <v>946.969696969697</v>
      </c>
    </row>
    <row r="87" spans="1:4" ht="30" customHeight="1" thickTop="1" thickBot="1">
      <c r="A87" s="167" t="s">
        <v>1182</v>
      </c>
      <c r="B87" s="103" t="s">
        <v>339</v>
      </c>
      <c r="C87" s="105" t="s">
        <v>1183</v>
      </c>
      <c r="D87" s="157">
        <f>+'900.2'!$N$78</f>
        <v>946.969696969697</v>
      </c>
    </row>
    <row r="88" spans="1:4" ht="30" customHeight="1" thickTop="1" thickBot="1">
      <c r="A88" s="167" t="s">
        <v>1184</v>
      </c>
      <c r="B88" s="103" t="s">
        <v>339</v>
      </c>
      <c r="C88" s="105" t="s">
        <v>1183</v>
      </c>
      <c r="D88" s="157">
        <f>+'900.2'!$N$78</f>
        <v>946.969696969697</v>
      </c>
    </row>
    <row r="89" spans="1:4" ht="30" customHeight="1" thickTop="1" thickBot="1">
      <c r="A89" s="167" t="s">
        <v>1114</v>
      </c>
      <c r="B89" s="103" t="s">
        <v>339</v>
      </c>
      <c r="C89" s="105" t="s">
        <v>1358</v>
      </c>
      <c r="D89" s="157">
        <f>+'900.2'!$N$78</f>
        <v>946.969696969697</v>
      </c>
    </row>
    <row r="90" spans="1:4" ht="30" customHeight="1" thickTop="1" thickBot="1">
      <c r="A90" s="167" t="s">
        <v>1236</v>
      </c>
      <c r="B90" s="103" t="s">
        <v>339</v>
      </c>
      <c r="C90" s="105" t="s">
        <v>1237</v>
      </c>
      <c r="D90" s="157">
        <f>+'900.2'!$N$78</f>
        <v>946.969696969697</v>
      </c>
    </row>
    <row r="91" spans="1:4" ht="30" customHeight="1" thickTop="1" thickBot="1">
      <c r="A91" s="167" t="s">
        <v>1115</v>
      </c>
      <c r="B91" s="103" t="s">
        <v>339</v>
      </c>
      <c r="C91" s="105" t="s">
        <v>1116</v>
      </c>
      <c r="D91" s="157">
        <f>+'900.2'!$N$78</f>
        <v>946.969696969697</v>
      </c>
    </row>
    <row r="92" spans="1:4" ht="30" customHeight="1" thickTop="1" thickBot="1">
      <c r="A92" s="167" t="s">
        <v>1148</v>
      </c>
      <c r="B92" s="103" t="s">
        <v>339</v>
      </c>
      <c r="C92" s="105" t="s">
        <v>1364</v>
      </c>
      <c r="D92" s="157">
        <f>+'900.2'!$N$78</f>
        <v>946.969696969697</v>
      </c>
    </row>
    <row r="93" spans="1:4" ht="30" customHeight="1" thickTop="1" thickBot="1">
      <c r="A93" s="167" t="s">
        <v>1279</v>
      </c>
      <c r="B93" s="103" t="s">
        <v>1277</v>
      </c>
      <c r="C93" s="105" t="s">
        <v>1376</v>
      </c>
      <c r="D93" s="157">
        <v>54.738059526460454</v>
      </c>
    </row>
    <row r="94" spans="1:4" ht="30" customHeight="1" thickTop="1" thickBot="1">
      <c r="A94" s="167" t="s">
        <v>1270</v>
      </c>
      <c r="B94" s="103" t="s">
        <v>92</v>
      </c>
      <c r="C94" s="105" t="s">
        <v>1374</v>
      </c>
      <c r="D94" s="157">
        <v>300000</v>
      </c>
    </row>
    <row r="95" spans="1:4" ht="30" customHeight="1" thickTop="1" thickBot="1">
      <c r="A95" s="167" t="s">
        <v>1093</v>
      </c>
      <c r="B95" s="103" t="s">
        <v>1094</v>
      </c>
      <c r="C95" s="105" t="s">
        <v>1095</v>
      </c>
      <c r="D95" s="544">
        <v>0.29694158018383182</v>
      </c>
    </row>
    <row r="96" spans="1:4" ht="30" customHeight="1" thickTop="1" thickBot="1">
      <c r="A96" s="167" t="s">
        <v>1290</v>
      </c>
      <c r="B96" s="103" t="s">
        <v>339</v>
      </c>
      <c r="C96" s="105" t="s">
        <v>1357</v>
      </c>
      <c r="D96" s="157">
        <v>1172.1088796990493</v>
      </c>
    </row>
    <row r="97" spans="1:4" ht="30" customHeight="1" thickTop="1" thickBot="1">
      <c r="A97" s="167" t="s">
        <v>1283</v>
      </c>
      <c r="B97" s="103" t="s">
        <v>339</v>
      </c>
      <c r="C97" s="105" t="s">
        <v>1282</v>
      </c>
      <c r="D97" s="157">
        <v>1120</v>
      </c>
    </row>
    <row r="98" spans="1:4" ht="30" customHeight="1" thickTop="1" thickBot="1">
      <c r="A98" s="167" t="s">
        <v>1108</v>
      </c>
      <c r="B98" s="103" t="s">
        <v>92</v>
      </c>
      <c r="C98" s="105" t="s">
        <v>1109</v>
      </c>
      <c r="D98" s="157">
        <v>22100</v>
      </c>
    </row>
    <row r="99" spans="1:4" ht="30" customHeight="1" thickTop="1" thickBot="1">
      <c r="A99" s="167" t="s">
        <v>1122</v>
      </c>
      <c r="B99" s="103" t="s">
        <v>339</v>
      </c>
      <c r="C99" s="105" t="s">
        <v>1359</v>
      </c>
      <c r="D99" s="157">
        <v>1015</v>
      </c>
    </row>
    <row r="100" spans="1:4" ht="30" customHeight="1" thickTop="1" thickBot="1">
      <c r="A100" s="167" t="s">
        <v>1191</v>
      </c>
      <c r="B100" s="103" t="s">
        <v>1177</v>
      </c>
      <c r="C100" s="105" t="s">
        <v>1369</v>
      </c>
      <c r="D100" s="157">
        <v>1050</v>
      </c>
    </row>
    <row r="101" spans="1:4" ht="30" customHeight="1" thickTop="1" thickBot="1">
      <c r="A101" s="167" t="s">
        <v>1264</v>
      </c>
      <c r="B101" s="103" t="s">
        <v>339</v>
      </c>
      <c r="C101" s="105" t="s">
        <v>1265</v>
      </c>
      <c r="D101" s="157">
        <v>3631.2923808298465</v>
      </c>
    </row>
    <row r="102" spans="1:4" ht="30" customHeight="1" thickTop="1" thickBot="1">
      <c r="A102" s="167" t="s">
        <v>1266</v>
      </c>
      <c r="B102" s="103" t="s">
        <v>141</v>
      </c>
      <c r="C102" s="105" t="s">
        <v>1267</v>
      </c>
      <c r="D102" s="157">
        <v>129350</v>
      </c>
    </row>
    <row r="103" spans="1:4" ht="30" customHeight="1" thickTop="1" thickBot="1">
      <c r="A103" s="167" t="s">
        <v>1198</v>
      </c>
      <c r="B103" s="103" t="s">
        <v>344</v>
      </c>
      <c r="C103" s="105" t="s">
        <v>1199</v>
      </c>
      <c r="D103" s="544">
        <v>0.44800000000000001</v>
      </c>
    </row>
    <row r="104" spans="1:4" ht="30" customHeight="1" thickTop="1" thickBot="1">
      <c r="A104" s="167" t="s">
        <v>1196</v>
      </c>
      <c r="B104" s="103" t="s">
        <v>344</v>
      </c>
      <c r="C104" s="105" t="s">
        <v>1197</v>
      </c>
      <c r="D104" s="544">
        <v>0.29694158018383182</v>
      </c>
    </row>
    <row r="105" spans="1:4" ht="30" customHeight="1" thickTop="1" thickBot="1">
      <c r="A105" s="167" t="s">
        <v>1146</v>
      </c>
      <c r="B105" s="103" t="s">
        <v>339</v>
      </c>
      <c r="C105" s="105" t="s">
        <v>1147</v>
      </c>
      <c r="D105" s="157">
        <v>1514.0802845163271</v>
      </c>
    </row>
    <row r="106" spans="1:4" ht="30" customHeight="1" thickTop="1" thickBot="1">
      <c r="A106" s="167" t="s">
        <v>1273</v>
      </c>
      <c r="B106" s="103" t="s">
        <v>92</v>
      </c>
      <c r="C106" s="105" t="s">
        <v>1274</v>
      </c>
      <c r="D106" s="157">
        <v>123800</v>
      </c>
    </row>
    <row r="107" spans="1:4" ht="30" customHeight="1" thickTop="1" thickBot="1">
      <c r="A107" s="167" t="s">
        <v>1172</v>
      </c>
      <c r="B107" s="103" t="s">
        <v>339</v>
      </c>
      <c r="C107" s="105" t="s">
        <v>1173</v>
      </c>
      <c r="D107" s="157">
        <v>1300</v>
      </c>
    </row>
    <row r="108" spans="1:4" ht="30" customHeight="1" thickTop="1" thickBot="1">
      <c r="A108" s="167" t="s">
        <v>1134</v>
      </c>
      <c r="B108" s="103" t="s">
        <v>339</v>
      </c>
      <c r="C108" s="105" t="s">
        <v>1361</v>
      </c>
      <c r="D108" s="157">
        <v>1000</v>
      </c>
    </row>
    <row r="109" spans="1:4" ht="30" customHeight="1" thickTop="1" thickBot="1">
      <c r="A109" s="167" t="s">
        <v>1129</v>
      </c>
      <c r="B109" s="103" t="s">
        <v>339</v>
      </c>
      <c r="C109" s="105" t="s">
        <v>1360</v>
      </c>
      <c r="D109" s="157">
        <v>1000</v>
      </c>
    </row>
    <row r="110" spans="1:4" ht="30" customHeight="1" thickTop="1" thickBot="1">
      <c r="A110" s="167" t="s">
        <v>1268</v>
      </c>
      <c r="B110" s="103" t="s">
        <v>339</v>
      </c>
      <c r="C110" s="105" t="s">
        <v>1269</v>
      </c>
      <c r="D110" s="157">
        <v>1000</v>
      </c>
    </row>
    <row r="111" spans="1:4" ht="30" customHeight="1" thickTop="1" thickBot="1">
      <c r="A111" s="167" t="s">
        <v>1189</v>
      </c>
      <c r="B111" s="103" t="s">
        <v>1177</v>
      </c>
      <c r="C111" s="105" t="s">
        <v>1367</v>
      </c>
      <c r="D111" s="157">
        <v>800</v>
      </c>
    </row>
    <row r="112" spans="1:4" ht="30" customHeight="1" thickTop="1" thickBot="1">
      <c r="A112" s="167" t="s">
        <v>1190</v>
      </c>
      <c r="B112" s="103" t="s">
        <v>344</v>
      </c>
      <c r="C112" s="105" t="s">
        <v>1368</v>
      </c>
      <c r="D112" s="157">
        <v>2.0064298636291702</v>
      </c>
    </row>
    <row r="113" spans="1:4" ht="30" customHeight="1" thickTop="1" thickBot="1">
      <c r="A113" s="167" t="s">
        <v>1195</v>
      </c>
      <c r="B113" s="103" t="s">
        <v>1177</v>
      </c>
      <c r="C113" s="105" t="s">
        <v>1371</v>
      </c>
      <c r="D113" s="157">
        <v>620</v>
      </c>
    </row>
    <row r="114" spans="1:4" ht="30" customHeight="1" thickTop="1" thickBot="1">
      <c r="A114" s="167" t="s">
        <v>1271</v>
      </c>
      <c r="B114" s="103" t="s">
        <v>92</v>
      </c>
      <c r="C114" s="105" t="s">
        <v>1272</v>
      </c>
      <c r="D114" s="157">
        <v>1070500</v>
      </c>
    </row>
    <row r="115" spans="1:4" ht="30" customHeight="1" thickTop="1" thickBot="1">
      <c r="A115" s="167" t="s">
        <v>1192</v>
      </c>
      <c r="B115" s="103" t="s">
        <v>92</v>
      </c>
      <c r="C115" s="105" t="s">
        <v>1193</v>
      </c>
      <c r="D115" s="157">
        <v>1000</v>
      </c>
    </row>
    <row r="116" spans="1:4" ht="30" customHeight="1" thickTop="1" thickBot="1">
      <c r="A116" s="167" t="s">
        <v>1142</v>
      </c>
      <c r="B116" s="103" t="s">
        <v>339</v>
      </c>
      <c r="C116" s="105" t="s">
        <v>1363</v>
      </c>
      <c r="D116" s="157">
        <v>13.929824119492679</v>
      </c>
    </row>
    <row r="117" spans="1:4" ht="30" customHeight="1" thickTop="1" thickBot="1">
      <c r="A117" s="167" t="s">
        <v>1170</v>
      </c>
      <c r="B117" s="103" t="s">
        <v>92</v>
      </c>
      <c r="C117" s="105" t="s">
        <v>1171</v>
      </c>
      <c r="D117" s="157">
        <v>503370</v>
      </c>
    </row>
    <row r="118" spans="1:4" ht="15.75" thickTop="1"/>
  </sheetData>
  <sortState ref="A6:D260">
    <sortCondition ref="C6:C260"/>
  </sortState>
  <mergeCells count="2">
    <mergeCell ref="A1:D1"/>
    <mergeCell ref="A2:D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topLeftCell="A37" zoomScale="70" zoomScaleNormal="75" zoomScaleSheetLayoutView="70" workbookViewId="0">
      <selection activeCell="A37" sqref="A37:L37"/>
    </sheetView>
  </sheetViews>
  <sheetFormatPr baseColWidth="10" defaultRowHeight="12.75"/>
  <cols>
    <col min="1" max="1" width="22.7109375" style="429" customWidth="1"/>
    <col min="2" max="2" width="15.42578125" style="429" customWidth="1"/>
    <col min="3" max="3" width="7.28515625" style="429" customWidth="1"/>
    <col min="4" max="4" width="11.42578125" style="429"/>
    <col min="5" max="5" width="5.7109375" style="429" customWidth="1"/>
    <col min="6" max="6" width="5.7109375" style="429" hidden="1" customWidth="1"/>
    <col min="7" max="7" width="9.5703125" style="429" customWidth="1"/>
    <col min="8" max="8" width="14" style="429" customWidth="1"/>
    <col min="9" max="9" width="16.28515625" style="429" customWidth="1"/>
    <col min="10" max="10" width="15.85546875" style="429" customWidth="1"/>
    <col min="11" max="11" width="11.7109375" style="429" customWidth="1"/>
    <col min="12" max="12" width="8.28515625" style="429" customWidth="1"/>
    <col min="13" max="13" width="16.5703125" style="429" customWidth="1"/>
    <col min="14" max="256" width="11.42578125" style="429"/>
    <col min="257" max="257" width="22.7109375" style="429" customWidth="1"/>
    <col min="258" max="258" width="15.42578125" style="429" customWidth="1"/>
    <col min="259" max="259" width="7.28515625" style="429" customWidth="1"/>
    <col min="260" max="260" width="11.42578125" style="429"/>
    <col min="261" max="261" width="5.7109375" style="429" customWidth="1"/>
    <col min="262" max="262" width="0" style="429" hidden="1" customWidth="1"/>
    <col min="263" max="263" width="9.5703125" style="429" customWidth="1"/>
    <col min="264" max="264" width="14" style="429" customWidth="1"/>
    <col min="265" max="265" width="16.28515625" style="429" customWidth="1"/>
    <col min="266" max="266" width="15.85546875" style="429" customWidth="1"/>
    <col min="267" max="267" width="11.7109375" style="429" customWidth="1"/>
    <col min="268" max="268" width="8.28515625" style="429" customWidth="1"/>
    <col min="269" max="269" width="16.5703125" style="429" customWidth="1"/>
    <col min="270" max="512" width="11.42578125" style="429"/>
    <col min="513" max="513" width="22.7109375" style="429" customWidth="1"/>
    <col min="514" max="514" width="15.42578125" style="429" customWidth="1"/>
    <col min="515" max="515" width="7.28515625" style="429" customWidth="1"/>
    <col min="516" max="516" width="11.42578125" style="429"/>
    <col min="517" max="517" width="5.7109375" style="429" customWidth="1"/>
    <col min="518" max="518" width="0" style="429" hidden="1" customWidth="1"/>
    <col min="519" max="519" width="9.5703125" style="429" customWidth="1"/>
    <col min="520" max="520" width="14" style="429" customWidth="1"/>
    <col min="521" max="521" width="16.28515625" style="429" customWidth="1"/>
    <col min="522" max="522" width="15.85546875" style="429" customWidth="1"/>
    <col min="523" max="523" width="11.7109375" style="429" customWidth="1"/>
    <col min="524" max="524" width="8.28515625" style="429" customWidth="1"/>
    <col min="525" max="525" width="16.5703125" style="429" customWidth="1"/>
    <col min="526" max="768" width="11.42578125" style="429"/>
    <col min="769" max="769" width="22.7109375" style="429" customWidth="1"/>
    <col min="770" max="770" width="15.42578125" style="429" customWidth="1"/>
    <col min="771" max="771" width="7.28515625" style="429" customWidth="1"/>
    <col min="772" max="772" width="11.42578125" style="429"/>
    <col min="773" max="773" width="5.7109375" style="429" customWidth="1"/>
    <col min="774" max="774" width="0" style="429" hidden="1" customWidth="1"/>
    <col min="775" max="775" width="9.5703125" style="429" customWidth="1"/>
    <col min="776" max="776" width="14" style="429" customWidth="1"/>
    <col min="777" max="777" width="16.28515625" style="429" customWidth="1"/>
    <col min="778" max="778" width="15.85546875" style="429" customWidth="1"/>
    <col min="779" max="779" width="11.7109375" style="429" customWidth="1"/>
    <col min="780" max="780" width="8.28515625" style="429" customWidth="1"/>
    <col min="781" max="781" width="16.5703125" style="429" customWidth="1"/>
    <col min="782" max="1024" width="11.42578125" style="429"/>
    <col min="1025" max="1025" width="22.7109375" style="429" customWidth="1"/>
    <col min="1026" max="1026" width="15.42578125" style="429" customWidth="1"/>
    <col min="1027" max="1027" width="7.28515625" style="429" customWidth="1"/>
    <col min="1028" max="1028" width="11.42578125" style="429"/>
    <col min="1029" max="1029" width="5.7109375" style="429" customWidth="1"/>
    <col min="1030" max="1030" width="0" style="429" hidden="1" customWidth="1"/>
    <col min="1031" max="1031" width="9.5703125" style="429" customWidth="1"/>
    <col min="1032" max="1032" width="14" style="429" customWidth="1"/>
    <col min="1033" max="1033" width="16.28515625" style="429" customWidth="1"/>
    <col min="1034" max="1034" width="15.85546875" style="429" customWidth="1"/>
    <col min="1035" max="1035" width="11.7109375" style="429" customWidth="1"/>
    <col min="1036" max="1036" width="8.28515625" style="429" customWidth="1"/>
    <col min="1037" max="1037" width="16.5703125" style="429" customWidth="1"/>
    <col min="1038" max="1280" width="11.42578125" style="429"/>
    <col min="1281" max="1281" width="22.7109375" style="429" customWidth="1"/>
    <col min="1282" max="1282" width="15.42578125" style="429" customWidth="1"/>
    <col min="1283" max="1283" width="7.28515625" style="429" customWidth="1"/>
    <col min="1284" max="1284" width="11.42578125" style="429"/>
    <col min="1285" max="1285" width="5.7109375" style="429" customWidth="1"/>
    <col min="1286" max="1286" width="0" style="429" hidden="1" customWidth="1"/>
    <col min="1287" max="1287" width="9.5703125" style="429" customWidth="1"/>
    <col min="1288" max="1288" width="14" style="429" customWidth="1"/>
    <col min="1289" max="1289" width="16.28515625" style="429" customWidth="1"/>
    <col min="1290" max="1290" width="15.85546875" style="429" customWidth="1"/>
    <col min="1291" max="1291" width="11.7109375" style="429" customWidth="1"/>
    <col min="1292" max="1292" width="8.28515625" style="429" customWidth="1"/>
    <col min="1293" max="1293" width="16.5703125" style="429" customWidth="1"/>
    <col min="1294" max="1536" width="11.42578125" style="429"/>
    <col min="1537" max="1537" width="22.7109375" style="429" customWidth="1"/>
    <col min="1538" max="1538" width="15.42578125" style="429" customWidth="1"/>
    <col min="1539" max="1539" width="7.28515625" style="429" customWidth="1"/>
    <col min="1540" max="1540" width="11.42578125" style="429"/>
    <col min="1541" max="1541" width="5.7109375" style="429" customWidth="1"/>
    <col min="1542" max="1542" width="0" style="429" hidden="1" customWidth="1"/>
    <col min="1543" max="1543" width="9.5703125" style="429" customWidth="1"/>
    <col min="1544" max="1544" width="14" style="429" customWidth="1"/>
    <col min="1545" max="1545" width="16.28515625" style="429" customWidth="1"/>
    <col min="1546" max="1546" width="15.85546875" style="429" customWidth="1"/>
    <col min="1547" max="1547" width="11.7109375" style="429" customWidth="1"/>
    <col min="1548" max="1548" width="8.28515625" style="429" customWidth="1"/>
    <col min="1549" max="1549" width="16.5703125" style="429" customWidth="1"/>
    <col min="1550" max="1792" width="11.42578125" style="429"/>
    <col min="1793" max="1793" width="22.7109375" style="429" customWidth="1"/>
    <col min="1794" max="1794" width="15.42578125" style="429" customWidth="1"/>
    <col min="1795" max="1795" width="7.28515625" style="429" customWidth="1"/>
    <col min="1796" max="1796" width="11.42578125" style="429"/>
    <col min="1797" max="1797" width="5.7109375" style="429" customWidth="1"/>
    <col min="1798" max="1798" width="0" style="429" hidden="1" customWidth="1"/>
    <col min="1799" max="1799" width="9.5703125" style="429" customWidth="1"/>
    <col min="1800" max="1800" width="14" style="429" customWidth="1"/>
    <col min="1801" max="1801" width="16.28515625" style="429" customWidth="1"/>
    <col min="1802" max="1802" width="15.85546875" style="429" customWidth="1"/>
    <col min="1803" max="1803" width="11.7109375" style="429" customWidth="1"/>
    <col min="1804" max="1804" width="8.28515625" style="429" customWidth="1"/>
    <col min="1805" max="1805" width="16.5703125" style="429" customWidth="1"/>
    <col min="1806" max="2048" width="11.42578125" style="429"/>
    <col min="2049" max="2049" width="22.7109375" style="429" customWidth="1"/>
    <col min="2050" max="2050" width="15.42578125" style="429" customWidth="1"/>
    <col min="2051" max="2051" width="7.28515625" style="429" customWidth="1"/>
    <col min="2052" max="2052" width="11.42578125" style="429"/>
    <col min="2053" max="2053" width="5.7109375" style="429" customWidth="1"/>
    <col min="2054" max="2054" width="0" style="429" hidden="1" customWidth="1"/>
    <col min="2055" max="2055" width="9.5703125" style="429" customWidth="1"/>
    <col min="2056" max="2056" width="14" style="429" customWidth="1"/>
    <col min="2057" max="2057" width="16.28515625" style="429" customWidth="1"/>
    <col min="2058" max="2058" width="15.85546875" style="429" customWidth="1"/>
    <col min="2059" max="2059" width="11.7109375" style="429" customWidth="1"/>
    <col min="2060" max="2060" width="8.28515625" style="429" customWidth="1"/>
    <col min="2061" max="2061" width="16.5703125" style="429" customWidth="1"/>
    <col min="2062" max="2304" width="11.42578125" style="429"/>
    <col min="2305" max="2305" width="22.7109375" style="429" customWidth="1"/>
    <col min="2306" max="2306" width="15.42578125" style="429" customWidth="1"/>
    <col min="2307" max="2307" width="7.28515625" style="429" customWidth="1"/>
    <col min="2308" max="2308" width="11.42578125" style="429"/>
    <col min="2309" max="2309" width="5.7109375" style="429" customWidth="1"/>
    <col min="2310" max="2310" width="0" style="429" hidden="1" customWidth="1"/>
    <col min="2311" max="2311" width="9.5703125" style="429" customWidth="1"/>
    <col min="2312" max="2312" width="14" style="429" customWidth="1"/>
    <col min="2313" max="2313" width="16.28515625" style="429" customWidth="1"/>
    <col min="2314" max="2314" width="15.85546875" style="429" customWidth="1"/>
    <col min="2315" max="2315" width="11.7109375" style="429" customWidth="1"/>
    <col min="2316" max="2316" width="8.28515625" style="429" customWidth="1"/>
    <col min="2317" max="2317" width="16.5703125" style="429" customWidth="1"/>
    <col min="2318" max="2560" width="11.42578125" style="429"/>
    <col min="2561" max="2561" width="22.7109375" style="429" customWidth="1"/>
    <col min="2562" max="2562" width="15.42578125" style="429" customWidth="1"/>
    <col min="2563" max="2563" width="7.28515625" style="429" customWidth="1"/>
    <col min="2564" max="2564" width="11.42578125" style="429"/>
    <col min="2565" max="2565" width="5.7109375" style="429" customWidth="1"/>
    <col min="2566" max="2566" width="0" style="429" hidden="1" customWidth="1"/>
    <col min="2567" max="2567" width="9.5703125" style="429" customWidth="1"/>
    <col min="2568" max="2568" width="14" style="429" customWidth="1"/>
    <col min="2569" max="2569" width="16.28515625" style="429" customWidth="1"/>
    <col min="2570" max="2570" width="15.85546875" style="429" customWidth="1"/>
    <col min="2571" max="2571" width="11.7109375" style="429" customWidth="1"/>
    <col min="2572" max="2572" width="8.28515625" style="429" customWidth="1"/>
    <col min="2573" max="2573" width="16.5703125" style="429" customWidth="1"/>
    <col min="2574" max="2816" width="11.42578125" style="429"/>
    <col min="2817" max="2817" width="22.7109375" style="429" customWidth="1"/>
    <col min="2818" max="2818" width="15.42578125" style="429" customWidth="1"/>
    <col min="2819" max="2819" width="7.28515625" style="429" customWidth="1"/>
    <col min="2820" max="2820" width="11.42578125" style="429"/>
    <col min="2821" max="2821" width="5.7109375" style="429" customWidth="1"/>
    <col min="2822" max="2822" width="0" style="429" hidden="1" customWidth="1"/>
    <col min="2823" max="2823" width="9.5703125" style="429" customWidth="1"/>
    <col min="2824" max="2824" width="14" style="429" customWidth="1"/>
    <col min="2825" max="2825" width="16.28515625" style="429" customWidth="1"/>
    <col min="2826" max="2826" width="15.85546875" style="429" customWidth="1"/>
    <col min="2827" max="2827" width="11.7109375" style="429" customWidth="1"/>
    <col min="2828" max="2828" width="8.28515625" style="429" customWidth="1"/>
    <col min="2829" max="2829" width="16.5703125" style="429" customWidth="1"/>
    <col min="2830" max="3072" width="11.42578125" style="429"/>
    <col min="3073" max="3073" width="22.7109375" style="429" customWidth="1"/>
    <col min="3074" max="3074" width="15.42578125" style="429" customWidth="1"/>
    <col min="3075" max="3075" width="7.28515625" style="429" customWidth="1"/>
    <col min="3076" max="3076" width="11.42578125" style="429"/>
    <col min="3077" max="3077" width="5.7109375" style="429" customWidth="1"/>
    <col min="3078" max="3078" width="0" style="429" hidden="1" customWidth="1"/>
    <col min="3079" max="3079" width="9.5703125" style="429" customWidth="1"/>
    <col min="3080" max="3080" width="14" style="429" customWidth="1"/>
    <col min="3081" max="3081" width="16.28515625" style="429" customWidth="1"/>
    <col min="3082" max="3082" width="15.85546875" style="429" customWidth="1"/>
    <col min="3083" max="3083" width="11.7109375" style="429" customWidth="1"/>
    <col min="3084" max="3084" width="8.28515625" style="429" customWidth="1"/>
    <col min="3085" max="3085" width="16.5703125" style="429" customWidth="1"/>
    <col min="3086" max="3328" width="11.42578125" style="429"/>
    <col min="3329" max="3329" width="22.7109375" style="429" customWidth="1"/>
    <col min="3330" max="3330" width="15.42578125" style="429" customWidth="1"/>
    <col min="3331" max="3331" width="7.28515625" style="429" customWidth="1"/>
    <col min="3332" max="3332" width="11.42578125" style="429"/>
    <col min="3333" max="3333" width="5.7109375" style="429" customWidth="1"/>
    <col min="3334" max="3334" width="0" style="429" hidden="1" customWidth="1"/>
    <col min="3335" max="3335" width="9.5703125" style="429" customWidth="1"/>
    <col min="3336" max="3336" width="14" style="429" customWidth="1"/>
    <col min="3337" max="3337" width="16.28515625" style="429" customWidth="1"/>
    <col min="3338" max="3338" width="15.85546875" style="429" customWidth="1"/>
    <col min="3339" max="3339" width="11.7109375" style="429" customWidth="1"/>
    <col min="3340" max="3340" width="8.28515625" style="429" customWidth="1"/>
    <col min="3341" max="3341" width="16.5703125" style="429" customWidth="1"/>
    <col min="3342" max="3584" width="11.42578125" style="429"/>
    <col min="3585" max="3585" width="22.7109375" style="429" customWidth="1"/>
    <col min="3586" max="3586" width="15.42578125" style="429" customWidth="1"/>
    <col min="3587" max="3587" width="7.28515625" style="429" customWidth="1"/>
    <col min="3588" max="3588" width="11.42578125" style="429"/>
    <col min="3589" max="3589" width="5.7109375" style="429" customWidth="1"/>
    <col min="3590" max="3590" width="0" style="429" hidden="1" customWidth="1"/>
    <col min="3591" max="3591" width="9.5703125" style="429" customWidth="1"/>
    <col min="3592" max="3592" width="14" style="429" customWidth="1"/>
    <col min="3593" max="3593" width="16.28515625" style="429" customWidth="1"/>
    <col min="3594" max="3594" width="15.85546875" style="429" customWidth="1"/>
    <col min="3595" max="3595" width="11.7109375" style="429" customWidth="1"/>
    <col min="3596" max="3596" width="8.28515625" style="429" customWidth="1"/>
    <col min="3597" max="3597" width="16.5703125" style="429" customWidth="1"/>
    <col min="3598" max="3840" width="11.42578125" style="429"/>
    <col min="3841" max="3841" width="22.7109375" style="429" customWidth="1"/>
    <col min="3842" max="3842" width="15.42578125" style="429" customWidth="1"/>
    <col min="3843" max="3843" width="7.28515625" style="429" customWidth="1"/>
    <col min="3844" max="3844" width="11.42578125" style="429"/>
    <col min="3845" max="3845" width="5.7109375" style="429" customWidth="1"/>
    <col min="3846" max="3846" width="0" style="429" hidden="1" customWidth="1"/>
    <col min="3847" max="3847" width="9.5703125" style="429" customWidth="1"/>
    <col min="3848" max="3848" width="14" style="429" customWidth="1"/>
    <col min="3849" max="3849" width="16.28515625" style="429" customWidth="1"/>
    <col min="3850" max="3850" width="15.85546875" style="429" customWidth="1"/>
    <col min="3851" max="3851" width="11.7109375" style="429" customWidth="1"/>
    <col min="3852" max="3852" width="8.28515625" style="429" customWidth="1"/>
    <col min="3853" max="3853" width="16.5703125" style="429" customWidth="1"/>
    <col min="3854" max="4096" width="11.42578125" style="429"/>
    <col min="4097" max="4097" width="22.7109375" style="429" customWidth="1"/>
    <col min="4098" max="4098" width="15.42578125" style="429" customWidth="1"/>
    <col min="4099" max="4099" width="7.28515625" style="429" customWidth="1"/>
    <col min="4100" max="4100" width="11.42578125" style="429"/>
    <col min="4101" max="4101" width="5.7109375" style="429" customWidth="1"/>
    <col min="4102" max="4102" width="0" style="429" hidden="1" customWidth="1"/>
    <col min="4103" max="4103" width="9.5703125" style="429" customWidth="1"/>
    <col min="4104" max="4104" width="14" style="429" customWidth="1"/>
    <col min="4105" max="4105" width="16.28515625" style="429" customWidth="1"/>
    <col min="4106" max="4106" width="15.85546875" style="429" customWidth="1"/>
    <col min="4107" max="4107" width="11.7109375" style="429" customWidth="1"/>
    <col min="4108" max="4108" width="8.28515625" style="429" customWidth="1"/>
    <col min="4109" max="4109" width="16.5703125" style="429" customWidth="1"/>
    <col min="4110" max="4352" width="11.42578125" style="429"/>
    <col min="4353" max="4353" width="22.7109375" style="429" customWidth="1"/>
    <col min="4354" max="4354" width="15.42578125" style="429" customWidth="1"/>
    <col min="4355" max="4355" width="7.28515625" style="429" customWidth="1"/>
    <col min="4356" max="4356" width="11.42578125" style="429"/>
    <col min="4357" max="4357" width="5.7109375" style="429" customWidth="1"/>
    <col min="4358" max="4358" width="0" style="429" hidden="1" customWidth="1"/>
    <col min="4359" max="4359" width="9.5703125" style="429" customWidth="1"/>
    <col min="4360" max="4360" width="14" style="429" customWidth="1"/>
    <col min="4361" max="4361" width="16.28515625" style="429" customWidth="1"/>
    <col min="4362" max="4362" width="15.85546875" style="429" customWidth="1"/>
    <col min="4363" max="4363" width="11.7109375" style="429" customWidth="1"/>
    <col min="4364" max="4364" width="8.28515625" style="429" customWidth="1"/>
    <col min="4365" max="4365" width="16.5703125" style="429" customWidth="1"/>
    <col min="4366" max="4608" width="11.42578125" style="429"/>
    <col min="4609" max="4609" width="22.7109375" style="429" customWidth="1"/>
    <col min="4610" max="4610" width="15.42578125" style="429" customWidth="1"/>
    <col min="4611" max="4611" width="7.28515625" style="429" customWidth="1"/>
    <col min="4612" max="4612" width="11.42578125" style="429"/>
    <col min="4613" max="4613" width="5.7109375" style="429" customWidth="1"/>
    <col min="4614" max="4614" width="0" style="429" hidden="1" customWidth="1"/>
    <col min="4615" max="4615" width="9.5703125" style="429" customWidth="1"/>
    <col min="4616" max="4616" width="14" style="429" customWidth="1"/>
    <col min="4617" max="4617" width="16.28515625" style="429" customWidth="1"/>
    <col min="4618" max="4618" width="15.85546875" style="429" customWidth="1"/>
    <col min="4619" max="4619" width="11.7109375" style="429" customWidth="1"/>
    <col min="4620" max="4620" width="8.28515625" style="429" customWidth="1"/>
    <col min="4621" max="4621" width="16.5703125" style="429" customWidth="1"/>
    <col min="4622" max="4864" width="11.42578125" style="429"/>
    <col min="4865" max="4865" width="22.7109375" style="429" customWidth="1"/>
    <col min="4866" max="4866" width="15.42578125" style="429" customWidth="1"/>
    <col min="4867" max="4867" width="7.28515625" style="429" customWidth="1"/>
    <col min="4868" max="4868" width="11.42578125" style="429"/>
    <col min="4869" max="4869" width="5.7109375" style="429" customWidth="1"/>
    <col min="4870" max="4870" width="0" style="429" hidden="1" customWidth="1"/>
    <col min="4871" max="4871" width="9.5703125" style="429" customWidth="1"/>
    <col min="4872" max="4872" width="14" style="429" customWidth="1"/>
    <col min="4873" max="4873" width="16.28515625" style="429" customWidth="1"/>
    <col min="4874" max="4874" width="15.85546875" style="429" customWidth="1"/>
    <col min="4875" max="4875" width="11.7109375" style="429" customWidth="1"/>
    <col min="4876" max="4876" width="8.28515625" style="429" customWidth="1"/>
    <col min="4877" max="4877" width="16.5703125" style="429" customWidth="1"/>
    <col min="4878" max="5120" width="11.42578125" style="429"/>
    <col min="5121" max="5121" width="22.7109375" style="429" customWidth="1"/>
    <col min="5122" max="5122" width="15.42578125" style="429" customWidth="1"/>
    <col min="5123" max="5123" width="7.28515625" style="429" customWidth="1"/>
    <col min="5124" max="5124" width="11.42578125" style="429"/>
    <col min="5125" max="5125" width="5.7109375" style="429" customWidth="1"/>
    <col min="5126" max="5126" width="0" style="429" hidden="1" customWidth="1"/>
    <col min="5127" max="5127" width="9.5703125" style="429" customWidth="1"/>
    <col min="5128" max="5128" width="14" style="429" customWidth="1"/>
    <col min="5129" max="5129" width="16.28515625" style="429" customWidth="1"/>
    <col min="5130" max="5130" width="15.85546875" style="429" customWidth="1"/>
    <col min="5131" max="5131" width="11.7109375" style="429" customWidth="1"/>
    <col min="5132" max="5132" width="8.28515625" style="429" customWidth="1"/>
    <col min="5133" max="5133" width="16.5703125" style="429" customWidth="1"/>
    <col min="5134" max="5376" width="11.42578125" style="429"/>
    <col min="5377" max="5377" width="22.7109375" style="429" customWidth="1"/>
    <col min="5378" max="5378" width="15.42578125" style="429" customWidth="1"/>
    <col min="5379" max="5379" width="7.28515625" style="429" customWidth="1"/>
    <col min="5380" max="5380" width="11.42578125" style="429"/>
    <col min="5381" max="5381" width="5.7109375" style="429" customWidth="1"/>
    <col min="5382" max="5382" width="0" style="429" hidden="1" customWidth="1"/>
    <col min="5383" max="5383" width="9.5703125" style="429" customWidth="1"/>
    <col min="5384" max="5384" width="14" style="429" customWidth="1"/>
    <col min="5385" max="5385" width="16.28515625" style="429" customWidth="1"/>
    <col min="5386" max="5386" width="15.85546875" style="429" customWidth="1"/>
    <col min="5387" max="5387" width="11.7109375" style="429" customWidth="1"/>
    <col min="5388" max="5388" width="8.28515625" style="429" customWidth="1"/>
    <col min="5389" max="5389" width="16.5703125" style="429" customWidth="1"/>
    <col min="5390" max="5632" width="11.42578125" style="429"/>
    <col min="5633" max="5633" width="22.7109375" style="429" customWidth="1"/>
    <col min="5634" max="5634" width="15.42578125" style="429" customWidth="1"/>
    <col min="5635" max="5635" width="7.28515625" style="429" customWidth="1"/>
    <col min="5636" max="5636" width="11.42578125" style="429"/>
    <col min="5637" max="5637" width="5.7109375" style="429" customWidth="1"/>
    <col min="5638" max="5638" width="0" style="429" hidden="1" customWidth="1"/>
    <col min="5639" max="5639" width="9.5703125" style="429" customWidth="1"/>
    <col min="5640" max="5640" width="14" style="429" customWidth="1"/>
    <col min="5641" max="5641" width="16.28515625" style="429" customWidth="1"/>
    <col min="5642" max="5642" width="15.85546875" style="429" customWidth="1"/>
    <col min="5643" max="5643" width="11.7109375" style="429" customWidth="1"/>
    <col min="5644" max="5644" width="8.28515625" style="429" customWidth="1"/>
    <col min="5645" max="5645" width="16.5703125" style="429" customWidth="1"/>
    <col min="5646" max="5888" width="11.42578125" style="429"/>
    <col min="5889" max="5889" width="22.7109375" style="429" customWidth="1"/>
    <col min="5890" max="5890" width="15.42578125" style="429" customWidth="1"/>
    <col min="5891" max="5891" width="7.28515625" style="429" customWidth="1"/>
    <col min="5892" max="5892" width="11.42578125" style="429"/>
    <col min="5893" max="5893" width="5.7109375" style="429" customWidth="1"/>
    <col min="5894" max="5894" width="0" style="429" hidden="1" customWidth="1"/>
    <col min="5895" max="5895" width="9.5703125" style="429" customWidth="1"/>
    <col min="5896" max="5896" width="14" style="429" customWidth="1"/>
    <col min="5897" max="5897" width="16.28515625" style="429" customWidth="1"/>
    <col min="5898" max="5898" width="15.85546875" style="429" customWidth="1"/>
    <col min="5899" max="5899" width="11.7109375" style="429" customWidth="1"/>
    <col min="5900" max="5900" width="8.28515625" style="429" customWidth="1"/>
    <col min="5901" max="5901" width="16.5703125" style="429" customWidth="1"/>
    <col min="5902" max="6144" width="11.42578125" style="429"/>
    <col min="6145" max="6145" width="22.7109375" style="429" customWidth="1"/>
    <col min="6146" max="6146" width="15.42578125" style="429" customWidth="1"/>
    <col min="6147" max="6147" width="7.28515625" style="429" customWidth="1"/>
    <col min="6148" max="6148" width="11.42578125" style="429"/>
    <col min="6149" max="6149" width="5.7109375" style="429" customWidth="1"/>
    <col min="6150" max="6150" width="0" style="429" hidden="1" customWidth="1"/>
    <col min="6151" max="6151" width="9.5703125" style="429" customWidth="1"/>
    <col min="6152" max="6152" width="14" style="429" customWidth="1"/>
    <col min="6153" max="6153" width="16.28515625" style="429" customWidth="1"/>
    <col min="6154" max="6154" width="15.85546875" style="429" customWidth="1"/>
    <col min="6155" max="6155" width="11.7109375" style="429" customWidth="1"/>
    <col min="6156" max="6156" width="8.28515625" style="429" customWidth="1"/>
    <col min="6157" max="6157" width="16.5703125" style="429" customWidth="1"/>
    <col min="6158" max="6400" width="11.42578125" style="429"/>
    <col min="6401" max="6401" width="22.7109375" style="429" customWidth="1"/>
    <col min="6402" max="6402" width="15.42578125" style="429" customWidth="1"/>
    <col min="6403" max="6403" width="7.28515625" style="429" customWidth="1"/>
    <col min="6404" max="6404" width="11.42578125" style="429"/>
    <col min="6405" max="6405" width="5.7109375" style="429" customWidth="1"/>
    <col min="6406" max="6406" width="0" style="429" hidden="1" customWidth="1"/>
    <col min="6407" max="6407" width="9.5703125" style="429" customWidth="1"/>
    <col min="6408" max="6408" width="14" style="429" customWidth="1"/>
    <col min="6409" max="6409" width="16.28515625" style="429" customWidth="1"/>
    <col min="6410" max="6410" width="15.85546875" style="429" customWidth="1"/>
    <col min="6411" max="6411" width="11.7109375" style="429" customWidth="1"/>
    <col min="6412" max="6412" width="8.28515625" style="429" customWidth="1"/>
    <col min="6413" max="6413" width="16.5703125" style="429" customWidth="1"/>
    <col min="6414" max="6656" width="11.42578125" style="429"/>
    <col min="6657" max="6657" width="22.7109375" style="429" customWidth="1"/>
    <col min="6658" max="6658" width="15.42578125" style="429" customWidth="1"/>
    <col min="6659" max="6659" width="7.28515625" style="429" customWidth="1"/>
    <col min="6660" max="6660" width="11.42578125" style="429"/>
    <col min="6661" max="6661" width="5.7109375" style="429" customWidth="1"/>
    <col min="6662" max="6662" width="0" style="429" hidden="1" customWidth="1"/>
    <col min="6663" max="6663" width="9.5703125" style="429" customWidth="1"/>
    <col min="6664" max="6664" width="14" style="429" customWidth="1"/>
    <col min="6665" max="6665" width="16.28515625" style="429" customWidth="1"/>
    <col min="6666" max="6666" width="15.85546875" style="429" customWidth="1"/>
    <col min="6667" max="6667" width="11.7109375" style="429" customWidth="1"/>
    <col min="6668" max="6668" width="8.28515625" style="429" customWidth="1"/>
    <col min="6669" max="6669" width="16.5703125" style="429" customWidth="1"/>
    <col min="6670" max="6912" width="11.42578125" style="429"/>
    <col min="6913" max="6913" width="22.7109375" style="429" customWidth="1"/>
    <col min="6914" max="6914" width="15.42578125" style="429" customWidth="1"/>
    <col min="6915" max="6915" width="7.28515625" style="429" customWidth="1"/>
    <col min="6916" max="6916" width="11.42578125" style="429"/>
    <col min="6917" max="6917" width="5.7109375" style="429" customWidth="1"/>
    <col min="6918" max="6918" width="0" style="429" hidden="1" customWidth="1"/>
    <col min="6919" max="6919" width="9.5703125" style="429" customWidth="1"/>
    <col min="6920" max="6920" width="14" style="429" customWidth="1"/>
    <col min="6921" max="6921" width="16.28515625" style="429" customWidth="1"/>
    <col min="6922" max="6922" width="15.85546875" style="429" customWidth="1"/>
    <col min="6923" max="6923" width="11.7109375" style="429" customWidth="1"/>
    <col min="6924" max="6924" width="8.28515625" style="429" customWidth="1"/>
    <col min="6925" max="6925" width="16.5703125" style="429" customWidth="1"/>
    <col min="6926" max="7168" width="11.42578125" style="429"/>
    <col min="7169" max="7169" width="22.7109375" style="429" customWidth="1"/>
    <col min="7170" max="7170" width="15.42578125" style="429" customWidth="1"/>
    <col min="7171" max="7171" width="7.28515625" style="429" customWidth="1"/>
    <col min="7172" max="7172" width="11.42578125" style="429"/>
    <col min="7173" max="7173" width="5.7109375" style="429" customWidth="1"/>
    <col min="7174" max="7174" width="0" style="429" hidden="1" customWidth="1"/>
    <col min="7175" max="7175" width="9.5703125" style="429" customWidth="1"/>
    <col min="7176" max="7176" width="14" style="429" customWidth="1"/>
    <col min="7177" max="7177" width="16.28515625" style="429" customWidth="1"/>
    <col min="7178" max="7178" width="15.85546875" style="429" customWidth="1"/>
    <col min="7179" max="7179" width="11.7109375" style="429" customWidth="1"/>
    <col min="7180" max="7180" width="8.28515625" style="429" customWidth="1"/>
    <col min="7181" max="7181" width="16.5703125" style="429" customWidth="1"/>
    <col min="7182" max="7424" width="11.42578125" style="429"/>
    <col min="7425" max="7425" width="22.7109375" style="429" customWidth="1"/>
    <col min="7426" max="7426" width="15.42578125" style="429" customWidth="1"/>
    <col min="7427" max="7427" width="7.28515625" style="429" customWidth="1"/>
    <col min="7428" max="7428" width="11.42578125" style="429"/>
    <col min="7429" max="7429" width="5.7109375" style="429" customWidth="1"/>
    <col min="7430" max="7430" width="0" style="429" hidden="1" customWidth="1"/>
    <col min="7431" max="7431" width="9.5703125" style="429" customWidth="1"/>
    <col min="7432" max="7432" width="14" style="429" customWidth="1"/>
    <col min="7433" max="7433" width="16.28515625" style="429" customWidth="1"/>
    <col min="7434" max="7434" width="15.85546875" style="429" customWidth="1"/>
    <col min="7435" max="7435" width="11.7109375" style="429" customWidth="1"/>
    <col min="7436" max="7436" width="8.28515625" style="429" customWidth="1"/>
    <col min="7437" max="7437" width="16.5703125" style="429" customWidth="1"/>
    <col min="7438" max="7680" width="11.42578125" style="429"/>
    <col min="7681" max="7681" width="22.7109375" style="429" customWidth="1"/>
    <col min="7682" max="7682" width="15.42578125" style="429" customWidth="1"/>
    <col min="7683" max="7683" width="7.28515625" style="429" customWidth="1"/>
    <col min="7684" max="7684" width="11.42578125" style="429"/>
    <col min="7685" max="7685" width="5.7109375" style="429" customWidth="1"/>
    <col min="7686" max="7686" width="0" style="429" hidden="1" customWidth="1"/>
    <col min="7687" max="7687" width="9.5703125" style="429" customWidth="1"/>
    <col min="7688" max="7688" width="14" style="429" customWidth="1"/>
    <col min="7689" max="7689" width="16.28515625" style="429" customWidth="1"/>
    <col min="7690" max="7690" width="15.85546875" style="429" customWidth="1"/>
    <col min="7691" max="7691" width="11.7109375" style="429" customWidth="1"/>
    <col min="7692" max="7692" width="8.28515625" style="429" customWidth="1"/>
    <col min="7693" max="7693" width="16.5703125" style="429" customWidth="1"/>
    <col min="7694" max="7936" width="11.42578125" style="429"/>
    <col min="7937" max="7937" width="22.7109375" style="429" customWidth="1"/>
    <col min="7938" max="7938" width="15.42578125" style="429" customWidth="1"/>
    <col min="7939" max="7939" width="7.28515625" style="429" customWidth="1"/>
    <col min="7940" max="7940" width="11.42578125" style="429"/>
    <col min="7941" max="7941" width="5.7109375" style="429" customWidth="1"/>
    <col min="7942" max="7942" width="0" style="429" hidden="1" customWidth="1"/>
    <col min="7943" max="7943" width="9.5703125" style="429" customWidth="1"/>
    <col min="7944" max="7944" width="14" style="429" customWidth="1"/>
    <col min="7945" max="7945" width="16.28515625" style="429" customWidth="1"/>
    <col min="7946" max="7946" width="15.85546875" style="429" customWidth="1"/>
    <col min="7947" max="7947" width="11.7109375" style="429" customWidth="1"/>
    <col min="7948" max="7948" width="8.28515625" style="429" customWidth="1"/>
    <col min="7949" max="7949" width="16.5703125" style="429" customWidth="1"/>
    <col min="7950" max="8192" width="11.42578125" style="429"/>
    <col min="8193" max="8193" width="22.7109375" style="429" customWidth="1"/>
    <col min="8194" max="8194" width="15.42578125" style="429" customWidth="1"/>
    <col min="8195" max="8195" width="7.28515625" style="429" customWidth="1"/>
    <col min="8196" max="8196" width="11.42578125" style="429"/>
    <col min="8197" max="8197" width="5.7109375" style="429" customWidth="1"/>
    <col min="8198" max="8198" width="0" style="429" hidden="1" customWidth="1"/>
    <col min="8199" max="8199" width="9.5703125" style="429" customWidth="1"/>
    <col min="8200" max="8200" width="14" style="429" customWidth="1"/>
    <col min="8201" max="8201" width="16.28515625" style="429" customWidth="1"/>
    <col min="8202" max="8202" width="15.85546875" style="429" customWidth="1"/>
    <col min="8203" max="8203" width="11.7109375" style="429" customWidth="1"/>
    <col min="8204" max="8204" width="8.28515625" style="429" customWidth="1"/>
    <col min="8205" max="8205" width="16.5703125" style="429" customWidth="1"/>
    <col min="8206" max="8448" width="11.42578125" style="429"/>
    <col min="8449" max="8449" width="22.7109375" style="429" customWidth="1"/>
    <col min="8450" max="8450" width="15.42578125" style="429" customWidth="1"/>
    <col min="8451" max="8451" width="7.28515625" style="429" customWidth="1"/>
    <col min="8452" max="8452" width="11.42578125" style="429"/>
    <col min="8453" max="8453" width="5.7109375" style="429" customWidth="1"/>
    <col min="8454" max="8454" width="0" style="429" hidden="1" customWidth="1"/>
    <col min="8455" max="8455" width="9.5703125" style="429" customWidth="1"/>
    <col min="8456" max="8456" width="14" style="429" customWidth="1"/>
    <col min="8457" max="8457" width="16.28515625" style="429" customWidth="1"/>
    <col min="8458" max="8458" width="15.85546875" style="429" customWidth="1"/>
    <col min="8459" max="8459" width="11.7109375" style="429" customWidth="1"/>
    <col min="8460" max="8460" width="8.28515625" style="429" customWidth="1"/>
    <col min="8461" max="8461" width="16.5703125" style="429" customWidth="1"/>
    <col min="8462" max="8704" width="11.42578125" style="429"/>
    <col min="8705" max="8705" width="22.7109375" style="429" customWidth="1"/>
    <col min="8706" max="8706" width="15.42578125" style="429" customWidth="1"/>
    <col min="8707" max="8707" width="7.28515625" style="429" customWidth="1"/>
    <col min="8708" max="8708" width="11.42578125" style="429"/>
    <col min="8709" max="8709" width="5.7109375" style="429" customWidth="1"/>
    <col min="8710" max="8710" width="0" style="429" hidden="1" customWidth="1"/>
    <col min="8711" max="8711" width="9.5703125" style="429" customWidth="1"/>
    <col min="8712" max="8712" width="14" style="429" customWidth="1"/>
    <col min="8713" max="8713" width="16.28515625" style="429" customWidth="1"/>
    <col min="8714" max="8714" width="15.85546875" style="429" customWidth="1"/>
    <col min="8715" max="8715" width="11.7109375" style="429" customWidth="1"/>
    <col min="8716" max="8716" width="8.28515625" style="429" customWidth="1"/>
    <col min="8717" max="8717" width="16.5703125" style="429" customWidth="1"/>
    <col min="8718" max="8960" width="11.42578125" style="429"/>
    <col min="8961" max="8961" width="22.7109375" style="429" customWidth="1"/>
    <col min="8962" max="8962" width="15.42578125" style="429" customWidth="1"/>
    <col min="8963" max="8963" width="7.28515625" style="429" customWidth="1"/>
    <col min="8964" max="8964" width="11.42578125" style="429"/>
    <col min="8965" max="8965" width="5.7109375" style="429" customWidth="1"/>
    <col min="8966" max="8966" width="0" style="429" hidden="1" customWidth="1"/>
    <col min="8967" max="8967" width="9.5703125" style="429" customWidth="1"/>
    <col min="8968" max="8968" width="14" style="429" customWidth="1"/>
    <col min="8969" max="8969" width="16.28515625" style="429" customWidth="1"/>
    <col min="8970" max="8970" width="15.85546875" style="429" customWidth="1"/>
    <col min="8971" max="8971" width="11.7109375" style="429" customWidth="1"/>
    <col min="8972" max="8972" width="8.28515625" style="429" customWidth="1"/>
    <col min="8973" max="8973" width="16.5703125" style="429" customWidth="1"/>
    <col min="8974" max="9216" width="11.42578125" style="429"/>
    <col min="9217" max="9217" width="22.7109375" style="429" customWidth="1"/>
    <col min="9218" max="9218" width="15.42578125" style="429" customWidth="1"/>
    <col min="9219" max="9219" width="7.28515625" style="429" customWidth="1"/>
    <col min="9220" max="9220" width="11.42578125" style="429"/>
    <col min="9221" max="9221" width="5.7109375" style="429" customWidth="1"/>
    <col min="9222" max="9222" width="0" style="429" hidden="1" customWidth="1"/>
    <col min="9223" max="9223" width="9.5703125" style="429" customWidth="1"/>
    <col min="9224" max="9224" width="14" style="429" customWidth="1"/>
    <col min="9225" max="9225" width="16.28515625" style="429" customWidth="1"/>
    <col min="9226" max="9226" width="15.85546875" style="429" customWidth="1"/>
    <col min="9227" max="9227" width="11.7109375" style="429" customWidth="1"/>
    <col min="9228" max="9228" width="8.28515625" style="429" customWidth="1"/>
    <col min="9229" max="9229" width="16.5703125" style="429" customWidth="1"/>
    <col min="9230" max="9472" width="11.42578125" style="429"/>
    <col min="9473" max="9473" width="22.7109375" style="429" customWidth="1"/>
    <col min="9474" max="9474" width="15.42578125" style="429" customWidth="1"/>
    <col min="9475" max="9475" width="7.28515625" style="429" customWidth="1"/>
    <col min="9476" max="9476" width="11.42578125" style="429"/>
    <col min="9477" max="9477" width="5.7109375" style="429" customWidth="1"/>
    <col min="9478" max="9478" width="0" style="429" hidden="1" customWidth="1"/>
    <col min="9479" max="9479" width="9.5703125" style="429" customWidth="1"/>
    <col min="9480" max="9480" width="14" style="429" customWidth="1"/>
    <col min="9481" max="9481" width="16.28515625" style="429" customWidth="1"/>
    <col min="9482" max="9482" width="15.85546875" style="429" customWidth="1"/>
    <col min="9483" max="9483" width="11.7109375" style="429" customWidth="1"/>
    <col min="9484" max="9484" width="8.28515625" style="429" customWidth="1"/>
    <col min="9485" max="9485" width="16.5703125" style="429" customWidth="1"/>
    <col min="9486" max="9728" width="11.42578125" style="429"/>
    <col min="9729" max="9729" width="22.7109375" style="429" customWidth="1"/>
    <col min="9730" max="9730" width="15.42578125" style="429" customWidth="1"/>
    <col min="9731" max="9731" width="7.28515625" style="429" customWidth="1"/>
    <col min="9732" max="9732" width="11.42578125" style="429"/>
    <col min="9733" max="9733" width="5.7109375" style="429" customWidth="1"/>
    <col min="9734" max="9734" width="0" style="429" hidden="1" customWidth="1"/>
    <col min="9735" max="9735" width="9.5703125" style="429" customWidth="1"/>
    <col min="9736" max="9736" width="14" style="429" customWidth="1"/>
    <col min="9737" max="9737" width="16.28515625" style="429" customWidth="1"/>
    <col min="9738" max="9738" width="15.85546875" style="429" customWidth="1"/>
    <col min="9739" max="9739" width="11.7109375" style="429" customWidth="1"/>
    <col min="9740" max="9740" width="8.28515625" style="429" customWidth="1"/>
    <col min="9741" max="9741" width="16.5703125" style="429" customWidth="1"/>
    <col min="9742" max="9984" width="11.42578125" style="429"/>
    <col min="9985" max="9985" width="22.7109375" style="429" customWidth="1"/>
    <col min="9986" max="9986" width="15.42578125" style="429" customWidth="1"/>
    <col min="9987" max="9987" width="7.28515625" style="429" customWidth="1"/>
    <col min="9988" max="9988" width="11.42578125" style="429"/>
    <col min="9989" max="9989" width="5.7109375" style="429" customWidth="1"/>
    <col min="9990" max="9990" width="0" style="429" hidden="1" customWidth="1"/>
    <col min="9991" max="9991" width="9.5703125" style="429" customWidth="1"/>
    <col min="9992" max="9992" width="14" style="429" customWidth="1"/>
    <col min="9993" max="9993" width="16.28515625" style="429" customWidth="1"/>
    <col min="9994" max="9994" width="15.85546875" style="429" customWidth="1"/>
    <col min="9995" max="9995" width="11.7109375" style="429" customWidth="1"/>
    <col min="9996" max="9996" width="8.28515625" style="429" customWidth="1"/>
    <col min="9997" max="9997" width="16.5703125" style="429" customWidth="1"/>
    <col min="9998" max="10240" width="11.42578125" style="429"/>
    <col min="10241" max="10241" width="22.7109375" style="429" customWidth="1"/>
    <col min="10242" max="10242" width="15.42578125" style="429" customWidth="1"/>
    <col min="10243" max="10243" width="7.28515625" style="429" customWidth="1"/>
    <col min="10244" max="10244" width="11.42578125" style="429"/>
    <col min="10245" max="10245" width="5.7109375" style="429" customWidth="1"/>
    <col min="10246" max="10246" width="0" style="429" hidden="1" customWidth="1"/>
    <col min="10247" max="10247" width="9.5703125" style="429" customWidth="1"/>
    <col min="10248" max="10248" width="14" style="429" customWidth="1"/>
    <col min="10249" max="10249" width="16.28515625" style="429" customWidth="1"/>
    <col min="10250" max="10250" width="15.85546875" style="429" customWidth="1"/>
    <col min="10251" max="10251" width="11.7109375" style="429" customWidth="1"/>
    <col min="10252" max="10252" width="8.28515625" style="429" customWidth="1"/>
    <col min="10253" max="10253" width="16.5703125" style="429" customWidth="1"/>
    <col min="10254" max="10496" width="11.42578125" style="429"/>
    <col min="10497" max="10497" width="22.7109375" style="429" customWidth="1"/>
    <col min="10498" max="10498" width="15.42578125" style="429" customWidth="1"/>
    <col min="10499" max="10499" width="7.28515625" style="429" customWidth="1"/>
    <col min="10500" max="10500" width="11.42578125" style="429"/>
    <col min="10501" max="10501" width="5.7109375" style="429" customWidth="1"/>
    <col min="10502" max="10502" width="0" style="429" hidden="1" customWidth="1"/>
    <col min="10503" max="10503" width="9.5703125" style="429" customWidth="1"/>
    <col min="10504" max="10504" width="14" style="429" customWidth="1"/>
    <col min="10505" max="10505" width="16.28515625" style="429" customWidth="1"/>
    <col min="10506" max="10506" width="15.85546875" style="429" customWidth="1"/>
    <col min="10507" max="10507" width="11.7109375" style="429" customWidth="1"/>
    <col min="10508" max="10508" width="8.28515625" style="429" customWidth="1"/>
    <col min="10509" max="10509" width="16.5703125" style="429" customWidth="1"/>
    <col min="10510" max="10752" width="11.42578125" style="429"/>
    <col min="10753" max="10753" width="22.7109375" style="429" customWidth="1"/>
    <col min="10754" max="10754" width="15.42578125" style="429" customWidth="1"/>
    <col min="10755" max="10755" width="7.28515625" style="429" customWidth="1"/>
    <col min="10756" max="10756" width="11.42578125" style="429"/>
    <col min="10757" max="10757" width="5.7109375" style="429" customWidth="1"/>
    <col min="10758" max="10758" width="0" style="429" hidden="1" customWidth="1"/>
    <col min="10759" max="10759" width="9.5703125" style="429" customWidth="1"/>
    <col min="10760" max="10760" width="14" style="429" customWidth="1"/>
    <col min="10761" max="10761" width="16.28515625" style="429" customWidth="1"/>
    <col min="10762" max="10762" width="15.85546875" style="429" customWidth="1"/>
    <col min="10763" max="10763" width="11.7109375" style="429" customWidth="1"/>
    <col min="10764" max="10764" width="8.28515625" style="429" customWidth="1"/>
    <col min="10765" max="10765" width="16.5703125" style="429" customWidth="1"/>
    <col min="10766" max="11008" width="11.42578125" style="429"/>
    <col min="11009" max="11009" width="22.7109375" style="429" customWidth="1"/>
    <col min="11010" max="11010" width="15.42578125" style="429" customWidth="1"/>
    <col min="11011" max="11011" width="7.28515625" style="429" customWidth="1"/>
    <col min="11012" max="11012" width="11.42578125" style="429"/>
    <col min="11013" max="11013" width="5.7109375" style="429" customWidth="1"/>
    <col min="11014" max="11014" width="0" style="429" hidden="1" customWidth="1"/>
    <col min="11015" max="11015" width="9.5703125" style="429" customWidth="1"/>
    <col min="11016" max="11016" width="14" style="429" customWidth="1"/>
    <col min="11017" max="11017" width="16.28515625" style="429" customWidth="1"/>
    <col min="11018" max="11018" width="15.85546875" style="429" customWidth="1"/>
    <col min="11019" max="11019" width="11.7109375" style="429" customWidth="1"/>
    <col min="11020" max="11020" width="8.28515625" style="429" customWidth="1"/>
    <col min="11021" max="11021" width="16.5703125" style="429" customWidth="1"/>
    <col min="11022" max="11264" width="11.42578125" style="429"/>
    <col min="11265" max="11265" width="22.7109375" style="429" customWidth="1"/>
    <col min="11266" max="11266" width="15.42578125" style="429" customWidth="1"/>
    <col min="11267" max="11267" width="7.28515625" style="429" customWidth="1"/>
    <col min="11268" max="11268" width="11.42578125" style="429"/>
    <col min="11269" max="11269" width="5.7109375" style="429" customWidth="1"/>
    <col min="11270" max="11270" width="0" style="429" hidden="1" customWidth="1"/>
    <col min="11271" max="11271" width="9.5703125" style="429" customWidth="1"/>
    <col min="11272" max="11272" width="14" style="429" customWidth="1"/>
    <col min="11273" max="11273" width="16.28515625" style="429" customWidth="1"/>
    <col min="11274" max="11274" width="15.85546875" style="429" customWidth="1"/>
    <col min="11275" max="11275" width="11.7109375" style="429" customWidth="1"/>
    <col min="11276" max="11276" width="8.28515625" style="429" customWidth="1"/>
    <col min="11277" max="11277" width="16.5703125" style="429" customWidth="1"/>
    <col min="11278" max="11520" width="11.42578125" style="429"/>
    <col min="11521" max="11521" width="22.7109375" style="429" customWidth="1"/>
    <col min="11522" max="11522" width="15.42578125" style="429" customWidth="1"/>
    <col min="11523" max="11523" width="7.28515625" style="429" customWidth="1"/>
    <col min="11524" max="11524" width="11.42578125" style="429"/>
    <col min="11525" max="11525" width="5.7109375" style="429" customWidth="1"/>
    <col min="11526" max="11526" width="0" style="429" hidden="1" customWidth="1"/>
    <col min="11527" max="11527" width="9.5703125" style="429" customWidth="1"/>
    <col min="11528" max="11528" width="14" style="429" customWidth="1"/>
    <col min="11529" max="11529" width="16.28515625" style="429" customWidth="1"/>
    <col min="11530" max="11530" width="15.85546875" style="429" customWidth="1"/>
    <col min="11531" max="11531" width="11.7109375" style="429" customWidth="1"/>
    <col min="11532" max="11532" width="8.28515625" style="429" customWidth="1"/>
    <col min="11533" max="11533" width="16.5703125" style="429" customWidth="1"/>
    <col min="11534" max="11776" width="11.42578125" style="429"/>
    <col min="11777" max="11777" width="22.7109375" style="429" customWidth="1"/>
    <col min="11778" max="11778" width="15.42578125" style="429" customWidth="1"/>
    <col min="11779" max="11779" width="7.28515625" style="429" customWidth="1"/>
    <col min="11780" max="11780" width="11.42578125" style="429"/>
    <col min="11781" max="11781" width="5.7109375" style="429" customWidth="1"/>
    <col min="11782" max="11782" width="0" style="429" hidden="1" customWidth="1"/>
    <col min="11783" max="11783" width="9.5703125" style="429" customWidth="1"/>
    <col min="11784" max="11784" width="14" style="429" customWidth="1"/>
    <col min="11785" max="11785" width="16.28515625" style="429" customWidth="1"/>
    <col min="11786" max="11786" width="15.85546875" style="429" customWidth="1"/>
    <col min="11787" max="11787" width="11.7109375" style="429" customWidth="1"/>
    <col min="11788" max="11788" width="8.28515625" style="429" customWidth="1"/>
    <col min="11789" max="11789" width="16.5703125" style="429" customWidth="1"/>
    <col min="11790" max="12032" width="11.42578125" style="429"/>
    <col min="12033" max="12033" width="22.7109375" style="429" customWidth="1"/>
    <col min="12034" max="12034" width="15.42578125" style="429" customWidth="1"/>
    <col min="12035" max="12035" width="7.28515625" style="429" customWidth="1"/>
    <col min="12036" max="12036" width="11.42578125" style="429"/>
    <col min="12037" max="12037" width="5.7109375" style="429" customWidth="1"/>
    <col min="12038" max="12038" width="0" style="429" hidden="1" customWidth="1"/>
    <col min="12039" max="12039" width="9.5703125" style="429" customWidth="1"/>
    <col min="12040" max="12040" width="14" style="429" customWidth="1"/>
    <col min="12041" max="12041" width="16.28515625" style="429" customWidth="1"/>
    <col min="12042" max="12042" width="15.85546875" style="429" customWidth="1"/>
    <col min="12043" max="12043" width="11.7109375" style="429" customWidth="1"/>
    <col min="12044" max="12044" width="8.28515625" style="429" customWidth="1"/>
    <col min="12045" max="12045" width="16.5703125" style="429" customWidth="1"/>
    <col min="12046" max="12288" width="11.42578125" style="429"/>
    <col min="12289" max="12289" width="22.7109375" style="429" customWidth="1"/>
    <col min="12290" max="12290" width="15.42578125" style="429" customWidth="1"/>
    <col min="12291" max="12291" width="7.28515625" style="429" customWidth="1"/>
    <col min="12292" max="12292" width="11.42578125" style="429"/>
    <col min="12293" max="12293" width="5.7109375" style="429" customWidth="1"/>
    <col min="12294" max="12294" width="0" style="429" hidden="1" customWidth="1"/>
    <col min="12295" max="12295" width="9.5703125" style="429" customWidth="1"/>
    <col min="12296" max="12296" width="14" style="429" customWidth="1"/>
    <col min="12297" max="12297" width="16.28515625" style="429" customWidth="1"/>
    <col min="12298" max="12298" width="15.85546875" style="429" customWidth="1"/>
    <col min="12299" max="12299" width="11.7109375" style="429" customWidth="1"/>
    <col min="12300" max="12300" width="8.28515625" style="429" customWidth="1"/>
    <col min="12301" max="12301" width="16.5703125" style="429" customWidth="1"/>
    <col min="12302" max="12544" width="11.42578125" style="429"/>
    <col min="12545" max="12545" width="22.7109375" style="429" customWidth="1"/>
    <col min="12546" max="12546" width="15.42578125" style="429" customWidth="1"/>
    <col min="12547" max="12547" width="7.28515625" style="429" customWidth="1"/>
    <col min="12548" max="12548" width="11.42578125" style="429"/>
    <col min="12549" max="12549" width="5.7109375" style="429" customWidth="1"/>
    <col min="12550" max="12550" width="0" style="429" hidden="1" customWidth="1"/>
    <col min="12551" max="12551" width="9.5703125" style="429" customWidth="1"/>
    <col min="12552" max="12552" width="14" style="429" customWidth="1"/>
    <col min="12553" max="12553" width="16.28515625" style="429" customWidth="1"/>
    <col min="12554" max="12554" width="15.85546875" style="429" customWidth="1"/>
    <col min="12555" max="12555" width="11.7109375" style="429" customWidth="1"/>
    <col min="12556" max="12556" width="8.28515625" style="429" customWidth="1"/>
    <col min="12557" max="12557" width="16.5703125" style="429" customWidth="1"/>
    <col min="12558" max="12800" width="11.42578125" style="429"/>
    <col min="12801" max="12801" width="22.7109375" style="429" customWidth="1"/>
    <col min="12802" max="12802" width="15.42578125" style="429" customWidth="1"/>
    <col min="12803" max="12803" width="7.28515625" style="429" customWidth="1"/>
    <col min="12804" max="12804" width="11.42578125" style="429"/>
    <col min="12805" max="12805" width="5.7109375" style="429" customWidth="1"/>
    <col min="12806" max="12806" width="0" style="429" hidden="1" customWidth="1"/>
    <col min="12807" max="12807" width="9.5703125" style="429" customWidth="1"/>
    <col min="12808" max="12808" width="14" style="429" customWidth="1"/>
    <col min="12809" max="12809" width="16.28515625" style="429" customWidth="1"/>
    <col min="12810" max="12810" width="15.85546875" style="429" customWidth="1"/>
    <col min="12811" max="12811" width="11.7109375" style="429" customWidth="1"/>
    <col min="12812" max="12812" width="8.28515625" style="429" customWidth="1"/>
    <col min="12813" max="12813" width="16.5703125" style="429" customWidth="1"/>
    <col min="12814" max="13056" width="11.42578125" style="429"/>
    <col min="13057" max="13057" width="22.7109375" style="429" customWidth="1"/>
    <col min="13058" max="13058" width="15.42578125" style="429" customWidth="1"/>
    <col min="13059" max="13059" width="7.28515625" style="429" customWidth="1"/>
    <col min="13060" max="13060" width="11.42578125" style="429"/>
    <col min="13061" max="13061" width="5.7109375" style="429" customWidth="1"/>
    <col min="13062" max="13062" width="0" style="429" hidden="1" customWidth="1"/>
    <col min="13063" max="13063" width="9.5703125" style="429" customWidth="1"/>
    <col min="13064" max="13064" width="14" style="429" customWidth="1"/>
    <col min="13065" max="13065" width="16.28515625" style="429" customWidth="1"/>
    <col min="13066" max="13066" width="15.85546875" style="429" customWidth="1"/>
    <col min="13067" max="13067" width="11.7109375" style="429" customWidth="1"/>
    <col min="13068" max="13068" width="8.28515625" style="429" customWidth="1"/>
    <col min="13069" max="13069" width="16.5703125" style="429" customWidth="1"/>
    <col min="13070" max="13312" width="11.42578125" style="429"/>
    <col min="13313" max="13313" width="22.7109375" style="429" customWidth="1"/>
    <col min="13314" max="13314" width="15.42578125" style="429" customWidth="1"/>
    <col min="13315" max="13315" width="7.28515625" style="429" customWidth="1"/>
    <col min="13316" max="13316" width="11.42578125" style="429"/>
    <col min="13317" max="13317" width="5.7109375" style="429" customWidth="1"/>
    <col min="13318" max="13318" width="0" style="429" hidden="1" customWidth="1"/>
    <col min="13319" max="13319" width="9.5703125" style="429" customWidth="1"/>
    <col min="13320" max="13320" width="14" style="429" customWidth="1"/>
    <col min="13321" max="13321" width="16.28515625" style="429" customWidth="1"/>
    <col min="13322" max="13322" width="15.85546875" style="429" customWidth="1"/>
    <col min="13323" max="13323" width="11.7109375" style="429" customWidth="1"/>
    <col min="13324" max="13324" width="8.28515625" style="429" customWidth="1"/>
    <col min="13325" max="13325" width="16.5703125" style="429" customWidth="1"/>
    <col min="13326" max="13568" width="11.42578125" style="429"/>
    <col min="13569" max="13569" width="22.7109375" style="429" customWidth="1"/>
    <col min="13570" max="13570" width="15.42578125" style="429" customWidth="1"/>
    <col min="13571" max="13571" width="7.28515625" style="429" customWidth="1"/>
    <col min="13572" max="13572" width="11.42578125" style="429"/>
    <col min="13573" max="13573" width="5.7109375" style="429" customWidth="1"/>
    <col min="13574" max="13574" width="0" style="429" hidden="1" customWidth="1"/>
    <col min="13575" max="13575" width="9.5703125" style="429" customWidth="1"/>
    <col min="13576" max="13576" width="14" style="429" customWidth="1"/>
    <col min="13577" max="13577" width="16.28515625" style="429" customWidth="1"/>
    <col min="13578" max="13578" width="15.85546875" style="429" customWidth="1"/>
    <col min="13579" max="13579" width="11.7109375" style="429" customWidth="1"/>
    <col min="13580" max="13580" width="8.28515625" style="429" customWidth="1"/>
    <col min="13581" max="13581" width="16.5703125" style="429" customWidth="1"/>
    <col min="13582" max="13824" width="11.42578125" style="429"/>
    <col min="13825" max="13825" width="22.7109375" style="429" customWidth="1"/>
    <col min="13826" max="13826" width="15.42578125" style="429" customWidth="1"/>
    <col min="13827" max="13827" width="7.28515625" style="429" customWidth="1"/>
    <col min="13828" max="13828" width="11.42578125" style="429"/>
    <col min="13829" max="13829" width="5.7109375" style="429" customWidth="1"/>
    <col min="13830" max="13830" width="0" style="429" hidden="1" customWidth="1"/>
    <col min="13831" max="13831" width="9.5703125" style="429" customWidth="1"/>
    <col min="13832" max="13832" width="14" style="429" customWidth="1"/>
    <col min="13833" max="13833" width="16.28515625" style="429" customWidth="1"/>
    <col min="13834" max="13834" width="15.85546875" style="429" customWidth="1"/>
    <col min="13835" max="13835" width="11.7109375" style="429" customWidth="1"/>
    <col min="13836" max="13836" width="8.28515625" style="429" customWidth="1"/>
    <col min="13837" max="13837" width="16.5703125" style="429" customWidth="1"/>
    <col min="13838" max="14080" width="11.42578125" style="429"/>
    <col min="14081" max="14081" width="22.7109375" style="429" customWidth="1"/>
    <col min="14082" max="14082" width="15.42578125" style="429" customWidth="1"/>
    <col min="14083" max="14083" width="7.28515625" style="429" customWidth="1"/>
    <col min="14084" max="14084" width="11.42578125" style="429"/>
    <col min="14085" max="14085" width="5.7109375" style="429" customWidth="1"/>
    <col min="14086" max="14086" width="0" style="429" hidden="1" customWidth="1"/>
    <col min="14087" max="14087" width="9.5703125" style="429" customWidth="1"/>
    <col min="14088" max="14088" width="14" style="429" customWidth="1"/>
    <col min="14089" max="14089" width="16.28515625" style="429" customWidth="1"/>
    <col min="14090" max="14090" width="15.85546875" style="429" customWidth="1"/>
    <col min="14091" max="14091" width="11.7109375" style="429" customWidth="1"/>
    <col min="14092" max="14092" width="8.28515625" style="429" customWidth="1"/>
    <col min="14093" max="14093" width="16.5703125" style="429" customWidth="1"/>
    <col min="14094" max="14336" width="11.42578125" style="429"/>
    <col min="14337" max="14337" width="22.7109375" style="429" customWidth="1"/>
    <col min="14338" max="14338" width="15.42578125" style="429" customWidth="1"/>
    <col min="14339" max="14339" width="7.28515625" style="429" customWidth="1"/>
    <col min="14340" max="14340" width="11.42578125" style="429"/>
    <col min="14341" max="14341" width="5.7109375" style="429" customWidth="1"/>
    <col min="14342" max="14342" width="0" style="429" hidden="1" customWidth="1"/>
    <col min="14343" max="14343" width="9.5703125" style="429" customWidth="1"/>
    <col min="14344" max="14344" width="14" style="429" customWidth="1"/>
    <col min="14345" max="14345" width="16.28515625" style="429" customWidth="1"/>
    <col min="14346" max="14346" width="15.85546875" style="429" customWidth="1"/>
    <col min="14347" max="14347" width="11.7109375" style="429" customWidth="1"/>
    <col min="14348" max="14348" width="8.28515625" style="429" customWidth="1"/>
    <col min="14349" max="14349" width="16.5703125" style="429" customWidth="1"/>
    <col min="14350" max="14592" width="11.42578125" style="429"/>
    <col min="14593" max="14593" width="22.7109375" style="429" customWidth="1"/>
    <col min="14594" max="14594" width="15.42578125" style="429" customWidth="1"/>
    <col min="14595" max="14595" width="7.28515625" style="429" customWidth="1"/>
    <col min="14596" max="14596" width="11.42578125" style="429"/>
    <col min="14597" max="14597" width="5.7109375" style="429" customWidth="1"/>
    <col min="14598" max="14598" width="0" style="429" hidden="1" customWidth="1"/>
    <col min="14599" max="14599" width="9.5703125" style="429" customWidth="1"/>
    <col min="14600" max="14600" width="14" style="429" customWidth="1"/>
    <col min="14601" max="14601" width="16.28515625" style="429" customWidth="1"/>
    <col min="14602" max="14602" width="15.85546875" style="429" customWidth="1"/>
    <col min="14603" max="14603" width="11.7109375" style="429" customWidth="1"/>
    <col min="14604" max="14604" width="8.28515625" style="429" customWidth="1"/>
    <col min="14605" max="14605" width="16.5703125" style="429" customWidth="1"/>
    <col min="14606" max="14848" width="11.42578125" style="429"/>
    <col min="14849" max="14849" width="22.7109375" style="429" customWidth="1"/>
    <col min="14850" max="14850" width="15.42578125" style="429" customWidth="1"/>
    <col min="14851" max="14851" width="7.28515625" style="429" customWidth="1"/>
    <col min="14852" max="14852" width="11.42578125" style="429"/>
    <col min="14853" max="14853" width="5.7109375" style="429" customWidth="1"/>
    <col min="14854" max="14854" width="0" style="429" hidden="1" customWidth="1"/>
    <col min="14855" max="14855" width="9.5703125" style="429" customWidth="1"/>
    <col min="14856" max="14856" width="14" style="429" customWidth="1"/>
    <col min="14857" max="14857" width="16.28515625" style="429" customWidth="1"/>
    <col min="14858" max="14858" width="15.85546875" style="429" customWidth="1"/>
    <col min="14859" max="14859" width="11.7109375" style="429" customWidth="1"/>
    <col min="14860" max="14860" width="8.28515625" style="429" customWidth="1"/>
    <col min="14861" max="14861" width="16.5703125" style="429" customWidth="1"/>
    <col min="14862" max="15104" width="11.42578125" style="429"/>
    <col min="15105" max="15105" width="22.7109375" style="429" customWidth="1"/>
    <col min="15106" max="15106" width="15.42578125" style="429" customWidth="1"/>
    <col min="15107" max="15107" width="7.28515625" style="429" customWidth="1"/>
    <col min="15108" max="15108" width="11.42578125" style="429"/>
    <col min="15109" max="15109" width="5.7109375" style="429" customWidth="1"/>
    <col min="15110" max="15110" width="0" style="429" hidden="1" customWidth="1"/>
    <col min="15111" max="15111" width="9.5703125" style="429" customWidth="1"/>
    <col min="15112" max="15112" width="14" style="429" customWidth="1"/>
    <col min="15113" max="15113" width="16.28515625" style="429" customWidth="1"/>
    <col min="15114" max="15114" width="15.85546875" style="429" customWidth="1"/>
    <col min="15115" max="15115" width="11.7109375" style="429" customWidth="1"/>
    <col min="15116" max="15116" width="8.28515625" style="429" customWidth="1"/>
    <col min="15117" max="15117" width="16.5703125" style="429" customWidth="1"/>
    <col min="15118" max="15360" width="11.42578125" style="429"/>
    <col min="15361" max="15361" width="22.7109375" style="429" customWidth="1"/>
    <col min="15362" max="15362" width="15.42578125" style="429" customWidth="1"/>
    <col min="15363" max="15363" width="7.28515625" style="429" customWidth="1"/>
    <col min="15364" max="15364" width="11.42578125" style="429"/>
    <col min="15365" max="15365" width="5.7109375" style="429" customWidth="1"/>
    <col min="15366" max="15366" width="0" style="429" hidden="1" customWidth="1"/>
    <col min="15367" max="15367" width="9.5703125" style="429" customWidth="1"/>
    <col min="15368" max="15368" width="14" style="429" customWidth="1"/>
    <col min="15369" max="15369" width="16.28515625" style="429" customWidth="1"/>
    <col min="15370" max="15370" width="15.85546875" style="429" customWidth="1"/>
    <col min="15371" max="15371" width="11.7109375" style="429" customWidth="1"/>
    <col min="15372" max="15372" width="8.28515625" style="429" customWidth="1"/>
    <col min="15373" max="15373" width="16.5703125" style="429" customWidth="1"/>
    <col min="15374" max="15616" width="11.42578125" style="429"/>
    <col min="15617" max="15617" width="22.7109375" style="429" customWidth="1"/>
    <col min="15618" max="15618" width="15.42578125" style="429" customWidth="1"/>
    <col min="15619" max="15619" width="7.28515625" style="429" customWidth="1"/>
    <col min="15620" max="15620" width="11.42578125" style="429"/>
    <col min="15621" max="15621" width="5.7109375" style="429" customWidth="1"/>
    <col min="15622" max="15622" width="0" style="429" hidden="1" customWidth="1"/>
    <col min="15623" max="15623" width="9.5703125" style="429" customWidth="1"/>
    <col min="15624" max="15624" width="14" style="429" customWidth="1"/>
    <col min="15625" max="15625" width="16.28515625" style="429" customWidth="1"/>
    <col min="15626" max="15626" width="15.85546875" style="429" customWidth="1"/>
    <col min="15627" max="15627" width="11.7109375" style="429" customWidth="1"/>
    <col min="15628" max="15628" width="8.28515625" style="429" customWidth="1"/>
    <col min="15629" max="15629" width="16.5703125" style="429" customWidth="1"/>
    <col min="15630" max="15872" width="11.42578125" style="429"/>
    <col min="15873" max="15873" width="22.7109375" style="429" customWidth="1"/>
    <col min="15874" max="15874" width="15.42578125" style="429" customWidth="1"/>
    <col min="15875" max="15875" width="7.28515625" style="429" customWidth="1"/>
    <col min="15876" max="15876" width="11.42578125" style="429"/>
    <col min="15877" max="15877" width="5.7109375" style="429" customWidth="1"/>
    <col min="15878" max="15878" width="0" style="429" hidden="1" customWidth="1"/>
    <col min="15879" max="15879" width="9.5703125" style="429" customWidth="1"/>
    <col min="15880" max="15880" width="14" style="429" customWidth="1"/>
    <col min="15881" max="15881" width="16.28515625" style="429" customWidth="1"/>
    <col min="15882" max="15882" width="15.85546875" style="429" customWidth="1"/>
    <col min="15883" max="15883" width="11.7109375" style="429" customWidth="1"/>
    <col min="15884" max="15884" width="8.28515625" style="429" customWidth="1"/>
    <col min="15885" max="15885" width="16.5703125" style="429" customWidth="1"/>
    <col min="15886" max="16128" width="11.42578125" style="429"/>
    <col min="16129" max="16129" width="22.7109375" style="429" customWidth="1"/>
    <col min="16130" max="16130" width="15.42578125" style="429" customWidth="1"/>
    <col min="16131" max="16131" width="7.28515625" style="429" customWidth="1"/>
    <col min="16132" max="16132" width="11.42578125" style="429"/>
    <col min="16133" max="16133" width="5.7109375" style="429" customWidth="1"/>
    <col min="16134" max="16134" width="0" style="429" hidden="1" customWidth="1"/>
    <col min="16135" max="16135" width="9.5703125" style="429" customWidth="1"/>
    <col min="16136" max="16136" width="14" style="429" customWidth="1"/>
    <col min="16137" max="16137" width="16.28515625" style="429" customWidth="1"/>
    <col min="16138" max="16138" width="15.85546875" style="429" customWidth="1"/>
    <col min="16139" max="16139" width="11.7109375" style="429" customWidth="1"/>
    <col min="16140" max="16140" width="8.28515625" style="429" customWidth="1"/>
    <col min="16141" max="16141" width="16.5703125" style="429" customWidth="1"/>
    <col min="16142" max="16384" width="11.42578125" style="429"/>
  </cols>
  <sheetData>
    <row r="1" spans="1:13" s="386" customFormat="1">
      <c r="A1" s="959"/>
      <c r="B1" s="962"/>
      <c r="C1" s="963"/>
      <c r="D1" s="963"/>
      <c r="E1" s="963"/>
      <c r="F1" s="963"/>
      <c r="G1" s="963"/>
      <c r="H1" s="963"/>
      <c r="I1" s="964"/>
      <c r="J1" s="971" t="s">
        <v>1017</v>
      </c>
      <c r="K1" s="978" t="s">
        <v>1541</v>
      </c>
      <c r="L1" s="979"/>
      <c r="M1" s="980"/>
    </row>
    <row r="2" spans="1:13" s="386" customFormat="1">
      <c r="A2" s="960"/>
      <c r="B2" s="984" t="s">
        <v>1018</v>
      </c>
      <c r="C2" s="985"/>
      <c r="D2" s="985"/>
      <c r="E2" s="985"/>
      <c r="F2" s="985"/>
      <c r="G2" s="985"/>
      <c r="H2" s="985"/>
      <c r="I2" s="986"/>
      <c r="J2" s="972"/>
      <c r="K2" s="981"/>
      <c r="L2" s="982"/>
      <c r="M2" s="983"/>
    </row>
    <row r="3" spans="1:13" s="386" customFormat="1">
      <c r="A3" s="960"/>
      <c r="B3" s="965" t="s">
        <v>1542</v>
      </c>
      <c r="C3" s="966"/>
      <c r="D3" s="966"/>
      <c r="E3" s="966"/>
      <c r="F3" s="966"/>
      <c r="G3" s="966"/>
      <c r="H3" s="966"/>
      <c r="I3" s="967"/>
      <c r="J3" s="976" t="s">
        <v>1019</v>
      </c>
      <c r="K3" s="988">
        <v>1</v>
      </c>
      <c r="L3" s="989"/>
      <c r="M3" s="990"/>
    </row>
    <row r="4" spans="1:13" s="386" customFormat="1">
      <c r="A4" s="960"/>
      <c r="B4" s="965" t="s">
        <v>1543</v>
      </c>
      <c r="C4" s="966"/>
      <c r="D4" s="966"/>
      <c r="E4" s="966"/>
      <c r="F4" s="966"/>
      <c r="G4" s="966"/>
      <c r="H4" s="966"/>
      <c r="I4" s="967"/>
      <c r="J4" s="987"/>
      <c r="K4" s="991"/>
      <c r="L4" s="992"/>
      <c r="M4" s="993"/>
    </row>
    <row r="5" spans="1:13" s="386" customFormat="1">
      <c r="A5" s="960"/>
      <c r="B5" s="973" t="s">
        <v>1544</v>
      </c>
      <c r="C5" s="974"/>
      <c r="D5" s="974"/>
      <c r="E5" s="974"/>
      <c r="F5" s="974"/>
      <c r="G5" s="974"/>
      <c r="H5" s="974"/>
      <c r="I5" s="975"/>
      <c r="J5" s="976" t="s">
        <v>1020</v>
      </c>
      <c r="K5" s="994"/>
      <c r="L5" s="994" t="s">
        <v>1021</v>
      </c>
      <c r="M5" s="996"/>
    </row>
    <row r="6" spans="1:13" s="386" customFormat="1" ht="13.5" customHeight="1" thickBot="1">
      <c r="A6" s="961"/>
      <c r="B6" s="968"/>
      <c r="C6" s="969"/>
      <c r="D6" s="969"/>
      <c r="E6" s="969"/>
      <c r="F6" s="969"/>
      <c r="G6" s="969"/>
      <c r="H6" s="969"/>
      <c r="I6" s="970"/>
      <c r="J6" s="977"/>
      <c r="K6" s="995"/>
      <c r="L6" s="995"/>
      <c r="M6" s="997"/>
    </row>
    <row r="7" spans="1:13" s="391" customFormat="1" ht="9" thickBot="1">
      <c r="A7" s="387"/>
      <c r="B7" s="388"/>
      <c r="C7" s="388"/>
      <c r="D7" s="388"/>
      <c r="E7" s="388"/>
      <c r="F7" s="388"/>
      <c r="G7" s="388"/>
      <c r="H7" s="388"/>
      <c r="I7" s="388"/>
      <c r="J7" s="388"/>
      <c r="K7" s="389"/>
      <c r="L7" s="389"/>
      <c r="M7" s="390"/>
    </row>
    <row r="8" spans="1:13" s="386" customFormat="1" ht="21.95" customHeight="1">
      <c r="A8" s="392"/>
      <c r="B8" s="393"/>
      <c r="C8" s="393"/>
      <c r="D8" s="393"/>
      <c r="E8" s="393"/>
      <c r="F8" s="393"/>
      <c r="G8" s="394"/>
      <c r="H8" s="393"/>
      <c r="I8" s="393"/>
      <c r="J8" s="395" t="s">
        <v>1022</v>
      </c>
      <c r="K8" s="396"/>
      <c r="L8" s="396"/>
      <c r="M8" s="397"/>
    </row>
    <row r="9" spans="1:13" s="404" customFormat="1" ht="11.25">
      <c r="A9" s="398"/>
      <c r="B9" s="399"/>
      <c r="C9" s="399"/>
      <c r="D9" s="399"/>
      <c r="E9" s="399"/>
      <c r="F9" s="399"/>
      <c r="G9" s="400"/>
      <c r="H9" s="399"/>
      <c r="I9" s="399"/>
      <c r="J9" s="401"/>
      <c r="K9" s="402" t="s">
        <v>1545</v>
      </c>
      <c r="L9" s="402" t="s">
        <v>1546</v>
      </c>
      <c r="M9" s="403" t="s">
        <v>1547</v>
      </c>
    </row>
    <row r="10" spans="1:13" s="386" customFormat="1" ht="27.75" customHeight="1">
      <c r="A10" s="956" t="s">
        <v>1548</v>
      </c>
      <c r="B10" s="957"/>
      <c r="C10" s="957"/>
      <c r="D10" s="957"/>
      <c r="E10" s="405" t="s">
        <v>1549</v>
      </c>
      <c r="F10" s="406"/>
      <c r="H10" s="958" t="s">
        <v>1550</v>
      </c>
      <c r="I10" s="958"/>
      <c r="J10" s="407" t="s">
        <v>1549</v>
      </c>
      <c r="K10" s="408"/>
      <c r="L10" s="408"/>
      <c r="M10" s="409"/>
    </row>
    <row r="11" spans="1:13" s="386" customFormat="1" ht="24" customHeight="1">
      <c r="A11" s="410" t="s">
        <v>1023</v>
      </c>
      <c r="B11" s="411"/>
      <c r="C11" s="955"/>
      <c r="D11" s="955"/>
      <c r="E11" s="412"/>
      <c r="F11" s="412"/>
      <c r="G11" s="413"/>
      <c r="I11" s="414" t="s">
        <v>1024</v>
      </c>
      <c r="J11" s="411"/>
      <c r="K11" s="415"/>
      <c r="L11" s="415"/>
      <c r="M11" s="416"/>
    </row>
    <row r="12" spans="1:13" s="386" customFormat="1" ht="13.5" thickBot="1">
      <c r="A12" s="417"/>
      <c r="B12" s="418"/>
      <c r="C12" s="419"/>
      <c r="D12" s="419"/>
      <c r="E12" s="419"/>
      <c r="F12" s="419"/>
      <c r="G12" s="418"/>
      <c r="H12" s="419"/>
      <c r="I12" s="418"/>
      <c r="J12" s="419"/>
      <c r="K12" s="998"/>
      <c r="L12" s="998"/>
      <c r="M12" s="999"/>
    </row>
    <row r="13" spans="1:13" s="386" customFormat="1">
      <c r="A13" s="420"/>
      <c r="B13" s="421"/>
      <c r="C13" s="421"/>
      <c r="D13" s="421"/>
      <c r="E13" s="421"/>
      <c r="F13" s="421"/>
      <c r="G13" s="421"/>
      <c r="H13" s="421"/>
      <c r="I13" s="421"/>
      <c r="J13" s="421"/>
      <c r="K13" s="421"/>
      <c r="L13" s="421"/>
      <c r="M13" s="422"/>
    </row>
    <row r="14" spans="1:13">
      <c r="A14" s="423" t="s">
        <v>1025</v>
      </c>
      <c r="B14" s="424"/>
      <c r="C14" s="425" t="s">
        <v>1021</v>
      </c>
      <c r="D14" s="426"/>
      <c r="E14" s="386"/>
      <c r="F14" s="386"/>
      <c r="G14" s="427"/>
      <c r="H14" s="427"/>
      <c r="I14" s="427"/>
      <c r="J14" s="427"/>
      <c r="K14" s="427"/>
      <c r="L14" s="427"/>
      <c r="M14" s="428"/>
    </row>
    <row r="15" spans="1:13" ht="19.5" customHeight="1">
      <c r="A15" s="430" t="s">
        <v>1551</v>
      </c>
      <c r="B15" s="431"/>
      <c r="C15" s="432"/>
      <c r="D15" s="432"/>
      <c r="E15" s="432"/>
      <c r="F15" s="432"/>
      <c r="G15" s="432"/>
      <c r="H15" s="432"/>
      <c r="I15" s="432"/>
      <c r="J15" s="432"/>
      <c r="K15" s="432"/>
      <c r="L15" s="432"/>
      <c r="M15" s="428"/>
    </row>
    <row r="16" spans="1:13" ht="18" customHeight="1">
      <c r="A16" s="430"/>
      <c r="B16" s="433"/>
      <c r="C16" s="434"/>
      <c r="D16" s="432"/>
      <c r="E16" s="432"/>
      <c r="F16" s="432"/>
      <c r="G16" s="432"/>
      <c r="H16" s="432"/>
      <c r="I16" s="432"/>
      <c r="J16" s="432"/>
      <c r="K16" s="432"/>
      <c r="L16" s="432"/>
      <c r="M16" s="428"/>
    </row>
    <row r="17" spans="1:13" ht="6" customHeight="1">
      <c r="A17" s="430"/>
      <c r="B17" s="435"/>
      <c r="C17" s="436"/>
      <c r="D17" s="436"/>
      <c r="E17" s="436"/>
      <c r="F17" s="436"/>
      <c r="G17" s="436"/>
      <c r="H17" s="436"/>
      <c r="I17" s="436"/>
      <c r="J17" s="436"/>
      <c r="K17" s="436"/>
      <c r="L17" s="436"/>
      <c r="M17" s="437"/>
    </row>
    <row r="18" spans="1:13" ht="18" customHeight="1">
      <c r="A18" s="430" t="s">
        <v>1552</v>
      </c>
      <c r="B18" s="433"/>
      <c r="C18" s="432"/>
      <c r="D18" s="432"/>
      <c r="E18" s="432"/>
      <c r="F18" s="432"/>
      <c r="G18" s="432"/>
      <c r="H18" s="438"/>
      <c r="I18" s="425" t="s">
        <v>1553</v>
      </c>
      <c r="J18" s="432"/>
      <c r="K18" s="432"/>
      <c r="L18" s="432"/>
      <c r="M18" s="439"/>
    </row>
    <row r="19" spans="1:13" ht="4.5" customHeight="1">
      <c r="A19" s="430"/>
      <c r="B19" s="435"/>
      <c r="C19" s="436"/>
      <c r="D19" s="436"/>
      <c r="E19" s="436"/>
      <c r="F19" s="436"/>
      <c r="G19" s="436"/>
      <c r="H19" s="436"/>
      <c r="I19" s="436"/>
      <c r="J19" s="436"/>
      <c r="K19" s="436"/>
      <c r="L19" s="436"/>
      <c r="M19" s="437"/>
    </row>
    <row r="20" spans="1:13" ht="18.75" customHeight="1">
      <c r="A20" s="430" t="s">
        <v>1554</v>
      </c>
      <c r="B20" s="433"/>
      <c r="C20" s="415"/>
      <c r="D20" s="415"/>
      <c r="E20" s="415"/>
      <c r="F20" s="415"/>
      <c r="G20" s="415"/>
      <c r="H20" s="415"/>
      <c r="I20" s="415"/>
      <c r="J20" s="415"/>
      <c r="K20" s="415"/>
      <c r="L20" s="415"/>
      <c r="M20" s="440"/>
    </row>
    <row r="21" spans="1:13" ht="3.75" customHeight="1">
      <c r="A21" s="430"/>
      <c r="B21" s="435"/>
      <c r="C21" s="412"/>
      <c r="D21" s="412"/>
      <c r="E21" s="412"/>
      <c r="F21" s="412"/>
      <c r="G21" s="412"/>
      <c r="H21" s="412"/>
      <c r="I21" s="412"/>
      <c r="J21" s="412"/>
      <c r="K21" s="412"/>
      <c r="L21" s="412"/>
      <c r="M21" s="416"/>
    </row>
    <row r="22" spans="1:13" ht="18" customHeight="1">
      <c r="A22" s="430" t="s">
        <v>1555</v>
      </c>
      <c r="B22" s="433"/>
      <c r="C22" s="415"/>
      <c r="D22" s="415"/>
      <c r="E22" s="415"/>
      <c r="F22" s="415"/>
      <c r="G22" s="415"/>
      <c r="H22" s="415"/>
      <c r="I22" s="415"/>
      <c r="J22" s="441" t="s">
        <v>1556</v>
      </c>
      <c r="K22" s="442"/>
      <c r="L22" s="441" t="s">
        <v>1021</v>
      </c>
      <c r="M22" s="443"/>
    </row>
    <row r="23" spans="1:13" ht="3.75" customHeight="1">
      <c r="A23" s="430"/>
      <c r="B23" s="435"/>
      <c r="C23" s="412"/>
      <c r="D23" s="412"/>
      <c r="E23" s="412"/>
      <c r="F23" s="412"/>
      <c r="G23" s="412"/>
      <c r="H23" s="412"/>
      <c r="I23" s="412"/>
      <c r="J23" s="412"/>
      <c r="K23" s="412"/>
      <c r="L23" s="412"/>
      <c r="M23" s="416"/>
    </row>
    <row r="24" spans="1:13" ht="19.5" customHeight="1">
      <c r="A24" s="430" t="s">
        <v>1557</v>
      </c>
      <c r="B24" s="435"/>
      <c r="C24" s="412"/>
      <c r="D24" s="412"/>
      <c r="E24" s="444"/>
      <c r="F24" s="444"/>
      <c r="G24" s="438"/>
      <c r="H24" s="415"/>
      <c r="I24" s="415"/>
      <c r="J24" s="386"/>
      <c r="K24" s="412"/>
      <c r="L24" s="412"/>
      <c r="M24" s="416"/>
    </row>
    <row r="25" spans="1:13" s="450" customFormat="1" ht="11.25">
      <c r="A25" s="445"/>
      <c r="B25" s="446"/>
      <c r="C25" s="447"/>
      <c r="D25" s="447"/>
      <c r="E25" s="1000" t="s">
        <v>1545</v>
      </c>
      <c r="F25" s="1000"/>
      <c r="G25" s="1000"/>
      <c r="H25" s="447" t="s">
        <v>1546</v>
      </c>
      <c r="I25" s="447" t="s">
        <v>1547</v>
      </c>
      <c r="J25" s="448"/>
      <c r="K25" s="447"/>
      <c r="L25" s="447"/>
      <c r="M25" s="449"/>
    </row>
    <row r="26" spans="1:13" ht="12.75" customHeight="1">
      <c r="A26" s="451"/>
      <c r="B26" s="427"/>
      <c r="C26" s="427"/>
      <c r="D26" s="427"/>
      <c r="E26" s="427"/>
      <c r="F26" s="427"/>
      <c r="G26" s="427"/>
      <c r="H26" s="427"/>
      <c r="I26" s="427"/>
      <c r="J26" s="427"/>
      <c r="K26" s="427"/>
      <c r="L26" s="427"/>
      <c r="M26" s="428"/>
    </row>
    <row r="27" spans="1:13" ht="15">
      <c r="A27" s="1001" t="s">
        <v>1026</v>
      </c>
      <c r="B27" s="1002"/>
      <c r="C27" s="1002"/>
      <c r="D27" s="1002"/>
      <c r="E27" s="1002"/>
      <c r="F27" s="1002"/>
      <c r="G27" s="1002"/>
      <c r="H27" s="1002"/>
      <c r="I27" s="1002"/>
      <c r="J27" s="1002"/>
      <c r="K27" s="1002"/>
      <c r="L27" s="1002"/>
      <c r="M27" s="1003"/>
    </row>
    <row r="28" spans="1:13" ht="13.5" thickBot="1">
      <c r="A28" s="452"/>
      <c r="B28" s="453"/>
      <c r="C28" s="453"/>
      <c r="D28" s="453"/>
      <c r="E28" s="453"/>
      <c r="F28" s="453"/>
      <c r="G28" s="453"/>
      <c r="H28" s="453"/>
      <c r="I28" s="453"/>
      <c r="J28" s="453"/>
      <c r="K28" s="453"/>
      <c r="L28" s="453"/>
      <c r="M28" s="454"/>
    </row>
    <row r="29" spans="1:13" ht="25.5">
      <c r="A29" s="455" t="s">
        <v>1027</v>
      </c>
      <c r="B29" s="1004" t="s">
        <v>1028</v>
      </c>
      <c r="C29" s="1005"/>
      <c r="D29" s="1005"/>
      <c r="E29" s="1005"/>
      <c r="F29" s="1005"/>
      <c r="G29" s="1005"/>
      <c r="H29" s="1005"/>
      <c r="I29" s="1006"/>
      <c r="J29" s="456" t="s">
        <v>1558</v>
      </c>
      <c r="K29" s="1007" t="s">
        <v>1029</v>
      </c>
      <c r="L29" s="1008"/>
      <c r="M29" s="455" t="s">
        <v>1030</v>
      </c>
    </row>
    <row r="30" spans="1:13" ht="13.5" thickBot="1">
      <c r="A30" s="457"/>
      <c r="B30" s="458"/>
      <c r="C30" s="459"/>
      <c r="D30" s="459"/>
      <c r="E30" s="459"/>
      <c r="F30" s="459"/>
      <c r="G30" s="459"/>
      <c r="H30" s="459"/>
      <c r="I30" s="459"/>
      <c r="J30" s="460"/>
      <c r="K30" s="1009"/>
      <c r="L30" s="1010"/>
      <c r="M30" s="461"/>
    </row>
    <row r="31" spans="1:13">
      <c r="A31" s="452"/>
      <c r="B31" s="453"/>
      <c r="C31" s="453"/>
      <c r="D31" s="453"/>
      <c r="E31" s="453"/>
      <c r="F31" s="453"/>
      <c r="G31" s="453"/>
      <c r="H31" s="453"/>
      <c r="I31" s="453"/>
      <c r="J31" s="453"/>
      <c r="K31" s="453"/>
      <c r="L31" s="453"/>
      <c r="M31" s="454"/>
    </row>
    <row r="32" spans="1:13">
      <c r="A32" s="462" t="s">
        <v>1031</v>
      </c>
      <c r="B32" s="463"/>
      <c r="C32" s="463"/>
      <c r="D32" s="463"/>
      <c r="E32" s="463"/>
      <c r="F32" s="463"/>
      <c r="G32" s="463"/>
      <c r="H32" s="463"/>
      <c r="I32" s="463"/>
      <c r="J32" s="463"/>
      <c r="K32" s="463"/>
      <c r="L32" s="463"/>
      <c r="M32" s="464"/>
    </row>
    <row r="33" spans="1:13" s="467" customFormat="1" ht="3.75" customHeight="1" thickBot="1">
      <c r="A33" s="465"/>
      <c r="B33" s="453"/>
      <c r="C33" s="453"/>
      <c r="D33" s="453"/>
      <c r="E33" s="453"/>
      <c r="F33" s="453"/>
      <c r="G33" s="453"/>
      <c r="H33" s="466"/>
      <c r="I33" s="466"/>
      <c r="J33" s="453"/>
      <c r="K33" s="453"/>
      <c r="L33" s="453"/>
      <c r="M33" s="454"/>
    </row>
    <row r="34" spans="1:13" s="470" customFormat="1" ht="12">
      <c r="A34" s="1011" t="s">
        <v>1028</v>
      </c>
      <c r="B34" s="1012"/>
      <c r="C34" s="1012"/>
      <c r="D34" s="1012"/>
      <c r="E34" s="1012"/>
      <c r="F34" s="1012"/>
      <c r="G34" s="1013"/>
      <c r="H34" s="1014" t="s">
        <v>1032</v>
      </c>
      <c r="I34" s="1015"/>
      <c r="J34" s="468" t="s">
        <v>1033</v>
      </c>
      <c r="K34" s="1016" t="s">
        <v>1034</v>
      </c>
      <c r="L34" s="1013"/>
      <c r="M34" s="469" t="s">
        <v>1035</v>
      </c>
    </row>
    <row r="35" spans="1:13" s="470" customFormat="1" ht="12">
      <c r="A35" s="1017"/>
      <c r="B35" s="1018"/>
      <c r="C35" s="1018"/>
      <c r="D35" s="1018"/>
      <c r="E35" s="1018"/>
      <c r="F35" s="1018"/>
      <c r="G35" s="1019"/>
      <c r="H35" s="1020"/>
      <c r="I35" s="1021"/>
      <c r="J35" s="471"/>
      <c r="K35" s="1022"/>
      <c r="L35" s="1019"/>
      <c r="M35" s="472"/>
    </row>
    <row r="36" spans="1:13" s="470" customFormat="1" thickBot="1">
      <c r="A36" s="1023"/>
      <c r="B36" s="1024"/>
      <c r="C36" s="1024"/>
      <c r="D36" s="1024"/>
      <c r="E36" s="1024"/>
      <c r="F36" s="1024"/>
      <c r="G36" s="1025"/>
      <c r="H36" s="1026"/>
      <c r="I36" s="1027"/>
      <c r="J36" s="473"/>
      <c r="K36" s="1028"/>
      <c r="L36" s="1025"/>
      <c r="M36" s="474"/>
    </row>
    <row r="37" spans="1:13" s="470" customFormat="1" thickBot="1">
      <c r="A37" s="1029" t="s">
        <v>1037</v>
      </c>
      <c r="B37" s="1030"/>
      <c r="C37" s="1030"/>
      <c r="D37" s="1030"/>
      <c r="E37" s="1030"/>
      <c r="F37" s="1030"/>
      <c r="G37" s="1030"/>
      <c r="H37" s="1030"/>
      <c r="I37" s="1030"/>
      <c r="J37" s="1030"/>
      <c r="K37" s="1030"/>
      <c r="L37" s="1031"/>
      <c r="M37" s="475">
        <v>0</v>
      </c>
    </row>
    <row r="38" spans="1:13" s="470" customFormat="1" ht="12">
      <c r="A38" s="476"/>
      <c r="B38" s="477"/>
      <c r="C38" s="477"/>
      <c r="D38" s="477"/>
      <c r="E38" s="477"/>
      <c r="F38" s="477"/>
      <c r="G38" s="477"/>
      <c r="H38" s="477"/>
      <c r="I38" s="477"/>
      <c r="J38" s="477"/>
      <c r="K38" s="477"/>
      <c r="L38" s="477"/>
      <c r="M38" s="478"/>
    </row>
    <row r="39" spans="1:13">
      <c r="A39" s="479" t="s">
        <v>1038</v>
      </c>
      <c r="B39" s="480"/>
      <c r="C39" s="480"/>
      <c r="D39" s="480"/>
      <c r="E39" s="480"/>
      <c r="F39" s="480"/>
      <c r="G39" s="480"/>
      <c r="H39" s="480"/>
      <c r="I39" s="480"/>
      <c r="J39" s="480"/>
      <c r="K39" s="480"/>
      <c r="L39" s="480"/>
      <c r="M39" s="481"/>
    </row>
    <row r="40" spans="1:13" s="470" customFormat="1" ht="3.75" customHeight="1" thickBot="1">
      <c r="A40" s="482"/>
      <c r="B40" s="483"/>
      <c r="C40" s="483"/>
      <c r="D40" s="483"/>
      <c r="E40" s="483"/>
      <c r="F40" s="483"/>
      <c r="G40" s="483"/>
      <c r="H40" s="483"/>
      <c r="I40" s="477"/>
      <c r="J40" s="477"/>
      <c r="K40" s="477"/>
      <c r="L40" s="477"/>
      <c r="M40" s="478"/>
    </row>
    <row r="41" spans="1:13" s="470" customFormat="1" ht="12">
      <c r="A41" s="1011" t="s">
        <v>1028</v>
      </c>
      <c r="B41" s="1012"/>
      <c r="C41" s="1012"/>
      <c r="D41" s="1012"/>
      <c r="E41" s="1012"/>
      <c r="F41" s="1012"/>
      <c r="G41" s="1012"/>
      <c r="H41" s="1013"/>
      <c r="I41" s="484" t="s">
        <v>1029</v>
      </c>
      <c r="J41" s="468" t="s">
        <v>1030</v>
      </c>
      <c r="K41" s="1016" t="s">
        <v>1039</v>
      </c>
      <c r="L41" s="1013"/>
      <c r="M41" s="469" t="s">
        <v>1035</v>
      </c>
    </row>
    <row r="42" spans="1:13" s="470" customFormat="1" ht="12">
      <c r="A42" s="1032"/>
      <c r="B42" s="1033"/>
      <c r="C42" s="1033"/>
      <c r="D42" s="1033"/>
      <c r="E42" s="1033"/>
      <c r="F42" s="1033"/>
      <c r="G42" s="1033"/>
      <c r="H42" s="1021"/>
      <c r="I42" s="485"/>
      <c r="J42" s="471"/>
      <c r="K42" s="1022"/>
      <c r="L42" s="1019"/>
      <c r="M42" s="472"/>
    </row>
    <row r="43" spans="1:13" s="470" customFormat="1" thickBot="1">
      <c r="A43" s="1034"/>
      <c r="B43" s="1035"/>
      <c r="C43" s="1035"/>
      <c r="D43" s="1035"/>
      <c r="E43" s="1035"/>
      <c r="F43" s="1035"/>
      <c r="G43" s="1035"/>
      <c r="H43" s="1027"/>
      <c r="I43" s="486"/>
      <c r="J43" s="487"/>
      <c r="K43" s="1028"/>
      <c r="L43" s="1025"/>
      <c r="M43" s="488"/>
    </row>
    <row r="44" spans="1:13" s="470" customFormat="1" thickBot="1">
      <c r="A44" s="1029" t="s">
        <v>1037</v>
      </c>
      <c r="B44" s="1030"/>
      <c r="C44" s="1030"/>
      <c r="D44" s="1030"/>
      <c r="E44" s="1030"/>
      <c r="F44" s="1030"/>
      <c r="G44" s="1030"/>
      <c r="H44" s="1030"/>
      <c r="I44" s="1030"/>
      <c r="J44" s="1030"/>
      <c r="K44" s="1030"/>
      <c r="L44" s="1031"/>
      <c r="M44" s="475">
        <v>0</v>
      </c>
    </row>
    <row r="45" spans="1:13" s="470" customFormat="1" ht="12">
      <c r="A45" s="489"/>
      <c r="B45" s="477"/>
      <c r="C45" s="477"/>
      <c r="D45" s="477"/>
      <c r="E45" s="477"/>
      <c r="F45" s="477"/>
      <c r="G45" s="477"/>
      <c r="H45" s="477"/>
      <c r="I45" s="477"/>
      <c r="J45" s="477"/>
      <c r="K45" s="477"/>
      <c r="L45" s="477"/>
      <c r="M45" s="478"/>
    </row>
    <row r="46" spans="1:13" s="470" customFormat="1">
      <c r="A46" s="479" t="s">
        <v>1040</v>
      </c>
      <c r="B46" s="485"/>
      <c r="C46" s="485"/>
      <c r="D46" s="485"/>
      <c r="E46" s="485"/>
      <c r="F46" s="485"/>
      <c r="G46" s="485"/>
      <c r="H46" s="485"/>
      <c r="I46" s="485"/>
      <c r="J46" s="485"/>
      <c r="K46" s="485"/>
      <c r="L46" s="485"/>
      <c r="M46" s="490"/>
    </row>
    <row r="47" spans="1:13" s="470" customFormat="1" ht="3.75" customHeight="1" thickBot="1">
      <c r="A47" s="489"/>
      <c r="B47" s="477"/>
      <c r="C47" s="477"/>
      <c r="D47" s="477"/>
      <c r="E47" s="477"/>
      <c r="F47" s="477"/>
      <c r="G47" s="477"/>
      <c r="H47" s="477"/>
      <c r="I47" s="477"/>
      <c r="J47" s="477"/>
      <c r="K47" s="477"/>
      <c r="L47" s="477"/>
      <c r="M47" s="478"/>
    </row>
    <row r="48" spans="1:13" s="470" customFormat="1" ht="36" customHeight="1">
      <c r="A48" s="1036" t="s">
        <v>1041</v>
      </c>
      <c r="B48" s="1037"/>
      <c r="C48" s="1037"/>
      <c r="D48" s="1037"/>
      <c r="E48" s="1038"/>
      <c r="F48" s="491"/>
      <c r="G48" s="492" t="s">
        <v>1029</v>
      </c>
      <c r="H48" s="493" t="s">
        <v>1042</v>
      </c>
      <c r="I48" s="494" t="s">
        <v>1572</v>
      </c>
      <c r="J48" s="493" t="s">
        <v>1573</v>
      </c>
      <c r="K48" s="1039" t="s">
        <v>1045</v>
      </c>
      <c r="L48" s="1038"/>
      <c r="M48" s="495" t="s">
        <v>1035</v>
      </c>
    </row>
    <row r="49" spans="1:13" s="470" customFormat="1" ht="12">
      <c r="A49" s="496"/>
      <c r="B49" s="497"/>
      <c r="C49" s="497"/>
      <c r="D49" s="497"/>
      <c r="E49" s="497"/>
      <c r="F49" s="497"/>
      <c r="G49" s="498"/>
      <c r="H49" s="471"/>
      <c r="I49" s="485"/>
      <c r="J49" s="471"/>
      <c r="K49" s="1022"/>
      <c r="L49" s="1019"/>
      <c r="M49" s="472"/>
    </row>
    <row r="50" spans="1:13" s="470" customFormat="1" thickBot="1">
      <c r="A50" s="499"/>
      <c r="B50" s="500"/>
      <c r="C50" s="500"/>
      <c r="D50" s="500"/>
      <c r="E50" s="500"/>
      <c r="F50" s="500"/>
      <c r="G50" s="501"/>
      <c r="H50" s="473"/>
      <c r="I50" s="483"/>
      <c r="J50" s="473"/>
      <c r="K50" s="1028"/>
      <c r="L50" s="1025"/>
      <c r="M50" s="474"/>
    </row>
    <row r="51" spans="1:13" s="470" customFormat="1" thickBot="1">
      <c r="A51" s="1040" t="s">
        <v>1037</v>
      </c>
      <c r="B51" s="1041"/>
      <c r="C51" s="1041"/>
      <c r="D51" s="1041"/>
      <c r="E51" s="1041"/>
      <c r="F51" s="1041"/>
      <c r="G51" s="1041"/>
      <c r="H51" s="1041"/>
      <c r="I51" s="1041"/>
      <c r="J51" s="1041"/>
      <c r="K51" s="1041"/>
      <c r="L51" s="1042"/>
      <c r="M51" s="502">
        <v>0</v>
      </c>
    </row>
    <row r="52" spans="1:13" s="470" customFormat="1" ht="12">
      <c r="A52" s="489"/>
      <c r="B52" s="477"/>
      <c r="C52" s="477"/>
      <c r="D52" s="477"/>
      <c r="E52" s="477"/>
      <c r="F52" s="477"/>
      <c r="G52" s="477"/>
      <c r="H52" s="477"/>
      <c r="I52" s="477"/>
      <c r="J52" s="477"/>
      <c r="K52" s="477"/>
      <c r="L52" s="477"/>
      <c r="M52" s="478"/>
    </row>
    <row r="53" spans="1:13">
      <c r="A53" s="479" t="s">
        <v>1046</v>
      </c>
      <c r="B53" s="480"/>
      <c r="C53" s="480"/>
      <c r="D53" s="480"/>
      <c r="E53" s="480"/>
      <c r="F53" s="480"/>
      <c r="G53" s="480"/>
      <c r="H53" s="480"/>
      <c r="I53" s="480"/>
      <c r="J53" s="480"/>
      <c r="K53" s="480"/>
      <c r="L53" s="480"/>
      <c r="M53" s="481"/>
    </row>
    <row r="54" spans="1:13" s="470" customFormat="1" ht="3.75" customHeight="1" thickBot="1">
      <c r="A54" s="489"/>
      <c r="B54" s="477"/>
      <c r="C54" s="477"/>
      <c r="D54" s="477"/>
      <c r="E54" s="477"/>
      <c r="F54" s="477"/>
      <c r="G54" s="477"/>
      <c r="H54" s="477"/>
      <c r="I54" s="477"/>
      <c r="J54" s="477"/>
      <c r="K54" s="477"/>
      <c r="L54" s="477"/>
      <c r="M54" s="478"/>
    </row>
    <row r="55" spans="1:13" s="470" customFormat="1" ht="25.5" customHeight="1">
      <c r="A55" s="1036" t="s">
        <v>1028</v>
      </c>
      <c r="B55" s="1037"/>
      <c r="C55" s="1037"/>
      <c r="D55" s="1037"/>
      <c r="E55" s="1037"/>
      <c r="F55" s="1037"/>
      <c r="G55" s="1038"/>
      <c r="H55" s="492" t="s">
        <v>1048</v>
      </c>
      <c r="I55" s="494" t="s">
        <v>1049</v>
      </c>
      <c r="J55" s="493" t="s">
        <v>1050</v>
      </c>
      <c r="K55" s="1043" t="s">
        <v>1034</v>
      </c>
      <c r="L55" s="1044"/>
      <c r="M55" s="503" t="s">
        <v>1035</v>
      </c>
    </row>
    <row r="56" spans="1:13" s="470" customFormat="1" ht="12">
      <c r="A56" s="1032"/>
      <c r="B56" s="1033"/>
      <c r="C56" s="1033"/>
      <c r="D56" s="1033"/>
      <c r="E56" s="1033"/>
      <c r="F56" s="1033"/>
      <c r="G56" s="1033"/>
      <c r="H56" s="471"/>
      <c r="I56" s="485"/>
      <c r="J56" s="471"/>
      <c r="K56" s="1022"/>
      <c r="L56" s="1019"/>
      <c r="M56" s="472"/>
    </row>
    <row r="57" spans="1:13" s="470" customFormat="1" thickBot="1">
      <c r="A57" s="1034"/>
      <c r="B57" s="1035"/>
      <c r="C57" s="1035"/>
      <c r="D57" s="1035"/>
      <c r="E57" s="1035"/>
      <c r="F57" s="1035"/>
      <c r="G57" s="1035"/>
      <c r="H57" s="473"/>
      <c r="I57" s="483"/>
      <c r="J57" s="473"/>
      <c r="K57" s="1028"/>
      <c r="L57" s="1025"/>
      <c r="M57" s="474"/>
    </row>
    <row r="58" spans="1:13" s="470" customFormat="1" thickBot="1">
      <c r="A58" s="1029" t="s">
        <v>1037</v>
      </c>
      <c r="B58" s="1030"/>
      <c r="C58" s="1030"/>
      <c r="D58" s="1030"/>
      <c r="E58" s="1030"/>
      <c r="F58" s="1030"/>
      <c r="G58" s="1030"/>
      <c r="H58" s="1030"/>
      <c r="I58" s="1030"/>
      <c r="J58" s="1030"/>
      <c r="K58" s="1030"/>
      <c r="L58" s="1031"/>
      <c r="M58" s="475">
        <v>0</v>
      </c>
    </row>
    <row r="59" spans="1:13" s="470" customFormat="1" ht="8.25" customHeight="1" thickBot="1">
      <c r="A59" s="489"/>
      <c r="B59" s="477"/>
      <c r="C59" s="477"/>
      <c r="D59" s="477"/>
      <c r="E59" s="477"/>
      <c r="F59" s="477"/>
      <c r="G59" s="477"/>
      <c r="H59" s="477"/>
      <c r="I59" s="477"/>
      <c r="J59" s="477"/>
      <c r="K59" s="477"/>
      <c r="L59" s="477"/>
      <c r="M59" s="478"/>
    </row>
    <row r="60" spans="1:13" s="470" customFormat="1" thickBot="1">
      <c r="A60" s="1029" t="s">
        <v>1051</v>
      </c>
      <c r="B60" s="1030"/>
      <c r="C60" s="1030"/>
      <c r="D60" s="1030"/>
      <c r="E60" s="1030"/>
      <c r="F60" s="1030"/>
      <c r="G60" s="1030"/>
      <c r="H60" s="1030"/>
      <c r="I60" s="1030"/>
      <c r="J60" s="1030"/>
      <c r="K60" s="1030"/>
      <c r="L60" s="1031"/>
      <c r="M60" s="475">
        <v>0</v>
      </c>
    </row>
    <row r="61" spans="1:13" s="470" customFormat="1" ht="9" customHeight="1">
      <c r="A61" s="489"/>
      <c r="B61" s="477"/>
      <c r="C61" s="477"/>
      <c r="D61" s="477"/>
      <c r="E61" s="477"/>
      <c r="F61" s="477"/>
      <c r="G61" s="477"/>
      <c r="H61" s="477"/>
      <c r="I61" s="477"/>
      <c r="J61" s="477"/>
      <c r="K61" s="477"/>
      <c r="L61" s="477"/>
      <c r="M61" s="478"/>
    </row>
    <row r="62" spans="1:13">
      <c r="A62" s="479" t="s">
        <v>1052</v>
      </c>
      <c r="B62" s="480"/>
      <c r="C62" s="480"/>
      <c r="D62" s="480"/>
      <c r="E62" s="480"/>
      <c r="F62" s="480"/>
      <c r="G62" s="480"/>
      <c r="H62" s="480"/>
      <c r="I62" s="480"/>
      <c r="J62" s="480"/>
      <c r="K62" s="480"/>
      <c r="L62" s="480"/>
      <c r="M62" s="481"/>
    </row>
    <row r="63" spans="1:13" s="470" customFormat="1" ht="3.75" customHeight="1" thickBot="1">
      <c r="A63" s="489"/>
      <c r="B63" s="477"/>
      <c r="C63" s="477"/>
      <c r="D63" s="477"/>
      <c r="E63" s="477"/>
      <c r="F63" s="477"/>
      <c r="G63" s="477"/>
      <c r="H63" s="477"/>
      <c r="I63" s="477"/>
      <c r="J63" s="477"/>
      <c r="K63" s="477"/>
      <c r="L63" s="477"/>
      <c r="M63" s="478"/>
    </row>
    <row r="64" spans="1:13" s="470" customFormat="1" ht="12">
      <c r="A64" s="1011" t="s">
        <v>1028</v>
      </c>
      <c r="B64" s="1012"/>
      <c r="C64" s="1012"/>
      <c r="D64" s="1012"/>
      <c r="E64" s="1012"/>
      <c r="F64" s="1012"/>
      <c r="G64" s="1012"/>
      <c r="H64" s="504"/>
      <c r="I64" s="505"/>
      <c r="J64" s="506" t="s">
        <v>1054</v>
      </c>
      <c r="K64" s="1045" t="s">
        <v>1055</v>
      </c>
      <c r="L64" s="1046"/>
      <c r="M64" s="507"/>
    </row>
    <row r="65" spans="1:13" s="470" customFormat="1" ht="12">
      <c r="A65" s="1032" t="s">
        <v>1574</v>
      </c>
      <c r="B65" s="1033"/>
      <c r="C65" s="1033"/>
      <c r="D65" s="1033"/>
      <c r="E65" s="1033"/>
      <c r="F65" s="1033"/>
      <c r="G65" s="1033"/>
      <c r="H65" s="508"/>
      <c r="I65" s="509"/>
      <c r="J65" s="510"/>
      <c r="K65" s="1057"/>
      <c r="L65" s="1058"/>
      <c r="M65" s="511"/>
    </row>
    <row r="66" spans="1:13" s="470" customFormat="1" ht="12">
      <c r="A66" s="512" t="s">
        <v>1057</v>
      </c>
      <c r="B66" s="513"/>
      <c r="C66" s="513"/>
      <c r="D66" s="513"/>
      <c r="E66" s="513"/>
      <c r="F66" s="513"/>
      <c r="G66" s="513"/>
      <c r="H66" s="508"/>
      <c r="I66" s="509"/>
      <c r="J66" s="510"/>
      <c r="K66" s="1057"/>
      <c r="L66" s="1058"/>
      <c r="M66" s="511"/>
    </row>
    <row r="67" spans="1:13" s="470" customFormat="1" thickBot="1">
      <c r="A67" s="499" t="s">
        <v>1058</v>
      </c>
      <c r="B67" s="500"/>
      <c r="C67" s="500"/>
      <c r="D67" s="500"/>
      <c r="E67" s="500"/>
      <c r="F67" s="500"/>
      <c r="G67" s="500"/>
      <c r="H67" s="514"/>
      <c r="I67" s="515"/>
      <c r="J67" s="510"/>
      <c r="K67" s="1059"/>
      <c r="L67" s="1060"/>
      <c r="M67" s="511"/>
    </row>
    <row r="68" spans="1:13" s="470" customFormat="1" thickBot="1">
      <c r="A68" s="1029" t="s">
        <v>1037</v>
      </c>
      <c r="B68" s="1030"/>
      <c r="C68" s="1030"/>
      <c r="D68" s="1030"/>
      <c r="E68" s="1030"/>
      <c r="F68" s="1030"/>
      <c r="G68" s="1030"/>
      <c r="H68" s="1030"/>
      <c r="I68" s="1030"/>
      <c r="J68" s="1030"/>
      <c r="K68" s="1030"/>
      <c r="L68" s="1031"/>
      <c r="M68" s="475">
        <v>0</v>
      </c>
    </row>
    <row r="69" spans="1:13" s="470" customFormat="1" ht="7.5" customHeight="1" thickBot="1">
      <c r="A69" s="489"/>
      <c r="B69" s="477"/>
      <c r="C69" s="477"/>
      <c r="D69" s="477"/>
      <c r="E69" s="477"/>
      <c r="F69" s="477"/>
      <c r="G69" s="477"/>
      <c r="H69" s="477"/>
      <c r="I69" s="477"/>
      <c r="J69" s="477"/>
      <c r="K69" s="477"/>
      <c r="L69" s="477"/>
      <c r="M69" s="478"/>
    </row>
    <row r="70" spans="1:13" s="470" customFormat="1" thickBot="1">
      <c r="A70" s="1029" t="s">
        <v>1575</v>
      </c>
      <c r="B70" s="1030"/>
      <c r="C70" s="1030"/>
      <c r="D70" s="1030"/>
      <c r="E70" s="1030"/>
      <c r="F70" s="1030"/>
      <c r="G70" s="1030"/>
      <c r="H70" s="1030"/>
      <c r="I70" s="1030"/>
      <c r="J70" s="1030"/>
      <c r="K70" s="1030"/>
      <c r="L70" s="1031"/>
      <c r="M70" s="475">
        <f>ROUND(M60+M68,0)</f>
        <v>0</v>
      </c>
    </row>
    <row r="71" spans="1:13">
      <c r="A71" s="420"/>
      <c r="B71" s="421"/>
      <c r="C71" s="421"/>
      <c r="D71" s="421"/>
      <c r="E71" s="421"/>
      <c r="F71" s="421"/>
      <c r="G71" s="421"/>
      <c r="H71" s="421"/>
      <c r="I71" s="421"/>
      <c r="J71" s="421"/>
      <c r="K71" s="421"/>
      <c r="L71" s="421"/>
      <c r="M71" s="422"/>
    </row>
    <row r="72" spans="1:13">
      <c r="A72" s="451"/>
      <c r="B72" s="386"/>
      <c r="C72" s="386"/>
      <c r="D72" s="386"/>
      <c r="E72" s="386"/>
      <c r="F72" s="386"/>
      <c r="G72" s="386"/>
      <c r="H72" s="386"/>
      <c r="I72" s="386"/>
      <c r="J72" s="386"/>
      <c r="K72" s="386"/>
      <c r="L72" s="386"/>
      <c r="M72" s="428"/>
    </row>
    <row r="73" spans="1:13">
      <c r="A73" s="451"/>
      <c r="B73" s="386"/>
      <c r="C73" s="386"/>
      <c r="D73" s="386"/>
      <c r="E73" s="386"/>
      <c r="F73" s="386"/>
      <c r="G73" s="386"/>
      <c r="H73" s="386"/>
      <c r="I73" s="386"/>
      <c r="J73" s="386"/>
      <c r="K73" s="386"/>
      <c r="L73" s="386"/>
      <c r="M73" s="428"/>
    </row>
    <row r="74" spans="1:13">
      <c r="A74" s="451"/>
      <c r="B74" s="386"/>
      <c r="C74" s="386"/>
      <c r="D74" s="386"/>
      <c r="E74" s="386"/>
      <c r="F74" s="386"/>
      <c r="G74" s="386"/>
      <c r="H74" s="386"/>
      <c r="I74" s="386"/>
      <c r="J74" s="386"/>
      <c r="K74" s="386"/>
      <c r="L74" s="386"/>
      <c r="M74" s="428"/>
    </row>
    <row r="75" spans="1:13" s="470" customFormat="1" ht="12">
      <c r="A75" s="516"/>
      <c r="B75" s="517"/>
      <c r="C75" s="517"/>
      <c r="D75" s="518" t="s">
        <v>1060</v>
      </c>
      <c r="E75" s="518"/>
      <c r="F75" s="518"/>
      <c r="G75" s="518"/>
      <c r="H75" s="518"/>
      <c r="I75" s="518"/>
      <c r="J75" s="517"/>
      <c r="K75" s="517"/>
      <c r="L75" s="517"/>
      <c r="M75" s="519"/>
    </row>
    <row r="76" spans="1:13" s="470" customFormat="1" ht="12">
      <c r="A76" s="516"/>
      <c r="B76" s="517"/>
      <c r="C76" s="517"/>
      <c r="D76" s="517" t="s">
        <v>1061</v>
      </c>
      <c r="E76" s="517"/>
      <c r="F76" s="517"/>
      <c r="G76" s="517"/>
      <c r="H76" s="517"/>
      <c r="I76" s="517"/>
      <c r="J76" s="517"/>
      <c r="K76" s="517"/>
      <c r="L76" s="517"/>
      <c r="M76" s="519"/>
    </row>
    <row r="77" spans="1:13">
      <c r="A77" s="451"/>
      <c r="B77" s="386"/>
      <c r="C77" s="386"/>
      <c r="D77" s="386" t="s">
        <v>1062</v>
      </c>
      <c r="E77" s="386"/>
      <c r="F77" s="386"/>
      <c r="G77" s="386"/>
      <c r="H77" s="386"/>
      <c r="I77" s="386"/>
      <c r="J77" s="386"/>
      <c r="K77" s="386"/>
      <c r="L77" s="386"/>
      <c r="M77" s="428"/>
    </row>
    <row r="78" spans="1:13">
      <c r="A78" s="451"/>
      <c r="B78" s="386"/>
      <c r="C78" s="386"/>
      <c r="D78" s="386" t="s">
        <v>1063</v>
      </c>
      <c r="E78" s="386"/>
      <c r="F78" s="386"/>
      <c r="G78" s="386"/>
      <c r="H78" s="386"/>
      <c r="I78" s="386"/>
      <c r="J78" s="386"/>
      <c r="K78" s="386"/>
      <c r="L78" s="386"/>
      <c r="M78" s="428"/>
    </row>
    <row r="79" spans="1:13" ht="13.5" thickBot="1">
      <c r="A79" s="451"/>
      <c r="B79" s="386"/>
      <c r="C79" s="386"/>
      <c r="D79" s="386"/>
      <c r="E79" s="386" t="s">
        <v>1064</v>
      </c>
      <c r="F79" s="386"/>
      <c r="G79" s="386"/>
      <c r="H79" s="386"/>
      <c r="I79" s="386"/>
      <c r="J79" s="386"/>
      <c r="K79" s="386"/>
      <c r="L79" s="386"/>
      <c r="M79" s="428"/>
    </row>
    <row r="80" spans="1:13">
      <c r="A80" s="520" t="s">
        <v>1559</v>
      </c>
      <c r="B80" s="521"/>
      <c r="C80" s="521"/>
      <c r="D80" s="521"/>
      <c r="E80" s="521"/>
      <c r="F80" s="521"/>
      <c r="G80" s="521"/>
      <c r="H80" s="521"/>
      <c r="I80" s="521"/>
      <c r="J80" s="521"/>
      <c r="K80" s="521"/>
      <c r="L80" s="521"/>
      <c r="M80" s="522"/>
    </row>
    <row r="81" spans="1:13">
      <c r="A81" s="523"/>
      <c r="B81" s="524"/>
      <c r="C81" s="524"/>
      <c r="D81" s="524"/>
      <c r="E81" s="524"/>
      <c r="F81" s="524"/>
      <c r="G81" s="524"/>
      <c r="H81" s="524"/>
      <c r="I81" s="524"/>
      <c r="J81" s="524"/>
      <c r="K81" s="524"/>
      <c r="L81" s="524"/>
      <c r="M81" s="525"/>
    </row>
    <row r="82" spans="1:13">
      <c r="A82" s="523"/>
      <c r="B82" s="524"/>
      <c r="C82" s="524"/>
      <c r="D82" s="524"/>
      <c r="E82" s="524"/>
      <c r="F82" s="524"/>
      <c r="G82" s="524"/>
      <c r="H82" s="524"/>
      <c r="I82" s="524"/>
      <c r="J82" s="524"/>
      <c r="K82" s="524"/>
      <c r="L82" s="524"/>
      <c r="M82" s="525"/>
    </row>
    <row r="83" spans="1:13">
      <c r="A83" s="523"/>
      <c r="B83" s="524"/>
      <c r="C83" s="524"/>
      <c r="D83" s="524"/>
      <c r="E83" s="524"/>
      <c r="F83" s="524"/>
      <c r="G83" s="524"/>
      <c r="H83" s="524"/>
      <c r="I83" s="524"/>
      <c r="J83" s="524"/>
      <c r="K83" s="524"/>
      <c r="L83" s="524"/>
      <c r="M83" s="525"/>
    </row>
    <row r="84" spans="1:13" ht="13.5" thickBot="1">
      <c r="A84" s="526"/>
      <c r="B84" s="527"/>
      <c r="C84" s="527"/>
      <c r="D84" s="527"/>
      <c r="E84" s="527"/>
      <c r="F84" s="527"/>
      <c r="G84" s="527"/>
      <c r="H84" s="527"/>
      <c r="I84" s="527"/>
      <c r="J84" s="527"/>
      <c r="K84" s="527"/>
      <c r="L84" s="527"/>
      <c r="M84" s="528"/>
    </row>
    <row r="85" spans="1:13">
      <c r="A85" s="529"/>
      <c r="B85" s="530"/>
      <c r="C85" s="530"/>
      <c r="D85" s="530"/>
      <c r="E85" s="530"/>
      <c r="F85" s="530"/>
      <c r="G85" s="530"/>
      <c r="H85" s="530"/>
      <c r="I85" s="530"/>
      <c r="J85" s="530"/>
      <c r="K85" s="530"/>
      <c r="L85" s="530"/>
      <c r="M85" s="531"/>
    </row>
    <row r="86" spans="1:13">
      <c r="A86" s="410" t="s">
        <v>1560</v>
      </c>
      <c r="B86" s="412"/>
      <c r="C86" s="412"/>
      <c r="D86" s="412"/>
      <c r="E86" s="412"/>
      <c r="F86" s="412"/>
      <c r="G86" s="412"/>
      <c r="H86" s="412"/>
      <c r="I86" s="412"/>
      <c r="J86" s="412"/>
      <c r="K86" s="412"/>
      <c r="L86" s="412"/>
      <c r="M86" s="416"/>
    </row>
    <row r="87" spans="1:13" ht="17.25" customHeight="1">
      <c r="A87" s="1047" t="s">
        <v>1561</v>
      </c>
      <c r="B87" s="1048"/>
      <c r="C87" s="1048"/>
      <c r="D87" s="1048"/>
      <c r="E87" s="1048"/>
      <c r="F87" s="1048"/>
      <c r="G87" s="1048"/>
      <c r="H87" s="1048"/>
      <c r="I87" s="1048"/>
      <c r="J87" s="1048"/>
      <c r="K87" s="1048"/>
      <c r="L87" s="1048"/>
      <c r="M87" s="1049"/>
    </row>
    <row r="88" spans="1:13" ht="17.25" customHeight="1">
      <c r="A88" s="1047"/>
      <c r="B88" s="1048"/>
      <c r="C88" s="1048"/>
      <c r="D88" s="1048"/>
      <c r="E88" s="1048"/>
      <c r="F88" s="1048"/>
      <c r="G88" s="1048"/>
      <c r="H88" s="1048"/>
      <c r="I88" s="1048"/>
      <c r="J88" s="1048"/>
      <c r="K88" s="1048"/>
      <c r="L88" s="1048"/>
      <c r="M88" s="1049"/>
    </row>
    <row r="89" spans="1:13" ht="18.75" customHeight="1">
      <c r="A89" s="1050" t="s">
        <v>1562</v>
      </c>
      <c r="B89" s="1051"/>
      <c r="C89" s="1051"/>
      <c r="D89" s="1051"/>
      <c r="E89" s="1051"/>
      <c r="F89" s="1051"/>
      <c r="G89" s="1051"/>
      <c r="H89" s="1051"/>
      <c r="I89" s="1051"/>
      <c r="J89" s="1051"/>
      <c r="K89" s="1051"/>
      <c r="L89" s="1051"/>
      <c r="M89" s="1052"/>
    </row>
    <row r="90" spans="1:13" ht="21.75" customHeight="1">
      <c r="A90" s="1050"/>
      <c r="B90" s="1051"/>
      <c r="C90" s="1051"/>
      <c r="D90" s="1051"/>
      <c r="E90" s="1051"/>
      <c r="F90" s="1051"/>
      <c r="G90" s="1051"/>
      <c r="H90" s="1051"/>
      <c r="I90" s="1051"/>
      <c r="J90" s="1051"/>
      <c r="K90" s="1051"/>
      <c r="L90" s="1051"/>
      <c r="M90" s="1052"/>
    </row>
    <row r="91" spans="1:13">
      <c r="A91" s="532"/>
      <c r="B91" s="533"/>
      <c r="C91" s="533"/>
      <c r="D91" s="533"/>
      <c r="E91" s="533"/>
      <c r="F91" s="533"/>
      <c r="G91" s="533"/>
      <c r="H91" s="533"/>
      <c r="I91" s="533"/>
      <c r="J91" s="533"/>
      <c r="K91" s="533"/>
      <c r="L91" s="533"/>
      <c r="M91" s="534"/>
    </row>
    <row r="92" spans="1:13">
      <c r="A92" s="532"/>
      <c r="B92" s="533"/>
      <c r="C92" s="533"/>
      <c r="D92" s="533"/>
      <c r="E92" s="533"/>
      <c r="F92" s="533"/>
      <c r="G92" s="533"/>
      <c r="H92" s="533"/>
      <c r="I92" s="533"/>
      <c r="J92" s="533"/>
      <c r="K92" s="533"/>
      <c r="L92" s="533"/>
      <c r="M92" s="534"/>
    </row>
    <row r="93" spans="1:13">
      <c r="A93" s="532"/>
      <c r="B93" s="533"/>
      <c r="C93" s="533"/>
      <c r="D93" s="533"/>
      <c r="E93" s="533"/>
      <c r="F93" s="533"/>
      <c r="G93" s="533"/>
      <c r="H93" s="533"/>
      <c r="I93" s="533"/>
      <c r="J93" s="533"/>
      <c r="K93" s="533"/>
      <c r="L93" s="533"/>
      <c r="M93" s="534"/>
    </row>
    <row r="94" spans="1:13">
      <c r="A94" s="410"/>
      <c r="B94" s="412"/>
      <c r="C94" s="412"/>
      <c r="D94" s="412"/>
      <c r="E94" s="412"/>
      <c r="F94" s="412"/>
      <c r="G94" s="412"/>
      <c r="H94" s="412"/>
      <c r="I94" s="412"/>
      <c r="J94" s="412"/>
      <c r="K94" s="412"/>
      <c r="L94" s="412"/>
      <c r="M94" s="416"/>
    </row>
    <row r="95" spans="1:13" s="470" customFormat="1" ht="12">
      <c r="A95" s="516"/>
      <c r="B95" s="517"/>
      <c r="C95" s="517"/>
      <c r="D95" s="517" t="s">
        <v>1060</v>
      </c>
      <c r="E95" s="518"/>
      <c r="F95" s="517"/>
      <c r="G95" s="517"/>
      <c r="H95" s="517"/>
      <c r="I95" s="517"/>
      <c r="J95" s="517"/>
      <c r="K95" s="517"/>
      <c r="L95" s="517"/>
      <c r="M95" s="519"/>
    </row>
    <row r="96" spans="1:13" s="470" customFormat="1" ht="12">
      <c r="A96" s="516"/>
      <c r="B96" s="517"/>
      <c r="C96" s="517"/>
      <c r="D96" s="535" t="s">
        <v>1061</v>
      </c>
      <c r="E96" s="517"/>
      <c r="F96" s="517"/>
      <c r="G96" s="535"/>
      <c r="H96" s="535"/>
      <c r="I96" s="535"/>
      <c r="J96" s="517"/>
      <c r="K96" s="517"/>
      <c r="L96" s="517"/>
      <c r="M96" s="519"/>
    </row>
    <row r="97" spans="1:13">
      <c r="A97" s="451"/>
      <c r="B97" s="386"/>
      <c r="C97" s="386"/>
      <c r="D97" s="536" t="s">
        <v>1065</v>
      </c>
      <c r="E97" s="386"/>
      <c r="F97" s="386"/>
      <c r="G97" s="536"/>
      <c r="H97" s="536"/>
      <c r="I97" s="536"/>
      <c r="J97" s="386"/>
      <c r="K97" s="386"/>
      <c r="L97" s="386"/>
      <c r="M97" s="428"/>
    </row>
    <row r="98" spans="1:13">
      <c r="A98" s="537"/>
      <c r="B98" s="412"/>
      <c r="C98" s="412"/>
      <c r="D98" s="386" t="s">
        <v>1063</v>
      </c>
      <c r="E98" s="386"/>
      <c r="F98" s="386"/>
      <c r="G98" s="386"/>
      <c r="H98" s="386"/>
      <c r="I98" s="386"/>
      <c r="J98" s="412"/>
      <c r="K98" s="412"/>
      <c r="L98" s="412"/>
      <c r="M98" s="416"/>
    </row>
    <row r="99" spans="1:13" ht="13.5" customHeight="1">
      <c r="A99" s="537"/>
      <c r="B99" s="412"/>
      <c r="C99" s="412"/>
      <c r="D99" s="412"/>
      <c r="E99" s="386"/>
      <c r="F99" s="386"/>
      <c r="G99" s="386"/>
      <c r="H99" s="386"/>
      <c r="I99" s="386"/>
      <c r="J99" s="412"/>
      <c r="K99" s="412"/>
      <c r="L99" s="412"/>
      <c r="M99" s="416"/>
    </row>
    <row r="100" spans="1:13">
      <c r="A100" s="538" t="s">
        <v>1563</v>
      </c>
      <c r="B100" s="539"/>
      <c r="C100" s="539"/>
      <c r="D100" s="386"/>
      <c r="E100" s="386"/>
      <c r="F100" s="386"/>
      <c r="G100" s="386"/>
      <c r="H100" s="386"/>
      <c r="I100" s="1053"/>
      <c r="J100" s="1053"/>
      <c r="K100" s="1053"/>
      <c r="L100" s="1053"/>
      <c r="M100" s="1054"/>
    </row>
    <row r="101" spans="1:13" ht="13.5" thickBot="1">
      <c r="A101" s="540" t="s">
        <v>1564</v>
      </c>
      <c r="B101" s="541"/>
      <c r="C101" s="541"/>
      <c r="D101" s="542"/>
      <c r="E101" s="542"/>
      <c r="F101" s="542"/>
      <c r="G101" s="542"/>
      <c r="H101" s="542"/>
      <c r="I101" s="1055"/>
      <c r="J101" s="1055"/>
      <c r="K101" s="1055"/>
      <c r="L101" s="1055"/>
      <c r="M101" s="1056"/>
    </row>
  </sheetData>
  <mergeCells count="65">
    <mergeCell ref="A87:M88"/>
    <mergeCell ref="A89:M90"/>
    <mergeCell ref="I100:M101"/>
    <mergeCell ref="A65:G65"/>
    <mergeCell ref="K65:L65"/>
    <mergeCell ref="K66:L66"/>
    <mergeCell ref="K67:L67"/>
    <mergeCell ref="A68:L68"/>
    <mergeCell ref="A70:L70"/>
    <mergeCell ref="A57:G57"/>
    <mergeCell ref="K57:L57"/>
    <mergeCell ref="A58:L58"/>
    <mergeCell ref="A60:L60"/>
    <mergeCell ref="A64:G64"/>
    <mergeCell ref="K64:L64"/>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36:G36"/>
    <mergeCell ref="H36:I36"/>
    <mergeCell ref="K36:L36"/>
    <mergeCell ref="A37:L37"/>
    <mergeCell ref="A41:H41"/>
    <mergeCell ref="K41:L41"/>
    <mergeCell ref="K30:L30"/>
    <mergeCell ref="A34:G34"/>
    <mergeCell ref="H34:I34"/>
    <mergeCell ref="K34:L34"/>
    <mergeCell ref="A35:G35"/>
    <mergeCell ref="H35:I35"/>
    <mergeCell ref="K35:L35"/>
    <mergeCell ref="K12:M12"/>
    <mergeCell ref="E25:G25"/>
    <mergeCell ref="A27:M27"/>
    <mergeCell ref="B29:I29"/>
    <mergeCell ref="K29:L29"/>
    <mergeCell ref="J1:J2"/>
    <mergeCell ref="B5:I5"/>
    <mergeCell ref="J5:J6"/>
    <mergeCell ref="K1:M2"/>
    <mergeCell ref="B2:I2"/>
    <mergeCell ref="B3:I3"/>
    <mergeCell ref="J3:J4"/>
    <mergeCell ref="K3:M4"/>
    <mergeCell ref="K5:K6"/>
    <mergeCell ref="L5:L6"/>
    <mergeCell ref="M5:M6"/>
    <mergeCell ref="C11:D11"/>
    <mergeCell ref="A10:D10"/>
    <mergeCell ref="H10:I10"/>
    <mergeCell ref="A1:A6"/>
    <mergeCell ref="B1:I1"/>
    <mergeCell ref="B4:I4"/>
    <mergeCell ref="B6:I6"/>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3"/>
  <sheetViews>
    <sheetView topLeftCell="A34" zoomScale="78" zoomScaleNormal="78" workbookViewId="0">
      <selection activeCell="K37" sqref="K37"/>
    </sheetView>
  </sheetViews>
  <sheetFormatPr baseColWidth="10" defaultRowHeight="1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1"/>
      <c r="H25" s="1131"/>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5.75" hidden="1" thickBot="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1580</v>
      </c>
      <c r="C31" s="84" t="s">
        <v>1579</v>
      </c>
      <c r="D31" s="85"/>
      <c r="E31" s="85"/>
      <c r="F31" s="85"/>
      <c r="G31" s="85"/>
      <c r="H31" s="85"/>
      <c r="I31" s="85"/>
      <c r="J31" s="86"/>
      <c r="K31" s="271"/>
      <c r="L31" s="269" t="s">
        <v>388</v>
      </c>
      <c r="M31" s="171"/>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150</v>
      </c>
      <c r="B36" s="1102" t="str">
        <f>VLOOKUP(A36,EQUIPOS!A6:D154,3,FALSE)</f>
        <v>Cargador : Potencia en el volante 125 hp, Clasificación de RPM del motor 2300.</v>
      </c>
      <c r="C36" s="1103"/>
      <c r="D36" s="1103"/>
      <c r="E36" s="1103"/>
      <c r="F36" s="1103"/>
      <c r="G36" s="1103"/>
      <c r="H36" s="1105"/>
      <c r="I36" s="230"/>
      <c r="J36" s="231"/>
      <c r="K36" s="232">
        <f>VLOOKUP(A36,EQUIPOS!A6:D163,4,FALSE)</f>
        <v>196350</v>
      </c>
      <c r="L36" s="233"/>
      <c r="M36" s="234">
        <v>30</v>
      </c>
      <c r="N36" s="235">
        <f t="shared" ref="N36:N43" si="0">K36/M36</f>
        <v>6545</v>
      </c>
    </row>
    <row r="37" spans="1:14">
      <c r="A37" s="116" t="s">
        <v>173</v>
      </c>
      <c r="B37" s="1102" t="str">
        <f>VLOOKUP(A37,EQUIPOS!A7:D154,3,FALSE)</f>
        <v>Compactador neumático de Potencia 70 HP, peso de 13 ton</v>
      </c>
      <c r="C37" s="1103"/>
      <c r="D37" s="1103"/>
      <c r="E37" s="1103"/>
      <c r="F37" s="1103"/>
      <c r="G37" s="1103"/>
      <c r="H37" s="1105"/>
      <c r="I37" s="230"/>
      <c r="J37" s="231"/>
      <c r="K37" s="232">
        <f>VLOOKUP(A37,EQUIPOS!A7:D164,4,FALSE)</f>
        <v>125082.56680029306</v>
      </c>
      <c r="L37" s="233"/>
      <c r="M37" s="234">
        <v>8</v>
      </c>
      <c r="N37" s="235">
        <f t="shared" si="0"/>
        <v>15635.320850036633</v>
      </c>
    </row>
    <row r="38" spans="1:14">
      <c r="A38" t="s">
        <v>166</v>
      </c>
      <c r="B38" s="1102" t="str">
        <f>VLOOKUP(A38,EQUIPOS!A8:D154,3,FALSE)</f>
        <v>Compactador de Rodillo POTENCIA: 99HP, PESO: 8 ton</v>
      </c>
      <c r="C38" s="1103"/>
      <c r="D38" s="1103"/>
      <c r="E38" s="1103"/>
      <c r="F38" s="1103"/>
      <c r="G38" s="1103"/>
      <c r="H38" s="1105"/>
      <c r="I38" s="230"/>
      <c r="J38" s="231"/>
      <c r="K38" s="232">
        <f>VLOOKUP(A38,EQUIPOS!A8:D165,4,FALSE)</f>
        <v>98600</v>
      </c>
      <c r="L38" s="233"/>
      <c r="M38" s="234">
        <v>8</v>
      </c>
      <c r="N38" s="235">
        <f t="shared" si="0"/>
        <v>12325</v>
      </c>
    </row>
    <row r="39" spans="1:14">
      <c r="A39" t="s">
        <v>284</v>
      </c>
      <c r="B39" s="1102" t="str">
        <f>VLOOKUP(A39,EQUIPOS!A9:D154,3,FALSE)</f>
        <v>Planta de asfalto en caliente</v>
      </c>
      <c r="C39" s="1103"/>
      <c r="D39" s="1103"/>
      <c r="E39" s="1103"/>
      <c r="F39" s="1103"/>
      <c r="G39" s="1103"/>
      <c r="H39" s="1105"/>
      <c r="I39" s="230"/>
      <c r="J39" s="231"/>
      <c r="K39" s="232">
        <f>VLOOKUP(A39,EQUIPOS!A9:D166,4,FALSE)</f>
        <v>645075.00000000012</v>
      </c>
      <c r="L39" s="233"/>
      <c r="M39" s="234">
        <v>8</v>
      </c>
      <c r="N39" s="235">
        <f t="shared" si="0"/>
        <v>80634.375000000015</v>
      </c>
    </row>
    <row r="40" spans="1:14">
      <c r="A40" t="s">
        <v>290</v>
      </c>
      <c r="B40" s="1102" t="str">
        <f>VLOOKUP(A40,EQUIPOS!A10:D154,3,FALSE)</f>
        <v>Planta trituradora</v>
      </c>
      <c r="C40" s="1103"/>
      <c r="D40" s="1103"/>
      <c r="E40" s="1103"/>
      <c r="F40" s="1103"/>
      <c r="G40" s="1103"/>
      <c r="H40" s="1105"/>
      <c r="I40" s="230"/>
      <c r="J40" s="231"/>
      <c r="K40" s="232">
        <f>VLOOKUP(A40,EQUIPOS!A10:D167,4,FALSE)</f>
        <v>476192.25000000006</v>
      </c>
      <c r="L40" s="233"/>
      <c r="M40" s="234">
        <v>30</v>
      </c>
      <c r="N40" s="235">
        <f t="shared" si="0"/>
        <v>15873.075000000003</v>
      </c>
    </row>
    <row r="41" spans="1:14">
      <c r="A41" t="s">
        <v>314</v>
      </c>
      <c r="B41" s="1102" t="str">
        <f>VLOOKUP(A41,EQUIPOS!A11:D155,3,FALSE)</f>
        <v xml:space="preserve">Retroexcavadora E-200 sobre orugas
</v>
      </c>
      <c r="C41" s="1103"/>
      <c r="D41" s="1103"/>
      <c r="E41" s="1103"/>
      <c r="F41" s="1103"/>
      <c r="G41" s="1103"/>
      <c r="H41" s="1105"/>
      <c r="I41" s="230"/>
      <c r="J41" s="231"/>
      <c r="K41" s="232">
        <f>VLOOKUP(A41,EQUIPOS!A11:D168,4,FALSE)</f>
        <v>166600</v>
      </c>
      <c r="L41" s="233"/>
      <c r="M41" s="234">
        <v>30</v>
      </c>
      <c r="N41" s="235">
        <f t="shared" si="0"/>
        <v>5553.333333333333</v>
      </c>
    </row>
    <row r="42" spans="1:14">
      <c r="A42" t="s">
        <v>358</v>
      </c>
      <c r="B42" s="1102" t="str">
        <f>VLOOKUP(A42,EQUIPOS!A12:D156,3,FALSE)</f>
        <v xml:space="preserve">Terminadora de asfalto (Finisher), potencia en el volante 174 HP, R=20M3/H, velocidad de desplazamiento 114 m/min
</v>
      </c>
      <c r="C42" s="1103"/>
      <c r="D42" s="1103"/>
      <c r="E42" s="1103"/>
      <c r="F42" s="1103"/>
      <c r="G42" s="1103"/>
      <c r="H42" s="1105"/>
      <c r="I42" s="230"/>
      <c r="J42" s="231"/>
      <c r="K42" s="232">
        <f>VLOOKUP(A42,EQUIPOS!A12:D169,4,FALSE)</f>
        <v>285600</v>
      </c>
      <c r="L42" s="233"/>
      <c r="M42" s="234">
        <v>8</v>
      </c>
      <c r="N42" s="235">
        <f t="shared" si="0"/>
        <v>35700</v>
      </c>
    </row>
    <row r="43" spans="1:14">
      <c r="A43" t="s">
        <v>373</v>
      </c>
      <c r="B43" s="1102" t="str">
        <f>VLOOKUP(A43,EQUIPOS!A13:D157,3,FALSE)</f>
        <v>Volqueta 6 m3</v>
      </c>
      <c r="C43" s="1103"/>
      <c r="D43" s="1103"/>
      <c r="E43" s="1103"/>
      <c r="F43" s="1103"/>
      <c r="G43" s="1103"/>
      <c r="H43" s="1105"/>
      <c r="I43" s="230"/>
      <c r="J43" s="231"/>
      <c r="K43" s="232">
        <f>VLOOKUP(A43,EQUIPOS!A13:D170,4,FALSE)</f>
        <v>62500</v>
      </c>
      <c r="L43" s="233"/>
      <c r="M43" s="234">
        <v>8</v>
      </c>
      <c r="N43" s="235">
        <f t="shared" si="0"/>
        <v>7812.5</v>
      </c>
    </row>
    <row r="44" spans="1:14">
      <c r="B44" s="1102"/>
      <c r="C44" s="1103"/>
      <c r="D44" s="1103"/>
      <c r="E44" s="1103"/>
      <c r="F44" s="1103"/>
      <c r="G44" s="1103"/>
      <c r="H44" s="1105"/>
      <c r="I44" s="1098"/>
      <c r="J44" s="1099"/>
      <c r="K44" s="232"/>
      <c r="L44" s="1100"/>
      <c r="M44" s="1101"/>
      <c r="N44" s="235"/>
    </row>
    <row r="45" spans="1:14">
      <c r="B45" s="1102"/>
      <c r="C45" s="1103"/>
      <c r="D45" s="1103"/>
      <c r="E45" s="1104"/>
      <c r="F45" s="1103"/>
      <c r="G45" s="1103"/>
      <c r="H45" s="1105"/>
      <c r="I45" s="42"/>
      <c r="J45" s="43"/>
      <c r="K45" s="237"/>
      <c r="L45" s="239"/>
      <c r="M45" s="240"/>
      <c r="N45" s="241"/>
    </row>
    <row r="46" spans="1:14">
      <c r="B46" s="1096" t="s">
        <v>1036</v>
      </c>
      <c r="C46" s="1097"/>
      <c r="D46" s="1097"/>
      <c r="E46" s="44"/>
      <c r="F46" s="45"/>
      <c r="G46" s="45"/>
      <c r="H46" s="46"/>
      <c r="I46" s="42"/>
      <c r="J46" s="43"/>
      <c r="K46" s="242"/>
      <c r="L46" s="239"/>
      <c r="M46" s="337">
        <v>0.1</v>
      </c>
      <c r="N46" s="593">
        <f>N80*M46</f>
        <v>821.39323379629627</v>
      </c>
    </row>
    <row r="47" spans="1:14" ht="15.75" thickBot="1">
      <c r="B47" s="1102"/>
      <c r="C47" s="1103"/>
      <c r="D47" s="1103"/>
      <c r="E47" s="1103"/>
      <c r="F47" s="1103"/>
      <c r="G47" s="1103"/>
      <c r="H47" s="1105"/>
      <c r="I47" s="1108"/>
      <c r="J47" s="1109"/>
      <c r="K47" s="47"/>
      <c r="L47" s="1110"/>
      <c r="M47" s="1111"/>
      <c r="N47" s="108"/>
    </row>
    <row r="48" spans="1:14" ht="15.75" thickBot="1">
      <c r="B48" s="1069" t="s">
        <v>1037</v>
      </c>
      <c r="C48" s="1070"/>
      <c r="D48" s="1070"/>
      <c r="E48" s="1070"/>
      <c r="F48" s="1070"/>
      <c r="G48" s="1070"/>
      <c r="H48" s="1070"/>
      <c r="I48" s="1070"/>
      <c r="J48" s="1070"/>
      <c r="K48" s="1070"/>
      <c r="L48" s="1070"/>
      <c r="M48" s="1071"/>
      <c r="N48" s="334">
        <f>SUM(N36:N47)</f>
        <v>180899.99741716628</v>
      </c>
    </row>
    <row r="49" spans="1:14">
      <c r="B49" s="243"/>
      <c r="C49" s="40"/>
      <c r="D49" s="40"/>
      <c r="E49" s="40"/>
      <c r="F49" s="40"/>
      <c r="G49" s="40"/>
      <c r="H49" s="40"/>
      <c r="I49" s="40"/>
      <c r="J49" s="40"/>
      <c r="K49" s="40"/>
      <c r="L49" s="40"/>
      <c r="M49" s="40"/>
      <c r="N49" s="41"/>
    </row>
    <row r="50" spans="1:14">
      <c r="B50" s="70" t="s">
        <v>1038</v>
      </c>
      <c r="C50" s="71"/>
      <c r="D50" s="71"/>
      <c r="E50" s="71"/>
      <c r="F50" s="71"/>
      <c r="G50" s="71"/>
      <c r="H50" s="71"/>
      <c r="I50" s="71"/>
      <c r="J50" s="71"/>
      <c r="K50" s="71"/>
      <c r="L50" s="71"/>
      <c r="M50" s="71"/>
      <c r="N50" s="72"/>
    </row>
    <row r="51" spans="1:14" ht="15.75" thickBot="1">
      <c r="B51" s="73"/>
      <c r="C51" s="68"/>
      <c r="D51" s="68"/>
      <c r="E51" s="68"/>
      <c r="F51" s="68"/>
      <c r="G51" s="68"/>
      <c r="H51" s="68"/>
      <c r="I51" s="68"/>
      <c r="J51" s="67"/>
      <c r="K51" s="67"/>
      <c r="L51" s="67"/>
      <c r="M51" s="67"/>
      <c r="N51" s="69"/>
    </row>
    <row r="52" spans="1:14">
      <c r="B52" s="1081" t="s">
        <v>1028</v>
      </c>
      <c r="C52" s="1082"/>
      <c r="D52" s="1082"/>
      <c r="E52" s="1082"/>
      <c r="F52" s="1082"/>
      <c r="G52" s="1082"/>
      <c r="H52" s="1082"/>
      <c r="I52" s="1112"/>
      <c r="J52" s="549" t="s">
        <v>1029</v>
      </c>
      <c r="K52" s="88" t="s">
        <v>1030</v>
      </c>
      <c r="L52" s="1113" t="s">
        <v>1039</v>
      </c>
      <c r="M52" s="1112"/>
      <c r="N52" s="89" t="s">
        <v>1035</v>
      </c>
    </row>
    <row r="53" spans="1:14">
      <c r="A53" t="s">
        <v>843</v>
      </c>
      <c r="B53" s="49" t="str">
        <f>VLOOKUP(A53,MATERIALES!A5:D373,3,FALSE)</f>
        <v>Agregado Petreo para Triturar (Crudo)</v>
      </c>
      <c r="C53" s="244"/>
      <c r="D53" s="244"/>
      <c r="E53" s="244"/>
      <c r="F53" s="244"/>
      <c r="G53" s="244"/>
      <c r="H53" s="244"/>
      <c r="I53" s="231"/>
      <c r="J53" s="187" t="str">
        <f>VLOOKUP(A53,MATERIALES!A7:D645,2,FALSE)</f>
        <v>m3</v>
      </c>
      <c r="K53" s="245">
        <v>1.4</v>
      </c>
      <c r="L53" s="230"/>
      <c r="M53" s="338">
        <f>VLOOKUP(A53,MATERIALES!A5:D396,4,FALSE)</f>
        <v>24125.332311239632</v>
      </c>
      <c r="N53" s="235">
        <f>K53*M53</f>
        <v>33775.465235735486</v>
      </c>
    </row>
    <row r="54" spans="1:14">
      <c r="A54" s="173" t="s">
        <v>845</v>
      </c>
      <c r="B54" s="49" t="str">
        <f>VLOOKUP(A54,MATERIALES!A6:D373,3,FALSE)</f>
        <v>Agua</v>
      </c>
      <c r="C54" s="244"/>
      <c r="D54" s="244"/>
      <c r="E54" s="244"/>
      <c r="F54" s="244"/>
      <c r="G54" s="244"/>
      <c r="H54" s="244"/>
      <c r="I54" s="231"/>
      <c r="J54" s="187" t="str">
        <f>VLOOKUP(A54,MATERIALES!A8:D646,2,FALSE)</f>
        <v>lt</v>
      </c>
      <c r="K54" s="245">
        <v>25</v>
      </c>
      <c r="L54" s="230"/>
      <c r="M54" s="338">
        <f>VLOOKUP(A54,MATERIALES!A6:D397,4,FALSE)</f>
        <v>35.656490152579906</v>
      </c>
      <c r="N54" s="235">
        <f>K54*M54</f>
        <v>891.4122538144976</v>
      </c>
    </row>
    <row r="55" spans="1:14">
      <c r="A55" s="173" t="s">
        <v>877</v>
      </c>
      <c r="B55" s="49" t="str">
        <f>VLOOKUP(A55,MATERIALES!A7:D374,3,FALSE)</f>
        <v>Cemento Asfaltico 60-70</v>
      </c>
      <c r="C55" s="592"/>
      <c r="D55" s="592"/>
      <c r="E55" s="592"/>
      <c r="F55" s="592"/>
      <c r="G55" s="592"/>
      <c r="H55" s="592"/>
      <c r="I55" s="591"/>
      <c r="J55" s="187" t="str">
        <f>VLOOKUP(A55,MATERIALES!A9:D647,2,FALSE)</f>
        <v>kg</v>
      </c>
      <c r="K55" s="590">
        <f>+K53*5%*1800</f>
        <v>125.99999999999999</v>
      </c>
      <c r="L55" s="589"/>
      <c r="M55" s="338">
        <f>VLOOKUP(A55,MATERIALES!A7:D398,4,FALSE)</f>
        <v>1610.07</v>
      </c>
      <c r="N55" s="235">
        <f>K55*M55</f>
        <v>202868.81999999998</v>
      </c>
    </row>
    <row r="56" spans="1:14">
      <c r="B56" s="49"/>
      <c r="C56" s="244"/>
      <c r="D56" s="244"/>
      <c r="E56" s="244"/>
      <c r="F56" s="244"/>
      <c r="G56" s="244"/>
      <c r="H56" s="244"/>
      <c r="I56" s="231"/>
      <c r="J56" s="187"/>
      <c r="K56" s="245"/>
      <c r="L56" s="230"/>
      <c r="M56" s="246"/>
      <c r="N56" s="247"/>
    </row>
    <row r="57" spans="1:14" ht="15.75" thickBot="1">
      <c r="B57" s="1114"/>
      <c r="C57" s="1115"/>
      <c r="D57" s="1115"/>
      <c r="E57" s="1115"/>
      <c r="F57" s="1115"/>
      <c r="G57" s="1115"/>
      <c r="H57" s="1115"/>
      <c r="I57" s="1099"/>
      <c r="J57" s="48"/>
      <c r="K57" s="50"/>
      <c r="L57" s="1116"/>
      <c r="M57" s="1117"/>
      <c r="N57" s="51"/>
    </row>
    <row r="58" spans="1:14" ht="15.75" thickBot="1">
      <c r="B58" s="1069" t="s">
        <v>1037</v>
      </c>
      <c r="C58" s="1070"/>
      <c r="D58" s="1070"/>
      <c r="E58" s="1070"/>
      <c r="F58" s="1070"/>
      <c r="G58" s="1070"/>
      <c r="H58" s="1070"/>
      <c r="I58" s="1070"/>
      <c r="J58" s="1070"/>
      <c r="K58" s="1070"/>
      <c r="L58" s="1070"/>
      <c r="M58" s="1071"/>
      <c r="N58" s="334">
        <f>SUM(N53:N57)</f>
        <v>237535.69748954996</v>
      </c>
    </row>
    <row r="59" spans="1:14">
      <c r="B59" s="39"/>
      <c r="C59" s="40"/>
      <c r="D59" s="40"/>
      <c r="E59" s="40"/>
      <c r="F59" s="40"/>
      <c r="G59" s="40"/>
      <c r="H59" s="40"/>
      <c r="I59" s="40"/>
      <c r="J59" s="40"/>
      <c r="K59" s="40"/>
      <c r="L59" s="40"/>
      <c r="M59" s="40"/>
      <c r="N59" s="41"/>
    </row>
    <row r="60" spans="1:14">
      <c r="B60" s="70" t="s">
        <v>1040</v>
      </c>
      <c r="C60" s="71"/>
      <c r="D60" s="71"/>
      <c r="E60" s="71"/>
      <c r="F60" s="71"/>
      <c r="G60" s="71"/>
      <c r="H60" s="71"/>
      <c r="I60" s="71"/>
      <c r="J60" s="71"/>
      <c r="K60" s="71"/>
      <c r="L60" s="71"/>
      <c r="M60" s="71"/>
      <c r="N60" s="72"/>
    </row>
    <row r="61" spans="1:14" ht="15.75" thickBot="1">
      <c r="B61" s="74"/>
      <c r="C61" s="67"/>
      <c r="D61" s="67"/>
      <c r="E61" s="67"/>
      <c r="F61" s="67"/>
      <c r="G61" s="67"/>
      <c r="H61" s="67"/>
      <c r="I61" s="67"/>
      <c r="J61" s="67"/>
      <c r="K61" s="67"/>
      <c r="L61" s="67"/>
      <c r="M61" s="67"/>
      <c r="N61" s="69"/>
    </row>
    <row r="62" spans="1:14" ht="25.5">
      <c r="B62" s="547" t="s">
        <v>1041</v>
      </c>
      <c r="C62" s="548"/>
      <c r="D62" s="548"/>
      <c r="E62" s="548"/>
      <c r="F62" s="548"/>
      <c r="G62" s="548"/>
      <c r="H62" s="79" t="s">
        <v>1029</v>
      </c>
      <c r="I62" s="80" t="s">
        <v>1042</v>
      </c>
      <c r="J62" s="81" t="s">
        <v>1043</v>
      </c>
      <c r="K62" s="79" t="s">
        <v>1044</v>
      </c>
      <c r="L62" s="1118" t="s">
        <v>1045</v>
      </c>
      <c r="M62" s="1119"/>
      <c r="N62" s="82" t="s">
        <v>1035</v>
      </c>
    </row>
    <row r="63" spans="1:14">
      <c r="A63" t="s">
        <v>1140</v>
      </c>
      <c r="B63" s="588" t="str">
        <f>VLOOKUP(A63,TRANSPORTE!A5:D117,3,FALSE)</f>
        <v>Transporte de Material Crudo de Rio</v>
      </c>
      <c r="C63" s="551"/>
      <c r="D63" s="551"/>
      <c r="E63" s="551"/>
      <c r="F63" s="551"/>
      <c r="G63" s="551"/>
      <c r="H63" s="573" t="s">
        <v>1287</v>
      </c>
      <c r="I63" s="242">
        <v>1.4</v>
      </c>
      <c r="J63" s="249">
        <v>1</v>
      </c>
      <c r="K63" s="242">
        <f>I63*J63</f>
        <v>1.4</v>
      </c>
      <c r="L63" s="1106">
        <f>VLOOKUP(A63,TRANSPORTE!A5:D117,4,FALSE)</f>
        <v>946.969696969697</v>
      </c>
      <c r="M63" s="1107"/>
      <c r="N63" s="250">
        <f>K63*L63</f>
        <v>1325.7575757575758</v>
      </c>
    </row>
    <row r="64" spans="1:14">
      <c r="A64" t="s">
        <v>1235</v>
      </c>
      <c r="B64" s="588" t="str">
        <f>VLOOKUP(A64,TRANSPORTE!A6:D117,3,FALSE)</f>
        <v>Transporte de Mezcla densa en Caliente MDC-25</v>
      </c>
      <c r="C64" s="577"/>
      <c r="D64" s="577"/>
      <c r="E64" s="577"/>
      <c r="F64" s="577"/>
      <c r="G64" s="577"/>
      <c r="H64" s="573" t="s">
        <v>1287</v>
      </c>
      <c r="I64" s="242">
        <v>1.25</v>
      </c>
      <c r="J64" s="249">
        <v>1</v>
      </c>
      <c r="K64" s="242">
        <f>I64*J64</f>
        <v>1.25</v>
      </c>
      <c r="L64" s="1106">
        <f>VLOOKUP(A64,TRANSPORTE!A6:D117,4,FALSE)</f>
        <v>946.969696969697</v>
      </c>
      <c r="M64" s="1107"/>
      <c r="N64" s="250">
        <f>K64*L64</f>
        <v>1183.7121212121212</v>
      </c>
    </row>
    <row r="65" spans="1:15">
      <c r="B65" s="588"/>
      <c r="C65" s="577"/>
      <c r="D65" s="577"/>
      <c r="E65" s="577"/>
      <c r="F65" s="577"/>
      <c r="G65" s="577"/>
      <c r="H65" s="578"/>
      <c r="I65" s="242"/>
      <c r="J65" s="242"/>
      <c r="K65" s="242"/>
      <c r="L65" s="579"/>
      <c r="M65" s="580"/>
      <c r="N65" s="254"/>
    </row>
    <row r="66" spans="1:15">
      <c r="B66" s="588"/>
      <c r="C66" s="577"/>
      <c r="D66" s="577"/>
      <c r="E66" s="577"/>
      <c r="F66" s="577"/>
      <c r="G66" s="577"/>
      <c r="H66" s="578"/>
      <c r="I66" s="242"/>
      <c r="J66" s="242"/>
      <c r="K66" s="242"/>
      <c r="L66" s="579"/>
      <c r="M66" s="580"/>
      <c r="N66" s="254"/>
    </row>
    <row r="67" spans="1:15">
      <c r="B67" s="588"/>
      <c r="C67" s="577"/>
      <c r="D67" s="577"/>
      <c r="E67" s="577"/>
      <c r="F67" s="577"/>
      <c r="G67" s="577"/>
      <c r="H67" s="578"/>
      <c r="I67" s="242"/>
      <c r="J67" s="242"/>
      <c r="K67" s="242"/>
      <c r="L67" s="579"/>
      <c r="M67" s="580"/>
      <c r="N67" s="254"/>
    </row>
    <row r="68" spans="1:15" ht="15.75" thickBot="1">
      <c r="B68" s="545"/>
      <c r="C68" s="546"/>
      <c r="D68" s="546"/>
      <c r="E68" s="546"/>
      <c r="F68" s="546"/>
      <c r="G68" s="546"/>
      <c r="H68" s="54"/>
      <c r="I68" s="118"/>
      <c r="J68" s="118"/>
      <c r="K68" s="118"/>
      <c r="L68" s="1087"/>
      <c r="M68" s="1088"/>
      <c r="N68" s="119"/>
    </row>
    <row r="69" spans="1:15" ht="15.75" thickBot="1">
      <c r="B69" s="1078" t="s">
        <v>1037</v>
      </c>
      <c r="C69" s="1079"/>
      <c r="D69" s="1079"/>
      <c r="E69" s="1079"/>
      <c r="F69" s="1079"/>
      <c r="G69" s="1079"/>
      <c r="H69" s="1079"/>
      <c r="I69" s="1079"/>
      <c r="J69" s="1079"/>
      <c r="K69" s="1079"/>
      <c r="L69" s="1079"/>
      <c r="M69" s="1080"/>
      <c r="N69" s="107">
        <f>N63+N64+N65+N66+N67</f>
        <v>2509.469696969697</v>
      </c>
    </row>
    <row r="70" spans="1:15">
      <c r="B70" s="39"/>
      <c r="C70" s="40"/>
      <c r="D70" s="40"/>
      <c r="E70" s="40"/>
      <c r="F70" s="40"/>
      <c r="G70" s="40"/>
      <c r="H70" s="40"/>
      <c r="I70" s="40"/>
      <c r="J70" s="40"/>
      <c r="K70" s="40"/>
      <c r="L70" s="40"/>
      <c r="M70" s="40"/>
      <c r="N70" s="41"/>
    </row>
    <row r="71" spans="1:15">
      <c r="B71" s="70" t="s">
        <v>1046</v>
      </c>
      <c r="C71" s="71"/>
      <c r="D71" s="71"/>
      <c r="E71" s="71"/>
      <c r="F71" s="71"/>
      <c r="G71" s="71"/>
      <c r="H71" s="71"/>
      <c r="I71" s="71"/>
      <c r="J71" s="71"/>
      <c r="K71" s="71"/>
      <c r="L71" s="71"/>
      <c r="M71" s="71"/>
      <c r="N71" s="72"/>
    </row>
    <row r="72" spans="1:15" ht="15.75" thickBot="1">
      <c r="B72" s="74"/>
      <c r="C72" s="67"/>
      <c r="D72" s="67"/>
      <c r="E72" s="67"/>
      <c r="F72" s="67"/>
      <c r="G72" s="67"/>
      <c r="H72" s="67"/>
      <c r="I72" s="67"/>
      <c r="J72" s="67"/>
      <c r="K72" s="67"/>
      <c r="L72" s="67"/>
      <c r="M72" s="67"/>
      <c r="N72" s="69"/>
    </row>
    <row r="73" spans="1:15" ht="25.5">
      <c r="B73" s="1089" t="s">
        <v>1047</v>
      </c>
      <c r="C73" s="1090"/>
      <c r="D73" s="1090"/>
      <c r="E73" s="1090"/>
      <c r="F73" s="1090"/>
      <c r="G73" s="1090"/>
      <c r="H73" s="1090"/>
      <c r="I73" s="79" t="s">
        <v>1048</v>
      </c>
      <c r="J73" s="81" t="s">
        <v>1281</v>
      </c>
      <c r="K73" s="80" t="s">
        <v>1050</v>
      </c>
      <c r="L73" s="1091" t="s">
        <v>1034</v>
      </c>
      <c r="M73" s="1092"/>
      <c r="N73" s="101" t="s">
        <v>1035</v>
      </c>
    </row>
    <row r="74" spans="1:15">
      <c r="A74" t="s">
        <v>19</v>
      </c>
      <c r="B74" s="576" t="str">
        <f>VLOOKUP(A74,'MANO DE OBRA'!A8:D68,3,FALSE)</f>
        <v>Obrero (8)</v>
      </c>
      <c r="C74" s="577"/>
      <c r="D74" s="577"/>
      <c r="E74" s="577"/>
      <c r="F74" s="577"/>
      <c r="G74" s="577"/>
      <c r="H74" s="577"/>
      <c r="I74" s="255">
        <f>K74/J74*100</f>
        <v>196724.53333333333</v>
      </c>
      <c r="J74" s="256">
        <v>185</v>
      </c>
      <c r="K74" s="257">
        <f>VLOOKUP(A74,'MANO DE OBRA'!A8:D99,4,FALSE)</f>
        <v>363940.38666666666</v>
      </c>
      <c r="L74" s="56"/>
      <c r="M74" s="587">
        <v>72</v>
      </c>
      <c r="N74" s="586">
        <f>K74/M74</f>
        <v>5054.7275925925924</v>
      </c>
      <c r="O74" s="109"/>
    </row>
    <row r="75" spans="1:15">
      <c r="A75" t="s">
        <v>30</v>
      </c>
      <c r="B75" s="576" t="str">
        <f>VLOOKUP(A75,'MANO DE OBRA'!A8:D69,3,FALSE)</f>
        <v>Oficial</v>
      </c>
      <c r="C75" s="577"/>
      <c r="D75" s="577"/>
      <c r="E75" s="577"/>
      <c r="F75" s="577"/>
      <c r="G75" s="577"/>
      <c r="H75" s="577"/>
      <c r="I75" s="255">
        <f>K75/J75*100</f>
        <v>49181.133333333331</v>
      </c>
      <c r="J75" s="256">
        <v>185</v>
      </c>
      <c r="K75" s="257">
        <f>VLOOKUP(A75,'MANO DE OBRA'!A8:D100,4,FALSE)</f>
        <v>90985.096666666665</v>
      </c>
      <c r="L75" s="56"/>
      <c r="M75" s="262">
        <v>72</v>
      </c>
      <c r="N75" s="586">
        <f>K75/M75</f>
        <v>1263.6818981481481</v>
      </c>
    </row>
    <row r="76" spans="1:15">
      <c r="A76" t="s">
        <v>54</v>
      </c>
      <c r="B76" s="576" t="str">
        <f>VLOOKUP(A76,'MANO DE OBRA'!A9:D70,3,FALSE)</f>
        <v>Rastrilleros (2)</v>
      </c>
      <c r="C76" s="577"/>
      <c r="D76" s="577"/>
      <c r="E76" s="577"/>
      <c r="F76" s="577"/>
      <c r="G76" s="577"/>
      <c r="H76" s="577"/>
      <c r="I76" s="255">
        <f>K76/J76*100</f>
        <v>73771.7</v>
      </c>
      <c r="J76" s="256">
        <v>185</v>
      </c>
      <c r="K76" s="257">
        <f>VLOOKUP(A76,'MANO DE OBRA'!A9:D101,4,FALSE)</f>
        <v>136477.64499999999</v>
      </c>
      <c r="L76" s="56"/>
      <c r="M76" s="263">
        <v>72</v>
      </c>
      <c r="N76" s="586">
        <f>K76/M76</f>
        <v>1895.522847222222</v>
      </c>
    </row>
    <row r="77" spans="1:15">
      <c r="B77" s="576"/>
      <c r="C77" s="577"/>
      <c r="D77" s="577"/>
      <c r="E77" s="577"/>
      <c r="F77" s="577"/>
      <c r="G77" s="577"/>
      <c r="H77" s="577"/>
      <c r="I77" s="242"/>
      <c r="J77" s="260"/>
      <c r="K77" s="585"/>
      <c r="L77" s="552"/>
      <c r="M77" s="263"/>
      <c r="N77" s="584"/>
    </row>
    <row r="78" spans="1:15">
      <c r="B78" s="576"/>
      <c r="C78" s="577"/>
      <c r="D78" s="577"/>
      <c r="E78" s="577"/>
      <c r="F78" s="577"/>
      <c r="G78" s="577"/>
      <c r="H78" s="577"/>
      <c r="I78" s="242"/>
      <c r="J78" s="260"/>
      <c r="K78" s="585"/>
      <c r="L78" s="552"/>
      <c r="M78" s="263"/>
      <c r="N78" s="584"/>
    </row>
    <row r="79" spans="1:15" ht="15.75" thickBot="1">
      <c r="B79" s="1093"/>
      <c r="C79" s="1094"/>
      <c r="D79" s="1094"/>
      <c r="E79" s="1094"/>
      <c r="F79" s="1094"/>
      <c r="G79" s="1094"/>
      <c r="H79" s="1094"/>
      <c r="I79" s="118"/>
      <c r="J79" s="118"/>
      <c r="K79" s="118"/>
      <c r="L79" s="1095"/>
      <c r="M79" s="1095"/>
      <c r="N79" s="51"/>
    </row>
    <row r="80" spans="1:15" ht="15.75" thickBot="1">
      <c r="B80" s="1078" t="s">
        <v>1037</v>
      </c>
      <c r="C80" s="1079"/>
      <c r="D80" s="1079"/>
      <c r="E80" s="1079"/>
      <c r="F80" s="1079"/>
      <c r="G80" s="1079"/>
      <c r="H80" s="1079"/>
      <c r="I80" s="1079"/>
      <c r="J80" s="1079"/>
      <c r="K80" s="1079"/>
      <c r="L80" s="1079"/>
      <c r="M80" s="1080"/>
      <c r="N80" s="583">
        <f>SUM(N74:N79)</f>
        <v>8213.9323379629623</v>
      </c>
    </row>
    <row r="81" spans="1:14" ht="15.75" thickBot="1">
      <c r="B81" s="39"/>
      <c r="C81" s="40"/>
      <c r="D81" s="40"/>
      <c r="E81" s="40"/>
      <c r="F81" s="40"/>
      <c r="G81" s="40"/>
      <c r="H81" s="40"/>
      <c r="I81" s="40"/>
      <c r="J81" s="40"/>
      <c r="K81" s="40"/>
      <c r="L81" s="40"/>
      <c r="M81" s="40"/>
      <c r="N81" s="41"/>
    </row>
    <row r="82" spans="1:14" ht="15.75" thickBot="1">
      <c r="B82" s="1069" t="s">
        <v>1051</v>
      </c>
      <c r="C82" s="1070"/>
      <c r="D82" s="1070"/>
      <c r="E82" s="1070"/>
      <c r="F82" s="1070"/>
      <c r="G82" s="1070"/>
      <c r="H82" s="1070"/>
      <c r="I82" s="1070"/>
      <c r="J82" s="1070"/>
      <c r="K82" s="1070"/>
      <c r="L82" s="1070"/>
      <c r="M82" s="1071"/>
      <c r="N82" s="102">
        <f>N48+N58+N69+N80</f>
        <v>429159.09694164892</v>
      </c>
    </row>
    <row r="83" spans="1:14">
      <c r="B83" s="39"/>
      <c r="C83" s="40"/>
      <c r="D83" s="40"/>
      <c r="E83" s="40"/>
      <c r="F83" s="40"/>
      <c r="G83" s="40"/>
      <c r="H83" s="40"/>
      <c r="I83" s="40"/>
      <c r="J83" s="40"/>
      <c r="K83" s="40"/>
      <c r="L83" s="40"/>
      <c r="M83" s="40"/>
      <c r="N83" s="41"/>
    </row>
    <row r="84" spans="1:14">
      <c r="B84" s="70" t="s">
        <v>1052</v>
      </c>
      <c r="C84" s="71"/>
      <c r="D84" s="71"/>
      <c r="E84" s="71"/>
      <c r="F84" s="71"/>
      <c r="G84" s="71"/>
      <c r="H84" s="71"/>
      <c r="I84" s="71"/>
      <c r="J84" s="71"/>
      <c r="K84" s="71"/>
      <c r="L84" s="71"/>
      <c r="M84" s="71"/>
      <c r="N84" s="72"/>
    </row>
    <row r="85" spans="1:14" ht="15.75" thickBot="1">
      <c r="B85" s="74"/>
      <c r="C85" s="67"/>
      <c r="D85" s="67"/>
      <c r="E85" s="67"/>
      <c r="F85" s="67"/>
      <c r="G85" s="67"/>
      <c r="H85" s="67"/>
      <c r="I85" s="67"/>
      <c r="J85" s="67"/>
      <c r="K85" s="67"/>
      <c r="L85" s="67"/>
      <c r="M85" s="67"/>
      <c r="N85" s="69"/>
    </row>
    <row r="86" spans="1:14">
      <c r="B86" s="1081" t="s">
        <v>1053</v>
      </c>
      <c r="C86" s="1082"/>
      <c r="D86" s="1082"/>
      <c r="E86" s="1082"/>
      <c r="F86" s="1082"/>
      <c r="G86" s="1082"/>
      <c r="H86" s="1082"/>
      <c r="I86" s="548"/>
      <c r="J86" s="561"/>
      <c r="K86" s="265" t="s">
        <v>1054</v>
      </c>
      <c r="L86" s="1083" t="s">
        <v>1055</v>
      </c>
      <c r="M86" s="1084"/>
      <c r="N86" s="266"/>
    </row>
    <row r="87" spans="1:14">
      <c r="B87" s="1085" t="s">
        <v>1056</v>
      </c>
      <c r="C87" s="1086"/>
      <c r="D87" s="1086"/>
      <c r="E87" s="1086"/>
      <c r="F87" s="1086"/>
      <c r="G87" s="1086"/>
      <c r="H87" s="1086"/>
      <c r="I87" s="90"/>
      <c r="J87" s="91"/>
      <c r="K87" s="582">
        <v>0.2</v>
      </c>
      <c r="L87" s="1065">
        <f>N82*K87</f>
        <v>85831.819388329794</v>
      </c>
      <c r="M87" s="1066"/>
      <c r="N87" s="57"/>
    </row>
    <row r="88" spans="1:14">
      <c r="B88" s="92" t="s">
        <v>1057</v>
      </c>
      <c r="C88" s="93"/>
      <c r="D88" s="93"/>
      <c r="E88" s="93"/>
      <c r="F88" s="93"/>
      <c r="G88" s="93"/>
      <c r="H88" s="93"/>
      <c r="I88" s="90"/>
      <c r="J88" s="91"/>
      <c r="K88" s="582">
        <v>0.05</v>
      </c>
      <c r="L88" s="1065">
        <f>N82*K88</f>
        <v>21457.954847082448</v>
      </c>
      <c r="M88" s="1066"/>
      <c r="N88" s="57"/>
    </row>
    <row r="89" spans="1:14" ht="15.75" thickBot="1">
      <c r="B89" s="94" t="s">
        <v>1058</v>
      </c>
      <c r="C89" s="95"/>
      <c r="D89" s="95"/>
      <c r="E89" s="95"/>
      <c r="F89" s="95"/>
      <c r="G89" s="95"/>
      <c r="H89" s="95"/>
      <c r="I89" s="96"/>
      <c r="J89" s="97"/>
      <c r="K89" s="581">
        <v>0.05</v>
      </c>
      <c r="L89" s="1067">
        <f>N82*K89</f>
        <v>21457.954847082448</v>
      </c>
      <c r="M89" s="1068"/>
      <c r="N89" s="57"/>
    </row>
    <row r="90" spans="1:14" ht="15.75" thickBot="1">
      <c r="B90" s="1069" t="s">
        <v>1037</v>
      </c>
      <c r="C90" s="1070"/>
      <c r="D90" s="1070"/>
      <c r="E90" s="1070"/>
      <c r="F90" s="1070"/>
      <c r="G90" s="1070"/>
      <c r="H90" s="1070"/>
      <c r="I90" s="1070"/>
      <c r="J90" s="1070"/>
      <c r="K90" s="1070"/>
      <c r="L90" s="1070"/>
      <c r="M90" s="1071"/>
      <c r="N90" s="58">
        <f>L87+L88+L89</f>
        <v>128747.7290824947</v>
      </c>
    </row>
    <row r="91" spans="1:14" ht="15.75" thickBot="1">
      <c r="B91" s="39"/>
      <c r="C91" s="40"/>
      <c r="D91" s="40"/>
      <c r="E91" s="40"/>
      <c r="F91" s="40"/>
      <c r="G91" s="40"/>
      <c r="H91" s="40"/>
      <c r="I91" s="40"/>
      <c r="J91" s="40"/>
      <c r="K91" s="40"/>
      <c r="L91" s="40"/>
      <c r="M91" s="40"/>
      <c r="N91" s="41"/>
    </row>
    <row r="92" spans="1:14" ht="15.75" thickBot="1">
      <c r="A92" t="s">
        <v>1490</v>
      </c>
      <c r="B92" s="1069" t="s">
        <v>1059</v>
      </c>
      <c r="C92" s="1070"/>
      <c r="D92" s="1070"/>
      <c r="E92" s="1070"/>
      <c r="F92" s="1070"/>
      <c r="G92" s="1070"/>
      <c r="H92" s="1070"/>
      <c r="I92" s="1070"/>
      <c r="J92" s="1070"/>
      <c r="K92" s="1070"/>
      <c r="L92" s="1070"/>
      <c r="M92" s="1071"/>
      <c r="N92" s="158">
        <f>N82+N90</f>
        <v>557906.82602414361</v>
      </c>
    </row>
    <row r="93" spans="1:14">
      <c r="B93" s="19"/>
      <c r="C93" s="20"/>
      <c r="D93" s="20"/>
      <c r="E93" s="20"/>
      <c r="F93" s="20"/>
      <c r="G93" s="20"/>
      <c r="H93" s="20"/>
      <c r="I93" s="20"/>
      <c r="J93" s="20"/>
      <c r="K93" s="20"/>
      <c r="L93" s="20"/>
      <c r="M93" s="20"/>
      <c r="N93" s="21"/>
    </row>
    <row r="94" spans="1:14">
      <c r="B94" s="22"/>
      <c r="C94" s="18"/>
      <c r="D94" s="18"/>
      <c r="E94" s="18"/>
      <c r="F94" s="18"/>
      <c r="G94" s="18"/>
      <c r="H94" s="18"/>
      <c r="I94" s="18"/>
      <c r="J94" s="18"/>
      <c r="K94" s="18"/>
      <c r="L94" s="18"/>
      <c r="M94" s="18"/>
      <c r="N94" s="23"/>
    </row>
    <row r="95" spans="1:14">
      <c r="B95" s="22"/>
      <c r="C95" s="18"/>
      <c r="D95" s="18"/>
      <c r="E95" s="18"/>
      <c r="F95" s="18"/>
      <c r="G95" s="18"/>
      <c r="H95" s="18"/>
      <c r="I95" s="18"/>
      <c r="J95" s="18"/>
      <c r="K95" s="18"/>
      <c r="L95" s="18"/>
      <c r="M95" s="18"/>
      <c r="N95" s="23"/>
    </row>
    <row r="96" spans="1:14">
      <c r="B96" s="22"/>
      <c r="C96" s="18"/>
      <c r="D96" s="18"/>
      <c r="E96" s="18"/>
      <c r="F96" s="18"/>
      <c r="G96" s="18"/>
      <c r="H96" s="18"/>
      <c r="I96" s="18"/>
      <c r="J96" s="18"/>
      <c r="K96" s="18"/>
      <c r="L96" s="18"/>
      <c r="M96" s="18"/>
      <c r="N96" s="23"/>
    </row>
    <row r="97" spans="2:14">
      <c r="B97" s="22"/>
      <c r="C97" s="18"/>
      <c r="D97" s="18"/>
      <c r="E97" s="59" t="s">
        <v>1060</v>
      </c>
      <c r="F97" s="59"/>
      <c r="G97" s="59"/>
      <c r="H97" s="59"/>
      <c r="I97" s="59"/>
      <c r="J97" s="59"/>
      <c r="K97" s="18"/>
      <c r="L97" s="18"/>
      <c r="M97" s="18"/>
      <c r="N97" s="23"/>
    </row>
    <row r="98" spans="2:14">
      <c r="B98" s="22"/>
      <c r="C98" s="18"/>
      <c r="D98" s="18"/>
      <c r="E98" s="18" t="s">
        <v>1061</v>
      </c>
      <c r="F98" s="18"/>
      <c r="G98" s="18"/>
      <c r="H98" s="18"/>
      <c r="I98" s="18"/>
      <c r="J98" s="18"/>
      <c r="K98" s="18"/>
      <c r="L98" s="18"/>
      <c r="M98" s="18"/>
      <c r="N98" s="23"/>
    </row>
    <row r="99" spans="2:14">
      <c r="B99" s="22"/>
      <c r="C99" s="18"/>
      <c r="D99" s="18"/>
      <c r="E99" s="18" t="s">
        <v>1062</v>
      </c>
      <c r="F99" s="18"/>
      <c r="G99" s="18"/>
      <c r="H99" s="18"/>
      <c r="I99" s="18"/>
      <c r="J99" s="18"/>
      <c r="K99" s="18"/>
      <c r="L99" s="18"/>
      <c r="M99" s="18"/>
      <c r="N99" s="23"/>
    </row>
    <row r="100" spans="2:14">
      <c r="B100" s="22"/>
      <c r="C100" s="18"/>
      <c r="D100" s="18"/>
      <c r="E100" s="18" t="s">
        <v>1063</v>
      </c>
      <c r="F100" s="18"/>
      <c r="G100" s="18"/>
      <c r="H100" s="18"/>
      <c r="I100" s="18"/>
      <c r="J100" s="18"/>
      <c r="K100" s="18"/>
      <c r="L100" s="18"/>
      <c r="M100" s="18"/>
      <c r="N100" s="23"/>
    </row>
    <row r="101" spans="2:14" ht="15.75" thickBot="1">
      <c r="B101" s="22"/>
      <c r="C101" s="18"/>
      <c r="D101" s="18"/>
      <c r="E101" s="18"/>
      <c r="F101" s="18" t="s">
        <v>1064</v>
      </c>
      <c r="G101" s="18"/>
      <c r="H101" s="18"/>
      <c r="I101" s="18"/>
      <c r="J101" s="18"/>
      <c r="K101" s="18"/>
      <c r="L101" s="18"/>
      <c r="M101" s="18"/>
      <c r="N101" s="23"/>
    </row>
    <row r="102" spans="2:14">
      <c r="B102" s="190" t="s">
        <v>1559</v>
      </c>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3"/>
      <c r="C104" s="194"/>
      <c r="D104" s="194"/>
      <c r="E104" s="194"/>
      <c r="F104" s="194"/>
      <c r="G104" s="194"/>
      <c r="H104" s="194"/>
      <c r="I104" s="194"/>
      <c r="J104" s="194"/>
      <c r="K104" s="194"/>
      <c r="L104" s="194"/>
      <c r="M104" s="194"/>
      <c r="N104" s="195"/>
    </row>
    <row r="105" spans="2:14">
      <c r="B105" s="193"/>
      <c r="C105" s="194"/>
      <c r="D105" s="194"/>
      <c r="E105" s="194"/>
      <c r="F105" s="194"/>
      <c r="G105" s="194"/>
      <c r="H105" s="194"/>
      <c r="I105" s="194"/>
      <c r="J105" s="194"/>
      <c r="K105" s="194"/>
      <c r="L105" s="194"/>
      <c r="M105" s="194"/>
      <c r="N105" s="195"/>
    </row>
    <row r="106" spans="2:14" ht="15.75" thickBot="1">
      <c r="B106" s="196"/>
      <c r="C106" s="197"/>
      <c r="D106" s="197"/>
      <c r="E106" s="197"/>
      <c r="F106" s="197"/>
      <c r="G106" s="197"/>
      <c r="H106" s="197"/>
      <c r="I106" s="197"/>
      <c r="J106" s="197"/>
      <c r="K106" s="197"/>
      <c r="L106" s="197"/>
      <c r="M106" s="197"/>
      <c r="N106" s="198"/>
    </row>
    <row r="107" spans="2:14">
      <c r="B107" s="199"/>
      <c r="C107" s="200"/>
      <c r="D107" s="200"/>
      <c r="E107" s="200"/>
      <c r="F107" s="200"/>
      <c r="G107" s="200"/>
      <c r="H107" s="200"/>
      <c r="I107" s="200"/>
      <c r="J107" s="200"/>
      <c r="K107" s="200"/>
      <c r="L107" s="200"/>
      <c r="M107" s="200"/>
      <c r="N107" s="201"/>
    </row>
    <row r="108" spans="2:14">
      <c r="B108" s="185" t="s">
        <v>1560</v>
      </c>
      <c r="C108" s="37"/>
      <c r="D108" s="37"/>
      <c r="E108" s="37"/>
      <c r="F108" s="37"/>
      <c r="G108" s="37"/>
      <c r="H108" s="37"/>
      <c r="I108" s="37"/>
      <c r="J108" s="37"/>
      <c r="K108" s="37"/>
      <c r="L108" s="37"/>
      <c r="M108" s="37"/>
      <c r="N108" s="38"/>
    </row>
    <row r="109" spans="2:14" ht="15" customHeight="1">
      <c r="B109" s="1072" t="s">
        <v>1561</v>
      </c>
      <c r="C109" s="1073"/>
      <c r="D109" s="1073"/>
      <c r="E109" s="1073"/>
      <c r="F109" s="1073"/>
      <c r="G109" s="1073"/>
      <c r="H109" s="1073"/>
      <c r="I109" s="1073"/>
      <c r="J109" s="1073"/>
      <c r="K109" s="1073"/>
      <c r="L109" s="1073"/>
      <c r="M109" s="1073"/>
      <c r="N109" s="1074"/>
    </row>
    <row r="110" spans="2:14" ht="15" customHeight="1">
      <c r="B110" s="1072"/>
      <c r="C110" s="1073"/>
      <c r="D110" s="1073"/>
      <c r="E110" s="1073"/>
      <c r="F110" s="1073"/>
      <c r="G110" s="1073"/>
      <c r="H110" s="1073"/>
      <c r="I110" s="1073"/>
      <c r="J110" s="1073"/>
      <c r="K110" s="1073"/>
      <c r="L110" s="1073"/>
      <c r="M110" s="1073"/>
      <c r="N110" s="1074"/>
    </row>
    <row r="111" spans="2:14" ht="30" customHeight="1">
      <c r="B111" s="1075" t="s">
        <v>1562</v>
      </c>
      <c r="C111" s="1076"/>
      <c r="D111" s="1076"/>
      <c r="E111" s="1076"/>
      <c r="F111" s="1076"/>
      <c r="G111" s="1076"/>
      <c r="H111" s="1076"/>
      <c r="I111" s="1076"/>
      <c r="J111" s="1076"/>
      <c r="K111" s="1076"/>
      <c r="L111" s="1076"/>
      <c r="M111" s="1076"/>
      <c r="N111" s="1077"/>
    </row>
    <row r="112" spans="2:14">
      <c r="B112" s="1075"/>
      <c r="C112" s="1076"/>
      <c r="D112" s="1076"/>
      <c r="E112" s="1076"/>
      <c r="F112" s="1076"/>
      <c r="G112" s="1076"/>
      <c r="H112" s="1076"/>
      <c r="I112" s="1076"/>
      <c r="J112" s="1076"/>
      <c r="K112" s="1076"/>
      <c r="L112" s="1076"/>
      <c r="M112" s="1076"/>
      <c r="N112" s="1077"/>
    </row>
    <row r="113" spans="2:14">
      <c r="B113" s="562"/>
      <c r="C113" s="563"/>
      <c r="D113" s="563"/>
      <c r="E113" s="563"/>
      <c r="F113" s="563"/>
      <c r="G113" s="563"/>
      <c r="H113" s="563"/>
      <c r="I113" s="563"/>
      <c r="J113" s="563"/>
      <c r="K113" s="563"/>
      <c r="L113" s="563"/>
      <c r="M113" s="563"/>
      <c r="N113" s="564"/>
    </row>
    <row r="114" spans="2:14">
      <c r="B114" s="562"/>
      <c r="C114" s="563"/>
      <c r="D114" s="563"/>
      <c r="E114" s="563"/>
      <c r="F114" s="563"/>
      <c r="G114" s="563"/>
      <c r="H114" s="563"/>
      <c r="I114" s="563"/>
      <c r="J114" s="563"/>
      <c r="K114" s="563"/>
      <c r="L114" s="563"/>
      <c r="M114" s="563"/>
      <c r="N114" s="564"/>
    </row>
    <row r="115" spans="2:14">
      <c r="B115" s="562"/>
      <c r="C115" s="563"/>
      <c r="D115" s="563"/>
      <c r="E115" s="563"/>
      <c r="F115" s="563"/>
      <c r="G115" s="563"/>
      <c r="H115" s="563"/>
      <c r="I115" s="563"/>
      <c r="J115" s="563"/>
      <c r="K115" s="563"/>
      <c r="L115" s="563"/>
      <c r="M115" s="563"/>
      <c r="N115" s="564"/>
    </row>
    <row r="116" spans="2:14">
      <c r="B116" s="185"/>
      <c r="C116" s="37"/>
      <c r="D116" s="37"/>
      <c r="E116" s="37"/>
      <c r="F116" s="37"/>
      <c r="G116" s="37"/>
      <c r="H116" s="37"/>
      <c r="I116" s="37"/>
      <c r="J116" s="37"/>
      <c r="K116" s="37"/>
      <c r="L116" s="37"/>
      <c r="M116" s="37"/>
      <c r="N116" s="38"/>
    </row>
    <row r="117" spans="2:14">
      <c r="B117" s="22"/>
      <c r="C117" s="18"/>
      <c r="D117" s="18"/>
      <c r="E117" s="18" t="s">
        <v>1060</v>
      </c>
      <c r="F117" s="59"/>
      <c r="G117" s="59"/>
      <c r="H117" s="18"/>
      <c r="I117" s="18"/>
      <c r="J117" s="18"/>
      <c r="K117" s="18"/>
      <c r="L117" s="18"/>
      <c r="M117" s="18"/>
      <c r="N117" s="23"/>
    </row>
    <row r="118" spans="2:14">
      <c r="B118" s="22"/>
      <c r="C118" s="18"/>
      <c r="D118" s="18"/>
      <c r="E118" s="60" t="s">
        <v>1061</v>
      </c>
      <c r="F118" s="18"/>
      <c r="G118" s="18"/>
      <c r="H118" s="60"/>
      <c r="I118" s="60"/>
      <c r="J118" s="60"/>
      <c r="K118" s="18"/>
      <c r="L118" s="18"/>
      <c r="M118" s="18"/>
      <c r="N118" s="23"/>
    </row>
    <row r="119" spans="2:14">
      <c r="B119" s="22"/>
      <c r="C119" s="18"/>
      <c r="D119" s="18"/>
      <c r="E119" s="61" t="s">
        <v>1065</v>
      </c>
      <c r="F119" s="18"/>
      <c r="G119" s="18"/>
      <c r="H119" s="61"/>
      <c r="I119" s="61"/>
      <c r="J119" s="61"/>
      <c r="K119" s="18"/>
      <c r="L119" s="18"/>
      <c r="M119" s="18"/>
      <c r="N119" s="23"/>
    </row>
    <row r="120" spans="2:14">
      <c r="B120" s="62"/>
      <c r="C120" s="37"/>
      <c r="D120" s="37"/>
      <c r="E120" s="18" t="s">
        <v>1063</v>
      </c>
      <c r="F120" s="18"/>
      <c r="G120" s="18"/>
      <c r="H120" s="18"/>
      <c r="I120" s="18"/>
      <c r="J120" s="18"/>
      <c r="K120" s="37"/>
      <c r="L120" s="37"/>
      <c r="M120" s="37"/>
      <c r="N120" s="38"/>
    </row>
    <row r="121" spans="2:14">
      <c r="B121" s="62"/>
      <c r="C121" s="37"/>
      <c r="D121" s="37"/>
      <c r="E121" s="37"/>
      <c r="F121" s="18"/>
      <c r="G121" s="18"/>
      <c r="H121" s="18"/>
      <c r="I121" s="18"/>
      <c r="J121" s="18"/>
      <c r="K121" s="37"/>
      <c r="L121" s="37"/>
      <c r="M121" s="37"/>
      <c r="N121" s="38"/>
    </row>
    <row r="122" spans="2:14">
      <c r="B122" s="62" t="s">
        <v>1563</v>
      </c>
      <c r="C122" s="61"/>
      <c r="D122" s="61"/>
      <c r="E122" s="18"/>
      <c r="F122" s="18"/>
      <c r="G122" s="18"/>
      <c r="H122" s="18"/>
      <c r="I122" s="18"/>
      <c r="J122" s="1061"/>
      <c r="K122" s="1061"/>
      <c r="L122" s="1061"/>
      <c r="M122" s="1061"/>
      <c r="N122" s="1062"/>
    </row>
    <row r="123" spans="2:14" ht="15.75" thickBot="1">
      <c r="B123" s="224" t="s">
        <v>1564</v>
      </c>
      <c r="C123" s="333"/>
      <c r="D123" s="333"/>
      <c r="E123" s="63"/>
      <c r="F123" s="63"/>
      <c r="G123" s="63"/>
      <c r="H123" s="63"/>
      <c r="I123" s="63"/>
      <c r="J123" s="1063"/>
      <c r="K123" s="1063"/>
      <c r="L123" s="1063"/>
      <c r="M123" s="1063"/>
      <c r="N123" s="1064"/>
    </row>
  </sheetData>
  <mergeCells count="72">
    <mergeCell ref="L1:N2"/>
    <mergeCell ref="C2:J2"/>
    <mergeCell ref="C3:J3"/>
    <mergeCell ref="K3:K4"/>
    <mergeCell ref="L3:N4"/>
    <mergeCell ref="C4:J4"/>
    <mergeCell ref="B10:E10"/>
    <mergeCell ref="I10:J10"/>
    <mergeCell ref="B1:B6"/>
    <mergeCell ref="C1:J1"/>
    <mergeCell ref="K1:K2"/>
    <mergeCell ref="C5:J5"/>
    <mergeCell ref="K5:K6"/>
    <mergeCell ref="B43:H43"/>
    <mergeCell ref="B44:H44"/>
    <mergeCell ref="B37:H37"/>
    <mergeCell ref="B38:H38"/>
    <mergeCell ref="B39:H39"/>
    <mergeCell ref="B40:H40"/>
    <mergeCell ref="B41:H41"/>
    <mergeCell ref="B42:H42"/>
    <mergeCell ref="L5:L6"/>
    <mergeCell ref="M5:M6"/>
    <mergeCell ref="N5:N6"/>
    <mergeCell ref="C6:J6"/>
    <mergeCell ref="B36:H36"/>
    <mergeCell ref="D11:E11"/>
    <mergeCell ref="L12:N12"/>
    <mergeCell ref="F25:H25"/>
    <mergeCell ref="B35:H35"/>
    <mergeCell ref="I35:J35"/>
    <mergeCell ref="L35:M35"/>
    <mergeCell ref="B27:N27"/>
    <mergeCell ref="C29:I29"/>
    <mergeCell ref="L29:M29"/>
    <mergeCell ref="C30:I30"/>
    <mergeCell ref="L30:M30"/>
    <mergeCell ref="B46:D46"/>
    <mergeCell ref="I44:J44"/>
    <mergeCell ref="L44:M44"/>
    <mergeCell ref="B45:H45"/>
    <mergeCell ref="L64:M64"/>
    <mergeCell ref="B47:H47"/>
    <mergeCell ref="I47:J47"/>
    <mergeCell ref="L47:M47"/>
    <mergeCell ref="B48:M48"/>
    <mergeCell ref="B52:I52"/>
    <mergeCell ref="L52:M52"/>
    <mergeCell ref="B57:I57"/>
    <mergeCell ref="L57:M57"/>
    <mergeCell ref="B58:M58"/>
    <mergeCell ref="L62:M62"/>
    <mergeCell ref="L63:M63"/>
    <mergeCell ref="L68:M68"/>
    <mergeCell ref="B69:M69"/>
    <mergeCell ref="B73:H73"/>
    <mergeCell ref="L73:M73"/>
    <mergeCell ref="B79:H79"/>
    <mergeCell ref="L79:M79"/>
    <mergeCell ref="B80:M80"/>
    <mergeCell ref="B82:M82"/>
    <mergeCell ref="B86:H86"/>
    <mergeCell ref="L86:M86"/>
    <mergeCell ref="B87:H87"/>
    <mergeCell ref="L87:M87"/>
    <mergeCell ref="J122:N123"/>
    <mergeCell ref="L88:M88"/>
    <mergeCell ref="L89:M89"/>
    <mergeCell ref="B90:M90"/>
    <mergeCell ref="B92:M92"/>
    <mergeCell ref="B109:N110"/>
    <mergeCell ref="B111:N1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8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873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S126"/>
  <sheetViews>
    <sheetView topLeftCell="A8" zoomScale="78" zoomScaleNormal="78" workbookViewId="0">
      <selection activeCell="C29" sqref="C29:I29"/>
    </sheetView>
  </sheetViews>
  <sheetFormatPr baseColWidth="10" defaultRowHeight="1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5.42578125"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1"/>
      <c r="H25" s="1131"/>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31.5" customHeight="1" thickBot="1">
      <c r="A31" t="s">
        <v>1351</v>
      </c>
      <c r="B31" s="603" t="s">
        <v>1576</v>
      </c>
      <c r="C31" s="1174" t="s">
        <v>1581</v>
      </c>
      <c r="D31" s="1175"/>
      <c r="E31" s="1175"/>
      <c r="F31" s="1175"/>
      <c r="G31" s="1175"/>
      <c r="H31" s="1175"/>
      <c r="I31" s="1175"/>
      <c r="J31" s="1175"/>
      <c r="K31" s="1176"/>
      <c r="L31" s="602" t="s">
        <v>388</v>
      </c>
      <c r="M31" s="171"/>
      <c r="N31" s="87"/>
    </row>
    <row r="32" spans="1:14" ht="6" customHeight="1">
      <c r="B32" s="98"/>
      <c r="C32" s="99"/>
      <c r="D32" s="99"/>
      <c r="E32" s="99"/>
      <c r="F32" s="99"/>
      <c r="G32" s="99"/>
      <c r="H32" s="99"/>
      <c r="I32" s="99"/>
      <c r="J32" s="99"/>
      <c r="K32" s="99"/>
      <c r="L32" s="99"/>
      <c r="M32" s="99"/>
      <c r="N32" s="100"/>
    </row>
    <row r="33" spans="1:19">
      <c r="B33" s="64" t="s">
        <v>1031</v>
      </c>
      <c r="C33" s="65"/>
      <c r="D33" s="65"/>
      <c r="E33" s="65"/>
      <c r="F33" s="65"/>
      <c r="G33" s="65"/>
      <c r="H33" s="65"/>
      <c r="I33" s="65"/>
      <c r="J33" s="65"/>
      <c r="K33" s="65"/>
      <c r="L33" s="65"/>
      <c r="M33" s="65"/>
      <c r="N33" s="66"/>
    </row>
    <row r="34" spans="1:19" ht="15.75" thickBot="1">
      <c r="B34" s="229"/>
      <c r="C34" s="67"/>
      <c r="D34" s="67"/>
      <c r="E34" s="67"/>
      <c r="F34" s="67"/>
      <c r="G34" s="67"/>
      <c r="H34" s="67"/>
      <c r="I34" s="68"/>
      <c r="J34" s="68"/>
      <c r="K34" s="67"/>
      <c r="L34" s="67"/>
      <c r="M34" s="67"/>
      <c r="N34" s="69"/>
    </row>
    <row r="35" spans="1:19">
      <c r="B35" s="1132" t="s">
        <v>1028</v>
      </c>
      <c r="C35" s="1133"/>
      <c r="D35" s="1133"/>
      <c r="E35" s="1133"/>
      <c r="F35" s="1133"/>
      <c r="G35" s="1133"/>
      <c r="H35" s="1134"/>
      <c r="I35" s="1135" t="s">
        <v>1032</v>
      </c>
      <c r="J35" s="1136"/>
      <c r="K35" s="75" t="s">
        <v>1033</v>
      </c>
      <c r="L35" s="1137" t="s">
        <v>1034</v>
      </c>
      <c r="M35" s="1134"/>
      <c r="N35" s="76" t="s">
        <v>1035</v>
      </c>
    </row>
    <row r="36" spans="1:19">
      <c r="A36" s="116"/>
      <c r="B36" s="1102"/>
      <c r="C36" s="1103"/>
      <c r="D36" s="1103"/>
      <c r="E36" s="1103"/>
      <c r="F36" s="1103"/>
      <c r="G36" s="1103"/>
      <c r="H36" s="1105"/>
      <c r="I36" s="230"/>
      <c r="J36" s="231"/>
      <c r="K36" s="232"/>
      <c r="L36" s="233"/>
      <c r="M36" s="600"/>
      <c r="N36" s="235"/>
      <c r="P36" s="601"/>
    </row>
    <row r="37" spans="1:19">
      <c r="A37" s="116" t="s">
        <v>257</v>
      </c>
      <c r="B37" s="1102" t="str">
        <f>VLOOKUP(A37,EQUIPOS!A7:D154,3,FALSE)</f>
        <v>Mezcladora de concreto 1 bulto</v>
      </c>
      <c r="C37" s="1103"/>
      <c r="D37" s="1103"/>
      <c r="E37" s="1103"/>
      <c r="F37" s="1103"/>
      <c r="G37" s="1103"/>
      <c r="H37" s="1105"/>
      <c r="I37" s="230"/>
      <c r="J37" s="231"/>
      <c r="K37" s="232">
        <f>VLOOKUP(A37,EQUIPOS!A7:D164,4,FALSE)</f>
        <v>5625</v>
      </c>
      <c r="L37" s="233"/>
      <c r="M37" s="600">
        <v>1</v>
      </c>
      <c r="N37" s="235">
        <f>K37/M37</f>
        <v>5625</v>
      </c>
      <c r="P37" s="599"/>
      <c r="R37" s="599"/>
      <c r="S37" s="599"/>
    </row>
    <row r="38" spans="1:19">
      <c r="A38" s="116" t="s">
        <v>119</v>
      </c>
      <c r="B38" s="1102" t="str">
        <f>VLOOKUP(A38,EQUIPOS!A8:D154,3,FALSE)</f>
        <v xml:space="preserve">Bomba de concreto, Producción: 30 m3/h, POTENCIA: 67 HP, MAX PRESION DE CONCRETO: 1150 PSI
</v>
      </c>
      <c r="C38" s="1103"/>
      <c r="D38" s="1103"/>
      <c r="E38" s="1103"/>
      <c r="F38" s="1103"/>
      <c r="G38" s="1103"/>
      <c r="H38" s="1105"/>
      <c r="I38" s="230"/>
      <c r="J38" s="231"/>
      <c r="K38" s="232">
        <f>VLOOKUP(A38,EQUIPOS!A8:D165,4,FALSE)</f>
        <v>45220</v>
      </c>
      <c r="L38" s="233"/>
      <c r="M38" s="600">
        <v>1</v>
      </c>
      <c r="N38" s="235">
        <f>K38/M38</f>
        <v>45220</v>
      </c>
      <c r="P38" s="599"/>
      <c r="R38" s="599"/>
      <c r="S38" s="599"/>
    </row>
    <row r="39" spans="1:19">
      <c r="B39" s="1102"/>
      <c r="C39" s="1103"/>
      <c r="D39" s="1103"/>
      <c r="E39" s="1103"/>
      <c r="F39" s="1103"/>
      <c r="G39" s="1103"/>
      <c r="H39" s="1105"/>
      <c r="I39" s="230"/>
      <c r="J39" s="231"/>
      <c r="K39" s="232"/>
      <c r="L39" s="233"/>
      <c r="M39" s="234"/>
      <c r="N39" s="235"/>
    </row>
    <row r="40" spans="1:19">
      <c r="B40" s="1102"/>
      <c r="C40" s="1103"/>
      <c r="D40" s="1103"/>
      <c r="E40" s="1103"/>
      <c r="F40" s="1103"/>
      <c r="G40" s="1103"/>
      <c r="H40" s="1105"/>
      <c r="I40" s="230"/>
      <c r="J40" s="231"/>
      <c r="K40" s="232"/>
      <c r="L40" s="233"/>
      <c r="M40" s="234"/>
      <c r="N40" s="235"/>
    </row>
    <row r="41" spans="1:19">
      <c r="B41" s="1102"/>
      <c r="C41" s="1103"/>
      <c r="D41" s="1103"/>
      <c r="E41" s="1103"/>
      <c r="F41" s="1103"/>
      <c r="G41" s="1103"/>
      <c r="H41" s="1105"/>
      <c r="I41" s="230"/>
      <c r="J41" s="231"/>
      <c r="K41" s="232"/>
      <c r="L41" s="233"/>
      <c r="M41" s="234"/>
      <c r="N41" s="235"/>
    </row>
    <row r="42" spans="1:19">
      <c r="B42" s="554"/>
      <c r="C42" s="555"/>
      <c r="D42" s="555"/>
      <c r="E42" s="555"/>
      <c r="F42" s="555"/>
      <c r="G42" s="555"/>
      <c r="H42" s="556"/>
      <c r="I42" s="230"/>
      <c r="J42" s="231"/>
      <c r="K42" s="232"/>
      <c r="L42" s="233"/>
      <c r="M42" s="234"/>
      <c r="N42" s="235"/>
    </row>
    <row r="43" spans="1:19">
      <c r="B43" s="554"/>
      <c r="C43" s="555"/>
      <c r="D43" s="555"/>
      <c r="E43" s="555"/>
      <c r="F43" s="555"/>
      <c r="G43" s="555"/>
      <c r="H43" s="556"/>
      <c r="I43" s="230"/>
      <c r="J43" s="231"/>
      <c r="K43" s="232"/>
      <c r="L43" s="233"/>
      <c r="M43" s="234"/>
      <c r="N43" s="235"/>
    </row>
    <row r="44" spans="1:19">
      <c r="B44" s="1102"/>
      <c r="C44" s="1103"/>
      <c r="D44" s="1103"/>
      <c r="E44" s="1103"/>
      <c r="F44" s="1103"/>
      <c r="G44" s="1103"/>
      <c r="H44" s="1105"/>
      <c r="I44" s="1098"/>
      <c r="J44" s="1099"/>
      <c r="K44" s="232"/>
      <c r="L44" s="1100"/>
      <c r="M44" s="1101"/>
      <c r="N44" s="235"/>
    </row>
    <row r="45" spans="1:19">
      <c r="B45" s="1102"/>
      <c r="C45" s="1103"/>
      <c r="D45" s="1103"/>
      <c r="E45" s="1104"/>
      <c r="F45" s="1103"/>
      <c r="G45" s="1103"/>
      <c r="H45" s="1105"/>
      <c r="I45" s="42"/>
      <c r="J45" s="43"/>
      <c r="K45" s="237"/>
      <c r="L45" s="239"/>
      <c r="M45" s="240"/>
      <c r="N45" s="241"/>
    </row>
    <row r="46" spans="1:19">
      <c r="B46" s="1096" t="s">
        <v>1036</v>
      </c>
      <c r="C46" s="1097"/>
      <c r="D46" s="1097"/>
      <c r="E46" s="44"/>
      <c r="F46" s="45"/>
      <c r="G46" s="45"/>
      <c r="H46" s="46"/>
      <c r="I46" s="42"/>
      <c r="J46" s="43"/>
      <c r="K46" s="242"/>
      <c r="L46" s="239"/>
      <c r="M46" s="337">
        <v>0.05</v>
      </c>
      <c r="N46" s="593">
        <f>N83*M46</f>
        <v>2274.6274166666667</v>
      </c>
    </row>
    <row r="47" spans="1:19" ht="15.75" thickBot="1">
      <c r="B47" s="1102"/>
      <c r="C47" s="1103"/>
      <c r="D47" s="1103"/>
      <c r="E47" s="1103"/>
      <c r="F47" s="1103"/>
      <c r="G47" s="1103"/>
      <c r="H47" s="1105"/>
      <c r="I47" s="1108"/>
      <c r="J47" s="1109"/>
      <c r="K47" s="47"/>
      <c r="L47" s="1110"/>
      <c r="M47" s="1111"/>
      <c r="N47" s="108"/>
    </row>
    <row r="48" spans="1:19" ht="15.75" thickBot="1">
      <c r="B48" s="1069" t="s">
        <v>1037</v>
      </c>
      <c r="C48" s="1070"/>
      <c r="D48" s="1070"/>
      <c r="E48" s="1070"/>
      <c r="F48" s="1070"/>
      <c r="G48" s="1070"/>
      <c r="H48" s="1070"/>
      <c r="I48" s="1070"/>
      <c r="J48" s="1070"/>
      <c r="K48" s="1070"/>
      <c r="L48" s="1070"/>
      <c r="M48" s="1071"/>
      <c r="N48" s="334">
        <f>SUM(N36:N47)</f>
        <v>53119.62741666667</v>
      </c>
    </row>
    <row r="49" spans="1:14">
      <c r="B49" s="243"/>
      <c r="C49" s="40"/>
      <c r="D49" s="40"/>
      <c r="E49" s="40"/>
      <c r="F49" s="40"/>
      <c r="G49" s="40"/>
      <c r="H49" s="40"/>
      <c r="I49" s="40"/>
      <c r="J49" s="40"/>
      <c r="K49" s="40"/>
      <c r="L49" s="40"/>
      <c r="M49" s="40"/>
      <c r="N49" s="41"/>
    </row>
    <row r="50" spans="1:14">
      <c r="B50" s="70" t="s">
        <v>1038</v>
      </c>
      <c r="C50" s="71"/>
      <c r="D50" s="71"/>
      <c r="E50" s="71"/>
      <c r="F50" s="71"/>
      <c r="G50" s="71"/>
      <c r="H50" s="71"/>
      <c r="I50" s="71"/>
      <c r="J50" s="71"/>
      <c r="K50" s="71"/>
      <c r="L50" s="71"/>
      <c r="M50" s="71"/>
      <c r="N50" s="72"/>
    </row>
    <row r="51" spans="1:14" ht="15.75" thickBot="1">
      <c r="B51" s="73"/>
      <c r="C51" s="68"/>
      <c r="D51" s="68"/>
      <c r="E51" s="68"/>
      <c r="F51" s="68"/>
      <c r="G51" s="68"/>
      <c r="H51" s="68"/>
      <c r="I51" s="68"/>
      <c r="J51" s="67"/>
      <c r="K51" s="67"/>
      <c r="L51" s="67"/>
      <c r="M51" s="67"/>
      <c r="N51" s="69"/>
    </row>
    <row r="52" spans="1:14">
      <c r="B52" s="1081" t="s">
        <v>1028</v>
      </c>
      <c r="C52" s="1082"/>
      <c r="D52" s="1082"/>
      <c r="E52" s="1082"/>
      <c r="F52" s="1082"/>
      <c r="G52" s="1082"/>
      <c r="H52" s="1082"/>
      <c r="I52" s="1112"/>
      <c r="J52" s="549" t="s">
        <v>1029</v>
      </c>
      <c r="K52" s="88" t="s">
        <v>1030</v>
      </c>
      <c r="L52" s="1113" t="s">
        <v>1039</v>
      </c>
      <c r="M52" s="1112"/>
      <c r="N52" s="89" t="s">
        <v>1035</v>
      </c>
    </row>
    <row r="53" spans="1:14">
      <c r="A53" s="173" t="s">
        <v>394</v>
      </c>
      <c r="B53" s="49" t="str">
        <f>VLOOKUP(A53,MATERIALES!A5:D373,3,FALSE)</f>
        <v>Bolsacreto de 1m3</v>
      </c>
      <c r="C53" s="244"/>
      <c r="D53" s="244"/>
      <c r="E53" s="244"/>
      <c r="F53" s="244"/>
      <c r="G53" s="244"/>
      <c r="H53" s="244"/>
      <c r="I53" s="231"/>
      <c r="J53" s="187" t="str">
        <f>VLOOKUP(A53,MATERIALES!A7:D645,2,FALSE)</f>
        <v>m3</v>
      </c>
      <c r="K53" s="590">
        <v>1</v>
      </c>
      <c r="L53" s="230"/>
      <c r="M53" s="338">
        <f>VLOOKUP(A53,MATERIALES!A5:D396,4,FALSE)</f>
        <v>20807</v>
      </c>
      <c r="N53" s="235">
        <f>K53*M53</f>
        <v>20807</v>
      </c>
    </row>
    <row r="54" spans="1:14">
      <c r="A54" s="173" t="s">
        <v>818</v>
      </c>
      <c r="B54" s="49" t="str">
        <f>VLOOKUP(A54,MATERIALES!A6:D373,3,FALSE)</f>
        <v>Aditivo Acelerante de Fraguado</v>
      </c>
      <c r="C54" s="244"/>
      <c r="D54" s="244"/>
      <c r="E54" s="244"/>
      <c r="F54" s="244"/>
      <c r="G54" s="244"/>
      <c r="H54" s="244"/>
      <c r="I54" s="231"/>
      <c r="J54" s="187" t="str">
        <f>VLOOKUP(A54,MATERIALES!A8:D646,2,FALSE)</f>
        <v>kg</v>
      </c>
      <c r="K54" s="598">
        <v>8.75</v>
      </c>
      <c r="L54" s="230"/>
      <c r="M54" s="338">
        <f>VLOOKUP(A54,MATERIALES!A6:D397,4,FALSE)</f>
        <v>12100</v>
      </c>
      <c r="N54" s="235">
        <f>K54*M54</f>
        <v>105875</v>
      </c>
    </row>
    <row r="55" spans="1:14">
      <c r="A55" s="173" t="s">
        <v>824</v>
      </c>
      <c r="B55" s="49" t="str">
        <f>VLOOKUP(A55,MATERIALES!A6:D373,3,FALSE)</f>
        <v>Agregado para concreto hidráulico</v>
      </c>
      <c r="C55" s="244"/>
      <c r="D55" s="244"/>
      <c r="E55" s="244"/>
      <c r="F55" s="244"/>
      <c r="G55" s="244"/>
      <c r="H55" s="244"/>
      <c r="I55" s="231"/>
      <c r="J55" s="187" t="str">
        <f>VLOOKUP(A55,MATERIALES!A9:D647,2,FALSE)</f>
        <v>m3</v>
      </c>
      <c r="K55" s="590">
        <v>0.95</v>
      </c>
      <c r="L55" s="230"/>
      <c r="M55" s="338">
        <f>VLOOKUP(A55,MATERIALES!A6:D398,4,FALSE)</f>
        <v>55110.850091930661</v>
      </c>
      <c r="N55" s="235">
        <f>K55*M55</f>
        <v>52355.307587334122</v>
      </c>
    </row>
    <row r="56" spans="1:14">
      <c r="A56" s="173" t="s">
        <v>845</v>
      </c>
      <c r="B56" s="49" t="str">
        <f>VLOOKUP(A56,MATERIALES!A6:D373,3,FALSE)</f>
        <v>Agua</v>
      </c>
      <c r="C56" s="244"/>
      <c r="D56" s="244"/>
      <c r="E56" s="244"/>
      <c r="F56" s="244"/>
      <c r="G56" s="244"/>
      <c r="H56" s="244"/>
      <c r="I56" s="231"/>
      <c r="J56" s="187" t="str">
        <f>VLOOKUP(A56,MATERIALES!A10:D648,2,FALSE)</f>
        <v>lt</v>
      </c>
      <c r="K56" s="598">
        <v>170</v>
      </c>
      <c r="L56" s="230"/>
      <c r="M56" s="338">
        <f>VLOOKUP(A56,MATERIALES!A6:D399,4,FALSE)</f>
        <v>35.656490152579906</v>
      </c>
      <c r="N56" s="235">
        <f>K56*M56</f>
        <v>6061.603325938584</v>
      </c>
    </row>
    <row r="57" spans="1:14">
      <c r="A57" s="173" t="s">
        <v>873</v>
      </c>
      <c r="B57" s="1114" t="str">
        <f>VLOOKUP(A57,MATERIALES!A7:D373,3,FALSE)</f>
        <v>Arena lavada</v>
      </c>
      <c r="C57" s="1115"/>
      <c r="D57" s="1115"/>
      <c r="E57" s="1115"/>
      <c r="F57" s="1115"/>
      <c r="G57" s="1115"/>
      <c r="H57" s="1115"/>
      <c r="I57" s="1115"/>
      <c r="J57" s="573" t="str">
        <f>VLOOKUP(A57,MATERIALES!A11:D649,2,FALSE)</f>
        <v>m3</v>
      </c>
      <c r="K57" s="598">
        <v>0.55000000000000004</v>
      </c>
      <c r="L57" s="1106">
        <f>VLOOKUP(A57,MATERIALES!A4:D373,4,FALSE)</f>
        <v>50000</v>
      </c>
      <c r="M57" s="1107"/>
      <c r="N57" s="235">
        <f>K57*L57</f>
        <v>27500.000000000004</v>
      </c>
    </row>
    <row r="58" spans="1:14">
      <c r="A58" s="173" t="s">
        <v>875</v>
      </c>
      <c r="B58" s="1114" t="str">
        <f>VLOOKUP(A58,MATERIALES!A8:D374,3,FALSE)</f>
        <v xml:space="preserve">Cemento gris
</v>
      </c>
      <c r="C58" s="1115"/>
      <c r="D58" s="1115"/>
      <c r="E58" s="1115"/>
      <c r="F58" s="1115"/>
      <c r="G58" s="1115"/>
      <c r="H58" s="1115"/>
      <c r="I58" s="1115"/>
      <c r="J58" s="573" t="str">
        <f>VLOOKUP(A58,MATERIALES!A12:D650,2,FALSE)</f>
        <v>kg</v>
      </c>
      <c r="K58" s="598">
        <v>300</v>
      </c>
      <c r="L58" s="1106">
        <f>VLOOKUP(A58,MATERIALES!A5:D374,4,FALSE)</f>
        <v>470</v>
      </c>
      <c r="M58" s="1107"/>
      <c r="N58" s="235">
        <f>K58*L58</f>
        <v>141000</v>
      </c>
    </row>
    <row r="59" spans="1:14">
      <c r="B59" s="550"/>
      <c r="C59" s="551"/>
      <c r="D59" s="551"/>
      <c r="E59" s="551"/>
      <c r="F59" s="551"/>
      <c r="G59" s="551"/>
      <c r="H59" s="551"/>
      <c r="I59" s="551"/>
      <c r="J59" s="50"/>
      <c r="K59" s="50"/>
      <c r="L59" s="552"/>
      <c r="M59" s="553"/>
      <c r="N59" s="51"/>
    </row>
    <row r="60" spans="1:14" ht="15.75" thickBot="1">
      <c r="B60" s="545"/>
      <c r="C60" s="546"/>
      <c r="D60" s="546"/>
      <c r="E60" s="546"/>
      <c r="F60" s="546"/>
      <c r="G60" s="546"/>
      <c r="H60" s="546"/>
      <c r="I60" s="546"/>
      <c r="J60" s="118"/>
      <c r="K60" s="118"/>
      <c r="L60" s="575"/>
      <c r="M60" s="560"/>
      <c r="N60" s="119"/>
    </row>
    <row r="61" spans="1:14" ht="15.75" thickBot="1">
      <c r="B61" s="1069" t="s">
        <v>1037</v>
      </c>
      <c r="C61" s="1070"/>
      <c r="D61" s="1070"/>
      <c r="E61" s="1070"/>
      <c r="F61" s="1070"/>
      <c r="G61" s="1070"/>
      <c r="H61" s="1070"/>
      <c r="I61" s="1070"/>
      <c r="J61" s="1070"/>
      <c r="K61" s="1070"/>
      <c r="L61" s="1070"/>
      <c r="M61" s="1071"/>
      <c r="N61" s="334">
        <f>SUM(N53:N60)</f>
        <v>353598.9109132727</v>
      </c>
    </row>
    <row r="62" spans="1:14">
      <c r="B62" s="39"/>
      <c r="C62" s="40"/>
      <c r="D62" s="40"/>
      <c r="E62" s="40"/>
      <c r="F62" s="40"/>
      <c r="G62" s="40"/>
      <c r="H62" s="40"/>
      <c r="I62" s="40"/>
      <c r="J62" s="40"/>
      <c r="K62" s="40"/>
      <c r="L62" s="40"/>
      <c r="M62" s="40"/>
      <c r="N62" s="41"/>
    </row>
    <row r="63" spans="1:14">
      <c r="B63" s="70" t="s">
        <v>1040</v>
      </c>
      <c r="C63" s="71"/>
      <c r="D63" s="71"/>
      <c r="E63" s="71"/>
      <c r="F63" s="71"/>
      <c r="G63" s="71"/>
      <c r="H63" s="71"/>
      <c r="I63" s="71"/>
      <c r="J63" s="71"/>
      <c r="K63" s="71"/>
      <c r="L63" s="71"/>
      <c r="M63" s="71"/>
      <c r="N63" s="72"/>
    </row>
    <row r="64" spans="1:14" ht="15.75" thickBot="1">
      <c r="B64" s="74"/>
      <c r="C64" s="67"/>
      <c r="D64" s="67"/>
      <c r="E64" s="67"/>
      <c r="F64" s="67"/>
      <c r="G64" s="67"/>
      <c r="H64" s="67"/>
      <c r="I64" s="67"/>
      <c r="J64" s="67"/>
      <c r="K64" s="67"/>
      <c r="L64" s="67"/>
      <c r="M64" s="67"/>
      <c r="N64" s="69"/>
    </row>
    <row r="65" spans="1:15" ht="25.5">
      <c r="B65" s="547" t="s">
        <v>1041</v>
      </c>
      <c r="C65" s="548"/>
      <c r="D65" s="548"/>
      <c r="E65" s="548"/>
      <c r="F65" s="548"/>
      <c r="G65" s="548"/>
      <c r="H65" s="79" t="s">
        <v>1029</v>
      </c>
      <c r="I65" s="80" t="s">
        <v>1042</v>
      </c>
      <c r="J65" s="81" t="s">
        <v>1043</v>
      </c>
      <c r="K65" s="79" t="s">
        <v>1044</v>
      </c>
      <c r="L65" s="1118" t="s">
        <v>1045</v>
      </c>
      <c r="M65" s="1119"/>
      <c r="N65" s="82" t="s">
        <v>1035</v>
      </c>
    </row>
    <row r="66" spans="1:15">
      <c r="A66" t="s">
        <v>1100</v>
      </c>
      <c r="B66" s="588" t="str">
        <f>VLOOKUP(A66,TRANSPORTE!A5:D117,3,FALSE)</f>
        <v>Transporte de arena</v>
      </c>
      <c r="C66" s="551"/>
      <c r="D66" s="551"/>
      <c r="E66" s="551"/>
      <c r="F66" s="551"/>
      <c r="G66" s="551"/>
      <c r="H66" s="573" t="s">
        <v>1287</v>
      </c>
      <c r="I66" s="597">
        <f>+K57</f>
        <v>0.55000000000000004</v>
      </c>
      <c r="J66" s="249">
        <v>1</v>
      </c>
      <c r="K66" s="242">
        <f>I66*J66</f>
        <v>0.55000000000000004</v>
      </c>
      <c r="L66" s="1106">
        <f>VLOOKUP(A66,TRANSPORTE!A5:D117,4,FALSE)</f>
        <v>946.969696969697</v>
      </c>
      <c r="M66" s="1107"/>
      <c r="N66" s="250">
        <f>K66*L66</f>
        <v>520.83333333333337</v>
      </c>
    </row>
    <row r="67" spans="1:15">
      <c r="A67" t="s">
        <v>1152</v>
      </c>
      <c r="B67" s="588" t="str">
        <f>VLOOKUP(A67,TRANSPORTE!A6:D118,3,FALSE)</f>
        <v>Transporte de material triturado</v>
      </c>
      <c r="C67" s="551"/>
      <c r="D67" s="551"/>
      <c r="E67" s="551"/>
      <c r="F67" s="551"/>
      <c r="G67" s="551"/>
      <c r="H67" s="573" t="s">
        <v>1287</v>
      </c>
      <c r="I67" s="597">
        <f>+K55</f>
        <v>0.95</v>
      </c>
      <c r="J67" s="249">
        <v>1</v>
      </c>
      <c r="K67" s="242">
        <f>I67*J67</f>
        <v>0.95</v>
      </c>
      <c r="L67" s="1106">
        <f>VLOOKUP(A67,TRANSPORTE!A6:D118,4,FALSE)</f>
        <v>946.969696969697</v>
      </c>
      <c r="M67" s="1107"/>
      <c r="N67" s="250">
        <f>K67*L67</f>
        <v>899.62121212121212</v>
      </c>
    </row>
    <row r="68" spans="1:15">
      <c r="B68" s="588"/>
      <c r="C68" s="577"/>
      <c r="D68" s="577"/>
      <c r="E68" s="577"/>
      <c r="F68" s="577"/>
      <c r="G68" s="577"/>
      <c r="H68" s="578"/>
      <c r="I68" s="242"/>
      <c r="J68" s="242"/>
      <c r="K68" s="242"/>
      <c r="L68" s="579"/>
      <c r="M68" s="580"/>
      <c r="N68" s="254"/>
    </row>
    <row r="69" spans="1:15">
      <c r="B69" s="588"/>
      <c r="C69" s="577"/>
      <c r="D69" s="577"/>
      <c r="E69" s="577"/>
      <c r="F69" s="577"/>
      <c r="G69" s="577"/>
      <c r="H69" s="578"/>
      <c r="I69" s="242"/>
      <c r="J69" s="242"/>
      <c r="K69" s="242"/>
      <c r="L69" s="579"/>
      <c r="M69" s="580"/>
      <c r="N69" s="254"/>
    </row>
    <row r="70" spans="1:15">
      <c r="B70" s="588"/>
      <c r="C70" s="577"/>
      <c r="D70" s="577"/>
      <c r="E70" s="577"/>
      <c r="F70" s="577"/>
      <c r="G70" s="577"/>
      <c r="H70" s="578"/>
      <c r="I70" s="242"/>
      <c r="J70" s="242"/>
      <c r="K70" s="242"/>
      <c r="L70" s="579"/>
      <c r="M70" s="580"/>
      <c r="N70" s="254"/>
    </row>
    <row r="71" spans="1:15" ht="15.75" thickBot="1">
      <c r="B71" s="545"/>
      <c r="C71" s="546"/>
      <c r="D71" s="546"/>
      <c r="E71" s="546"/>
      <c r="F71" s="546"/>
      <c r="G71" s="546"/>
      <c r="H71" s="54"/>
      <c r="I71" s="118"/>
      <c r="J71" s="118"/>
      <c r="K71" s="118"/>
      <c r="L71" s="1087"/>
      <c r="M71" s="1088"/>
      <c r="N71" s="119"/>
    </row>
    <row r="72" spans="1:15" ht="15.75" thickBot="1">
      <c r="B72" s="1078" t="s">
        <v>1037</v>
      </c>
      <c r="C72" s="1079"/>
      <c r="D72" s="1079"/>
      <c r="E72" s="1079"/>
      <c r="F72" s="1079"/>
      <c r="G72" s="1079"/>
      <c r="H72" s="1079"/>
      <c r="I72" s="1079"/>
      <c r="J72" s="1079"/>
      <c r="K72" s="1079"/>
      <c r="L72" s="1079"/>
      <c r="M72" s="1080"/>
      <c r="N72" s="107">
        <f>N66+N67+N68+N69+N70</f>
        <v>1420.4545454545455</v>
      </c>
    </row>
    <row r="73" spans="1:15">
      <c r="B73" s="39"/>
      <c r="C73" s="40"/>
      <c r="D73" s="40"/>
      <c r="E73" s="40"/>
      <c r="F73" s="40"/>
      <c r="G73" s="40"/>
      <c r="H73" s="40"/>
      <c r="I73" s="40"/>
      <c r="J73" s="40"/>
      <c r="K73" s="40"/>
      <c r="L73" s="40"/>
      <c r="M73" s="40"/>
      <c r="N73" s="41"/>
    </row>
    <row r="74" spans="1:15">
      <c r="B74" s="70" t="s">
        <v>1046</v>
      </c>
      <c r="C74" s="71"/>
      <c r="D74" s="71"/>
      <c r="E74" s="71"/>
      <c r="F74" s="71"/>
      <c r="G74" s="71"/>
      <c r="H74" s="71"/>
      <c r="I74" s="71"/>
      <c r="J74" s="71"/>
      <c r="K74" s="71"/>
      <c r="L74" s="71"/>
      <c r="M74" s="71"/>
      <c r="N74" s="72"/>
    </row>
    <row r="75" spans="1:15" ht="15.75" thickBot="1">
      <c r="B75" s="74"/>
      <c r="C75" s="67"/>
      <c r="D75" s="67"/>
      <c r="E75" s="67"/>
      <c r="F75" s="67"/>
      <c r="G75" s="67"/>
      <c r="H75" s="67"/>
      <c r="I75" s="67"/>
      <c r="J75" s="67"/>
      <c r="K75" s="67"/>
      <c r="L75" s="67"/>
      <c r="M75" s="67"/>
      <c r="N75" s="69"/>
    </row>
    <row r="76" spans="1:15" ht="25.5">
      <c r="B76" s="1089" t="s">
        <v>1047</v>
      </c>
      <c r="C76" s="1090"/>
      <c r="D76" s="1090"/>
      <c r="E76" s="1090"/>
      <c r="F76" s="1090"/>
      <c r="G76" s="1090"/>
      <c r="H76" s="1090"/>
      <c r="I76" s="79" t="s">
        <v>1048</v>
      </c>
      <c r="J76" s="81" t="s">
        <v>1281</v>
      </c>
      <c r="K76" s="80" t="s">
        <v>1050</v>
      </c>
      <c r="L76" s="1091" t="s">
        <v>1034</v>
      </c>
      <c r="M76" s="1092"/>
      <c r="N76" s="101" t="s">
        <v>1035</v>
      </c>
    </row>
    <row r="77" spans="1:15">
      <c r="A77" s="145" t="s">
        <v>11</v>
      </c>
      <c r="B77" s="576" t="str">
        <f>VLOOKUP(A77,'MANO DE OBRA'!A8:D68,3,FALSE)</f>
        <v>Obrero (4)</v>
      </c>
      <c r="C77" s="577"/>
      <c r="D77" s="577"/>
      <c r="E77" s="577"/>
      <c r="F77" s="577"/>
      <c r="G77" s="577"/>
      <c r="H77" s="577"/>
      <c r="I77" s="255">
        <f>K77/J77*100</f>
        <v>98362.266666666663</v>
      </c>
      <c r="J77" s="256">
        <v>185</v>
      </c>
      <c r="K77" s="257">
        <f>VLOOKUP(A77,'MANO DE OBRA'!A8:D99,4,FALSE)</f>
        <v>181970.19333333333</v>
      </c>
      <c r="L77" s="56"/>
      <c r="M77" s="596">
        <v>6</v>
      </c>
      <c r="N77" s="586">
        <f>K77/M77</f>
        <v>30328.365555555556</v>
      </c>
      <c r="O77" s="109"/>
    </row>
    <row r="78" spans="1:15">
      <c r="A78" s="145" t="s">
        <v>30</v>
      </c>
      <c r="B78" s="576" t="str">
        <f>VLOOKUP(A78,'MANO DE OBRA'!A8:D69,3,FALSE)</f>
        <v>Oficial</v>
      </c>
      <c r="C78" s="577"/>
      <c r="D78" s="577"/>
      <c r="E78" s="577"/>
      <c r="F78" s="577"/>
      <c r="G78" s="577"/>
      <c r="H78" s="577"/>
      <c r="I78" s="255">
        <f>K78/J78*100</f>
        <v>49181.133333333331</v>
      </c>
      <c r="J78" s="256">
        <v>185</v>
      </c>
      <c r="K78" s="257">
        <f>VLOOKUP(A78,'MANO DE OBRA'!A8:D100,4,FALSE)</f>
        <v>90985.096666666665</v>
      </c>
      <c r="L78" s="56"/>
      <c r="M78" s="595">
        <f>+M77</f>
        <v>6</v>
      </c>
      <c r="N78" s="586">
        <f>K78/M78</f>
        <v>15164.182777777778</v>
      </c>
    </row>
    <row r="79" spans="1:15">
      <c r="B79" s="576"/>
      <c r="C79" s="577"/>
      <c r="D79" s="577"/>
      <c r="E79" s="577"/>
      <c r="F79" s="577"/>
      <c r="G79" s="577"/>
      <c r="H79" s="577"/>
      <c r="I79" s="242"/>
      <c r="J79" s="260"/>
      <c r="K79" s="585"/>
      <c r="L79" s="56"/>
      <c r="M79" s="263"/>
      <c r="N79" s="584"/>
    </row>
    <row r="80" spans="1:15">
      <c r="B80" s="576"/>
      <c r="C80" s="577"/>
      <c r="D80" s="577"/>
      <c r="E80" s="577"/>
      <c r="F80" s="577"/>
      <c r="G80" s="577"/>
      <c r="H80" s="577"/>
      <c r="I80" s="242"/>
      <c r="J80" s="260"/>
      <c r="K80" s="585"/>
      <c r="L80" s="552"/>
      <c r="M80" s="263"/>
      <c r="N80" s="584"/>
    </row>
    <row r="81" spans="1:14">
      <c r="B81" s="576"/>
      <c r="C81" s="577"/>
      <c r="D81" s="577"/>
      <c r="E81" s="577"/>
      <c r="F81" s="577"/>
      <c r="G81" s="577"/>
      <c r="H81" s="577"/>
      <c r="I81" s="242"/>
      <c r="J81" s="260"/>
      <c r="K81" s="585"/>
      <c r="L81" s="552"/>
      <c r="M81" s="263"/>
      <c r="N81" s="584"/>
    </row>
    <row r="82" spans="1:14" ht="15.75" thickBot="1">
      <c r="B82" s="1093"/>
      <c r="C82" s="1094"/>
      <c r="D82" s="1094"/>
      <c r="E82" s="1094"/>
      <c r="F82" s="1094"/>
      <c r="G82" s="1094"/>
      <c r="H82" s="1094"/>
      <c r="I82" s="118"/>
      <c r="J82" s="118"/>
      <c r="K82" s="118"/>
      <c r="L82" s="1095"/>
      <c r="M82" s="1095"/>
      <c r="N82" s="119"/>
    </row>
    <row r="83" spans="1:14" ht="15.75" thickBot="1">
      <c r="B83" s="1078" t="s">
        <v>1037</v>
      </c>
      <c r="C83" s="1079"/>
      <c r="D83" s="1079"/>
      <c r="E83" s="1079"/>
      <c r="F83" s="1079"/>
      <c r="G83" s="1079"/>
      <c r="H83" s="1079"/>
      <c r="I83" s="1079"/>
      <c r="J83" s="1079"/>
      <c r="K83" s="1079"/>
      <c r="L83" s="1079"/>
      <c r="M83" s="1080"/>
      <c r="N83" s="594">
        <f>SUM(N77:N82)</f>
        <v>45492.548333333332</v>
      </c>
    </row>
    <row r="84" spans="1:14" ht="15.75" thickBot="1">
      <c r="B84" s="39"/>
      <c r="C84" s="40"/>
      <c r="D84" s="40"/>
      <c r="E84" s="40"/>
      <c r="F84" s="40"/>
      <c r="G84" s="40"/>
      <c r="H84" s="40"/>
      <c r="I84" s="40"/>
      <c r="J84" s="40"/>
      <c r="K84" s="40"/>
      <c r="L84" s="40"/>
      <c r="M84" s="40"/>
      <c r="N84" s="41"/>
    </row>
    <row r="85" spans="1:14" ht="15.75" thickBot="1">
      <c r="B85" s="1069" t="s">
        <v>1051</v>
      </c>
      <c r="C85" s="1070"/>
      <c r="D85" s="1070"/>
      <c r="E85" s="1070"/>
      <c r="F85" s="1070"/>
      <c r="G85" s="1070"/>
      <c r="H85" s="1070"/>
      <c r="I85" s="1070"/>
      <c r="J85" s="1070"/>
      <c r="K85" s="1070"/>
      <c r="L85" s="1070"/>
      <c r="M85" s="1071"/>
      <c r="N85" s="102">
        <f>N48+N61+N72+N83</f>
        <v>453631.54120872723</v>
      </c>
    </row>
    <row r="86" spans="1:14">
      <c r="B86" s="39"/>
      <c r="C86" s="40"/>
      <c r="D86" s="40"/>
      <c r="E86" s="40"/>
      <c r="F86" s="40"/>
      <c r="G86" s="40"/>
      <c r="H86" s="40"/>
      <c r="I86" s="40"/>
      <c r="J86" s="40"/>
      <c r="K86" s="40"/>
      <c r="L86" s="40"/>
      <c r="M86" s="40"/>
      <c r="N86" s="41"/>
    </row>
    <row r="87" spans="1:14">
      <c r="B87" s="70" t="s">
        <v>1052</v>
      </c>
      <c r="C87" s="71"/>
      <c r="D87" s="71"/>
      <c r="E87" s="71"/>
      <c r="F87" s="71"/>
      <c r="G87" s="71"/>
      <c r="H87" s="71"/>
      <c r="I87" s="71"/>
      <c r="J87" s="71"/>
      <c r="K87" s="71"/>
      <c r="L87" s="71"/>
      <c r="M87" s="71"/>
      <c r="N87" s="72"/>
    </row>
    <row r="88" spans="1:14" ht="15.75" thickBot="1">
      <c r="B88" s="74"/>
      <c r="C88" s="67"/>
      <c r="D88" s="67"/>
      <c r="E88" s="67"/>
      <c r="F88" s="67"/>
      <c r="G88" s="67"/>
      <c r="H88" s="67"/>
      <c r="I88" s="67"/>
      <c r="J88" s="67"/>
      <c r="K88" s="67"/>
      <c r="L88" s="67"/>
      <c r="M88" s="67"/>
      <c r="N88" s="69"/>
    </row>
    <row r="89" spans="1:14">
      <c r="B89" s="1081" t="s">
        <v>1053</v>
      </c>
      <c r="C89" s="1082"/>
      <c r="D89" s="1082"/>
      <c r="E89" s="1082"/>
      <c r="F89" s="1082"/>
      <c r="G89" s="1082"/>
      <c r="H89" s="1082"/>
      <c r="I89" s="548"/>
      <c r="J89" s="561"/>
      <c r="K89" s="265" t="s">
        <v>1054</v>
      </c>
      <c r="L89" s="1083" t="s">
        <v>1055</v>
      </c>
      <c r="M89" s="1084"/>
      <c r="N89" s="266"/>
    </row>
    <row r="90" spans="1:14">
      <c r="B90" s="1085" t="s">
        <v>1056</v>
      </c>
      <c r="C90" s="1086"/>
      <c r="D90" s="1086"/>
      <c r="E90" s="1086"/>
      <c r="F90" s="1086"/>
      <c r="G90" s="1086"/>
      <c r="H90" s="1086"/>
      <c r="I90" s="90"/>
      <c r="J90" s="91"/>
      <c r="K90" s="582">
        <v>0.2</v>
      </c>
      <c r="L90" s="1065">
        <f>N85*K90</f>
        <v>90726.308241745457</v>
      </c>
      <c r="M90" s="1066"/>
      <c r="N90" s="57"/>
    </row>
    <row r="91" spans="1:14">
      <c r="B91" s="92" t="s">
        <v>1057</v>
      </c>
      <c r="C91" s="93"/>
      <c r="D91" s="93"/>
      <c r="E91" s="93"/>
      <c r="F91" s="93"/>
      <c r="G91" s="93"/>
      <c r="H91" s="93"/>
      <c r="I91" s="90"/>
      <c r="J91" s="91"/>
      <c r="K91" s="582">
        <v>0.05</v>
      </c>
      <c r="L91" s="1065">
        <f>N85*K91</f>
        <v>22681.577060436364</v>
      </c>
      <c r="M91" s="1066"/>
      <c r="N91" s="57"/>
    </row>
    <row r="92" spans="1:14" ht="15.75" thickBot="1">
      <c r="B92" s="94" t="s">
        <v>1058</v>
      </c>
      <c r="C92" s="95"/>
      <c r="D92" s="95"/>
      <c r="E92" s="95"/>
      <c r="F92" s="95"/>
      <c r="G92" s="95"/>
      <c r="H92" s="95"/>
      <c r="I92" s="96"/>
      <c r="J92" s="97"/>
      <c r="K92" s="581">
        <v>0.05</v>
      </c>
      <c r="L92" s="1067">
        <f>N85*K92</f>
        <v>22681.577060436364</v>
      </c>
      <c r="M92" s="1068"/>
      <c r="N92" s="57"/>
    </row>
    <row r="93" spans="1:14" ht="15.75" thickBot="1">
      <c r="B93" s="1069" t="s">
        <v>1037</v>
      </c>
      <c r="C93" s="1070"/>
      <c r="D93" s="1070"/>
      <c r="E93" s="1070"/>
      <c r="F93" s="1070"/>
      <c r="G93" s="1070"/>
      <c r="H93" s="1070"/>
      <c r="I93" s="1070"/>
      <c r="J93" s="1070"/>
      <c r="K93" s="1070"/>
      <c r="L93" s="1070"/>
      <c r="M93" s="1071"/>
      <c r="N93" s="58">
        <f>L90+L91+L92</f>
        <v>136089.46236261819</v>
      </c>
    </row>
    <row r="94" spans="1:14" ht="15.75" thickBot="1">
      <c r="B94" s="39"/>
      <c r="C94" s="40"/>
      <c r="D94" s="40"/>
      <c r="E94" s="40"/>
      <c r="F94" s="40"/>
      <c r="G94" s="40"/>
      <c r="H94" s="40"/>
      <c r="I94" s="40"/>
      <c r="J94" s="40"/>
      <c r="K94" s="40"/>
      <c r="L94" s="40"/>
      <c r="M94" s="40"/>
      <c r="N94" s="41"/>
    </row>
    <row r="95" spans="1:14" ht="15.75" thickBot="1">
      <c r="A95" t="s">
        <v>1490</v>
      </c>
      <c r="B95" s="1069" t="s">
        <v>1059</v>
      </c>
      <c r="C95" s="1070"/>
      <c r="D95" s="1070"/>
      <c r="E95" s="1070"/>
      <c r="F95" s="1070"/>
      <c r="G95" s="1070"/>
      <c r="H95" s="1070"/>
      <c r="I95" s="1070"/>
      <c r="J95" s="1070"/>
      <c r="K95" s="1070"/>
      <c r="L95" s="1070"/>
      <c r="M95" s="1071"/>
      <c r="N95" s="158">
        <f>ROUND(N85+N93,0)</f>
        <v>589721</v>
      </c>
    </row>
    <row r="96" spans="1:14">
      <c r="B96" s="19"/>
      <c r="C96" s="20"/>
      <c r="D96" s="20"/>
      <c r="E96" s="20"/>
      <c r="F96" s="20"/>
      <c r="G96" s="20"/>
      <c r="H96" s="20"/>
      <c r="I96" s="20"/>
      <c r="J96" s="20"/>
      <c r="K96" s="20"/>
      <c r="L96" s="20"/>
      <c r="M96" s="20"/>
      <c r="N96" s="21"/>
    </row>
    <row r="97" spans="2:14">
      <c r="B97" s="22"/>
      <c r="C97" s="18"/>
      <c r="D97" s="18"/>
      <c r="E97" s="18"/>
      <c r="F97" s="18"/>
      <c r="G97" s="18"/>
      <c r="H97" s="18"/>
      <c r="I97" s="18"/>
      <c r="J97" s="18"/>
      <c r="K97" s="18"/>
      <c r="L97" s="18"/>
      <c r="M97" s="18"/>
      <c r="N97" s="23"/>
    </row>
    <row r="98" spans="2:14">
      <c r="B98" s="22"/>
      <c r="C98" s="18"/>
      <c r="D98" s="18"/>
      <c r="E98" s="18"/>
      <c r="F98" s="18"/>
      <c r="G98" s="18"/>
      <c r="H98" s="18"/>
      <c r="I98" s="18"/>
      <c r="J98" s="18"/>
      <c r="K98" s="18"/>
      <c r="L98" s="18"/>
      <c r="M98" s="18"/>
      <c r="N98" s="23"/>
    </row>
    <row r="99" spans="2:14">
      <c r="B99" s="22"/>
      <c r="C99" s="18"/>
      <c r="D99" s="18"/>
      <c r="E99" s="18"/>
      <c r="F99" s="18"/>
      <c r="G99" s="18"/>
      <c r="H99" s="18"/>
      <c r="I99" s="18"/>
      <c r="J99" s="18"/>
      <c r="K99" s="18"/>
      <c r="L99" s="18"/>
      <c r="M99" s="18"/>
      <c r="N99" s="23"/>
    </row>
    <row r="100" spans="2:14">
      <c r="B100" s="22"/>
      <c r="C100" s="18"/>
      <c r="D100" s="18"/>
      <c r="E100" s="59" t="s">
        <v>1060</v>
      </c>
      <c r="F100" s="59"/>
      <c r="G100" s="59"/>
      <c r="H100" s="59"/>
      <c r="I100" s="59"/>
      <c r="J100" s="59"/>
      <c r="K100" s="18"/>
      <c r="L100" s="18"/>
      <c r="M100" s="18"/>
      <c r="N100" s="23"/>
    </row>
    <row r="101" spans="2:14">
      <c r="B101" s="22"/>
      <c r="C101" s="18"/>
      <c r="D101" s="18"/>
      <c r="E101" s="18" t="s">
        <v>1061</v>
      </c>
      <c r="F101" s="18"/>
      <c r="G101" s="18"/>
      <c r="H101" s="18"/>
      <c r="I101" s="18"/>
      <c r="J101" s="18"/>
      <c r="K101" s="18"/>
      <c r="L101" s="18"/>
      <c r="M101" s="18"/>
      <c r="N101" s="23"/>
    </row>
    <row r="102" spans="2:14">
      <c r="B102" s="22"/>
      <c r="C102" s="18"/>
      <c r="D102" s="18"/>
      <c r="E102" s="18" t="s">
        <v>1062</v>
      </c>
      <c r="F102" s="18"/>
      <c r="G102" s="18"/>
      <c r="H102" s="18"/>
      <c r="I102" s="18"/>
      <c r="J102" s="18"/>
      <c r="K102" s="18"/>
      <c r="L102" s="18"/>
      <c r="M102" s="18"/>
      <c r="N102" s="23"/>
    </row>
    <row r="103" spans="2:14">
      <c r="B103" s="22"/>
      <c r="C103" s="18"/>
      <c r="D103" s="18"/>
      <c r="E103" s="18" t="s">
        <v>1063</v>
      </c>
      <c r="F103" s="18"/>
      <c r="G103" s="18"/>
      <c r="H103" s="18"/>
      <c r="I103" s="18"/>
      <c r="J103" s="18"/>
      <c r="K103" s="18"/>
      <c r="L103" s="18"/>
      <c r="M103" s="18"/>
      <c r="N103" s="23"/>
    </row>
    <row r="104" spans="2:14" ht="15.75" thickBot="1">
      <c r="B104" s="22"/>
      <c r="C104" s="18"/>
      <c r="D104" s="18"/>
      <c r="E104" s="18"/>
      <c r="F104" s="18" t="s">
        <v>1064</v>
      </c>
      <c r="G104" s="18"/>
      <c r="H104" s="18"/>
      <c r="I104" s="18"/>
      <c r="J104" s="18"/>
      <c r="K104" s="18"/>
      <c r="L104" s="18"/>
      <c r="M104" s="18"/>
      <c r="N104" s="23"/>
    </row>
    <row r="105" spans="2:14">
      <c r="B105" s="190" t="s">
        <v>1559</v>
      </c>
      <c r="C105" s="191"/>
      <c r="D105" s="191"/>
      <c r="E105" s="191"/>
      <c r="F105" s="191"/>
      <c r="G105" s="191"/>
      <c r="H105" s="191"/>
      <c r="I105" s="191"/>
      <c r="J105" s="191"/>
      <c r="K105" s="191"/>
      <c r="L105" s="191"/>
      <c r="M105" s="191"/>
      <c r="N105" s="192"/>
    </row>
    <row r="106" spans="2:14">
      <c r="B106" s="193"/>
      <c r="C106" s="194"/>
      <c r="D106" s="194"/>
      <c r="E106" s="194"/>
      <c r="F106" s="194"/>
      <c r="G106" s="194"/>
      <c r="H106" s="194"/>
      <c r="I106" s="194"/>
      <c r="J106" s="194"/>
      <c r="K106" s="194"/>
      <c r="L106" s="194"/>
      <c r="M106" s="194"/>
      <c r="N106" s="195"/>
    </row>
    <row r="107" spans="2:14">
      <c r="B107" s="193"/>
      <c r="C107" s="194"/>
      <c r="D107" s="194"/>
      <c r="E107" s="194"/>
      <c r="F107" s="194"/>
      <c r="G107" s="194"/>
      <c r="H107" s="194"/>
      <c r="I107" s="194"/>
      <c r="J107" s="194"/>
      <c r="K107" s="194"/>
      <c r="L107" s="194"/>
      <c r="M107" s="194"/>
      <c r="N107" s="195"/>
    </row>
    <row r="108" spans="2:14">
      <c r="B108" s="193"/>
      <c r="C108" s="194"/>
      <c r="D108" s="194"/>
      <c r="E108" s="194"/>
      <c r="F108" s="194"/>
      <c r="G108" s="194"/>
      <c r="H108" s="194"/>
      <c r="I108" s="194"/>
      <c r="J108" s="194"/>
      <c r="K108" s="194"/>
      <c r="L108" s="194"/>
      <c r="M108" s="194"/>
      <c r="N108" s="195"/>
    </row>
    <row r="109" spans="2:14" ht="15.75" thickBot="1">
      <c r="B109" s="196"/>
      <c r="C109" s="197"/>
      <c r="D109" s="197"/>
      <c r="E109" s="197"/>
      <c r="F109" s="197"/>
      <c r="G109" s="197"/>
      <c r="H109" s="197"/>
      <c r="I109" s="197"/>
      <c r="J109" s="197"/>
      <c r="K109" s="197"/>
      <c r="L109" s="197"/>
      <c r="M109" s="197"/>
      <c r="N109" s="198"/>
    </row>
    <row r="110" spans="2:14">
      <c r="B110" s="199"/>
      <c r="C110" s="200"/>
      <c r="D110" s="200"/>
      <c r="E110" s="200"/>
      <c r="F110" s="200"/>
      <c r="G110" s="200"/>
      <c r="H110" s="200"/>
      <c r="I110" s="200"/>
      <c r="J110" s="200"/>
      <c r="K110" s="200"/>
      <c r="L110" s="200"/>
      <c r="M110" s="200"/>
      <c r="N110" s="201"/>
    </row>
    <row r="111" spans="2:14">
      <c r="B111" s="185" t="s">
        <v>1560</v>
      </c>
      <c r="C111" s="37"/>
      <c r="D111" s="37"/>
      <c r="E111" s="37"/>
      <c r="F111" s="37"/>
      <c r="G111" s="37"/>
      <c r="H111" s="37"/>
      <c r="I111" s="37"/>
      <c r="J111" s="37"/>
      <c r="K111" s="37"/>
      <c r="L111" s="37"/>
      <c r="M111" s="37"/>
      <c r="N111" s="38"/>
    </row>
    <row r="112" spans="2:14" ht="15" customHeight="1">
      <c r="B112" s="1072" t="s">
        <v>1561</v>
      </c>
      <c r="C112" s="1073"/>
      <c r="D112" s="1073"/>
      <c r="E112" s="1073"/>
      <c r="F112" s="1073"/>
      <c r="G112" s="1073"/>
      <c r="H112" s="1073"/>
      <c r="I112" s="1073"/>
      <c r="J112" s="1073"/>
      <c r="K112" s="1073"/>
      <c r="L112" s="1073"/>
      <c r="M112" s="1073"/>
      <c r="N112" s="1074"/>
    </row>
    <row r="113" spans="2:14" ht="15" customHeight="1">
      <c r="B113" s="1072"/>
      <c r="C113" s="1073"/>
      <c r="D113" s="1073"/>
      <c r="E113" s="1073"/>
      <c r="F113" s="1073"/>
      <c r="G113" s="1073"/>
      <c r="H113" s="1073"/>
      <c r="I113" s="1073"/>
      <c r="J113" s="1073"/>
      <c r="K113" s="1073"/>
      <c r="L113" s="1073"/>
      <c r="M113" s="1073"/>
      <c r="N113" s="1074"/>
    </row>
    <row r="114" spans="2:14" ht="30" customHeight="1">
      <c r="B114" s="1075" t="s">
        <v>1562</v>
      </c>
      <c r="C114" s="1076"/>
      <c r="D114" s="1076"/>
      <c r="E114" s="1076"/>
      <c r="F114" s="1076"/>
      <c r="G114" s="1076"/>
      <c r="H114" s="1076"/>
      <c r="I114" s="1076"/>
      <c r="J114" s="1076"/>
      <c r="K114" s="1076"/>
      <c r="L114" s="1076"/>
      <c r="M114" s="1076"/>
      <c r="N114" s="1077"/>
    </row>
    <row r="115" spans="2:14">
      <c r="B115" s="1075"/>
      <c r="C115" s="1076"/>
      <c r="D115" s="1076"/>
      <c r="E115" s="1076"/>
      <c r="F115" s="1076"/>
      <c r="G115" s="1076"/>
      <c r="H115" s="1076"/>
      <c r="I115" s="1076"/>
      <c r="J115" s="1076"/>
      <c r="K115" s="1076"/>
      <c r="L115" s="1076"/>
      <c r="M115" s="1076"/>
      <c r="N115" s="1077"/>
    </row>
    <row r="116" spans="2:14">
      <c r="B116" s="562"/>
      <c r="C116" s="563"/>
      <c r="D116" s="563"/>
      <c r="E116" s="563"/>
      <c r="F116" s="563"/>
      <c r="G116" s="563"/>
      <c r="H116" s="563"/>
      <c r="I116" s="563"/>
      <c r="J116" s="563"/>
      <c r="K116" s="563"/>
      <c r="L116" s="563"/>
      <c r="M116" s="563"/>
      <c r="N116" s="564"/>
    </row>
    <row r="117" spans="2:14">
      <c r="B117" s="562"/>
      <c r="C117" s="563"/>
      <c r="D117" s="563"/>
      <c r="E117" s="563"/>
      <c r="F117" s="563"/>
      <c r="G117" s="563"/>
      <c r="H117" s="563"/>
      <c r="I117" s="563"/>
      <c r="J117" s="563"/>
      <c r="K117" s="563"/>
      <c r="L117" s="563"/>
      <c r="M117" s="563"/>
      <c r="N117" s="564"/>
    </row>
    <row r="118" spans="2:14">
      <c r="B118" s="562"/>
      <c r="C118" s="563"/>
      <c r="D118" s="563"/>
      <c r="E118" s="563"/>
      <c r="F118" s="563"/>
      <c r="G118" s="563"/>
      <c r="H118" s="563"/>
      <c r="I118" s="563"/>
      <c r="J118" s="563"/>
      <c r="K118" s="563"/>
      <c r="L118" s="563"/>
      <c r="M118" s="563"/>
      <c r="N118" s="564"/>
    </row>
    <row r="119" spans="2:14">
      <c r="B119" s="185"/>
      <c r="C119" s="37"/>
      <c r="D119" s="37"/>
      <c r="E119" s="37"/>
      <c r="F119" s="37"/>
      <c r="G119" s="37"/>
      <c r="H119" s="37"/>
      <c r="I119" s="37"/>
      <c r="J119" s="37"/>
      <c r="K119" s="37"/>
      <c r="L119" s="37"/>
      <c r="M119" s="37"/>
      <c r="N119" s="38"/>
    </row>
    <row r="120" spans="2:14">
      <c r="B120" s="22"/>
      <c r="C120" s="18"/>
      <c r="D120" s="18"/>
      <c r="E120" s="18" t="s">
        <v>1060</v>
      </c>
      <c r="F120" s="59"/>
      <c r="G120" s="59"/>
      <c r="H120" s="18"/>
      <c r="I120" s="18"/>
      <c r="J120" s="18"/>
      <c r="K120" s="18"/>
      <c r="L120" s="18"/>
      <c r="M120" s="18"/>
      <c r="N120" s="23"/>
    </row>
    <row r="121" spans="2:14">
      <c r="B121" s="22"/>
      <c r="C121" s="18"/>
      <c r="D121" s="18"/>
      <c r="E121" s="60" t="s">
        <v>1061</v>
      </c>
      <c r="F121" s="18"/>
      <c r="G121" s="18"/>
      <c r="H121" s="60"/>
      <c r="I121" s="60"/>
      <c r="J121" s="60"/>
      <c r="K121" s="18"/>
      <c r="L121" s="18"/>
      <c r="M121" s="18"/>
      <c r="N121" s="23"/>
    </row>
    <row r="122" spans="2:14">
      <c r="B122" s="22"/>
      <c r="C122" s="18"/>
      <c r="D122" s="18"/>
      <c r="E122" s="61" t="s">
        <v>1065</v>
      </c>
      <c r="F122" s="18"/>
      <c r="G122" s="18"/>
      <c r="H122" s="61"/>
      <c r="I122" s="61"/>
      <c r="J122" s="61"/>
      <c r="K122" s="18"/>
      <c r="L122" s="18"/>
      <c r="M122" s="18"/>
      <c r="N122" s="23"/>
    </row>
    <row r="123" spans="2:14">
      <c r="B123" s="62"/>
      <c r="C123" s="37"/>
      <c r="D123" s="37"/>
      <c r="E123" s="18" t="s">
        <v>1063</v>
      </c>
      <c r="F123" s="18"/>
      <c r="G123" s="18"/>
      <c r="H123" s="18"/>
      <c r="I123" s="18"/>
      <c r="J123" s="18"/>
      <c r="K123" s="37"/>
      <c r="L123" s="37"/>
      <c r="M123" s="37"/>
      <c r="N123" s="38"/>
    </row>
    <row r="124" spans="2:14">
      <c r="B124" s="62"/>
      <c r="C124" s="37"/>
      <c r="D124" s="37"/>
      <c r="E124" s="37"/>
      <c r="F124" s="18"/>
      <c r="G124" s="18"/>
      <c r="H124" s="18"/>
      <c r="I124" s="18"/>
      <c r="J124" s="18"/>
      <c r="K124" s="37"/>
      <c r="L124" s="37"/>
      <c r="M124" s="37"/>
      <c r="N124" s="38"/>
    </row>
    <row r="125" spans="2:14" ht="15" customHeight="1">
      <c r="B125" s="62" t="s">
        <v>1563</v>
      </c>
      <c r="C125" s="61"/>
      <c r="D125" s="61"/>
      <c r="E125" s="18"/>
      <c r="F125" s="18"/>
      <c r="G125" s="18"/>
      <c r="H125" s="18"/>
      <c r="I125" s="18"/>
      <c r="J125" s="1061"/>
      <c r="K125" s="1061"/>
      <c r="L125" s="1061"/>
      <c r="M125" s="1061"/>
      <c r="N125" s="1062"/>
    </row>
    <row r="126" spans="2:14" ht="15.75" customHeight="1" thickBot="1">
      <c r="B126" s="224" t="s">
        <v>1564</v>
      </c>
      <c r="C126" s="333"/>
      <c r="D126" s="333"/>
      <c r="E126" s="63"/>
      <c r="F126" s="63"/>
      <c r="G126" s="63"/>
      <c r="H126" s="63"/>
      <c r="I126" s="63"/>
      <c r="J126" s="1063"/>
      <c r="K126" s="1063"/>
      <c r="L126" s="1063"/>
      <c r="M126" s="1063"/>
      <c r="N126" s="1064"/>
    </row>
  </sheetData>
  <mergeCells count="73">
    <mergeCell ref="L29:M29"/>
    <mergeCell ref="K3:K4"/>
    <mergeCell ref="L3:N4"/>
    <mergeCell ref="L5:L6"/>
    <mergeCell ref="M5:M6"/>
    <mergeCell ref="N5:N6"/>
    <mergeCell ref="L1:N2"/>
    <mergeCell ref="C2:J2"/>
    <mergeCell ref="L12:N12"/>
    <mergeCell ref="F25:H25"/>
    <mergeCell ref="B27:N27"/>
    <mergeCell ref="D11:E11"/>
    <mergeCell ref="B10:E10"/>
    <mergeCell ref="I10:J10"/>
    <mergeCell ref="B1:B6"/>
    <mergeCell ref="C1:J1"/>
    <mergeCell ref="C4:J4"/>
    <mergeCell ref="C6:J6"/>
    <mergeCell ref="C3:J3"/>
    <mergeCell ref="B36:H36"/>
    <mergeCell ref="B37:H37"/>
    <mergeCell ref="B38:H38"/>
    <mergeCell ref="B39:H39"/>
    <mergeCell ref="K1:K2"/>
    <mergeCell ref="C5:J5"/>
    <mergeCell ref="K5:K6"/>
    <mergeCell ref="C29:I29"/>
    <mergeCell ref="B40:H40"/>
    <mergeCell ref="B52:I52"/>
    <mergeCell ref="L52:M52"/>
    <mergeCell ref="B57:I57"/>
    <mergeCell ref="L57:M57"/>
    <mergeCell ref="B41:H41"/>
    <mergeCell ref="C30:I30"/>
    <mergeCell ref="L30:M30"/>
    <mergeCell ref="C31:K31"/>
    <mergeCell ref="B35:H35"/>
    <mergeCell ref="I35:J35"/>
    <mergeCell ref="L35:M35"/>
    <mergeCell ref="B61:M61"/>
    <mergeCell ref="B44:H44"/>
    <mergeCell ref="I44:J44"/>
    <mergeCell ref="L44:M44"/>
    <mergeCell ref="B45:H45"/>
    <mergeCell ref="B46:D46"/>
    <mergeCell ref="B47:H47"/>
    <mergeCell ref="I47:J47"/>
    <mergeCell ref="L47:M47"/>
    <mergeCell ref="B48:M48"/>
    <mergeCell ref="B89:H89"/>
    <mergeCell ref="L89:M89"/>
    <mergeCell ref="L65:M65"/>
    <mergeCell ref="L66:M66"/>
    <mergeCell ref="L71:M71"/>
    <mergeCell ref="B72:M72"/>
    <mergeCell ref="B76:H76"/>
    <mergeCell ref="L76:M76"/>
    <mergeCell ref="B112:N113"/>
    <mergeCell ref="B114:N115"/>
    <mergeCell ref="J125:N126"/>
    <mergeCell ref="B58:I58"/>
    <mergeCell ref="L58:M58"/>
    <mergeCell ref="L67:M67"/>
    <mergeCell ref="B90:H90"/>
    <mergeCell ref="L90:M90"/>
    <mergeCell ref="L91:M91"/>
    <mergeCell ref="L92:M92"/>
    <mergeCell ref="B93:M93"/>
    <mergeCell ref="B95:M95"/>
    <mergeCell ref="B82:H82"/>
    <mergeCell ref="L82:M82"/>
    <mergeCell ref="B83:M83"/>
    <mergeCell ref="B85:M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61"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S126"/>
  <sheetViews>
    <sheetView topLeftCell="A11" zoomScale="78" zoomScaleNormal="78" workbookViewId="0">
      <selection activeCell="P11" sqref="P11"/>
    </sheetView>
  </sheetViews>
  <sheetFormatPr baseColWidth="10" defaultRowHeight="1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5.42578125"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1"/>
      <c r="H25" s="1131"/>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31.5" customHeight="1" thickBot="1">
      <c r="A31" t="s">
        <v>1351</v>
      </c>
      <c r="B31" s="83" t="s">
        <v>1587</v>
      </c>
      <c r="C31" s="1177" t="s">
        <v>1586</v>
      </c>
      <c r="D31" s="1178"/>
      <c r="E31" s="1178"/>
      <c r="F31" s="1178"/>
      <c r="G31" s="1178"/>
      <c r="H31" s="1178"/>
      <c r="I31" s="1178"/>
      <c r="J31" s="1178"/>
      <c r="K31" s="1179"/>
      <c r="L31" s="606" t="s">
        <v>1585</v>
      </c>
      <c r="M31" s="171"/>
      <c r="N31" s="87"/>
    </row>
    <row r="32" spans="1:14" ht="6" customHeight="1">
      <c r="B32" s="98"/>
      <c r="C32" s="99"/>
      <c r="D32" s="99"/>
      <c r="E32" s="99"/>
      <c r="F32" s="99"/>
      <c r="G32" s="99"/>
      <c r="H32" s="99"/>
      <c r="I32" s="99"/>
      <c r="J32" s="99"/>
      <c r="K32" s="99"/>
      <c r="L32" s="99"/>
      <c r="M32" s="99"/>
      <c r="N32" s="100"/>
    </row>
    <row r="33" spans="1:19">
      <c r="B33" s="64" t="s">
        <v>1031</v>
      </c>
      <c r="C33" s="65"/>
      <c r="D33" s="65"/>
      <c r="E33" s="65"/>
      <c r="F33" s="65"/>
      <c r="G33" s="65"/>
      <c r="H33" s="65"/>
      <c r="I33" s="65"/>
      <c r="J33" s="65"/>
      <c r="K33" s="65"/>
      <c r="L33" s="65"/>
      <c r="M33" s="65"/>
      <c r="N33" s="66"/>
    </row>
    <row r="34" spans="1:19" ht="15.75" thickBot="1">
      <c r="B34" s="229"/>
      <c r="C34" s="67"/>
      <c r="D34" s="67"/>
      <c r="E34" s="67"/>
      <c r="F34" s="67"/>
      <c r="G34" s="67"/>
      <c r="H34" s="67"/>
      <c r="I34" s="68"/>
      <c r="J34" s="68"/>
      <c r="K34" s="67"/>
      <c r="L34" s="67"/>
      <c r="M34" s="67"/>
      <c r="N34" s="69"/>
    </row>
    <row r="35" spans="1:19">
      <c r="B35" s="1132" t="s">
        <v>1028</v>
      </c>
      <c r="C35" s="1133"/>
      <c r="D35" s="1133"/>
      <c r="E35" s="1133"/>
      <c r="F35" s="1133"/>
      <c r="G35" s="1133"/>
      <c r="H35" s="1134"/>
      <c r="I35" s="1135" t="s">
        <v>1032</v>
      </c>
      <c r="J35" s="1136"/>
      <c r="K35" s="75" t="s">
        <v>1033</v>
      </c>
      <c r="L35" s="1137" t="s">
        <v>1034</v>
      </c>
      <c r="M35" s="1134"/>
      <c r="N35" s="76" t="s">
        <v>1035</v>
      </c>
    </row>
    <row r="36" spans="1:19">
      <c r="A36" s="116"/>
      <c r="B36" s="1102"/>
      <c r="C36" s="1103"/>
      <c r="D36" s="1103"/>
      <c r="E36" s="1103"/>
      <c r="F36" s="1103"/>
      <c r="G36" s="1103"/>
      <c r="H36" s="1105"/>
      <c r="I36" s="230"/>
      <c r="J36" s="231"/>
      <c r="K36" s="232"/>
      <c r="L36" s="233"/>
      <c r="M36" s="600">
        <f>+M77/8</f>
        <v>0.75</v>
      </c>
      <c r="N36" s="235"/>
      <c r="P36" s="601" t="s">
        <v>1584</v>
      </c>
    </row>
    <row r="37" spans="1:19">
      <c r="A37" s="116" t="s">
        <v>318</v>
      </c>
      <c r="B37" s="1102" t="str">
        <f>VLOOKUP(A37,EQUIPOS!A7:D154,3,FALSE)</f>
        <v xml:space="preserve">Retroexcavadora E-200 sobre orugas trabajo en rio
</v>
      </c>
      <c r="C37" s="1103"/>
      <c r="D37" s="1103"/>
      <c r="E37" s="1103"/>
      <c r="F37" s="1103"/>
      <c r="G37" s="1103"/>
      <c r="H37" s="1105"/>
      <c r="I37" s="230"/>
      <c r="J37" s="231"/>
      <c r="K37" s="232">
        <f>VLOOKUP(A37,EQUIPOS!A7:D164,4,FALSE)</f>
        <v>170000</v>
      </c>
      <c r="L37" s="233"/>
      <c r="M37" s="600">
        <v>10</v>
      </c>
      <c r="N37" s="235">
        <f>K37/M37</f>
        <v>17000</v>
      </c>
      <c r="P37" s="599">
        <f>((0.4+R38)/2*(0.4+R38)/2)*R37*6+R38*R38*R38</f>
        <v>1.0050560000000002</v>
      </c>
      <c r="R37" s="599">
        <v>0.6</v>
      </c>
      <c r="S37" s="599" t="s">
        <v>1583</v>
      </c>
    </row>
    <row r="38" spans="1:19">
      <c r="A38" s="116" t="s">
        <v>363</v>
      </c>
      <c r="B38" s="1102" t="str">
        <f>VLOOKUP(A38,EQUIPOS!A8:D154,3,FALSE)</f>
        <v>Vibrador de concreto, Motor de 3 hp a 18.000 rpm Mangueras de 4 mt</v>
      </c>
      <c r="C38" s="1103"/>
      <c r="D38" s="1103"/>
      <c r="E38" s="1103"/>
      <c r="F38" s="1103"/>
      <c r="G38" s="1103"/>
      <c r="H38" s="1105"/>
      <c r="I38" s="230"/>
      <c r="J38" s="231"/>
      <c r="K38" s="232">
        <f>VLOOKUP(A38,EQUIPOS!A8:D165,4,FALSE)</f>
        <v>4930.173608391553</v>
      </c>
      <c r="L38" s="233"/>
      <c r="M38" s="600">
        <f>+M36</f>
        <v>0.75</v>
      </c>
      <c r="N38" s="235">
        <f>K38/M38</f>
        <v>6573.5648111887376</v>
      </c>
      <c r="P38" s="599">
        <f>0.45*0.7*4*6+0.35*0.35*5</f>
        <v>8.1725000000000012</v>
      </c>
      <c r="R38" s="599">
        <v>0.56000000000000005</v>
      </c>
      <c r="S38" s="599" t="s">
        <v>1582</v>
      </c>
    </row>
    <row r="39" spans="1:19">
      <c r="B39" s="1102"/>
      <c r="C39" s="1103"/>
      <c r="D39" s="1103"/>
      <c r="E39" s="1103"/>
      <c r="F39" s="1103"/>
      <c r="G39" s="1103"/>
      <c r="H39" s="1105"/>
      <c r="I39" s="230"/>
      <c r="J39" s="231"/>
      <c r="K39" s="232"/>
      <c r="L39" s="233"/>
      <c r="M39" s="234"/>
      <c r="N39" s="235"/>
    </row>
    <row r="40" spans="1:19">
      <c r="B40" s="1102"/>
      <c r="C40" s="1103"/>
      <c r="D40" s="1103"/>
      <c r="E40" s="1103"/>
      <c r="F40" s="1103"/>
      <c r="G40" s="1103"/>
      <c r="H40" s="1105"/>
      <c r="I40" s="230"/>
      <c r="J40" s="231"/>
      <c r="K40" s="232"/>
      <c r="L40" s="233"/>
      <c r="M40" s="234"/>
      <c r="N40" s="235"/>
    </row>
    <row r="41" spans="1:19">
      <c r="B41" s="1102"/>
      <c r="C41" s="1103"/>
      <c r="D41" s="1103"/>
      <c r="E41" s="1103"/>
      <c r="F41" s="1103"/>
      <c r="G41" s="1103"/>
      <c r="H41" s="1105"/>
      <c r="I41" s="230"/>
      <c r="J41" s="231"/>
      <c r="K41" s="232"/>
      <c r="L41" s="233"/>
      <c r="M41" s="234"/>
      <c r="N41" s="235"/>
    </row>
    <row r="42" spans="1:19">
      <c r="B42" s="554"/>
      <c r="C42" s="555"/>
      <c r="D42" s="555"/>
      <c r="E42" s="555"/>
      <c r="F42" s="555"/>
      <c r="G42" s="555"/>
      <c r="H42" s="556"/>
      <c r="I42" s="230"/>
      <c r="J42" s="231"/>
      <c r="K42" s="232"/>
      <c r="L42" s="233"/>
      <c r="M42" s="234"/>
      <c r="N42" s="235"/>
    </row>
    <row r="43" spans="1:19">
      <c r="B43" s="554"/>
      <c r="C43" s="555"/>
      <c r="D43" s="555"/>
      <c r="E43" s="555"/>
      <c r="F43" s="555"/>
      <c r="G43" s="555"/>
      <c r="H43" s="556"/>
      <c r="I43" s="230"/>
      <c r="J43" s="231"/>
      <c r="K43" s="232"/>
      <c r="L43" s="233"/>
      <c r="M43" s="234"/>
      <c r="N43" s="235"/>
    </row>
    <row r="44" spans="1:19">
      <c r="B44" s="1102"/>
      <c r="C44" s="1103"/>
      <c r="D44" s="1103"/>
      <c r="E44" s="1103"/>
      <c r="F44" s="1103"/>
      <c r="G44" s="1103"/>
      <c r="H44" s="1105"/>
      <c r="I44" s="1098"/>
      <c r="J44" s="1099"/>
      <c r="K44" s="232"/>
      <c r="L44" s="1100"/>
      <c r="M44" s="1101"/>
      <c r="N44" s="235"/>
    </row>
    <row r="45" spans="1:19">
      <c r="B45" s="1102"/>
      <c r="C45" s="1103"/>
      <c r="D45" s="1103"/>
      <c r="E45" s="1104"/>
      <c r="F45" s="1103"/>
      <c r="G45" s="1103"/>
      <c r="H45" s="1105"/>
      <c r="I45" s="42"/>
      <c r="J45" s="43"/>
      <c r="K45" s="237"/>
      <c r="L45" s="239"/>
      <c r="M45" s="240"/>
      <c r="N45" s="241"/>
    </row>
    <row r="46" spans="1:19">
      <c r="B46" s="1096" t="s">
        <v>1036</v>
      </c>
      <c r="C46" s="1097"/>
      <c r="D46" s="1097"/>
      <c r="E46" s="44"/>
      <c r="F46" s="45"/>
      <c r="G46" s="45"/>
      <c r="H46" s="46"/>
      <c r="I46" s="42"/>
      <c r="J46" s="43"/>
      <c r="K46" s="242"/>
      <c r="L46" s="239"/>
      <c r="M46" s="337">
        <v>0.05</v>
      </c>
      <c r="N46" s="593">
        <f>N83*M46</f>
        <v>1895.5228472222223</v>
      </c>
    </row>
    <row r="47" spans="1:19" ht="15.75" thickBot="1">
      <c r="B47" s="1102"/>
      <c r="C47" s="1103"/>
      <c r="D47" s="1103"/>
      <c r="E47" s="1103"/>
      <c r="F47" s="1103"/>
      <c r="G47" s="1103"/>
      <c r="H47" s="1105"/>
      <c r="I47" s="1108"/>
      <c r="J47" s="1109"/>
      <c r="K47" s="47"/>
      <c r="L47" s="1110"/>
      <c r="M47" s="1111"/>
      <c r="N47" s="108"/>
    </row>
    <row r="48" spans="1:19" ht="15.75" thickBot="1">
      <c r="B48" s="1069" t="s">
        <v>1037</v>
      </c>
      <c r="C48" s="1070"/>
      <c r="D48" s="1070"/>
      <c r="E48" s="1070"/>
      <c r="F48" s="1070"/>
      <c r="G48" s="1070"/>
      <c r="H48" s="1070"/>
      <c r="I48" s="1070"/>
      <c r="J48" s="1070"/>
      <c r="K48" s="1070"/>
      <c r="L48" s="1070"/>
      <c r="M48" s="1071"/>
      <c r="N48" s="334">
        <f>SUM(N36:N47)</f>
        <v>25469.087658410961</v>
      </c>
    </row>
    <row r="49" spans="1:14">
      <c r="B49" s="243"/>
      <c r="C49" s="40"/>
      <c r="D49" s="40"/>
      <c r="E49" s="40"/>
      <c r="F49" s="40"/>
      <c r="G49" s="40"/>
      <c r="H49" s="40"/>
      <c r="I49" s="40"/>
      <c r="J49" s="40"/>
      <c r="K49" s="40"/>
      <c r="L49" s="40"/>
      <c r="M49" s="40"/>
      <c r="N49" s="41"/>
    </row>
    <row r="50" spans="1:14">
      <c r="B50" s="70" t="s">
        <v>1038</v>
      </c>
      <c r="C50" s="71"/>
      <c r="D50" s="71"/>
      <c r="E50" s="71"/>
      <c r="F50" s="71"/>
      <c r="G50" s="71"/>
      <c r="H50" s="71"/>
      <c r="I50" s="71"/>
      <c r="J50" s="71"/>
      <c r="K50" s="71"/>
      <c r="L50" s="71"/>
      <c r="M50" s="71"/>
      <c r="N50" s="72"/>
    </row>
    <row r="51" spans="1:14" ht="15.75" thickBot="1">
      <c r="B51" s="73"/>
      <c r="C51" s="68"/>
      <c r="D51" s="68"/>
      <c r="E51" s="68"/>
      <c r="F51" s="68"/>
      <c r="G51" s="68"/>
      <c r="H51" s="68"/>
      <c r="I51" s="68"/>
      <c r="J51" s="67"/>
      <c r="K51" s="67"/>
      <c r="L51" s="67"/>
      <c r="M51" s="67"/>
      <c r="N51" s="69"/>
    </row>
    <row r="52" spans="1:14">
      <c r="B52" s="1081" t="s">
        <v>1028</v>
      </c>
      <c r="C52" s="1082"/>
      <c r="D52" s="1082"/>
      <c r="E52" s="1082"/>
      <c r="F52" s="1082"/>
      <c r="G52" s="1082"/>
      <c r="H52" s="1082"/>
      <c r="I52" s="1112"/>
      <c r="J52" s="549" t="s">
        <v>1029</v>
      </c>
      <c r="K52" s="88" t="s">
        <v>1030</v>
      </c>
      <c r="L52" s="1113" t="s">
        <v>1039</v>
      </c>
      <c r="M52" s="1112"/>
      <c r="N52" s="89" t="s">
        <v>1035</v>
      </c>
    </row>
    <row r="53" spans="1:14">
      <c r="A53" s="173" t="s">
        <v>812</v>
      </c>
      <c r="B53" s="49" t="str">
        <f>VLOOKUP(A53,MATERIALES!A5:D373,3,FALSE)</f>
        <v>Acero PDR-60</v>
      </c>
      <c r="C53" s="244"/>
      <c r="D53" s="244"/>
      <c r="E53" s="244"/>
      <c r="F53" s="244"/>
      <c r="G53" s="244"/>
      <c r="H53" s="244"/>
      <c r="I53" s="231"/>
      <c r="J53" s="187" t="str">
        <f>VLOOKUP(A53,MATERIALES!A7:D645,2,FALSE)</f>
        <v>kg</v>
      </c>
      <c r="K53" s="605">
        <v>42</v>
      </c>
      <c r="L53" s="230"/>
      <c r="M53" s="338">
        <f>VLOOKUP(A53,MATERIALES!A5:D396,4,FALSE)</f>
        <v>2856</v>
      </c>
      <c r="N53" s="235">
        <f>K53*M53</f>
        <v>119952</v>
      </c>
    </row>
    <row r="54" spans="1:14">
      <c r="A54" s="173" t="s">
        <v>818</v>
      </c>
      <c r="B54" s="49" t="str">
        <f>VLOOKUP(A54,MATERIALES!A6:D373,3,FALSE)</f>
        <v>Aditivo Acelerante de Fraguado</v>
      </c>
      <c r="C54" s="244"/>
      <c r="D54" s="244"/>
      <c r="E54" s="244"/>
      <c r="F54" s="244"/>
      <c r="G54" s="244"/>
      <c r="H54" s="244"/>
      <c r="I54" s="231"/>
      <c r="J54" s="187" t="str">
        <f>VLOOKUP(A54,MATERIALES!A8:D646,2,FALSE)</f>
        <v>kg</v>
      </c>
      <c r="K54" s="598">
        <v>0.5</v>
      </c>
      <c r="L54" s="230"/>
      <c r="M54" s="338">
        <f>VLOOKUP(A54,MATERIALES!A6:D397,4,FALSE)</f>
        <v>12100</v>
      </c>
      <c r="N54" s="235">
        <f>K54*M54</f>
        <v>6050</v>
      </c>
    </row>
    <row r="55" spans="1:14">
      <c r="A55" s="173" t="s">
        <v>859</v>
      </c>
      <c r="B55" s="49" t="str">
        <f>VLOOKUP(A55,MATERIALES!A6:D373,3,FALSE)</f>
        <v>Alambre negro para amarre calibre 18</v>
      </c>
      <c r="C55" s="244"/>
      <c r="D55" s="244"/>
      <c r="E55" s="244"/>
      <c r="F55" s="244"/>
      <c r="G55" s="244"/>
      <c r="H55" s="244"/>
      <c r="I55" s="231"/>
      <c r="J55" s="187" t="str">
        <f>VLOOKUP(A55,MATERIALES!A9:D647,2,FALSE)</f>
        <v>kg</v>
      </c>
      <c r="K55" s="598">
        <v>0.5</v>
      </c>
      <c r="L55" s="230"/>
      <c r="M55" s="338">
        <f>VLOOKUP(A55,MATERIALES!A6:D398,4,FALSE)</f>
        <v>3800</v>
      </c>
      <c r="N55" s="235">
        <f>K55*M55</f>
        <v>1900</v>
      </c>
    </row>
    <row r="56" spans="1:14">
      <c r="A56" s="173" t="s">
        <v>901</v>
      </c>
      <c r="B56" s="49" t="str">
        <f>VLOOKUP(A56,MATERIALES!A6:D373,3,FALSE)</f>
        <v>Concreto Resistencia  28 (Mpa)</v>
      </c>
      <c r="C56" s="244"/>
      <c r="D56" s="244"/>
      <c r="E56" s="244"/>
      <c r="F56" s="244"/>
      <c r="G56" s="244"/>
      <c r="H56" s="244"/>
      <c r="I56" s="231"/>
      <c r="J56" s="187" t="str">
        <f>VLOOKUP(A56,MATERIALES!A10:D648,2,FALSE)</f>
        <v>m3</v>
      </c>
      <c r="K56" s="604">
        <f>+P37</f>
        <v>1.0050560000000002</v>
      </c>
      <c r="L56" s="230"/>
      <c r="M56" s="338">
        <f>VLOOKUP(A56,MATERIALES!A6:D399,4,FALSE)</f>
        <v>443156</v>
      </c>
      <c r="N56" s="235">
        <f>K56*M56</f>
        <v>445396.59673600009</v>
      </c>
    </row>
    <row r="57" spans="1:14">
      <c r="A57" s="173" t="s">
        <v>951</v>
      </c>
      <c r="B57" s="1114" t="str">
        <f>VLOOKUP(A57,MATERIALES!A7:D373,3,FALSE)</f>
        <v>FORMALETA (Depende para que sea el Concreto)</v>
      </c>
      <c r="C57" s="1115"/>
      <c r="D57" s="1115"/>
      <c r="E57" s="1115"/>
      <c r="F57" s="1115"/>
      <c r="G57" s="1115"/>
      <c r="H57" s="1115"/>
      <c r="I57" s="1115"/>
      <c r="J57" s="573" t="str">
        <f>VLOOKUP(A57,MATERIALES!A11:D649,2,FALSE)</f>
        <v>m2</v>
      </c>
      <c r="K57" s="604">
        <f>+ROUND(P38*8/20,2)</f>
        <v>3.27</v>
      </c>
      <c r="L57" s="1106">
        <f>VLOOKUP(A57,MATERIALES!A4:D373,4,FALSE)</f>
        <v>9806.0105336047018</v>
      </c>
      <c r="M57" s="1107"/>
      <c r="N57" s="235">
        <f>K57*L57</f>
        <v>32065.654444887376</v>
      </c>
    </row>
    <row r="58" spans="1:14">
      <c r="A58" s="173"/>
      <c r="B58" s="550"/>
      <c r="C58" s="551"/>
      <c r="D58" s="551"/>
      <c r="E58" s="551"/>
      <c r="F58" s="551"/>
      <c r="G58" s="551"/>
      <c r="H58" s="551"/>
      <c r="I58" s="551"/>
      <c r="J58" s="573"/>
      <c r="K58" s="50"/>
      <c r="L58" s="552"/>
      <c r="M58" s="339"/>
      <c r="N58" s="235"/>
    </row>
    <row r="59" spans="1:14">
      <c r="B59" s="550"/>
      <c r="C59" s="551"/>
      <c r="D59" s="551"/>
      <c r="E59" s="551"/>
      <c r="F59" s="551"/>
      <c r="G59" s="551"/>
      <c r="H59" s="551"/>
      <c r="I59" s="551"/>
      <c r="J59" s="50"/>
      <c r="K59" s="50"/>
      <c r="L59" s="552"/>
      <c r="M59" s="553"/>
      <c r="N59" s="51"/>
    </row>
    <row r="60" spans="1:14" ht="15.75" thickBot="1">
      <c r="B60" s="545"/>
      <c r="C60" s="546"/>
      <c r="D60" s="546"/>
      <c r="E60" s="546"/>
      <c r="F60" s="546"/>
      <c r="G60" s="546"/>
      <c r="H60" s="546"/>
      <c r="I60" s="546"/>
      <c r="J60" s="118"/>
      <c r="K60" s="118"/>
      <c r="L60" s="575"/>
      <c r="M60" s="560"/>
      <c r="N60" s="119"/>
    </row>
    <row r="61" spans="1:14" ht="15.75" thickBot="1">
      <c r="B61" s="1069" t="s">
        <v>1037</v>
      </c>
      <c r="C61" s="1070"/>
      <c r="D61" s="1070"/>
      <c r="E61" s="1070"/>
      <c r="F61" s="1070"/>
      <c r="G61" s="1070"/>
      <c r="H61" s="1070"/>
      <c r="I61" s="1070"/>
      <c r="J61" s="1070"/>
      <c r="K61" s="1070"/>
      <c r="L61" s="1070"/>
      <c r="M61" s="1071"/>
      <c r="N61" s="334">
        <f>SUM(N53:N60)</f>
        <v>605364.25118088757</v>
      </c>
    </row>
    <row r="62" spans="1:14">
      <c r="B62" s="39"/>
      <c r="C62" s="40"/>
      <c r="D62" s="40"/>
      <c r="E62" s="40"/>
      <c r="F62" s="40"/>
      <c r="G62" s="40"/>
      <c r="H62" s="40"/>
      <c r="I62" s="40"/>
      <c r="J62" s="40"/>
      <c r="K62" s="40"/>
      <c r="L62" s="40"/>
      <c r="M62" s="40"/>
      <c r="N62" s="41"/>
    </row>
    <row r="63" spans="1:14">
      <c r="B63" s="70" t="s">
        <v>1040</v>
      </c>
      <c r="C63" s="71"/>
      <c r="D63" s="71"/>
      <c r="E63" s="71"/>
      <c r="F63" s="71"/>
      <c r="G63" s="71"/>
      <c r="H63" s="71"/>
      <c r="I63" s="71"/>
      <c r="J63" s="71"/>
      <c r="K63" s="71"/>
      <c r="L63" s="71"/>
      <c r="M63" s="71"/>
      <c r="N63" s="72"/>
    </row>
    <row r="64" spans="1:14" ht="15.75" thickBot="1">
      <c r="B64" s="74"/>
      <c r="C64" s="67"/>
      <c r="D64" s="67"/>
      <c r="E64" s="67"/>
      <c r="F64" s="67"/>
      <c r="G64" s="67"/>
      <c r="H64" s="67"/>
      <c r="I64" s="67"/>
      <c r="J64" s="67"/>
      <c r="K64" s="67"/>
      <c r="L64" s="67"/>
      <c r="M64" s="67"/>
      <c r="N64" s="69"/>
    </row>
    <row r="65" spans="1:15" ht="25.5">
      <c r="B65" s="547" t="s">
        <v>1041</v>
      </c>
      <c r="C65" s="548"/>
      <c r="D65" s="548"/>
      <c r="E65" s="548"/>
      <c r="F65" s="548"/>
      <c r="G65" s="548"/>
      <c r="H65" s="79" t="s">
        <v>1029</v>
      </c>
      <c r="I65" s="80" t="s">
        <v>1042</v>
      </c>
      <c r="J65" s="81" t="s">
        <v>1043</v>
      </c>
      <c r="K65" s="79" t="s">
        <v>1044</v>
      </c>
      <c r="L65" s="1118" t="s">
        <v>1045</v>
      </c>
      <c r="M65" s="1119"/>
      <c r="N65" s="82" t="s">
        <v>1035</v>
      </c>
    </row>
    <row r="66" spans="1:15">
      <c r="A66" t="s">
        <v>1110</v>
      </c>
      <c r="B66" s="588" t="str">
        <f>VLOOKUP(A66,TRANSPORTE!A5:D117,3,FALSE)</f>
        <v>Transporte de concreto</v>
      </c>
      <c r="C66" s="551"/>
      <c r="D66" s="551"/>
      <c r="E66" s="551"/>
      <c r="F66" s="551"/>
      <c r="G66" s="551"/>
      <c r="H66" s="573" t="s">
        <v>1287</v>
      </c>
      <c r="I66" s="242">
        <v>1.01</v>
      </c>
      <c r="J66" s="249">
        <v>1</v>
      </c>
      <c r="K66" s="242">
        <f>I66*J66</f>
        <v>1.01</v>
      </c>
      <c r="L66" s="1106">
        <f>VLOOKUP(A66,TRANSPORTE!A5:D117,4,FALSE)</f>
        <v>946.969696969697</v>
      </c>
      <c r="M66" s="1107"/>
      <c r="N66" s="250">
        <f>K66*L66</f>
        <v>956.43939393939399</v>
      </c>
    </row>
    <row r="67" spans="1:15">
      <c r="B67" s="588"/>
      <c r="C67" s="577"/>
      <c r="D67" s="577"/>
      <c r="E67" s="577"/>
      <c r="F67" s="577"/>
      <c r="G67" s="577"/>
      <c r="H67" s="578"/>
      <c r="I67" s="242"/>
      <c r="J67" s="242"/>
      <c r="K67" s="242"/>
      <c r="L67" s="579"/>
      <c r="M67" s="580"/>
      <c r="N67" s="254"/>
    </row>
    <row r="68" spans="1:15">
      <c r="B68" s="588"/>
      <c r="C68" s="577"/>
      <c r="D68" s="577"/>
      <c r="E68" s="577"/>
      <c r="F68" s="577"/>
      <c r="G68" s="577"/>
      <c r="H68" s="578"/>
      <c r="I68" s="242"/>
      <c r="J68" s="242"/>
      <c r="K68" s="242"/>
      <c r="L68" s="579"/>
      <c r="M68" s="580"/>
      <c r="N68" s="254"/>
    </row>
    <row r="69" spans="1:15">
      <c r="B69" s="588"/>
      <c r="C69" s="577"/>
      <c r="D69" s="577"/>
      <c r="E69" s="577"/>
      <c r="F69" s="577"/>
      <c r="G69" s="577"/>
      <c r="H69" s="578"/>
      <c r="I69" s="242"/>
      <c r="J69" s="242"/>
      <c r="K69" s="242"/>
      <c r="L69" s="579"/>
      <c r="M69" s="580"/>
      <c r="N69" s="254"/>
    </row>
    <row r="70" spans="1:15">
      <c r="B70" s="588"/>
      <c r="C70" s="577"/>
      <c r="D70" s="577"/>
      <c r="E70" s="577"/>
      <c r="F70" s="577"/>
      <c r="G70" s="577"/>
      <c r="H70" s="578"/>
      <c r="I70" s="242"/>
      <c r="J70" s="242"/>
      <c r="K70" s="242"/>
      <c r="L70" s="579"/>
      <c r="M70" s="580"/>
      <c r="N70" s="254"/>
    </row>
    <row r="71" spans="1:15" ht="15.75" thickBot="1">
      <c r="B71" s="545"/>
      <c r="C71" s="546"/>
      <c r="D71" s="546"/>
      <c r="E71" s="546"/>
      <c r="F71" s="546"/>
      <c r="G71" s="546"/>
      <c r="H71" s="54"/>
      <c r="I71" s="118"/>
      <c r="J71" s="118"/>
      <c r="K71" s="118"/>
      <c r="L71" s="1087"/>
      <c r="M71" s="1088"/>
      <c r="N71" s="119"/>
    </row>
    <row r="72" spans="1:15" ht="15.75" thickBot="1">
      <c r="B72" s="1078" t="s">
        <v>1037</v>
      </c>
      <c r="C72" s="1079"/>
      <c r="D72" s="1079"/>
      <c r="E72" s="1079"/>
      <c r="F72" s="1079"/>
      <c r="G72" s="1079"/>
      <c r="H72" s="1079"/>
      <c r="I72" s="1079"/>
      <c r="J72" s="1079"/>
      <c r="K72" s="1079"/>
      <c r="L72" s="1079"/>
      <c r="M72" s="1080"/>
      <c r="N72" s="107">
        <f>N66+N67+N68+N69+N70</f>
        <v>956.43939393939399</v>
      </c>
    </row>
    <row r="73" spans="1:15">
      <c r="B73" s="39"/>
      <c r="C73" s="40"/>
      <c r="D73" s="40"/>
      <c r="E73" s="40"/>
      <c r="F73" s="40"/>
      <c r="G73" s="40"/>
      <c r="H73" s="40"/>
      <c r="I73" s="40"/>
      <c r="J73" s="40"/>
      <c r="K73" s="40"/>
      <c r="L73" s="40"/>
      <c r="M73" s="40"/>
      <c r="N73" s="41"/>
    </row>
    <row r="74" spans="1:15">
      <c r="B74" s="70" t="s">
        <v>1046</v>
      </c>
      <c r="C74" s="71"/>
      <c r="D74" s="71"/>
      <c r="E74" s="71"/>
      <c r="F74" s="71"/>
      <c r="G74" s="71"/>
      <c r="H74" s="71"/>
      <c r="I74" s="71"/>
      <c r="J74" s="71"/>
      <c r="K74" s="71"/>
      <c r="L74" s="71"/>
      <c r="M74" s="71"/>
      <c r="N74" s="72"/>
    </row>
    <row r="75" spans="1:15" ht="15.75" thickBot="1">
      <c r="B75" s="74"/>
      <c r="C75" s="67"/>
      <c r="D75" s="67"/>
      <c r="E75" s="67"/>
      <c r="F75" s="67"/>
      <c r="G75" s="67"/>
      <c r="H75" s="67"/>
      <c r="I75" s="67"/>
      <c r="J75" s="67"/>
      <c r="K75" s="67"/>
      <c r="L75" s="67"/>
      <c r="M75" s="67"/>
      <c r="N75" s="69"/>
    </row>
    <row r="76" spans="1:15" ht="25.5">
      <c r="B76" s="1089" t="s">
        <v>1047</v>
      </c>
      <c r="C76" s="1090"/>
      <c r="D76" s="1090"/>
      <c r="E76" s="1090"/>
      <c r="F76" s="1090"/>
      <c r="G76" s="1090"/>
      <c r="H76" s="1090"/>
      <c r="I76" s="79" t="s">
        <v>1048</v>
      </c>
      <c r="J76" s="81" t="s">
        <v>1281</v>
      </c>
      <c r="K76" s="80" t="s">
        <v>1050</v>
      </c>
      <c r="L76" s="1091" t="s">
        <v>1034</v>
      </c>
      <c r="M76" s="1092"/>
      <c r="N76" s="101" t="s">
        <v>1035</v>
      </c>
    </row>
    <row r="77" spans="1:15">
      <c r="A77" s="145" t="s">
        <v>9</v>
      </c>
      <c r="B77" s="576" t="str">
        <f>VLOOKUP(A77,'MANO DE OBRA'!A8:D68,3,FALSE)</f>
        <v>Obrero (3)</v>
      </c>
      <c r="C77" s="577"/>
      <c r="D77" s="577"/>
      <c r="E77" s="577"/>
      <c r="F77" s="577"/>
      <c r="G77" s="577"/>
      <c r="H77" s="577"/>
      <c r="I77" s="255">
        <f>K77/J77*100</f>
        <v>73771.7</v>
      </c>
      <c r="J77" s="256">
        <v>185</v>
      </c>
      <c r="K77" s="257">
        <f>VLOOKUP(A77,'MANO DE OBRA'!A8:D99,4,FALSE)</f>
        <v>136477.64499999999</v>
      </c>
      <c r="L77" s="56"/>
      <c r="M77" s="596">
        <v>6</v>
      </c>
      <c r="N77" s="586">
        <f>K77/M77</f>
        <v>22746.274166666666</v>
      </c>
      <c r="O77" s="109"/>
    </row>
    <row r="78" spans="1:15">
      <c r="A78" s="145" t="s">
        <v>30</v>
      </c>
      <c r="B78" s="576" t="str">
        <f>VLOOKUP(A78,'MANO DE OBRA'!A8:D69,3,FALSE)</f>
        <v>Oficial</v>
      </c>
      <c r="C78" s="577"/>
      <c r="D78" s="577"/>
      <c r="E78" s="577"/>
      <c r="F78" s="577"/>
      <c r="G78" s="577"/>
      <c r="H78" s="577"/>
      <c r="I78" s="255">
        <f>K78/J78*100</f>
        <v>49181.133333333331</v>
      </c>
      <c r="J78" s="256">
        <v>185</v>
      </c>
      <c r="K78" s="257">
        <f>VLOOKUP(A78,'MANO DE OBRA'!A8:D100,4,FALSE)</f>
        <v>90985.096666666665</v>
      </c>
      <c r="L78" s="56"/>
      <c r="M78" s="595">
        <f>+M77</f>
        <v>6</v>
      </c>
      <c r="N78" s="586">
        <f>K78/M78</f>
        <v>15164.182777777778</v>
      </c>
    </row>
    <row r="79" spans="1:15">
      <c r="B79" s="576"/>
      <c r="C79" s="577"/>
      <c r="D79" s="577"/>
      <c r="E79" s="577"/>
      <c r="F79" s="577"/>
      <c r="G79" s="577"/>
      <c r="H79" s="577"/>
      <c r="I79" s="242"/>
      <c r="J79" s="260"/>
      <c r="K79" s="585"/>
      <c r="L79" s="56"/>
      <c r="M79" s="263"/>
      <c r="N79" s="584"/>
    </row>
    <row r="80" spans="1:15">
      <c r="B80" s="576"/>
      <c r="C80" s="577"/>
      <c r="D80" s="577"/>
      <c r="E80" s="577"/>
      <c r="F80" s="577"/>
      <c r="G80" s="577"/>
      <c r="H80" s="577"/>
      <c r="I80" s="242"/>
      <c r="J80" s="260"/>
      <c r="K80" s="585"/>
      <c r="L80" s="552"/>
      <c r="M80" s="263"/>
      <c r="N80" s="584"/>
    </row>
    <row r="81" spans="1:14">
      <c r="B81" s="576"/>
      <c r="C81" s="577"/>
      <c r="D81" s="577"/>
      <c r="E81" s="577"/>
      <c r="F81" s="577"/>
      <c r="G81" s="577"/>
      <c r="H81" s="577"/>
      <c r="I81" s="242"/>
      <c r="J81" s="260"/>
      <c r="K81" s="585"/>
      <c r="L81" s="552"/>
      <c r="M81" s="263"/>
      <c r="N81" s="584"/>
    </row>
    <row r="82" spans="1:14" ht="15.75" thickBot="1">
      <c r="B82" s="1093"/>
      <c r="C82" s="1094"/>
      <c r="D82" s="1094"/>
      <c r="E82" s="1094"/>
      <c r="F82" s="1094"/>
      <c r="G82" s="1094"/>
      <c r="H82" s="1094"/>
      <c r="I82" s="118"/>
      <c r="J82" s="118"/>
      <c r="K82" s="118"/>
      <c r="L82" s="1095"/>
      <c r="M82" s="1095"/>
      <c r="N82" s="119"/>
    </row>
    <row r="83" spans="1:14" ht="15.75" thickBot="1">
      <c r="B83" s="1078" t="s">
        <v>1037</v>
      </c>
      <c r="C83" s="1079"/>
      <c r="D83" s="1079"/>
      <c r="E83" s="1079"/>
      <c r="F83" s="1079"/>
      <c r="G83" s="1079"/>
      <c r="H83" s="1079"/>
      <c r="I83" s="1079"/>
      <c r="J83" s="1079"/>
      <c r="K83" s="1079"/>
      <c r="L83" s="1079"/>
      <c r="M83" s="1080"/>
      <c r="N83" s="594">
        <f>SUM(N77:N82)</f>
        <v>37910.456944444442</v>
      </c>
    </row>
    <row r="84" spans="1:14" ht="15.75" thickBot="1">
      <c r="B84" s="39"/>
      <c r="C84" s="40"/>
      <c r="D84" s="40"/>
      <c r="E84" s="40"/>
      <c r="F84" s="40"/>
      <c r="G84" s="40"/>
      <c r="H84" s="40"/>
      <c r="I84" s="40"/>
      <c r="J84" s="40"/>
      <c r="K84" s="40"/>
      <c r="L84" s="40"/>
      <c r="M84" s="40"/>
      <c r="N84" s="41"/>
    </row>
    <row r="85" spans="1:14" ht="15.75" thickBot="1">
      <c r="B85" s="1069" t="s">
        <v>1051</v>
      </c>
      <c r="C85" s="1070"/>
      <c r="D85" s="1070"/>
      <c r="E85" s="1070"/>
      <c r="F85" s="1070"/>
      <c r="G85" s="1070"/>
      <c r="H85" s="1070"/>
      <c r="I85" s="1070"/>
      <c r="J85" s="1070"/>
      <c r="K85" s="1070"/>
      <c r="L85" s="1070"/>
      <c r="M85" s="1071"/>
      <c r="N85" s="102">
        <f>N48+N61+N72+N83</f>
        <v>669700.23517768248</v>
      </c>
    </row>
    <row r="86" spans="1:14">
      <c r="B86" s="39"/>
      <c r="C86" s="40"/>
      <c r="D86" s="40"/>
      <c r="E86" s="40"/>
      <c r="F86" s="40"/>
      <c r="G86" s="40"/>
      <c r="H86" s="40"/>
      <c r="I86" s="40"/>
      <c r="J86" s="40"/>
      <c r="K86" s="40"/>
      <c r="L86" s="40"/>
      <c r="M86" s="40"/>
      <c r="N86" s="41"/>
    </row>
    <row r="87" spans="1:14">
      <c r="B87" s="70" t="s">
        <v>1052</v>
      </c>
      <c r="C87" s="71"/>
      <c r="D87" s="71"/>
      <c r="E87" s="71"/>
      <c r="F87" s="71"/>
      <c r="G87" s="71"/>
      <c r="H87" s="71"/>
      <c r="I87" s="71"/>
      <c r="J87" s="71"/>
      <c r="K87" s="71"/>
      <c r="L87" s="71"/>
      <c r="M87" s="71"/>
      <c r="N87" s="72"/>
    </row>
    <row r="88" spans="1:14" ht="15.75" thickBot="1">
      <c r="B88" s="74"/>
      <c r="C88" s="67"/>
      <c r="D88" s="67"/>
      <c r="E88" s="67"/>
      <c r="F88" s="67"/>
      <c r="G88" s="67"/>
      <c r="H88" s="67"/>
      <c r="I88" s="67"/>
      <c r="J88" s="67"/>
      <c r="K88" s="67"/>
      <c r="L88" s="67"/>
      <c r="M88" s="67"/>
      <c r="N88" s="69"/>
    </row>
    <row r="89" spans="1:14">
      <c r="B89" s="1081" t="s">
        <v>1053</v>
      </c>
      <c r="C89" s="1082"/>
      <c r="D89" s="1082"/>
      <c r="E89" s="1082"/>
      <c r="F89" s="1082"/>
      <c r="G89" s="1082"/>
      <c r="H89" s="1082"/>
      <c r="I89" s="548"/>
      <c r="J89" s="561"/>
      <c r="K89" s="265" t="s">
        <v>1054</v>
      </c>
      <c r="L89" s="1083" t="s">
        <v>1055</v>
      </c>
      <c r="M89" s="1084"/>
      <c r="N89" s="266"/>
    </row>
    <row r="90" spans="1:14">
      <c r="B90" s="1085" t="s">
        <v>1056</v>
      </c>
      <c r="C90" s="1086"/>
      <c r="D90" s="1086"/>
      <c r="E90" s="1086"/>
      <c r="F90" s="1086"/>
      <c r="G90" s="1086"/>
      <c r="H90" s="1086"/>
      <c r="I90" s="90"/>
      <c r="J90" s="91"/>
      <c r="K90" s="582">
        <v>0.2</v>
      </c>
      <c r="L90" s="1065">
        <f>N85*K90</f>
        <v>133940.0470355365</v>
      </c>
      <c r="M90" s="1066"/>
      <c r="N90" s="57"/>
    </row>
    <row r="91" spans="1:14">
      <c r="B91" s="92" t="s">
        <v>1057</v>
      </c>
      <c r="C91" s="93"/>
      <c r="D91" s="93"/>
      <c r="E91" s="93"/>
      <c r="F91" s="93"/>
      <c r="G91" s="93"/>
      <c r="H91" s="93"/>
      <c r="I91" s="90"/>
      <c r="J91" s="91"/>
      <c r="K91" s="582">
        <v>0.05</v>
      </c>
      <c r="L91" s="1065">
        <f>N85*K91</f>
        <v>33485.011758884124</v>
      </c>
      <c r="M91" s="1066"/>
      <c r="N91" s="57"/>
    </row>
    <row r="92" spans="1:14" ht="15.75" thickBot="1">
      <c r="B92" s="94" t="s">
        <v>1058</v>
      </c>
      <c r="C92" s="95"/>
      <c r="D92" s="95"/>
      <c r="E92" s="95"/>
      <c r="F92" s="95"/>
      <c r="G92" s="95"/>
      <c r="H92" s="95"/>
      <c r="I92" s="96"/>
      <c r="J92" s="97"/>
      <c r="K92" s="581">
        <v>0.05</v>
      </c>
      <c r="L92" s="1067">
        <f>N85*K92</f>
        <v>33485.011758884124</v>
      </c>
      <c r="M92" s="1068"/>
      <c r="N92" s="57"/>
    </row>
    <row r="93" spans="1:14" ht="15.75" thickBot="1">
      <c r="B93" s="1069" t="s">
        <v>1037</v>
      </c>
      <c r="C93" s="1070"/>
      <c r="D93" s="1070"/>
      <c r="E93" s="1070"/>
      <c r="F93" s="1070"/>
      <c r="G93" s="1070"/>
      <c r="H93" s="1070"/>
      <c r="I93" s="1070"/>
      <c r="J93" s="1070"/>
      <c r="K93" s="1070"/>
      <c r="L93" s="1070"/>
      <c r="M93" s="1071"/>
      <c r="N93" s="58">
        <f>L90+L91+L92</f>
        <v>200910.07055330474</v>
      </c>
    </row>
    <row r="94" spans="1:14" ht="15.75" thickBot="1">
      <c r="B94" s="39"/>
      <c r="C94" s="40"/>
      <c r="D94" s="40"/>
      <c r="E94" s="40"/>
      <c r="F94" s="40"/>
      <c r="G94" s="40"/>
      <c r="H94" s="40"/>
      <c r="I94" s="40"/>
      <c r="J94" s="40"/>
      <c r="K94" s="40"/>
      <c r="L94" s="40"/>
      <c r="M94" s="40"/>
      <c r="N94" s="41"/>
    </row>
    <row r="95" spans="1:14" ht="15.75" thickBot="1">
      <c r="A95" t="s">
        <v>1490</v>
      </c>
      <c r="B95" s="1069" t="s">
        <v>1059</v>
      </c>
      <c r="C95" s="1070"/>
      <c r="D95" s="1070"/>
      <c r="E95" s="1070"/>
      <c r="F95" s="1070"/>
      <c r="G95" s="1070"/>
      <c r="H95" s="1070"/>
      <c r="I95" s="1070"/>
      <c r="J95" s="1070"/>
      <c r="K95" s="1070"/>
      <c r="L95" s="1070"/>
      <c r="M95" s="1071"/>
      <c r="N95" s="158">
        <f>ROUND(N85+N93,0)</f>
        <v>870610</v>
      </c>
    </row>
    <row r="96" spans="1:14">
      <c r="B96" s="19"/>
      <c r="C96" s="20"/>
      <c r="D96" s="20"/>
      <c r="E96" s="20"/>
      <c r="F96" s="20"/>
      <c r="G96" s="20"/>
      <c r="H96" s="20"/>
      <c r="I96" s="20"/>
      <c r="J96" s="20"/>
      <c r="K96" s="20"/>
      <c r="L96" s="20"/>
      <c r="M96" s="20"/>
      <c r="N96" s="21"/>
    </row>
    <row r="97" spans="2:14">
      <c r="B97" s="22"/>
      <c r="C97" s="18"/>
      <c r="D97" s="18"/>
      <c r="E97" s="18"/>
      <c r="F97" s="18"/>
      <c r="G97" s="18"/>
      <c r="H97" s="18"/>
      <c r="I97" s="18"/>
      <c r="J97" s="18"/>
      <c r="K97" s="18"/>
      <c r="L97" s="18"/>
      <c r="M97" s="18"/>
      <c r="N97" s="23"/>
    </row>
    <row r="98" spans="2:14">
      <c r="B98" s="22"/>
      <c r="C98" s="18"/>
      <c r="D98" s="18"/>
      <c r="E98" s="18"/>
      <c r="F98" s="18"/>
      <c r="G98" s="18"/>
      <c r="H98" s="18"/>
      <c r="I98" s="18"/>
      <c r="J98" s="18"/>
      <c r="K98" s="18"/>
      <c r="L98" s="18"/>
      <c r="M98" s="18"/>
      <c r="N98" s="23"/>
    </row>
    <row r="99" spans="2:14">
      <c r="B99" s="22"/>
      <c r="C99" s="18"/>
      <c r="D99" s="18"/>
      <c r="E99" s="18"/>
      <c r="F99" s="18"/>
      <c r="G99" s="18"/>
      <c r="H99" s="18"/>
      <c r="I99" s="18"/>
      <c r="J99" s="18"/>
      <c r="K99" s="18"/>
      <c r="L99" s="18"/>
      <c r="M99" s="18"/>
      <c r="N99" s="23"/>
    </row>
    <row r="100" spans="2:14">
      <c r="B100" s="22"/>
      <c r="C100" s="18"/>
      <c r="D100" s="18"/>
      <c r="E100" s="59" t="s">
        <v>1060</v>
      </c>
      <c r="F100" s="59"/>
      <c r="G100" s="59"/>
      <c r="H100" s="59"/>
      <c r="I100" s="59"/>
      <c r="J100" s="59"/>
      <c r="K100" s="18"/>
      <c r="L100" s="18"/>
      <c r="M100" s="18"/>
      <c r="N100" s="23"/>
    </row>
    <row r="101" spans="2:14">
      <c r="B101" s="22"/>
      <c r="C101" s="18"/>
      <c r="D101" s="18"/>
      <c r="E101" s="18" t="s">
        <v>1061</v>
      </c>
      <c r="F101" s="18"/>
      <c r="G101" s="18"/>
      <c r="H101" s="18"/>
      <c r="I101" s="18"/>
      <c r="J101" s="18"/>
      <c r="K101" s="18"/>
      <c r="L101" s="18"/>
      <c r="M101" s="18"/>
      <c r="N101" s="23"/>
    </row>
    <row r="102" spans="2:14">
      <c r="B102" s="22"/>
      <c r="C102" s="18"/>
      <c r="D102" s="18"/>
      <c r="E102" s="18" t="s">
        <v>1062</v>
      </c>
      <c r="F102" s="18"/>
      <c r="G102" s="18"/>
      <c r="H102" s="18"/>
      <c r="I102" s="18"/>
      <c r="J102" s="18"/>
      <c r="K102" s="18"/>
      <c r="L102" s="18"/>
      <c r="M102" s="18"/>
      <c r="N102" s="23"/>
    </row>
    <row r="103" spans="2:14">
      <c r="B103" s="22"/>
      <c r="C103" s="18"/>
      <c r="D103" s="18"/>
      <c r="E103" s="18" t="s">
        <v>1063</v>
      </c>
      <c r="F103" s="18"/>
      <c r="G103" s="18"/>
      <c r="H103" s="18"/>
      <c r="I103" s="18"/>
      <c r="J103" s="18"/>
      <c r="K103" s="18"/>
      <c r="L103" s="18"/>
      <c r="M103" s="18"/>
      <c r="N103" s="23"/>
    </row>
    <row r="104" spans="2:14" ht="15.75" thickBot="1">
      <c r="B104" s="22"/>
      <c r="C104" s="18"/>
      <c r="D104" s="18"/>
      <c r="E104" s="18"/>
      <c r="F104" s="18" t="s">
        <v>1064</v>
      </c>
      <c r="G104" s="18"/>
      <c r="H104" s="18"/>
      <c r="I104" s="18"/>
      <c r="J104" s="18"/>
      <c r="K104" s="18"/>
      <c r="L104" s="18"/>
      <c r="M104" s="18"/>
      <c r="N104" s="23"/>
    </row>
    <row r="105" spans="2:14">
      <c r="B105" s="190" t="s">
        <v>1559</v>
      </c>
      <c r="C105" s="191"/>
      <c r="D105" s="191"/>
      <c r="E105" s="191"/>
      <c r="F105" s="191"/>
      <c r="G105" s="191"/>
      <c r="H105" s="191"/>
      <c r="I105" s="191"/>
      <c r="J105" s="191"/>
      <c r="K105" s="191"/>
      <c r="L105" s="191"/>
      <c r="M105" s="191"/>
      <c r="N105" s="192"/>
    </row>
    <row r="106" spans="2:14">
      <c r="B106" s="193"/>
      <c r="C106" s="194"/>
      <c r="D106" s="194"/>
      <c r="E106" s="194"/>
      <c r="F106" s="194"/>
      <c r="G106" s="194"/>
      <c r="H106" s="194"/>
      <c r="I106" s="194"/>
      <c r="J106" s="194"/>
      <c r="K106" s="194"/>
      <c r="L106" s="194"/>
      <c r="M106" s="194"/>
      <c r="N106" s="195"/>
    </row>
    <row r="107" spans="2:14">
      <c r="B107" s="193"/>
      <c r="C107" s="194"/>
      <c r="D107" s="194"/>
      <c r="E107" s="194"/>
      <c r="F107" s="194"/>
      <c r="G107" s="194"/>
      <c r="H107" s="194"/>
      <c r="I107" s="194"/>
      <c r="J107" s="194"/>
      <c r="K107" s="194"/>
      <c r="L107" s="194"/>
      <c r="M107" s="194"/>
      <c r="N107" s="195"/>
    </row>
    <row r="108" spans="2:14">
      <c r="B108" s="193"/>
      <c r="C108" s="194"/>
      <c r="D108" s="194"/>
      <c r="E108" s="194"/>
      <c r="F108" s="194"/>
      <c r="G108" s="194"/>
      <c r="H108" s="194"/>
      <c r="I108" s="194"/>
      <c r="J108" s="194"/>
      <c r="K108" s="194"/>
      <c r="L108" s="194"/>
      <c r="M108" s="194"/>
      <c r="N108" s="195"/>
    </row>
    <row r="109" spans="2:14" ht="15.75" thickBot="1">
      <c r="B109" s="196"/>
      <c r="C109" s="197"/>
      <c r="D109" s="197"/>
      <c r="E109" s="197"/>
      <c r="F109" s="197"/>
      <c r="G109" s="197"/>
      <c r="H109" s="197"/>
      <c r="I109" s="197"/>
      <c r="J109" s="197"/>
      <c r="K109" s="197"/>
      <c r="L109" s="197"/>
      <c r="M109" s="197"/>
      <c r="N109" s="198"/>
    </row>
    <row r="110" spans="2:14">
      <c r="B110" s="199"/>
      <c r="C110" s="200"/>
      <c r="D110" s="200"/>
      <c r="E110" s="200"/>
      <c r="F110" s="200"/>
      <c r="G110" s="200"/>
      <c r="H110" s="200"/>
      <c r="I110" s="200"/>
      <c r="J110" s="200"/>
      <c r="K110" s="200"/>
      <c r="L110" s="200"/>
      <c r="M110" s="200"/>
      <c r="N110" s="201"/>
    </row>
    <row r="111" spans="2:14">
      <c r="B111" s="185" t="s">
        <v>1560</v>
      </c>
      <c r="C111" s="37"/>
      <c r="D111" s="37"/>
      <c r="E111" s="37"/>
      <c r="F111" s="37"/>
      <c r="G111" s="37"/>
      <c r="H111" s="37"/>
      <c r="I111" s="37"/>
      <c r="J111" s="37"/>
      <c r="K111" s="37"/>
      <c r="L111" s="37"/>
      <c r="M111" s="37"/>
      <c r="N111" s="38"/>
    </row>
    <row r="112" spans="2:14" ht="15" customHeight="1">
      <c r="B112" s="1072" t="s">
        <v>1561</v>
      </c>
      <c r="C112" s="1073"/>
      <c r="D112" s="1073"/>
      <c r="E112" s="1073"/>
      <c r="F112" s="1073"/>
      <c r="G112" s="1073"/>
      <c r="H112" s="1073"/>
      <c r="I112" s="1073"/>
      <c r="J112" s="1073"/>
      <c r="K112" s="1073"/>
      <c r="L112" s="1073"/>
      <c r="M112" s="1073"/>
      <c r="N112" s="1074"/>
    </row>
    <row r="113" spans="2:14" ht="15" customHeight="1">
      <c r="B113" s="1072"/>
      <c r="C113" s="1073"/>
      <c r="D113" s="1073"/>
      <c r="E113" s="1073"/>
      <c r="F113" s="1073"/>
      <c r="G113" s="1073"/>
      <c r="H113" s="1073"/>
      <c r="I113" s="1073"/>
      <c r="J113" s="1073"/>
      <c r="K113" s="1073"/>
      <c r="L113" s="1073"/>
      <c r="M113" s="1073"/>
      <c r="N113" s="1074"/>
    </row>
    <row r="114" spans="2:14" ht="30" customHeight="1">
      <c r="B114" s="1075" t="s">
        <v>1562</v>
      </c>
      <c r="C114" s="1076"/>
      <c r="D114" s="1076"/>
      <c r="E114" s="1076"/>
      <c r="F114" s="1076"/>
      <c r="G114" s="1076"/>
      <c r="H114" s="1076"/>
      <c r="I114" s="1076"/>
      <c r="J114" s="1076"/>
      <c r="K114" s="1076"/>
      <c r="L114" s="1076"/>
      <c r="M114" s="1076"/>
      <c r="N114" s="1077"/>
    </row>
    <row r="115" spans="2:14">
      <c r="B115" s="1075"/>
      <c r="C115" s="1076"/>
      <c r="D115" s="1076"/>
      <c r="E115" s="1076"/>
      <c r="F115" s="1076"/>
      <c r="G115" s="1076"/>
      <c r="H115" s="1076"/>
      <c r="I115" s="1076"/>
      <c r="J115" s="1076"/>
      <c r="K115" s="1076"/>
      <c r="L115" s="1076"/>
      <c r="M115" s="1076"/>
      <c r="N115" s="1077"/>
    </row>
    <row r="116" spans="2:14">
      <c r="B116" s="562"/>
      <c r="C116" s="563"/>
      <c r="D116" s="563"/>
      <c r="E116" s="563"/>
      <c r="F116" s="563"/>
      <c r="G116" s="563"/>
      <c r="H116" s="563"/>
      <c r="I116" s="563"/>
      <c r="J116" s="563"/>
      <c r="K116" s="563"/>
      <c r="L116" s="563"/>
      <c r="M116" s="563"/>
      <c r="N116" s="564"/>
    </row>
    <row r="117" spans="2:14">
      <c r="B117" s="562"/>
      <c r="C117" s="563"/>
      <c r="D117" s="563"/>
      <c r="E117" s="563"/>
      <c r="F117" s="563"/>
      <c r="G117" s="563"/>
      <c r="H117" s="563"/>
      <c r="I117" s="563"/>
      <c r="J117" s="563"/>
      <c r="K117" s="563"/>
      <c r="L117" s="563"/>
      <c r="M117" s="563"/>
      <c r="N117" s="564"/>
    </row>
    <row r="118" spans="2:14">
      <c r="B118" s="562"/>
      <c r="C118" s="563"/>
      <c r="D118" s="563"/>
      <c r="E118" s="563"/>
      <c r="F118" s="563"/>
      <c r="G118" s="563"/>
      <c r="H118" s="563"/>
      <c r="I118" s="563"/>
      <c r="J118" s="563"/>
      <c r="K118" s="563"/>
      <c r="L118" s="563"/>
      <c r="M118" s="563"/>
      <c r="N118" s="564"/>
    </row>
    <row r="119" spans="2:14">
      <c r="B119" s="185"/>
      <c r="C119" s="37"/>
      <c r="D119" s="37"/>
      <c r="E119" s="37"/>
      <c r="F119" s="37"/>
      <c r="G119" s="37"/>
      <c r="H119" s="37"/>
      <c r="I119" s="37"/>
      <c r="J119" s="37"/>
      <c r="K119" s="37"/>
      <c r="L119" s="37"/>
      <c r="M119" s="37"/>
      <c r="N119" s="38"/>
    </row>
    <row r="120" spans="2:14">
      <c r="B120" s="22"/>
      <c r="C120" s="18"/>
      <c r="D120" s="18"/>
      <c r="E120" s="18" t="s">
        <v>1060</v>
      </c>
      <c r="F120" s="59"/>
      <c r="G120" s="59"/>
      <c r="H120" s="18"/>
      <c r="I120" s="18"/>
      <c r="J120" s="18"/>
      <c r="K120" s="18"/>
      <c r="L120" s="18"/>
      <c r="M120" s="18"/>
      <c r="N120" s="23"/>
    </row>
    <row r="121" spans="2:14">
      <c r="B121" s="22"/>
      <c r="C121" s="18"/>
      <c r="D121" s="18"/>
      <c r="E121" s="60" t="s">
        <v>1061</v>
      </c>
      <c r="F121" s="18"/>
      <c r="G121" s="18"/>
      <c r="H121" s="60"/>
      <c r="I121" s="60"/>
      <c r="J121" s="60"/>
      <c r="K121" s="18"/>
      <c r="L121" s="18"/>
      <c r="M121" s="18"/>
      <c r="N121" s="23"/>
    </row>
    <row r="122" spans="2:14">
      <c r="B122" s="22"/>
      <c r="C122" s="18"/>
      <c r="D122" s="18"/>
      <c r="E122" s="61" t="s">
        <v>1065</v>
      </c>
      <c r="F122" s="18"/>
      <c r="G122" s="18"/>
      <c r="H122" s="61"/>
      <c r="I122" s="61"/>
      <c r="J122" s="61"/>
      <c r="K122" s="18"/>
      <c r="L122" s="18"/>
      <c r="M122" s="18"/>
      <c r="N122" s="23"/>
    </row>
    <row r="123" spans="2:14">
      <c r="B123" s="62"/>
      <c r="C123" s="37"/>
      <c r="D123" s="37"/>
      <c r="E123" s="18" t="s">
        <v>1063</v>
      </c>
      <c r="F123" s="18"/>
      <c r="G123" s="18"/>
      <c r="H123" s="18"/>
      <c r="I123" s="18"/>
      <c r="J123" s="18"/>
      <c r="K123" s="37"/>
      <c r="L123" s="37"/>
      <c r="M123" s="37"/>
      <c r="N123" s="38"/>
    </row>
    <row r="124" spans="2:14">
      <c r="B124" s="62"/>
      <c r="C124" s="37"/>
      <c r="D124" s="37"/>
      <c r="E124" s="37"/>
      <c r="F124" s="18"/>
      <c r="G124" s="18"/>
      <c r="H124" s="18"/>
      <c r="I124" s="18"/>
      <c r="J124" s="18"/>
      <c r="K124" s="37"/>
      <c r="L124" s="37"/>
      <c r="M124" s="37"/>
      <c r="N124" s="38"/>
    </row>
    <row r="125" spans="2:14" ht="15" customHeight="1">
      <c r="B125" s="62" t="s">
        <v>1563</v>
      </c>
      <c r="C125" s="61"/>
      <c r="D125" s="61"/>
      <c r="E125" s="18"/>
      <c r="F125" s="18"/>
      <c r="G125" s="18"/>
      <c r="H125" s="18"/>
      <c r="I125" s="18"/>
      <c r="J125" s="1061"/>
      <c r="K125" s="1061"/>
      <c r="L125" s="1061"/>
      <c r="M125" s="1061"/>
      <c r="N125" s="1062"/>
    </row>
    <row r="126" spans="2:14" ht="15.75" customHeight="1" thickBot="1">
      <c r="B126" s="224" t="s">
        <v>1564</v>
      </c>
      <c r="C126" s="333"/>
      <c r="D126" s="333"/>
      <c r="E126" s="63"/>
      <c r="F126" s="63"/>
      <c r="G126" s="63"/>
      <c r="H126" s="63"/>
      <c r="I126" s="63"/>
      <c r="J126" s="1063"/>
      <c r="K126" s="1063"/>
      <c r="L126" s="1063"/>
      <c r="M126" s="1063"/>
      <c r="N126" s="1064"/>
    </row>
  </sheetData>
  <mergeCells count="70">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0:H40"/>
    <mergeCell ref="B41:H41"/>
    <mergeCell ref="B61:M61"/>
    <mergeCell ref="I44:J44"/>
    <mergeCell ref="L44:M44"/>
    <mergeCell ref="B45:H45"/>
    <mergeCell ref="B46:D46"/>
    <mergeCell ref="B47:H47"/>
    <mergeCell ref="I47:J47"/>
    <mergeCell ref="L47:M47"/>
    <mergeCell ref="B44:H44"/>
    <mergeCell ref="B48:M48"/>
    <mergeCell ref="B52:I52"/>
    <mergeCell ref="L52:M52"/>
    <mergeCell ref="B57:I57"/>
    <mergeCell ref="L57:M57"/>
    <mergeCell ref="L65:M65"/>
    <mergeCell ref="L66:M66"/>
    <mergeCell ref="L71:M71"/>
    <mergeCell ref="B72:M72"/>
    <mergeCell ref="B76:H76"/>
    <mergeCell ref="L76:M76"/>
    <mergeCell ref="B112:N113"/>
    <mergeCell ref="B114:N115"/>
    <mergeCell ref="J125:N126"/>
    <mergeCell ref="C31:K31"/>
    <mergeCell ref="B90:H90"/>
    <mergeCell ref="L90:M90"/>
    <mergeCell ref="L91:M91"/>
    <mergeCell ref="L92:M92"/>
    <mergeCell ref="B93:M93"/>
    <mergeCell ref="B95:M95"/>
    <mergeCell ref="B82:H82"/>
    <mergeCell ref="L82:M82"/>
    <mergeCell ref="B83:M83"/>
    <mergeCell ref="B85:M85"/>
    <mergeCell ref="B89:H89"/>
    <mergeCell ref="L89:M8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70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70785"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9"/>
  <sheetViews>
    <sheetView topLeftCell="A28" zoomScale="75" zoomScaleNormal="75" workbookViewId="0">
      <selection activeCell="P11" sqref="P11"/>
    </sheetView>
  </sheetViews>
  <sheetFormatPr baseColWidth="10" defaultRowHeight="1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0"/>
      <c r="H25" s="1130"/>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99" t="s">
        <v>1026</v>
      </c>
      <c r="C27" s="1200"/>
      <c r="D27" s="1200"/>
      <c r="E27" s="1200"/>
      <c r="F27" s="1200"/>
      <c r="G27" s="1200"/>
      <c r="H27" s="1200"/>
      <c r="I27" s="1200"/>
      <c r="J27" s="1200"/>
      <c r="K27" s="1200"/>
      <c r="L27" s="1200"/>
      <c r="M27" s="1200"/>
      <c r="N27" s="1201"/>
    </row>
    <row r="28" spans="1:14" ht="15.75" thickBot="1">
      <c r="B28" s="39"/>
      <c r="C28" s="40"/>
      <c r="D28" s="40"/>
      <c r="E28" s="40"/>
      <c r="F28" s="40"/>
      <c r="G28" s="40"/>
      <c r="H28" s="40"/>
      <c r="I28" s="40"/>
      <c r="J28" s="40"/>
      <c r="K28" s="40"/>
      <c r="L28" s="40"/>
      <c r="M28" s="40"/>
      <c r="N28" s="41"/>
    </row>
    <row r="29" spans="1:14" ht="26.25" thickBot="1">
      <c r="B29" s="77" t="s">
        <v>1027</v>
      </c>
      <c r="C29" s="1202" t="s">
        <v>1028</v>
      </c>
      <c r="D29" s="1203"/>
      <c r="E29" s="1203"/>
      <c r="F29" s="1203"/>
      <c r="G29" s="1203"/>
      <c r="H29" s="1203"/>
      <c r="I29" s="1203"/>
      <c r="J29" s="78"/>
      <c r="K29" s="300" t="s">
        <v>1558</v>
      </c>
      <c r="L29" s="1204" t="s">
        <v>1029</v>
      </c>
      <c r="M29" s="1205"/>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27" customHeight="1" thickBot="1">
      <c r="A31" t="s">
        <v>1351</v>
      </c>
      <c r="B31" s="110" t="s">
        <v>1589</v>
      </c>
      <c r="C31" s="1196" t="s">
        <v>1588</v>
      </c>
      <c r="D31" s="1197"/>
      <c r="E31" s="1197"/>
      <c r="F31" s="1197"/>
      <c r="G31" s="1197"/>
      <c r="H31" s="1197"/>
      <c r="I31" s="1197"/>
      <c r="J31" s="1197"/>
      <c r="K31" s="1198"/>
      <c r="L31" s="371" t="s">
        <v>1577</v>
      </c>
      <c r="M31" s="172"/>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t="s">
        <v>373</v>
      </c>
      <c r="B36" s="1102" t="str">
        <f>VLOOKUP(A36,EQUIPOS!A6:D154,3,FALSE)</f>
        <v>Volqueta 6 m3</v>
      </c>
      <c r="C36" s="1103"/>
      <c r="D36" s="1103"/>
      <c r="E36" s="1103"/>
      <c r="F36" s="1103"/>
      <c r="G36" s="1103"/>
      <c r="H36" s="1105"/>
      <c r="I36" s="230"/>
      <c r="J36" s="231"/>
      <c r="K36" s="232">
        <f>VLOOKUP(A36,EQUIPOS!A6:D161,4,FALSE)</f>
        <v>62500</v>
      </c>
      <c r="L36" s="233"/>
      <c r="M36" s="246">
        <v>66</v>
      </c>
      <c r="N36" s="235">
        <f>K36/M36</f>
        <v>946.969696969697</v>
      </c>
    </row>
    <row r="37" spans="1:14">
      <c r="B37" s="1102"/>
      <c r="C37" s="1103"/>
      <c r="D37" s="1103"/>
      <c r="E37" s="1103"/>
      <c r="F37" s="1103"/>
      <c r="G37" s="1103"/>
      <c r="H37" s="1105"/>
      <c r="I37" s="230"/>
      <c r="J37" s="231"/>
      <c r="K37" s="232"/>
      <c r="L37" s="233"/>
      <c r="M37" s="234"/>
      <c r="N37" s="235"/>
    </row>
    <row r="38" spans="1:14">
      <c r="B38" s="1102"/>
      <c r="C38" s="1103"/>
      <c r="D38" s="1103"/>
      <c r="E38" s="1103"/>
      <c r="F38" s="1103"/>
      <c r="G38" s="1103"/>
      <c r="H38" s="1105"/>
      <c r="I38" s="230"/>
      <c r="J38" s="231"/>
      <c r="K38" s="232"/>
      <c r="L38" s="233"/>
      <c r="M38" s="234"/>
      <c r="N38" s="236"/>
    </row>
    <row r="39" spans="1:14">
      <c r="B39" s="1102"/>
      <c r="C39" s="1103"/>
      <c r="D39" s="1103"/>
      <c r="E39" s="1103"/>
      <c r="F39" s="1103"/>
      <c r="G39" s="1103"/>
      <c r="H39" s="1105"/>
      <c r="I39" s="1098"/>
      <c r="J39" s="1099"/>
      <c r="K39" s="237"/>
      <c r="L39" s="1100"/>
      <c r="M39" s="1101"/>
      <c r="N39" s="238"/>
    </row>
    <row r="40" spans="1:14">
      <c r="B40" s="1102"/>
      <c r="C40" s="1103"/>
      <c r="D40" s="1103"/>
      <c r="E40" s="1104"/>
      <c r="F40" s="1103"/>
      <c r="G40" s="1103"/>
      <c r="H40" s="1105"/>
      <c r="I40" s="42"/>
      <c r="J40" s="43"/>
      <c r="K40" s="237"/>
      <c r="L40" s="239"/>
      <c r="M40" s="240"/>
      <c r="N40" s="241"/>
    </row>
    <row r="41" spans="1:14">
      <c r="B41" s="1096"/>
      <c r="C41" s="1097"/>
      <c r="D41" s="1097"/>
      <c r="E41" s="44"/>
      <c r="F41" s="45"/>
      <c r="G41" s="45"/>
      <c r="H41" s="46"/>
      <c r="I41" s="42"/>
      <c r="J41" s="43"/>
      <c r="K41" s="242"/>
      <c r="L41" s="239"/>
      <c r="M41" s="240"/>
      <c r="N41" s="593"/>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102">
        <f>SUM(N36:N42)</f>
        <v>946.969696969697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549" t="s">
        <v>1029</v>
      </c>
      <c r="K47" s="88" t="s">
        <v>1030</v>
      </c>
      <c r="L47" s="1113" t="s">
        <v>1039</v>
      </c>
      <c r="M47" s="1112"/>
      <c r="N47" s="89" t="s">
        <v>1035</v>
      </c>
    </row>
    <row r="48" spans="1:14">
      <c r="B48" s="49"/>
      <c r="C48" s="244"/>
      <c r="D48" s="244"/>
      <c r="E48" s="244"/>
      <c r="F48" s="244"/>
      <c r="G48" s="244"/>
      <c r="H48" s="244"/>
      <c r="I48" s="231"/>
      <c r="J48" s="187"/>
      <c r="K48" s="245"/>
      <c r="L48" s="230"/>
      <c r="M48" s="246"/>
      <c r="N48" s="247"/>
    </row>
    <row r="49" spans="2:14">
      <c r="B49" s="49"/>
      <c r="C49" s="244"/>
      <c r="D49" s="244"/>
      <c r="E49" s="244"/>
      <c r="F49" s="244"/>
      <c r="G49" s="244"/>
      <c r="H49" s="244"/>
      <c r="I49" s="231"/>
      <c r="J49" s="187"/>
      <c r="K49" s="245"/>
      <c r="L49" s="230"/>
      <c r="M49" s="246"/>
      <c r="N49" s="247"/>
    </row>
    <row r="50" spans="2:14">
      <c r="B50" s="49"/>
      <c r="C50" s="244"/>
      <c r="D50" s="244"/>
      <c r="E50" s="244"/>
      <c r="F50" s="244"/>
      <c r="G50" s="244"/>
      <c r="H50" s="244"/>
      <c r="I50" s="231"/>
      <c r="J50" s="187"/>
      <c r="K50" s="245"/>
      <c r="L50" s="230"/>
      <c r="M50" s="246"/>
      <c r="N50" s="247"/>
    </row>
    <row r="51" spans="2:14">
      <c r="B51" s="49"/>
      <c r="C51" s="244"/>
      <c r="D51" s="244"/>
      <c r="E51" s="244"/>
      <c r="F51" s="244"/>
      <c r="G51" s="244"/>
      <c r="H51" s="244"/>
      <c r="I51" s="231"/>
      <c r="J51" s="187"/>
      <c r="K51" s="245"/>
      <c r="L51" s="230"/>
      <c r="M51" s="246"/>
      <c r="N51" s="247"/>
    </row>
    <row r="52" spans="2:14">
      <c r="B52" s="49"/>
      <c r="C52" s="244"/>
      <c r="D52" s="244"/>
      <c r="E52" s="244"/>
      <c r="F52" s="244"/>
      <c r="G52" s="244"/>
      <c r="H52" s="244"/>
      <c r="I52" s="231"/>
      <c r="J52" s="187"/>
      <c r="K52" s="245"/>
      <c r="L52" s="230"/>
      <c r="M52" s="246"/>
      <c r="N52" s="247"/>
    </row>
    <row r="53" spans="2:14" ht="15.75" thickBot="1">
      <c r="B53" s="1114"/>
      <c r="C53" s="1115"/>
      <c r="D53" s="1115"/>
      <c r="E53" s="1115"/>
      <c r="F53" s="1115"/>
      <c r="G53" s="1115"/>
      <c r="H53" s="1115"/>
      <c r="I53" s="1099"/>
      <c r="J53" s="48"/>
      <c r="K53" s="50"/>
      <c r="L53" s="1116"/>
      <c r="M53" s="1117"/>
      <c r="N53" s="51"/>
    </row>
    <row r="54" spans="2:14" ht="15.75" thickBot="1">
      <c r="B54" s="1069" t="s">
        <v>1037</v>
      </c>
      <c r="C54" s="1070"/>
      <c r="D54" s="1070"/>
      <c r="E54" s="1070"/>
      <c r="F54" s="1070"/>
      <c r="G54" s="1070"/>
      <c r="H54" s="1070"/>
      <c r="I54" s="1070"/>
      <c r="J54" s="1070"/>
      <c r="K54" s="1070"/>
      <c r="L54" s="1070"/>
      <c r="M54" s="1071"/>
      <c r="N54" s="248"/>
    </row>
    <row r="55" spans="2:14">
      <c r="B55" s="39"/>
      <c r="C55" s="40"/>
      <c r="D55" s="40"/>
      <c r="E55" s="40"/>
      <c r="F55" s="40"/>
      <c r="G55" s="40"/>
      <c r="H55" s="40"/>
      <c r="I55" s="40"/>
      <c r="J55" s="40"/>
      <c r="K55" s="40"/>
      <c r="L55" s="40"/>
      <c r="M55" s="40"/>
      <c r="N55" s="41"/>
    </row>
    <row r="56" spans="2:14">
      <c r="B56" s="70" t="s">
        <v>1040</v>
      </c>
      <c r="C56" s="71"/>
      <c r="D56" s="71"/>
      <c r="E56" s="71"/>
      <c r="F56" s="71"/>
      <c r="G56" s="71"/>
      <c r="H56" s="71"/>
      <c r="I56" s="71"/>
      <c r="J56" s="71"/>
      <c r="K56" s="71"/>
      <c r="L56" s="71"/>
      <c r="M56" s="71"/>
      <c r="N56" s="72"/>
    </row>
    <row r="57" spans="2:14" ht="15.75" thickBot="1">
      <c r="B57" s="74"/>
      <c r="C57" s="67"/>
      <c r="D57" s="67"/>
      <c r="E57" s="67"/>
      <c r="F57" s="67"/>
      <c r="G57" s="67"/>
      <c r="H57" s="67"/>
      <c r="I57" s="67"/>
      <c r="J57" s="67"/>
      <c r="K57" s="67"/>
      <c r="L57" s="67"/>
      <c r="M57" s="67"/>
      <c r="N57" s="69"/>
    </row>
    <row r="58" spans="2:14" ht="25.5">
      <c r="B58" s="547" t="s">
        <v>1041</v>
      </c>
      <c r="C58" s="548"/>
      <c r="D58" s="548"/>
      <c r="E58" s="548"/>
      <c r="F58" s="548"/>
      <c r="G58" s="548"/>
      <c r="H58" s="79" t="s">
        <v>1029</v>
      </c>
      <c r="I58" s="80" t="s">
        <v>1042</v>
      </c>
      <c r="J58" s="81" t="s">
        <v>1043</v>
      </c>
      <c r="K58" s="79" t="s">
        <v>1044</v>
      </c>
      <c r="L58" s="1118" t="s">
        <v>1045</v>
      </c>
      <c r="M58" s="1119"/>
      <c r="N58" s="82" t="s">
        <v>1035</v>
      </c>
    </row>
    <row r="59" spans="2:14">
      <c r="B59" s="588"/>
      <c r="C59" s="551"/>
      <c r="D59" s="551"/>
      <c r="E59" s="551"/>
      <c r="F59" s="551"/>
      <c r="G59" s="551"/>
      <c r="H59" s="573"/>
      <c r="I59" s="242"/>
      <c r="J59" s="249"/>
      <c r="K59" s="242"/>
      <c r="L59" s="1106"/>
      <c r="M59" s="1107"/>
      <c r="N59" s="250"/>
    </row>
    <row r="60" spans="2:14">
      <c r="B60" s="588"/>
      <c r="C60" s="577"/>
      <c r="D60" s="577"/>
      <c r="E60" s="577"/>
      <c r="F60" s="577"/>
      <c r="G60" s="577"/>
      <c r="H60" s="578"/>
      <c r="I60" s="242"/>
      <c r="J60" s="242"/>
      <c r="K60" s="242"/>
      <c r="L60" s="579"/>
      <c r="M60" s="580"/>
      <c r="N60" s="254"/>
    </row>
    <row r="61" spans="2:14">
      <c r="B61" s="588"/>
      <c r="C61" s="577"/>
      <c r="D61" s="577"/>
      <c r="E61" s="577"/>
      <c r="F61" s="577"/>
      <c r="G61" s="577"/>
      <c r="H61" s="578"/>
      <c r="I61" s="242"/>
      <c r="J61" s="242"/>
      <c r="K61" s="242"/>
      <c r="L61" s="579"/>
      <c r="M61" s="580"/>
      <c r="N61" s="254"/>
    </row>
    <row r="62" spans="2:14">
      <c r="B62" s="588"/>
      <c r="C62" s="577"/>
      <c r="D62" s="577"/>
      <c r="E62" s="577"/>
      <c r="F62" s="577"/>
      <c r="G62" s="577"/>
      <c r="H62" s="578"/>
      <c r="I62" s="242"/>
      <c r="J62" s="242"/>
      <c r="K62" s="242"/>
      <c r="L62" s="579"/>
      <c r="M62" s="580"/>
      <c r="N62" s="254"/>
    </row>
    <row r="63" spans="2:14">
      <c r="B63" s="588"/>
      <c r="C63" s="577"/>
      <c r="D63" s="577"/>
      <c r="E63" s="577"/>
      <c r="F63" s="577"/>
      <c r="G63" s="577"/>
      <c r="H63" s="578"/>
      <c r="I63" s="242"/>
      <c r="J63" s="242"/>
      <c r="K63" s="242"/>
      <c r="L63" s="579"/>
      <c r="M63" s="580"/>
      <c r="N63" s="254"/>
    </row>
    <row r="64" spans="2:14" ht="15.75" thickBot="1">
      <c r="B64" s="576"/>
      <c r="C64" s="577"/>
      <c r="D64" s="577"/>
      <c r="E64" s="577"/>
      <c r="F64" s="577"/>
      <c r="G64" s="577"/>
      <c r="H64" s="382"/>
      <c r="I64" s="142"/>
      <c r="J64" s="142"/>
      <c r="K64" s="142"/>
      <c r="L64" s="1190"/>
      <c r="M64" s="1191"/>
      <c r="N64" s="383"/>
    </row>
    <row r="65" spans="2:15" ht="15.75" thickBot="1">
      <c r="B65" s="1069" t="s">
        <v>1037</v>
      </c>
      <c r="C65" s="1070"/>
      <c r="D65" s="1070"/>
      <c r="E65" s="1070"/>
      <c r="F65" s="1070"/>
      <c r="G65" s="1070"/>
      <c r="H65" s="1070"/>
      <c r="I65" s="1070"/>
      <c r="J65" s="1070"/>
      <c r="K65" s="1070"/>
      <c r="L65" s="1070"/>
      <c r="M65" s="1071"/>
      <c r="N65" s="334"/>
    </row>
    <row r="66" spans="2:15">
      <c r="B66" s="39"/>
      <c r="C66" s="40"/>
      <c r="D66" s="40"/>
      <c r="E66" s="40"/>
      <c r="F66" s="40"/>
      <c r="G66" s="40"/>
      <c r="H66" s="40"/>
      <c r="I66" s="40"/>
      <c r="J66" s="40"/>
      <c r="K66" s="40"/>
      <c r="L66" s="40"/>
      <c r="M66" s="40"/>
      <c r="N66" s="41"/>
    </row>
    <row r="67" spans="2:15">
      <c r="B67" s="70" t="s">
        <v>1046</v>
      </c>
      <c r="C67" s="71"/>
      <c r="D67" s="71"/>
      <c r="E67" s="71"/>
      <c r="F67" s="71"/>
      <c r="G67" s="71"/>
      <c r="H67" s="71"/>
      <c r="I67" s="71"/>
      <c r="J67" s="71"/>
      <c r="K67" s="71"/>
      <c r="L67" s="71"/>
      <c r="M67" s="71"/>
      <c r="N67" s="72"/>
    </row>
    <row r="68" spans="2:15" ht="15.75" thickBot="1">
      <c r="B68" s="74"/>
      <c r="C68" s="67"/>
      <c r="D68" s="67"/>
      <c r="E68" s="67"/>
      <c r="F68" s="67"/>
      <c r="G68" s="67"/>
      <c r="H68" s="67"/>
      <c r="I68" s="67"/>
      <c r="J68" s="67"/>
      <c r="K68" s="67"/>
      <c r="L68" s="67"/>
      <c r="M68" s="67"/>
      <c r="N68" s="69"/>
    </row>
    <row r="69" spans="2:15" ht="25.5">
      <c r="B69" s="1089" t="s">
        <v>1047</v>
      </c>
      <c r="C69" s="1090"/>
      <c r="D69" s="1090"/>
      <c r="E69" s="1090"/>
      <c r="F69" s="1090"/>
      <c r="G69" s="1090"/>
      <c r="H69" s="1090"/>
      <c r="I69" s="79" t="s">
        <v>1048</v>
      </c>
      <c r="J69" s="81" t="s">
        <v>1281</v>
      </c>
      <c r="K69" s="80" t="s">
        <v>1050</v>
      </c>
      <c r="L69" s="1091" t="s">
        <v>1034</v>
      </c>
      <c r="M69" s="1092"/>
      <c r="N69" s="101" t="s">
        <v>1035</v>
      </c>
    </row>
    <row r="70" spans="2:15">
      <c r="B70" s="576"/>
      <c r="C70" s="577"/>
      <c r="D70" s="577"/>
      <c r="E70" s="577"/>
      <c r="F70" s="577"/>
      <c r="G70" s="577"/>
      <c r="H70" s="577"/>
      <c r="I70" s="255"/>
      <c r="J70" s="256"/>
      <c r="K70" s="257"/>
      <c r="L70" s="56"/>
      <c r="M70" s="587"/>
      <c r="N70" s="584"/>
      <c r="O70" s="109"/>
    </row>
    <row r="71" spans="2:15">
      <c r="B71" s="576"/>
      <c r="C71" s="577"/>
      <c r="D71" s="577"/>
      <c r="E71" s="577"/>
      <c r="F71" s="577"/>
      <c r="G71" s="577"/>
      <c r="H71" s="577"/>
      <c r="I71" s="242"/>
      <c r="J71" s="260"/>
      <c r="K71" s="585"/>
      <c r="L71" s="56"/>
      <c r="M71" s="262"/>
      <c r="N71" s="584"/>
    </row>
    <row r="72" spans="2:15">
      <c r="B72" s="576"/>
      <c r="C72" s="577"/>
      <c r="D72" s="577"/>
      <c r="E72" s="577"/>
      <c r="F72" s="577"/>
      <c r="G72" s="577"/>
      <c r="H72" s="577"/>
      <c r="I72" s="242"/>
      <c r="J72" s="260"/>
      <c r="K72" s="585"/>
      <c r="L72" s="56"/>
      <c r="M72" s="263"/>
      <c r="N72" s="584"/>
    </row>
    <row r="73" spans="2:15">
      <c r="B73" s="576"/>
      <c r="C73" s="577"/>
      <c r="D73" s="577"/>
      <c r="E73" s="577"/>
      <c r="F73" s="577"/>
      <c r="G73" s="577"/>
      <c r="H73" s="577"/>
      <c r="I73" s="242"/>
      <c r="J73" s="260"/>
      <c r="K73" s="585"/>
      <c r="L73" s="552"/>
      <c r="M73" s="263"/>
      <c r="N73" s="584"/>
    </row>
    <row r="74" spans="2:15">
      <c r="B74" s="576"/>
      <c r="C74" s="577"/>
      <c r="D74" s="577"/>
      <c r="E74" s="577"/>
      <c r="F74" s="577"/>
      <c r="G74" s="577"/>
      <c r="H74" s="577"/>
      <c r="I74" s="242"/>
      <c r="J74" s="260"/>
      <c r="K74" s="585"/>
      <c r="L74" s="552"/>
      <c r="M74" s="263"/>
      <c r="N74" s="584"/>
    </row>
    <row r="75" spans="2:15" ht="15.75" thickBot="1">
      <c r="B75" s="1192"/>
      <c r="C75" s="1193"/>
      <c r="D75" s="1193"/>
      <c r="E75" s="1193"/>
      <c r="F75" s="1193"/>
      <c r="G75" s="1193"/>
      <c r="H75" s="1193"/>
      <c r="I75" s="142"/>
      <c r="J75" s="142"/>
      <c r="K75" s="142"/>
      <c r="L75" s="1194"/>
      <c r="M75" s="1195"/>
      <c r="N75" s="51"/>
    </row>
    <row r="76" spans="2:15" ht="15.75" thickBot="1">
      <c r="B76" s="1069" t="s">
        <v>1037</v>
      </c>
      <c r="C76" s="1070"/>
      <c r="D76" s="1070"/>
      <c r="E76" s="1070"/>
      <c r="F76" s="1070"/>
      <c r="G76" s="1070"/>
      <c r="H76" s="1070"/>
      <c r="I76" s="1070"/>
      <c r="J76" s="1070"/>
      <c r="K76" s="1070"/>
      <c r="L76" s="1070"/>
      <c r="M76" s="1071"/>
      <c r="N76" s="583"/>
    </row>
    <row r="77" spans="2:15" ht="15.75" thickBot="1">
      <c r="B77" s="39"/>
      <c r="C77" s="40"/>
      <c r="D77" s="40"/>
      <c r="E77" s="40"/>
      <c r="F77" s="40"/>
      <c r="G77" s="40"/>
      <c r="H77" s="40"/>
      <c r="I77" s="40"/>
      <c r="J77" s="40"/>
      <c r="K77" s="40"/>
      <c r="L77" s="40"/>
      <c r="M77" s="40"/>
      <c r="N77" s="41"/>
    </row>
    <row r="78" spans="2:15" ht="15.75" thickBot="1">
      <c r="B78" s="1069" t="s">
        <v>1051</v>
      </c>
      <c r="C78" s="1070"/>
      <c r="D78" s="1070"/>
      <c r="E78" s="1070"/>
      <c r="F78" s="1070"/>
      <c r="G78" s="1070"/>
      <c r="H78" s="1070"/>
      <c r="I78" s="1070"/>
      <c r="J78" s="1070"/>
      <c r="K78" s="1070"/>
      <c r="L78" s="1070"/>
      <c r="M78" s="1071"/>
      <c r="N78" s="102">
        <f>N43+N54+N65+N76</f>
        <v>946.969696969697</v>
      </c>
    </row>
    <row r="79" spans="2:15">
      <c r="B79" s="39"/>
      <c r="C79" s="40"/>
      <c r="D79" s="40"/>
      <c r="E79" s="40"/>
      <c r="F79" s="40"/>
      <c r="G79" s="40"/>
      <c r="H79" s="40"/>
      <c r="I79" s="40"/>
      <c r="J79" s="40"/>
      <c r="K79" s="40"/>
      <c r="L79" s="40"/>
      <c r="M79" s="40"/>
      <c r="N79" s="41"/>
    </row>
    <row r="80" spans="2: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548"/>
      <c r="J82" s="561"/>
      <c r="K82" s="265" t="s">
        <v>1054</v>
      </c>
      <c r="L82" s="1083" t="s">
        <v>1055</v>
      </c>
      <c r="M82" s="1084"/>
      <c r="N82" s="266"/>
    </row>
    <row r="83" spans="1:14">
      <c r="B83" s="1085" t="s">
        <v>1056</v>
      </c>
      <c r="C83" s="1086"/>
      <c r="D83" s="1086"/>
      <c r="E83" s="1086"/>
      <c r="F83" s="1086"/>
      <c r="G83" s="1086"/>
      <c r="H83" s="1086"/>
      <c r="I83" s="90"/>
      <c r="J83" s="91"/>
      <c r="K83" s="582">
        <v>0.2</v>
      </c>
      <c r="L83" s="1065">
        <f>N78*K83</f>
        <v>189.39393939393941</v>
      </c>
      <c r="M83" s="1066"/>
      <c r="N83" s="57"/>
    </row>
    <row r="84" spans="1:14">
      <c r="B84" s="92" t="s">
        <v>1057</v>
      </c>
      <c r="C84" s="93"/>
      <c r="D84" s="93"/>
      <c r="E84" s="93"/>
      <c r="F84" s="93"/>
      <c r="G84" s="93"/>
      <c r="H84" s="93"/>
      <c r="I84" s="90"/>
      <c r="J84" s="91"/>
      <c r="K84" s="582">
        <v>0.05</v>
      </c>
      <c r="L84" s="1065">
        <f>N78*K84</f>
        <v>47.348484848484851</v>
      </c>
      <c r="M84" s="1066"/>
      <c r="N84" s="57"/>
    </row>
    <row r="85" spans="1:14" ht="15.75" thickBot="1">
      <c r="B85" s="94" t="s">
        <v>1058</v>
      </c>
      <c r="C85" s="95"/>
      <c r="D85" s="95"/>
      <c r="E85" s="95"/>
      <c r="F85" s="95"/>
      <c r="G85" s="95"/>
      <c r="H85" s="95"/>
      <c r="I85" s="96"/>
      <c r="J85" s="97"/>
      <c r="K85" s="581">
        <v>0.05</v>
      </c>
      <c r="L85" s="1067">
        <f>N78*K85</f>
        <v>47.348484848484851</v>
      </c>
      <c r="M85" s="1068"/>
      <c r="N85" s="57"/>
    </row>
    <row r="86" spans="1:14" ht="15.75" thickBot="1">
      <c r="B86" s="1069" t="s">
        <v>1037</v>
      </c>
      <c r="C86" s="1070"/>
      <c r="D86" s="1070"/>
      <c r="E86" s="1070"/>
      <c r="F86" s="1070"/>
      <c r="G86" s="1070"/>
      <c r="H86" s="1070"/>
      <c r="I86" s="1070"/>
      <c r="J86" s="1070"/>
      <c r="K86" s="1070"/>
      <c r="L86" s="1070"/>
      <c r="M86" s="1071"/>
      <c r="N86" s="58">
        <f>L83+L84+L85</f>
        <v>284.09090909090912</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1231.060606060606</v>
      </c>
    </row>
    <row r="89" spans="1:14">
      <c r="B89" s="202"/>
      <c r="C89" s="203"/>
      <c r="D89" s="203"/>
      <c r="E89" s="203"/>
      <c r="F89" s="203"/>
      <c r="G89" s="203"/>
      <c r="H89" s="203"/>
      <c r="I89" s="203"/>
      <c r="J89" s="203"/>
      <c r="K89" s="203"/>
      <c r="L89" s="203"/>
      <c r="M89" s="203"/>
      <c r="N89" s="204"/>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340" t="s">
        <v>1060</v>
      </c>
      <c r="F93" s="340"/>
      <c r="G93" s="340"/>
      <c r="H93" s="340"/>
      <c r="I93" s="340"/>
      <c r="J93" s="340"/>
      <c r="K93" s="206"/>
      <c r="L93" s="206"/>
      <c r="M93" s="206"/>
      <c r="N93" s="207"/>
    </row>
    <row r="94" spans="1:14">
      <c r="B94" s="205"/>
      <c r="C94" s="206"/>
      <c r="D94" s="206"/>
      <c r="E94" s="206" t="s">
        <v>1061</v>
      </c>
      <c r="F94" s="206"/>
      <c r="G94" s="206"/>
      <c r="H94" s="206"/>
      <c r="I94" s="206"/>
      <c r="J94" s="206"/>
      <c r="K94" s="206"/>
      <c r="L94" s="206"/>
      <c r="M94" s="206"/>
      <c r="N94" s="207"/>
    </row>
    <row r="95" spans="1:14">
      <c r="B95" s="205"/>
      <c r="C95" s="206"/>
      <c r="D95" s="206"/>
      <c r="E95" s="206" t="s">
        <v>1062</v>
      </c>
      <c r="F95" s="206"/>
      <c r="G95" s="206"/>
      <c r="H95" s="206"/>
      <c r="I95" s="206"/>
      <c r="J95" s="206"/>
      <c r="K95" s="206"/>
      <c r="L95" s="206"/>
      <c r="M95" s="206"/>
      <c r="N95" s="207"/>
    </row>
    <row r="96" spans="1:14">
      <c r="B96" s="205"/>
      <c r="C96" s="206"/>
      <c r="D96" s="206"/>
      <c r="E96" s="206" t="s">
        <v>1063</v>
      </c>
      <c r="F96" s="206"/>
      <c r="G96" s="206"/>
      <c r="H96" s="206"/>
      <c r="I96" s="206"/>
      <c r="J96" s="206"/>
      <c r="K96" s="206"/>
      <c r="L96" s="206"/>
      <c r="M96" s="206"/>
      <c r="N96" s="207"/>
    </row>
    <row r="97" spans="2:14" ht="15.75" thickBot="1">
      <c r="B97" s="205"/>
      <c r="C97" s="206"/>
      <c r="D97" s="206"/>
      <c r="E97" s="206"/>
      <c r="F97" s="206" t="s">
        <v>1064</v>
      </c>
      <c r="G97" s="206"/>
      <c r="H97" s="206"/>
      <c r="I97" s="206"/>
      <c r="J97" s="206"/>
      <c r="K97" s="206"/>
      <c r="L97" s="206"/>
      <c r="M97" s="206"/>
      <c r="N97" s="207"/>
    </row>
    <row r="98" spans="2:14">
      <c r="B98" s="190" t="s">
        <v>1559</v>
      </c>
      <c r="C98" s="191"/>
      <c r="D98" s="191"/>
      <c r="E98" s="191"/>
      <c r="F98" s="191"/>
      <c r="G98" s="191"/>
      <c r="H98" s="191"/>
      <c r="I98" s="191"/>
      <c r="J98" s="191"/>
      <c r="K98" s="191"/>
      <c r="L98" s="191"/>
      <c r="M98" s="191"/>
      <c r="N98" s="192"/>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ht="15.75" thickBot="1">
      <c r="B102" s="211"/>
      <c r="C102" s="212"/>
      <c r="D102" s="212"/>
      <c r="E102" s="212"/>
      <c r="F102" s="212"/>
      <c r="G102" s="212"/>
      <c r="H102" s="212"/>
      <c r="I102" s="212"/>
      <c r="J102" s="212"/>
      <c r="K102" s="212"/>
      <c r="L102" s="212"/>
      <c r="M102" s="212"/>
      <c r="N102" s="213"/>
    </row>
    <row r="103" spans="2:14">
      <c r="B103" s="214"/>
      <c r="C103" s="215"/>
      <c r="D103" s="215"/>
      <c r="E103" s="215"/>
      <c r="F103" s="215"/>
      <c r="G103" s="215"/>
      <c r="H103" s="215"/>
      <c r="I103" s="215"/>
      <c r="J103" s="215"/>
      <c r="K103" s="215"/>
      <c r="L103" s="215"/>
      <c r="M103" s="215"/>
      <c r="N103" s="216"/>
    </row>
    <row r="104" spans="2:14">
      <c r="B104" s="217" t="s">
        <v>1560</v>
      </c>
      <c r="C104" s="218"/>
      <c r="D104" s="218"/>
      <c r="E104" s="218"/>
      <c r="F104" s="218"/>
      <c r="G104" s="218"/>
      <c r="H104" s="218"/>
      <c r="I104" s="218"/>
      <c r="J104" s="218"/>
      <c r="K104" s="218"/>
      <c r="L104" s="218"/>
      <c r="M104" s="218"/>
      <c r="N104" s="219"/>
    </row>
    <row r="105" spans="2:14" ht="15" customHeight="1">
      <c r="B105" s="1184" t="s">
        <v>1561</v>
      </c>
      <c r="C105" s="1185"/>
      <c r="D105" s="1185"/>
      <c r="E105" s="1185"/>
      <c r="F105" s="1185"/>
      <c r="G105" s="1185"/>
      <c r="H105" s="1185"/>
      <c r="I105" s="1185"/>
      <c r="J105" s="1185"/>
      <c r="K105" s="1185"/>
      <c r="L105" s="1185"/>
      <c r="M105" s="1185"/>
      <c r="N105" s="1186"/>
    </row>
    <row r="106" spans="2:14" ht="15" customHeight="1">
      <c r="B106" s="1184"/>
      <c r="C106" s="1185"/>
      <c r="D106" s="1185"/>
      <c r="E106" s="1185"/>
      <c r="F106" s="1185"/>
      <c r="G106" s="1185"/>
      <c r="H106" s="1185"/>
      <c r="I106" s="1185"/>
      <c r="J106" s="1185"/>
      <c r="K106" s="1185"/>
      <c r="L106" s="1185"/>
      <c r="M106" s="1185"/>
      <c r="N106" s="1186"/>
    </row>
    <row r="107" spans="2:14" ht="30" customHeight="1">
      <c r="B107" s="1187" t="s">
        <v>1562</v>
      </c>
      <c r="C107" s="1188"/>
      <c r="D107" s="1188"/>
      <c r="E107" s="1188"/>
      <c r="F107" s="1188"/>
      <c r="G107" s="1188"/>
      <c r="H107" s="1188"/>
      <c r="I107" s="1188"/>
      <c r="J107" s="1188"/>
      <c r="K107" s="1188"/>
      <c r="L107" s="1188"/>
      <c r="M107" s="1188"/>
      <c r="N107" s="1189"/>
    </row>
    <row r="108" spans="2:14">
      <c r="B108" s="1187"/>
      <c r="C108" s="1188"/>
      <c r="D108" s="1188"/>
      <c r="E108" s="1188"/>
      <c r="F108" s="1188"/>
      <c r="G108" s="1188"/>
      <c r="H108" s="1188"/>
      <c r="I108" s="1188"/>
      <c r="J108" s="1188"/>
      <c r="K108" s="1188"/>
      <c r="L108" s="1188"/>
      <c r="M108" s="1188"/>
      <c r="N108" s="1189"/>
    </row>
    <row r="109" spans="2:14">
      <c r="B109" s="570"/>
      <c r="C109" s="571"/>
      <c r="D109" s="571"/>
      <c r="E109" s="571"/>
      <c r="F109" s="571"/>
      <c r="G109" s="571"/>
      <c r="H109" s="571"/>
      <c r="I109" s="571"/>
      <c r="J109" s="571"/>
      <c r="K109" s="571"/>
      <c r="L109" s="571"/>
      <c r="M109" s="571"/>
      <c r="N109" s="572"/>
    </row>
    <row r="110" spans="2:14">
      <c r="B110" s="570"/>
      <c r="C110" s="571"/>
      <c r="D110" s="571"/>
      <c r="E110" s="571"/>
      <c r="F110" s="571"/>
      <c r="G110" s="571"/>
      <c r="H110" s="571"/>
      <c r="I110" s="571"/>
      <c r="J110" s="571"/>
      <c r="K110" s="571"/>
      <c r="L110" s="571"/>
      <c r="M110" s="571"/>
      <c r="N110" s="572"/>
    </row>
    <row r="111" spans="2:14">
      <c r="B111" s="570"/>
      <c r="C111" s="571"/>
      <c r="D111" s="571"/>
      <c r="E111" s="571"/>
      <c r="F111" s="571"/>
      <c r="G111" s="571"/>
      <c r="H111" s="571"/>
      <c r="I111" s="571"/>
      <c r="J111" s="571"/>
      <c r="K111" s="571"/>
      <c r="L111" s="571"/>
      <c r="M111" s="571"/>
      <c r="N111" s="572"/>
    </row>
    <row r="112" spans="2:14">
      <c r="B112" s="217"/>
      <c r="C112" s="218"/>
      <c r="D112" s="218"/>
      <c r="E112" s="218"/>
      <c r="F112" s="218"/>
      <c r="G112" s="218"/>
      <c r="H112" s="218"/>
      <c r="I112" s="218"/>
      <c r="J112" s="218"/>
      <c r="K112" s="218"/>
      <c r="L112" s="218"/>
      <c r="M112" s="218"/>
      <c r="N112" s="219"/>
    </row>
    <row r="113" spans="2:14">
      <c r="B113" s="205"/>
      <c r="C113" s="206"/>
      <c r="D113" s="206"/>
      <c r="E113" s="206" t="s">
        <v>1060</v>
      </c>
      <c r="F113" s="340"/>
      <c r="G113" s="340"/>
      <c r="H113" s="206"/>
      <c r="I113" s="206"/>
      <c r="J113" s="206"/>
      <c r="K113" s="206"/>
      <c r="L113" s="206"/>
      <c r="M113" s="206"/>
      <c r="N113" s="207"/>
    </row>
    <row r="114" spans="2:14">
      <c r="B114" s="205"/>
      <c r="C114" s="206"/>
      <c r="D114" s="206"/>
      <c r="E114" s="341" t="s">
        <v>1061</v>
      </c>
      <c r="F114" s="206"/>
      <c r="G114" s="206"/>
      <c r="H114" s="341"/>
      <c r="I114" s="341"/>
      <c r="J114" s="341"/>
      <c r="K114" s="206"/>
      <c r="L114" s="206"/>
      <c r="M114" s="206"/>
      <c r="N114" s="207"/>
    </row>
    <row r="115" spans="2:14">
      <c r="B115" s="205"/>
      <c r="C115" s="206"/>
      <c r="D115" s="206"/>
      <c r="E115" s="220" t="s">
        <v>1065</v>
      </c>
      <c r="F115" s="206"/>
      <c r="G115" s="206"/>
      <c r="H115" s="220"/>
      <c r="I115" s="220"/>
      <c r="J115" s="220"/>
      <c r="K115" s="206"/>
      <c r="L115" s="206"/>
      <c r="M115" s="206"/>
      <c r="N115" s="207"/>
    </row>
    <row r="116" spans="2:14">
      <c r="B116" s="221"/>
      <c r="C116" s="218"/>
      <c r="D116" s="218"/>
      <c r="E116" s="206" t="s">
        <v>1063</v>
      </c>
      <c r="F116" s="206"/>
      <c r="G116" s="206"/>
      <c r="H116" s="206"/>
      <c r="I116" s="206"/>
      <c r="J116" s="206"/>
      <c r="K116" s="218"/>
      <c r="L116" s="218"/>
      <c r="M116" s="218"/>
      <c r="N116" s="219"/>
    </row>
    <row r="117" spans="2:14">
      <c r="B117" s="221"/>
      <c r="C117" s="218"/>
      <c r="D117" s="218"/>
      <c r="E117" s="218"/>
      <c r="F117" s="206"/>
      <c r="G117" s="206"/>
      <c r="H117" s="206"/>
      <c r="I117" s="206"/>
      <c r="J117" s="206"/>
      <c r="K117" s="218"/>
      <c r="L117" s="218"/>
      <c r="M117" s="218"/>
      <c r="N117" s="219"/>
    </row>
    <row r="118" spans="2:14">
      <c r="B118" s="221" t="s">
        <v>1563</v>
      </c>
      <c r="C118" s="220"/>
      <c r="D118" s="220"/>
      <c r="E118" s="206"/>
      <c r="F118" s="206"/>
      <c r="G118" s="206"/>
      <c r="H118" s="206"/>
      <c r="I118" s="206"/>
      <c r="J118" s="1180"/>
      <c r="K118" s="1180"/>
      <c r="L118" s="1180"/>
      <c r="M118" s="1180"/>
      <c r="N118" s="1181"/>
    </row>
    <row r="119" spans="2:14" ht="15.75" thickBot="1">
      <c r="B119" s="342" t="s">
        <v>1564</v>
      </c>
      <c r="C119" s="343"/>
      <c r="D119" s="343"/>
      <c r="E119" s="222"/>
      <c r="F119" s="222"/>
      <c r="G119" s="222"/>
      <c r="H119" s="222"/>
      <c r="I119" s="222"/>
      <c r="J119" s="1182"/>
      <c r="K119" s="1182"/>
      <c r="L119" s="1182"/>
      <c r="M119" s="1182"/>
      <c r="N119" s="1183"/>
    </row>
  </sheetData>
  <mergeCells count="67">
    <mergeCell ref="L1:N2"/>
    <mergeCell ref="C2:J2"/>
    <mergeCell ref="C3:J3"/>
    <mergeCell ref="K3:K4"/>
    <mergeCell ref="L3:N4"/>
    <mergeCell ref="C4:J4"/>
    <mergeCell ref="B10:E10"/>
    <mergeCell ref="I10:J10"/>
    <mergeCell ref="B1:B6"/>
    <mergeCell ref="C1:J1"/>
    <mergeCell ref="K1:K2"/>
    <mergeCell ref="C5:J5"/>
    <mergeCell ref="K5:K6"/>
    <mergeCell ref="N5:N6"/>
    <mergeCell ref="C6:J6"/>
    <mergeCell ref="B36:H36"/>
    <mergeCell ref="C31:K31"/>
    <mergeCell ref="D11:E11"/>
    <mergeCell ref="L12:N12"/>
    <mergeCell ref="F25:H25"/>
    <mergeCell ref="B35:H35"/>
    <mergeCell ref="I35:J35"/>
    <mergeCell ref="L5:L6"/>
    <mergeCell ref="M5:M6"/>
    <mergeCell ref="B27:N27"/>
    <mergeCell ref="C29:I29"/>
    <mergeCell ref="L29:M29"/>
    <mergeCell ref="C30:I30"/>
    <mergeCell ref="L30:M30"/>
    <mergeCell ref="L35:M35"/>
    <mergeCell ref="B47:I47"/>
    <mergeCell ref="L47:M47"/>
    <mergeCell ref="B37:H37"/>
    <mergeCell ref="B38:H38"/>
    <mergeCell ref="B39:H39"/>
    <mergeCell ref="B43:M43"/>
    <mergeCell ref="I39:J39"/>
    <mergeCell ref="L39:M39"/>
    <mergeCell ref="B40:H40"/>
    <mergeCell ref="B41:D41"/>
    <mergeCell ref="B42:H42"/>
    <mergeCell ref="I42:J42"/>
    <mergeCell ref="L42:M42"/>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71809" r:id="rId4">
          <objectPr defaultSize="0" autoPict="0" r:id="rId5">
            <anchor moveWithCells="1" sizeWithCells="1">
              <from>
                <xdr:col>1</xdr:col>
                <xdr:colOff>76200</xdr:colOff>
                <xdr:row>1</xdr:row>
                <xdr:rowOff>114300</xdr:rowOff>
              </from>
              <to>
                <xdr:col>1</xdr:col>
                <xdr:colOff>857250</xdr:colOff>
                <xdr:row>5</xdr:row>
                <xdr:rowOff>0</xdr:rowOff>
              </to>
            </anchor>
          </objectPr>
        </oleObject>
      </mc:Choice>
      <mc:Fallback>
        <oleObject progId="PBrush" shapeId="1271809"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09"/>
  <sheetViews>
    <sheetView topLeftCell="A29" zoomScale="87" zoomScaleNormal="87" zoomScaleSheetLayoutView="90" workbookViewId="0">
      <selection activeCell="P11" sqref="P11"/>
    </sheetView>
  </sheetViews>
  <sheetFormatPr baseColWidth="10" defaultRowHeight="15"/>
  <cols>
    <col min="1" max="1" width="10.42578125" style="131" bestFit="1" customWidth="1"/>
    <col min="2" max="2" width="13.28515625" style="131" customWidth="1"/>
    <col min="3" max="8" width="11.42578125" style="131"/>
    <col min="9" max="9" width="13.140625" style="131" customWidth="1"/>
    <col min="10" max="10" width="15.5703125" style="131" customWidth="1"/>
    <col min="11" max="11" width="24.85546875" style="131" customWidth="1"/>
    <col min="12" max="12" width="11.42578125" style="131"/>
    <col min="13" max="13" width="13.42578125" style="131" customWidth="1"/>
    <col min="14" max="14" width="17.42578125" style="131" customWidth="1"/>
    <col min="15" max="15" width="12" style="131" bestFit="1" customWidth="1"/>
    <col min="16" max="16384" width="11.42578125" style="131"/>
  </cols>
  <sheetData>
    <row r="1" spans="2:14" ht="15.75" thickTop="1">
      <c r="B1" s="1280"/>
      <c r="C1" s="1282"/>
      <c r="D1" s="1283"/>
      <c r="E1" s="1283"/>
      <c r="F1" s="1283"/>
      <c r="G1" s="1283"/>
      <c r="H1" s="1283"/>
      <c r="I1" s="1283"/>
      <c r="J1" s="1284"/>
      <c r="K1" s="1285" t="s">
        <v>1017</v>
      </c>
      <c r="L1" s="1290" t="s">
        <v>1607</v>
      </c>
      <c r="M1" s="1291"/>
      <c r="N1" s="1292"/>
    </row>
    <row r="2" spans="2:14" ht="25.5" customHeight="1">
      <c r="B2" s="1281"/>
      <c r="C2" s="1287" t="s">
        <v>1018</v>
      </c>
      <c r="D2" s="1288"/>
      <c r="E2" s="1288"/>
      <c r="F2" s="1288"/>
      <c r="G2" s="1288"/>
      <c r="H2" s="1288"/>
      <c r="I2" s="1288"/>
      <c r="J2" s="1289"/>
      <c r="K2" s="1286"/>
      <c r="L2" s="1293"/>
      <c r="M2" s="1294"/>
      <c r="N2" s="1295"/>
    </row>
    <row r="3" spans="2:14" ht="15.75">
      <c r="B3" s="1281"/>
      <c r="C3" s="1287" t="s">
        <v>1606</v>
      </c>
      <c r="D3" s="1288"/>
      <c r="E3" s="1288"/>
      <c r="F3" s="1288"/>
      <c r="G3" s="1288"/>
      <c r="H3" s="1288"/>
      <c r="I3" s="1288"/>
      <c r="J3" s="1289"/>
      <c r="K3" s="1245" t="s">
        <v>1019</v>
      </c>
      <c r="L3" s="1297">
        <v>1</v>
      </c>
      <c r="M3" s="1298"/>
      <c r="N3" s="1299"/>
    </row>
    <row r="4" spans="2:14" ht="15.75">
      <c r="B4" s="1281"/>
      <c r="C4" s="1287" t="s">
        <v>1605</v>
      </c>
      <c r="D4" s="1288"/>
      <c r="E4" s="1288"/>
      <c r="F4" s="1288"/>
      <c r="G4" s="1288"/>
      <c r="H4" s="1288"/>
      <c r="I4" s="1288"/>
      <c r="J4" s="1289"/>
      <c r="K4" s="1296"/>
      <c r="L4" s="1300"/>
      <c r="M4" s="1301"/>
      <c r="N4" s="1302"/>
    </row>
    <row r="5" spans="2:14" ht="15.75">
      <c r="B5" s="1281"/>
      <c r="C5" s="1287" t="s">
        <v>1604</v>
      </c>
      <c r="D5" s="1288"/>
      <c r="E5" s="1288"/>
      <c r="F5" s="1288"/>
      <c r="G5" s="1288"/>
      <c r="H5" s="1288"/>
      <c r="I5" s="1288"/>
      <c r="J5" s="1289"/>
      <c r="K5" s="1245" t="s">
        <v>1020</v>
      </c>
      <c r="L5" s="1245">
        <v>1</v>
      </c>
      <c r="M5" s="1245" t="s">
        <v>1021</v>
      </c>
      <c r="N5" s="1258">
        <v>1</v>
      </c>
    </row>
    <row r="6" spans="2:14">
      <c r="B6" s="1281"/>
      <c r="C6" s="785"/>
      <c r="D6" s="784"/>
      <c r="E6" s="784"/>
      <c r="F6" s="784"/>
      <c r="G6" s="784"/>
      <c r="H6" s="784"/>
      <c r="I6" s="784"/>
      <c r="J6" s="783"/>
      <c r="K6" s="1246"/>
      <c r="L6" s="1246"/>
      <c r="M6" s="1246"/>
      <c r="N6" s="1259"/>
    </row>
    <row r="7" spans="2:14">
      <c r="B7" s="1281"/>
      <c r="C7" s="1260"/>
      <c r="D7" s="1261"/>
      <c r="E7" s="1261"/>
      <c r="F7" s="1261"/>
      <c r="G7" s="1261"/>
      <c r="H7" s="1261"/>
      <c r="I7" s="1261"/>
      <c r="J7" s="1262"/>
      <c r="K7" s="1246"/>
      <c r="L7" s="1246"/>
      <c r="M7" s="1246"/>
      <c r="N7" s="1259"/>
    </row>
    <row r="8" spans="2:14" ht="3" customHeight="1" thickBot="1">
      <c r="B8" s="782"/>
      <c r="C8" s="781"/>
      <c r="D8" s="781"/>
      <c r="E8" s="781"/>
      <c r="F8" s="781"/>
      <c r="G8" s="781"/>
      <c r="H8" s="781"/>
      <c r="I8" s="781"/>
      <c r="J8" s="781"/>
      <c r="K8" s="781"/>
      <c r="L8" s="780"/>
      <c r="M8" s="780"/>
      <c r="N8" s="779"/>
    </row>
    <row r="9" spans="2:14">
      <c r="B9" s="778"/>
      <c r="C9" s="776"/>
      <c r="D9" s="776"/>
      <c r="E9" s="776"/>
      <c r="F9" s="776"/>
      <c r="G9" s="776"/>
      <c r="H9" s="777"/>
      <c r="I9" s="776"/>
      <c r="J9" s="776"/>
      <c r="K9" s="771" t="s">
        <v>1022</v>
      </c>
      <c r="L9" s="775" t="s">
        <v>1603</v>
      </c>
      <c r="M9" s="775" t="s">
        <v>1602</v>
      </c>
      <c r="N9" s="774" t="s">
        <v>1601</v>
      </c>
    </row>
    <row r="10" spans="2:14">
      <c r="B10" s="773"/>
      <c r="C10" s="772"/>
      <c r="D10" s="772"/>
      <c r="E10" s="772"/>
      <c r="F10" s="772"/>
      <c r="G10" s="772"/>
      <c r="H10" s="772"/>
      <c r="I10" s="772"/>
      <c r="J10" s="772"/>
      <c r="K10" s="771"/>
      <c r="L10" s="770"/>
      <c r="M10" s="770"/>
      <c r="N10" s="769"/>
    </row>
    <row r="11" spans="2:14">
      <c r="B11" s="768" t="s">
        <v>1023</v>
      </c>
      <c r="C11" s="767"/>
      <c r="D11" s="1279"/>
      <c r="E11" s="1279"/>
      <c r="F11" s="765"/>
      <c r="G11" s="765"/>
      <c r="H11" s="1279"/>
      <c r="I11" s="1279"/>
      <c r="J11" s="766"/>
      <c r="K11" s="766" t="s">
        <v>1024</v>
      </c>
      <c r="L11" s="765"/>
      <c r="M11" s="765"/>
      <c r="N11" s="764"/>
    </row>
    <row r="12" spans="2:14" ht="9" customHeight="1">
      <c r="B12" s="763"/>
      <c r="C12" s="762"/>
      <c r="D12" s="761"/>
      <c r="E12" s="761"/>
      <c r="F12" s="761"/>
      <c r="G12" s="761"/>
      <c r="H12" s="762"/>
      <c r="I12" s="761"/>
      <c r="J12" s="762"/>
      <c r="K12" s="761"/>
      <c r="L12" s="1263"/>
      <c r="M12" s="1263"/>
      <c r="N12" s="1264"/>
    </row>
    <row r="13" spans="2:14" ht="9.75" customHeight="1">
      <c r="B13" s="763"/>
      <c r="C13" s="762"/>
      <c r="D13" s="761"/>
      <c r="E13" s="761"/>
      <c r="F13" s="761"/>
      <c r="G13" s="761"/>
      <c r="H13" s="762"/>
      <c r="I13" s="761"/>
      <c r="J13" s="762"/>
      <c r="K13" s="761"/>
      <c r="L13" s="761"/>
      <c r="M13" s="761"/>
      <c r="N13" s="760"/>
    </row>
    <row r="14" spans="2:14" ht="3.75" customHeight="1" thickBot="1">
      <c r="B14" s="759"/>
      <c r="C14" s="758"/>
      <c r="D14" s="758"/>
      <c r="E14" s="758"/>
      <c r="F14" s="758"/>
      <c r="G14" s="758"/>
      <c r="H14" s="758"/>
      <c r="I14" s="758"/>
      <c r="J14" s="758"/>
      <c r="K14" s="758"/>
      <c r="L14" s="758"/>
      <c r="M14" s="758"/>
      <c r="N14" s="757"/>
    </row>
    <row r="15" spans="2:14">
      <c r="B15" s="632"/>
      <c r="C15" s="631"/>
      <c r="D15" s="611"/>
      <c r="E15" s="611"/>
      <c r="F15" s="611"/>
      <c r="G15" s="611"/>
      <c r="H15" s="611"/>
      <c r="I15" s="611"/>
      <c r="J15" s="611"/>
      <c r="K15" s="611"/>
      <c r="L15" s="611"/>
      <c r="M15" s="611"/>
      <c r="N15" s="630"/>
    </row>
    <row r="16" spans="2:14">
      <c r="B16" s="621"/>
      <c r="C16" s="611"/>
      <c r="D16" s="611"/>
      <c r="E16" s="611"/>
      <c r="F16" s="611"/>
      <c r="G16" s="611"/>
      <c r="H16" s="611"/>
      <c r="I16" s="611"/>
      <c r="J16" s="611"/>
      <c r="K16" s="611"/>
      <c r="L16" s="611"/>
      <c r="M16" s="611"/>
      <c r="N16" s="619"/>
    </row>
    <row r="17" spans="1:14">
      <c r="B17" s="748" t="s">
        <v>1025</v>
      </c>
      <c r="C17" s="756"/>
      <c r="D17" s="754"/>
      <c r="E17" s="755" t="s">
        <v>1021</v>
      </c>
      <c r="F17" s="741"/>
      <c r="G17" s="754"/>
      <c r="H17" s="754"/>
      <c r="I17" s="741"/>
      <c r="J17" s="741"/>
      <c r="K17" s="741"/>
      <c r="L17" s="741"/>
      <c r="M17" s="741"/>
      <c r="N17" s="619"/>
    </row>
    <row r="18" spans="1:14">
      <c r="B18" s="746" t="s">
        <v>1600</v>
      </c>
      <c r="C18" s="745"/>
      <c r="D18" s="753"/>
      <c r="E18" s="752"/>
      <c r="F18" s="752"/>
      <c r="G18" s="752"/>
      <c r="H18" s="752"/>
      <c r="I18" s="752"/>
      <c r="J18" s="752"/>
      <c r="K18" s="752"/>
      <c r="L18" s="752"/>
      <c r="M18" s="752"/>
      <c r="N18" s="751"/>
    </row>
    <row r="19" spans="1:14">
      <c r="B19" s="746"/>
      <c r="C19" s="745"/>
      <c r="D19" s="753"/>
      <c r="E19" s="752"/>
      <c r="F19" s="752"/>
      <c r="G19" s="752"/>
      <c r="H19" s="752"/>
      <c r="I19" s="752"/>
      <c r="J19" s="752"/>
      <c r="K19" s="752"/>
      <c r="L19" s="752"/>
      <c r="M19" s="752"/>
      <c r="N19" s="751"/>
    </row>
    <row r="20" spans="1:14">
      <c r="B20" s="746"/>
      <c r="C20" s="745"/>
      <c r="D20" s="750"/>
      <c r="E20" s="750"/>
      <c r="F20" s="750"/>
      <c r="G20" s="750"/>
      <c r="H20" s="750"/>
      <c r="I20" s="750"/>
      <c r="J20" s="750"/>
      <c r="K20" s="750"/>
      <c r="L20" s="750"/>
      <c r="M20" s="750"/>
      <c r="N20" s="749"/>
    </row>
    <row r="21" spans="1:14">
      <c r="B21" s="746" t="s">
        <v>1599</v>
      </c>
      <c r="C21" s="745"/>
      <c r="D21" s="744"/>
      <c r="E21" s="744"/>
      <c r="F21" s="744"/>
      <c r="G21" s="744"/>
      <c r="H21" s="744"/>
      <c r="I21" s="744"/>
      <c r="J21" s="744"/>
      <c r="K21" s="744"/>
      <c r="L21" s="744"/>
      <c r="M21" s="744"/>
      <c r="N21" s="743"/>
    </row>
    <row r="22" spans="1:14">
      <c r="B22" s="746"/>
      <c r="C22" s="745"/>
      <c r="D22" s="616"/>
      <c r="E22" s="616"/>
      <c r="F22" s="616"/>
      <c r="G22" s="616"/>
      <c r="H22" s="616"/>
      <c r="I22" s="616"/>
      <c r="J22" s="616"/>
      <c r="K22" s="616"/>
      <c r="L22" s="616"/>
      <c r="M22" s="616"/>
      <c r="N22" s="615"/>
    </row>
    <row r="23" spans="1:14">
      <c r="B23" s="746" t="s">
        <v>1598</v>
      </c>
      <c r="C23" s="745"/>
      <c r="D23" s="744"/>
      <c r="E23" s="744"/>
      <c r="F23" s="744"/>
      <c r="G23" s="744"/>
      <c r="H23" s="744"/>
      <c r="I23" s="744"/>
      <c r="J23" s="744"/>
      <c r="K23" s="744"/>
      <c r="L23" s="744"/>
      <c r="M23" s="744"/>
      <c r="N23" s="743"/>
    </row>
    <row r="24" spans="1:14">
      <c r="B24" s="746"/>
      <c r="C24" s="745"/>
      <c r="D24" s="616"/>
      <c r="E24" s="616"/>
      <c r="F24" s="616"/>
      <c r="G24" s="616"/>
      <c r="H24" s="616"/>
      <c r="I24" s="616"/>
      <c r="J24" s="616"/>
      <c r="K24" s="616"/>
      <c r="L24" s="616"/>
      <c r="M24" s="616"/>
      <c r="N24" s="615"/>
    </row>
    <row r="25" spans="1:14">
      <c r="B25" s="748"/>
      <c r="C25" s="747"/>
      <c r="D25" s="616"/>
      <c r="E25" s="616"/>
      <c r="F25" s="616"/>
      <c r="G25" s="616"/>
      <c r="H25" s="616"/>
      <c r="I25" s="616"/>
      <c r="J25" s="616"/>
      <c r="K25" s="616"/>
      <c r="L25" s="616"/>
      <c r="M25" s="616"/>
      <c r="N25" s="615"/>
    </row>
    <row r="26" spans="1:14">
      <c r="B26" s="746" t="s">
        <v>1597</v>
      </c>
      <c r="C26" s="745"/>
      <c r="D26" s="616"/>
      <c r="E26" s="616"/>
      <c r="F26" s="616"/>
      <c r="G26" s="616"/>
      <c r="H26" s="616"/>
      <c r="I26" s="744"/>
      <c r="J26" s="744"/>
      <c r="K26" s="744"/>
      <c r="L26" s="744"/>
      <c r="M26" s="744"/>
      <c r="N26" s="743"/>
    </row>
    <row r="27" spans="1:14" ht="15.75" thickBot="1">
      <c r="B27" s="621"/>
      <c r="C27" s="741"/>
      <c r="D27" s="741"/>
      <c r="E27" s="741"/>
      <c r="F27" s="741"/>
      <c r="G27" s="741"/>
      <c r="H27" s="741"/>
      <c r="I27" s="741"/>
      <c r="J27" s="741"/>
      <c r="K27" s="741"/>
      <c r="L27" s="742"/>
      <c r="M27" s="741"/>
      <c r="N27" s="619"/>
    </row>
    <row r="28" spans="1:14" ht="16.5" thickBot="1">
      <c r="B28" s="1265" t="s">
        <v>1026</v>
      </c>
      <c r="C28" s="1266"/>
      <c r="D28" s="1266"/>
      <c r="E28" s="1266"/>
      <c r="F28" s="1266"/>
      <c r="G28" s="1266"/>
      <c r="H28" s="1266"/>
      <c r="I28" s="1266"/>
      <c r="J28" s="1266"/>
      <c r="K28" s="1266"/>
      <c r="L28" s="1266"/>
      <c r="M28" s="1266"/>
      <c r="N28" s="1267"/>
    </row>
    <row r="29" spans="1:14" ht="17.25" customHeight="1">
      <c r="B29" s="738" t="s">
        <v>1027</v>
      </c>
      <c r="C29" s="1268" t="s">
        <v>1028</v>
      </c>
      <c r="D29" s="1269"/>
      <c r="E29" s="1269"/>
      <c r="F29" s="1269"/>
      <c r="G29" s="1269"/>
      <c r="H29" s="1269"/>
      <c r="I29" s="1269"/>
      <c r="J29" s="740"/>
      <c r="K29" s="739"/>
      <c r="L29" s="1270" t="s">
        <v>1029</v>
      </c>
      <c r="M29" s="1271"/>
      <c r="N29" s="738" t="s">
        <v>1030</v>
      </c>
    </row>
    <row r="30" spans="1:14" s="734" customFormat="1" ht="35.25" customHeight="1" thickBot="1">
      <c r="A30" s="734" t="s">
        <v>1351</v>
      </c>
      <c r="B30" s="735" t="s">
        <v>1596</v>
      </c>
      <c r="C30" s="1272" t="s">
        <v>1595</v>
      </c>
      <c r="D30" s="1273"/>
      <c r="E30" s="1273"/>
      <c r="F30" s="1273"/>
      <c r="G30" s="1273"/>
      <c r="H30" s="1273"/>
      <c r="I30" s="1273"/>
      <c r="J30" s="1273"/>
      <c r="K30" s="1274"/>
      <c r="L30" s="737" t="s">
        <v>952</v>
      </c>
      <c r="M30" s="736"/>
      <c r="N30" s="735"/>
    </row>
    <row r="31" spans="1:14" ht="6" customHeight="1">
      <c r="B31" s="733"/>
      <c r="C31" s="732"/>
      <c r="D31" s="732"/>
      <c r="E31" s="732"/>
      <c r="F31" s="732"/>
      <c r="G31" s="732"/>
      <c r="H31" s="732"/>
      <c r="I31" s="732"/>
      <c r="J31" s="732"/>
      <c r="K31" s="732"/>
      <c r="L31" s="732"/>
      <c r="M31" s="732"/>
      <c r="N31" s="731"/>
    </row>
    <row r="32" spans="1:14">
      <c r="B32" s="730" t="s">
        <v>1031</v>
      </c>
      <c r="C32" s="729"/>
      <c r="D32" s="729"/>
      <c r="E32" s="729"/>
      <c r="F32" s="729"/>
      <c r="G32" s="729"/>
      <c r="H32" s="729"/>
      <c r="I32" s="729"/>
      <c r="J32" s="729"/>
      <c r="K32" s="729"/>
      <c r="L32" s="729"/>
      <c r="M32" s="729"/>
      <c r="N32" s="728"/>
    </row>
    <row r="33" spans="1:14" ht="15.75" thickBot="1">
      <c r="B33" s="727"/>
      <c r="C33" s="653"/>
      <c r="D33" s="653"/>
      <c r="E33" s="653"/>
      <c r="F33" s="653"/>
      <c r="G33" s="653"/>
      <c r="H33" s="653"/>
      <c r="I33" s="706"/>
      <c r="J33" s="706"/>
      <c r="K33" s="653"/>
      <c r="L33" s="653"/>
      <c r="M33" s="653"/>
      <c r="N33" s="652"/>
    </row>
    <row r="34" spans="1:14">
      <c r="B34" s="1275" t="s">
        <v>1028</v>
      </c>
      <c r="C34" s="1276"/>
      <c r="D34" s="1276"/>
      <c r="E34" s="1276"/>
      <c r="F34" s="1276"/>
      <c r="G34" s="1276"/>
      <c r="H34" s="1248"/>
      <c r="I34" s="1277" t="s">
        <v>1032</v>
      </c>
      <c r="J34" s="1278"/>
      <c r="K34" s="726" t="s">
        <v>1033</v>
      </c>
      <c r="L34" s="1247" t="s">
        <v>1034</v>
      </c>
      <c r="M34" s="1248"/>
      <c r="N34" s="725" t="s">
        <v>1035</v>
      </c>
    </row>
    <row r="35" spans="1:14">
      <c r="B35" s="1249"/>
      <c r="C35" s="1250"/>
      <c r="D35" s="1250"/>
      <c r="E35" s="1250"/>
      <c r="F35" s="1250"/>
      <c r="G35" s="1250"/>
      <c r="H35" s="1251"/>
      <c r="I35" s="713"/>
      <c r="J35" s="712"/>
      <c r="K35" s="719"/>
      <c r="L35" s="711"/>
      <c r="M35" s="724"/>
      <c r="N35" s="690"/>
    </row>
    <row r="36" spans="1:14">
      <c r="B36" s="723"/>
      <c r="C36" s="722"/>
      <c r="D36" s="722"/>
      <c r="E36" s="722"/>
      <c r="F36" s="721"/>
      <c r="G36" s="721"/>
      <c r="H36" s="720"/>
      <c r="I36" s="713"/>
      <c r="J36" s="712"/>
      <c r="K36" s="719"/>
      <c r="L36" s="711"/>
      <c r="M36" s="718"/>
      <c r="N36" s="717"/>
    </row>
    <row r="37" spans="1:14" ht="15.75" thickBot="1">
      <c r="B37" s="1252" t="s">
        <v>1036</v>
      </c>
      <c r="C37" s="1253"/>
      <c r="D37" s="1253"/>
      <c r="E37" s="716"/>
      <c r="F37" s="715"/>
      <c r="G37" s="715"/>
      <c r="H37" s="714"/>
      <c r="I37" s="713"/>
      <c r="J37" s="712"/>
      <c r="K37" s="665"/>
      <c r="L37" s="711"/>
      <c r="M37" s="710">
        <v>0.05</v>
      </c>
      <c r="N37" s="709">
        <f>N67*M37</f>
        <v>758.2091388888889</v>
      </c>
    </row>
    <row r="38" spans="1:14" ht="15.75" thickBot="1">
      <c r="B38" s="1224" t="s">
        <v>1037</v>
      </c>
      <c r="C38" s="1225"/>
      <c r="D38" s="1225"/>
      <c r="E38" s="1225"/>
      <c r="F38" s="1225"/>
      <c r="G38" s="1225"/>
      <c r="H38" s="1225"/>
      <c r="I38" s="1225"/>
      <c r="J38" s="1225"/>
      <c r="K38" s="1225"/>
      <c r="L38" s="1225"/>
      <c r="M38" s="1226"/>
      <c r="N38" s="689">
        <f>SUM(N35:N37)</f>
        <v>758.2091388888889</v>
      </c>
    </row>
    <row r="39" spans="1:14">
      <c r="B39" s="708"/>
      <c r="C39" s="635"/>
      <c r="D39" s="635"/>
      <c r="E39" s="635"/>
      <c r="F39" s="635"/>
      <c r="G39" s="635"/>
      <c r="H39" s="635"/>
      <c r="I39" s="635"/>
      <c r="J39" s="635"/>
      <c r="K39" s="635"/>
      <c r="L39" s="635"/>
      <c r="M39" s="635"/>
      <c r="N39" s="634"/>
    </row>
    <row r="40" spans="1:14">
      <c r="B40" s="657" t="s">
        <v>1038</v>
      </c>
      <c r="C40" s="656"/>
      <c r="D40" s="656"/>
      <c r="E40" s="656"/>
      <c r="F40" s="656"/>
      <c r="G40" s="656"/>
      <c r="H40" s="656"/>
      <c r="I40" s="656"/>
      <c r="J40" s="656"/>
      <c r="K40" s="656"/>
      <c r="L40" s="656"/>
      <c r="M40" s="656"/>
      <c r="N40" s="655"/>
    </row>
    <row r="41" spans="1:14" ht="15.75" thickBot="1">
      <c r="B41" s="707"/>
      <c r="C41" s="706"/>
      <c r="D41" s="706"/>
      <c r="E41" s="706"/>
      <c r="F41" s="706"/>
      <c r="G41" s="706"/>
      <c r="H41" s="706"/>
      <c r="I41" s="706"/>
      <c r="J41" s="653"/>
      <c r="K41" s="653"/>
      <c r="L41" s="653"/>
      <c r="M41" s="653"/>
      <c r="N41" s="652"/>
    </row>
    <row r="42" spans="1:14">
      <c r="B42" s="1254" t="s">
        <v>1028</v>
      </c>
      <c r="C42" s="1255"/>
      <c r="D42" s="1255"/>
      <c r="E42" s="1255"/>
      <c r="F42" s="1255"/>
      <c r="G42" s="1255"/>
      <c r="H42" s="1255"/>
      <c r="I42" s="1256"/>
      <c r="J42" s="705" t="s">
        <v>1029</v>
      </c>
      <c r="K42" s="704" t="s">
        <v>1030</v>
      </c>
      <c r="L42" s="1257" t="s">
        <v>1039</v>
      </c>
      <c r="M42" s="1256"/>
      <c r="N42" s="703" t="s">
        <v>1035</v>
      </c>
    </row>
    <row r="43" spans="1:14">
      <c r="A43" s="132" t="s">
        <v>875</v>
      </c>
      <c r="B43" s="696" t="str">
        <f>VLOOKUP(A43,MATERIALES!A5:D373,3,FALSE)</f>
        <v xml:space="preserve">Cemento gris
</v>
      </c>
      <c r="C43" s="699"/>
      <c r="D43" s="699"/>
      <c r="E43" s="699"/>
      <c r="F43" s="699"/>
      <c r="G43" s="699"/>
      <c r="H43" s="699"/>
      <c r="I43" s="699"/>
      <c r="J43" s="698" t="str">
        <f>VLOOKUP(A43,MATERIALES!A4:D640,2,FALSE)</f>
        <v>kg</v>
      </c>
      <c r="K43" s="702">
        <f>320*0.06</f>
        <v>19.2</v>
      </c>
      <c r="L43" s="701"/>
      <c r="M43" s="700">
        <f>VLOOKUP(A43,MATERIALES!A5:D397,4,FALSE)</f>
        <v>470</v>
      </c>
      <c r="N43" s="690">
        <f>K43*M43</f>
        <v>9024</v>
      </c>
    </row>
    <row r="44" spans="1:14">
      <c r="A44" s="132" t="s">
        <v>845</v>
      </c>
      <c r="B44" s="696" t="str">
        <f>VLOOKUP(A44,MATERIALES!A6:D374,3,FALSE)</f>
        <v>Agua</v>
      </c>
      <c r="C44" s="695"/>
      <c r="D44" s="695"/>
      <c r="E44" s="695"/>
      <c r="F44" s="695"/>
      <c r="G44" s="695"/>
      <c r="H44" s="695"/>
      <c r="I44" s="695"/>
      <c r="J44" s="698" t="str">
        <f>VLOOKUP(A44,MATERIALES!A5:D641,2,FALSE)</f>
        <v>lt</v>
      </c>
      <c r="K44" s="697">
        <v>30</v>
      </c>
      <c r="L44" s="692"/>
      <c r="M44" s="700">
        <f>VLOOKUP(A44,MATERIALES!A6:D398,4,FALSE)</f>
        <v>35.656490152579906</v>
      </c>
      <c r="N44" s="690">
        <f>K44*M44</f>
        <v>1069.6947045773973</v>
      </c>
    </row>
    <row r="45" spans="1:14">
      <c r="A45" s="132" t="s">
        <v>429</v>
      </c>
      <c r="B45" s="696" t="str">
        <f>VLOOKUP(A45,MATERIALES!A7:D375,3,FALSE)</f>
        <v>Costal de fibra o fique</v>
      </c>
      <c r="C45" s="699"/>
      <c r="D45" s="699"/>
      <c r="E45" s="699"/>
      <c r="F45" s="699"/>
      <c r="G45" s="699"/>
      <c r="H45" s="699"/>
      <c r="I45" s="699"/>
      <c r="J45" s="698" t="str">
        <f>VLOOKUP(A45,MATERIALES!A6:D642,2,FALSE)</f>
        <v>m2</v>
      </c>
      <c r="K45" s="697">
        <v>2</v>
      </c>
      <c r="L45" s="692"/>
      <c r="M45" s="700">
        <f>VLOOKUP(A45,MATERIALES!A7:D399,4,FALSE)</f>
        <v>695.04364792996194</v>
      </c>
      <c r="N45" s="690">
        <f>K45*M45</f>
        <v>1390.0872958599239</v>
      </c>
    </row>
    <row r="46" spans="1:14">
      <c r="A46" s="132"/>
      <c r="B46" s="696"/>
      <c r="C46" s="699"/>
      <c r="D46" s="699"/>
      <c r="E46" s="699"/>
      <c r="F46" s="699"/>
      <c r="G46" s="699"/>
      <c r="H46" s="699"/>
      <c r="I46" s="699"/>
      <c r="J46" s="698"/>
      <c r="K46" s="697"/>
      <c r="L46" s="692"/>
      <c r="M46" s="691"/>
      <c r="N46" s="690"/>
    </row>
    <row r="47" spans="1:14" ht="15.75" thickBot="1">
      <c r="A47" s="132"/>
      <c r="B47" s="696"/>
      <c r="C47" s="695"/>
      <c r="D47" s="695"/>
      <c r="E47" s="695"/>
      <c r="F47" s="695"/>
      <c r="G47" s="695"/>
      <c r="H47" s="695"/>
      <c r="I47" s="695"/>
      <c r="J47" s="694"/>
      <c r="K47" s="693"/>
      <c r="L47" s="692"/>
      <c r="M47" s="691"/>
      <c r="N47" s="690"/>
    </row>
    <row r="48" spans="1:14" ht="15.75" thickBot="1">
      <c r="B48" s="1224" t="s">
        <v>1037</v>
      </c>
      <c r="C48" s="1225"/>
      <c r="D48" s="1225"/>
      <c r="E48" s="1225"/>
      <c r="F48" s="1225"/>
      <c r="G48" s="1225"/>
      <c r="H48" s="1225"/>
      <c r="I48" s="1225"/>
      <c r="J48" s="1225"/>
      <c r="K48" s="1225"/>
      <c r="L48" s="1225"/>
      <c r="M48" s="1226"/>
      <c r="N48" s="689">
        <f>SUM(N43:N47)</f>
        <v>11483.782000437321</v>
      </c>
    </row>
    <row r="49" spans="1:15">
      <c r="B49" s="636"/>
      <c r="C49" s="635"/>
      <c r="D49" s="635"/>
      <c r="E49" s="635"/>
      <c r="F49" s="635"/>
      <c r="G49" s="635"/>
      <c r="H49" s="635"/>
      <c r="I49" s="635"/>
      <c r="J49" s="635"/>
      <c r="K49" s="635"/>
      <c r="L49" s="635"/>
      <c r="M49" s="635"/>
      <c r="N49" s="634"/>
    </row>
    <row r="50" spans="1:15">
      <c r="B50" s="657" t="s">
        <v>1040</v>
      </c>
      <c r="C50" s="656"/>
      <c r="D50" s="656"/>
      <c r="E50" s="656"/>
      <c r="F50" s="656"/>
      <c r="G50" s="656"/>
      <c r="H50" s="656"/>
      <c r="I50" s="656"/>
      <c r="J50" s="656"/>
      <c r="K50" s="656"/>
      <c r="L50" s="656"/>
      <c r="M50" s="656"/>
      <c r="N50" s="655"/>
    </row>
    <row r="51" spans="1:15" ht="15.75" thickBot="1">
      <c r="B51" s="654"/>
      <c r="C51" s="653"/>
      <c r="D51" s="653"/>
      <c r="E51" s="653"/>
      <c r="F51" s="653"/>
      <c r="G51" s="653"/>
      <c r="H51" s="653"/>
      <c r="I51" s="653"/>
      <c r="J51" s="653"/>
      <c r="K51" s="653"/>
      <c r="L51" s="653"/>
      <c r="M51" s="653"/>
      <c r="N51" s="652"/>
    </row>
    <row r="52" spans="1:15" ht="25.5">
      <c r="B52" s="688" t="s">
        <v>1041</v>
      </c>
      <c r="C52" s="687"/>
      <c r="D52" s="687"/>
      <c r="E52" s="687"/>
      <c r="F52" s="687"/>
      <c r="G52" s="687"/>
      <c r="H52" s="680" t="s">
        <v>1029</v>
      </c>
      <c r="I52" s="678" t="s">
        <v>1042</v>
      </c>
      <c r="J52" s="679" t="s">
        <v>1043</v>
      </c>
      <c r="K52" s="680" t="s">
        <v>1044</v>
      </c>
      <c r="L52" s="1234" t="s">
        <v>1045</v>
      </c>
      <c r="M52" s="1235"/>
      <c r="N52" s="686" t="s">
        <v>1035</v>
      </c>
    </row>
    <row r="53" spans="1:15">
      <c r="B53" s="588"/>
      <c r="C53" s="685"/>
      <c r="D53" s="685"/>
      <c r="E53" s="685"/>
      <c r="F53" s="685"/>
      <c r="G53" s="685"/>
      <c r="H53" s="684"/>
      <c r="I53" s="665"/>
      <c r="J53" s="683"/>
      <c r="K53" s="665"/>
      <c r="L53" s="1236"/>
      <c r="M53" s="1237"/>
      <c r="N53" s="682"/>
    </row>
    <row r="54" spans="1:15">
      <c r="B54" s="588"/>
      <c r="C54" s="666"/>
      <c r="D54" s="666"/>
      <c r="E54" s="666"/>
      <c r="F54" s="666"/>
      <c r="G54" s="666"/>
      <c r="H54" s="684"/>
      <c r="I54" s="665"/>
      <c r="J54" s="683"/>
      <c r="K54" s="665"/>
      <c r="L54" s="1236"/>
      <c r="M54" s="1237"/>
      <c r="N54" s="682"/>
    </row>
    <row r="55" spans="1:15">
      <c r="B55" s="588"/>
      <c r="C55" s="666"/>
      <c r="D55" s="666"/>
      <c r="E55" s="666"/>
      <c r="F55" s="666"/>
      <c r="G55" s="666"/>
      <c r="H55" s="684"/>
      <c r="I55" s="665"/>
      <c r="J55" s="683"/>
      <c r="K55" s="665"/>
      <c r="L55" s="1236"/>
      <c r="M55" s="1237"/>
      <c r="N55" s="682"/>
    </row>
    <row r="56" spans="1:15">
      <c r="B56" s="588"/>
      <c r="C56" s="666"/>
      <c r="D56" s="666"/>
      <c r="E56" s="666"/>
      <c r="F56" s="666"/>
      <c r="G56" s="666"/>
      <c r="H56" s="684"/>
      <c r="I56" s="665"/>
      <c r="J56" s="683"/>
      <c r="K56" s="665"/>
      <c r="L56" s="1236"/>
      <c r="M56" s="1237"/>
      <c r="N56" s="682"/>
    </row>
    <row r="57" spans="1:15" ht="15.75" thickBot="1">
      <c r="B57" s="1238" t="s">
        <v>1037</v>
      </c>
      <c r="C57" s="1239"/>
      <c r="D57" s="1239"/>
      <c r="E57" s="1239"/>
      <c r="F57" s="1239"/>
      <c r="G57" s="1239"/>
      <c r="H57" s="1239"/>
      <c r="I57" s="1239"/>
      <c r="J57" s="1239"/>
      <c r="K57" s="1239"/>
      <c r="L57" s="1239"/>
      <c r="M57" s="1240"/>
      <c r="N57" s="681">
        <f>N53+N54+N55+N56</f>
        <v>0</v>
      </c>
    </row>
    <row r="58" spans="1:15">
      <c r="B58" s="636"/>
      <c r="C58" s="635"/>
      <c r="D58" s="635"/>
      <c r="E58" s="635"/>
      <c r="F58" s="635"/>
      <c r="G58" s="635"/>
      <c r="H58" s="635"/>
      <c r="I58" s="635"/>
      <c r="J58" s="635"/>
      <c r="K58" s="635"/>
      <c r="L58" s="635"/>
      <c r="M58" s="635"/>
      <c r="N58" s="634"/>
    </row>
    <row r="59" spans="1:15">
      <c r="B59" s="657" t="s">
        <v>1046</v>
      </c>
      <c r="C59" s="656"/>
      <c r="D59" s="656"/>
      <c r="E59" s="656"/>
      <c r="F59" s="656"/>
      <c r="G59" s="656"/>
      <c r="H59" s="656"/>
      <c r="I59" s="656"/>
      <c r="J59" s="656"/>
      <c r="K59" s="656"/>
      <c r="L59" s="656"/>
      <c r="M59" s="656"/>
      <c r="N59" s="655"/>
    </row>
    <row r="60" spans="1:15" ht="15.75" thickBot="1">
      <c r="B60" s="654"/>
      <c r="C60" s="653"/>
      <c r="D60" s="653"/>
      <c r="E60" s="653"/>
      <c r="F60" s="653"/>
      <c r="G60" s="653"/>
      <c r="H60" s="653"/>
      <c r="I60" s="653"/>
      <c r="J60" s="653"/>
      <c r="K60" s="653"/>
      <c r="L60" s="653"/>
      <c r="M60" s="653"/>
      <c r="N60" s="652"/>
    </row>
    <row r="61" spans="1:15" ht="25.5">
      <c r="B61" s="1241" t="s">
        <v>1047</v>
      </c>
      <c r="C61" s="1242"/>
      <c r="D61" s="1242"/>
      <c r="E61" s="1242"/>
      <c r="F61" s="1242"/>
      <c r="G61" s="1242"/>
      <c r="H61" s="1242"/>
      <c r="I61" s="680" t="s">
        <v>1048</v>
      </c>
      <c r="J61" s="679" t="s">
        <v>1281</v>
      </c>
      <c r="K61" s="678" t="s">
        <v>1050</v>
      </c>
      <c r="L61" s="1243" t="s">
        <v>1034</v>
      </c>
      <c r="M61" s="1244"/>
      <c r="N61" s="677" t="s">
        <v>1035</v>
      </c>
    </row>
    <row r="62" spans="1:15">
      <c r="A62" s="672"/>
      <c r="B62" s="667"/>
      <c r="C62" s="666"/>
      <c r="D62" s="666"/>
      <c r="E62" s="666"/>
      <c r="F62" s="666"/>
      <c r="G62" s="666"/>
      <c r="H62" s="666"/>
      <c r="I62" s="676"/>
      <c r="J62" s="670"/>
      <c r="K62" s="675"/>
      <c r="L62" s="669"/>
      <c r="M62" s="674"/>
      <c r="N62" s="668"/>
      <c r="O62" s="673"/>
    </row>
    <row r="63" spans="1:15">
      <c r="A63" s="672" t="s">
        <v>7</v>
      </c>
      <c r="B63" s="576" t="str">
        <f>VLOOKUP(A63,'MANO DE OBRA'!A1:D61,3,FALSE)</f>
        <v>Obrero (2)</v>
      </c>
      <c r="C63" s="666"/>
      <c r="D63" s="666"/>
      <c r="E63" s="666"/>
      <c r="F63" s="666"/>
      <c r="G63" s="666"/>
      <c r="H63" s="666"/>
      <c r="I63" s="255">
        <f>K63/J63*100</f>
        <v>49181.133333333331</v>
      </c>
      <c r="J63" s="670">
        <v>185</v>
      </c>
      <c r="K63" s="257">
        <f>VLOOKUP(A63,'MANO DE OBRA'!A1:D92,4,FALSE)</f>
        <v>90985.096666666665</v>
      </c>
      <c r="L63" s="669"/>
      <c r="M63" s="671">
        <v>12</v>
      </c>
      <c r="N63" s="668">
        <f>K63/M63</f>
        <v>7582.091388888889</v>
      </c>
    </row>
    <row r="64" spans="1:15">
      <c r="A64" s="131" t="s">
        <v>30</v>
      </c>
      <c r="B64" s="576" t="str">
        <f>VLOOKUP(A64,'MANO DE OBRA'!A2:D62,3,FALSE)</f>
        <v>Oficial</v>
      </c>
      <c r="C64" s="666"/>
      <c r="D64" s="666"/>
      <c r="E64" s="666"/>
      <c r="F64" s="666"/>
      <c r="G64" s="666"/>
      <c r="H64" s="666"/>
      <c r="I64" s="255">
        <f>K64/J64*100</f>
        <v>49181.133333333331</v>
      </c>
      <c r="J64" s="670">
        <v>185</v>
      </c>
      <c r="K64" s="257">
        <f>VLOOKUP(A64,'MANO DE OBRA'!A2:D93,4,FALSE)</f>
        <v>90985.096666666665</v>
      </c>
      <c r="L64" s="669"/>
      <c r="M64" s="661">
        <f>+M63</f>
        <v>12</v>
      </c>
      <c r="N64" s="668">
        <f>K64/M64</f>
        <v>7582.091388888889</v>
      </c>
    </row>
    <row r="65" spans="1:14">
      <c r="B65" s="667"/>
      <c r="C65" s="666"/>
      <c r="D65" s="666"/>
      <c r="E65" s="666"/>
      <c r="F65" s="666"/>
      <c r="G65" s="666"/>
      <c r="H65" s="666"/>
      <c r="I65" s="665"/>
      <c r="J65" s="664"/>
      <c r="K65" s="663"/>
      <c r="L65" s="662"/>
      <c r="M65" s="661"/>
      <c r="N65" s="660"/>
    </row>
    <row r="66" spans="1:14" ht="14.25" customHeight="1" thickBot="1">
      <c r="B66" s="667"/>
      <c r="C66" s="666"/>
      <c r="D66" s="666"/>
      <c r="E66" s="666"/>
      <c r="F66" s="666"/>
      <c r="G66" s="666"/>
      <c r="H66" s="666"/>
      <c r="I66" s="665"/>
      <c r="J66" s="664"/>
      <c r="K66" s="663"/>
      <c r="L66" s="662"/>
      <c r="M66" s="661"/>
      <c r="N66" s="660"/>
    </row>
    <row r="67" spans="1:14" ht="15.75" thickBot="1">
      <c r="B67" s="1224" t="s">
        <v>1037</v>
      </c>
      <c r="C67" s="1225"/>
      <c r="D67" s="1225"/>
      <c r="E67" s="1225"/>
      <c r="F67" s="1225"/>
      <c r="G67" s="1225"/>
      <c r="H67" s="1225"/>
      <c r="I67" s="1239"/>
      <c r="J67" s="1239"/>
      <c r="K67" s="1239"/>
      <c r="L67" s="1239"/>
      <c r="M67" s="1240"/>
      <c r="N67" s="659">
        <f>SUM(N62:N66)</f>
        <v>15164.182777777778</v>
      </c>
    </row>
    <row r="68" spans="1:14" ht="15.75" thickBot="1">
      <c r="B68" s="636"/>
      <c r="C68" s="635"/>
      <c r="D68" s="635"/>
      <c r="E68" s="635"/>
      <c r="F68" s="635"/>
      <c r="G68" s="635"/>
      <c r="H68" s="635"/>
      <c r="I68" s="635"/>
      <c r="J68" s="635"/>
      <c r="K68" s="635"/>
      <c r="L68" s="635"/>
      <c r="M68" s="635"/>
      <c r="N68" s="634"/>
    </row>
    <row r="69" spans="1:14" ht="15.75" thickBot="1">
      <c r="B69" s="1227" t="s">
        <v>1051</v>
      </c>
      <c r="C69" s="1228"/>
      <c r="D69" s="1228"/>
      <c r="E69" s="1228"/>
      <c r="F69" s="1228"/>
      <c r="G69" s="1228"/>
      <c r="H69" s="1228"/>
      <c r="I69" s="1228"/>
      <c r="J69" s="1228"/>
      <c r="K69" s="1228"/>
      <c r="L69" s="1228"/>
      <c r="M69" s="1229"/>
      <c r="N69" s="658">
        <f>N38+N48+N57+N67</f>
        <v>27406.173917103988</v>
      </c>
    </row>
    <row r="70" spans="1:14">
      <c r="B70" s="636"/>
      <c r="C70" s="635"/>
      <c r="D70" s="635"/>
      <c r="E70" s="635"/>
      <c r="F70" s="635"/>
      <c r="G70" s="635"/>
      <c r="H70" s="635"/>
      <c r="I70" s="635"/>
      <c r="J70" s="635"/>
      <c r="K70" s="635"/>
      <c r="L70" s="635"/>
      <c r="M70" s="635"/>
      <c r="N70" s="634"/>
    </row>
    <row r="71" spans="1:14">
      <c r="B71" s="657" t="s">
        <v>1052</v>
      </c>
      <c r="C71" s="656"/>
      <c r="D71" s="656"/>
      <c r="E71" s="656"/>
      <c r="F71" s="656"/>
      <c r="G71" s="656"/>
      <c r="H71" s="656"/>
      <c r="I71" s="656"/>
      <c r="J71" s="656"/>
      <c r="K71" s="656"/>
      <c r="L71" s="656"/>
      <c r="M71" s="656"/>
      <c r="N71" s="655"/>
    </row>
    <row r="72" spans="1:14" ht="15.75" thickBot="1">
      <c r="B72" s="654"/>
      <c r="C72" s="653"/>
      <c r="D72" s="653"/>
      <c r="E72" s="653"/>
      <c r="F72" s="653"/>
      <c r="G72" s="653"/>
      <c r="H72" s="653"/>
      <c r="I72" s="653"/>
      <c r="J72" s="653"/>
      <c r="K72" s="653"/>
      <c r="L72" s="653"/>
      <c r="M72" s="653"/>
      <c r="N72" s="652"/>
    </row>
    <row r="73" spans="1:14">
      <c r="B73" s="1230" t="s">
        <v>1053</v>
      </c>
      <c r="C73" s="1231"/>
      <c r="D73" s="1231"/>
      <c r="E73" s="1231"/>
      <c r="F73" s="1231"/>
      <c r="G73" s="1231"/>
      <c r="H73" s="1231"/>
      <c r="I73" s="651"/>
      <c r="J73" s="650"/>
      <c r="K73" s="649" t="s">
        <v>1054</v>
      </c>
      <c r="L73" s="1232" t="s">
        <v>1055</v>
      </c>
      <c r="M73" s="1233"/>
      <c r="N73" s="648"/>
    </row>
    <row r="74" spans="1:14">
      <c r="B74" s="1218" t="s">
        <v>1056</v>
      </c>
      <c r="C74" s="1219"/>
      <c r="D74" s="1219"/>
      <c r="E74" s="1219"/>
      <c r="F74" s="1219"/>
      <c r="G74" s="1219"/>
      <c r="H74" s="1219"/>
      <c r="I74" s="645"/>
      <c r="J74" s="644"/>
      <c r="K74" s="643">
        <v>0.2</v>
      </c>
      <c r="L74" s="1220">
        <f>N69*K74</f>
        <v>5481.2347834207976</v>
      </c>
      <c r="M74" s="1221"/>
      <c r="N74" s="637"/>
    </row>
    <row r="75" spans="1:14">
      <c r="B75" s="647" t="s">
        <v>1057</v>
      </c>
      <c r="C75" s="646"/>
      <c r="D75" s="646"/>
      <c r="E75" s="646"/>
      <c r="F75" s="646"/>
      <c r="G75" s="646"/>
      <c r="H75" s="646"/>
      <c r="I75" s="645"/>
      <c r="J75" s="644"/>
      <c r="K75" s="643">
        <v>0.05</v>
      </c>
      <c r="L75" s="1220">
        <f>N69*K75</f>
        <v>1370.3086958551994</v>
      </c>
      <c r="M75" s="1221"/>
      <c r="N75" s="637"/>
    </row>
    <row r="76" spans="1:14" ht="15.75" thickBot="1">
      <c r="B76" s="642" t="s">
        <v>1058</v>
      </c>
      <c r="C76" s="641"/>
      <c r="D76" s="641"/>
      <c r="E76" s="641"/>
      <c r="F76" s="641"/>
      <c r="G76" s="641"/>
      <c r="H76" s="641"/>
      <c r="I76" s="640"/>
      <c r="J76" s="639"/>
      <c r="K76" s="638">
        <v>0.05</v>
      </c>
      <c r="L76" s="1222">
        <f>N69*K76</f>
        <v>1370.3086958551994</v>
      </c>
      <c r="M76" s="1223"/>
      <c r="N76" s="637"/>
    </row>
    <row r="77" spans="1:14" ht="15.75" thickBot="1">
      <c r="B77" s="1224" t="s">
        <v>1037</v>
      </c>
      <c r="C77" s="1225"/>
      <c r="D77" s="1225"/>
      <c r="E77" s="1225"/>
      <c r="F77" s="1225"/>
      <c r="G77" s="1225"/>
      <c r="H77" s="1225"/>
      <c r="I77" s="1225"/>
      <c r="J77" s="1225"/>
      <c r="K77" s="1225"/>
      <c r="L77" s="1225"/>
      <c r="M77" s="1226"/>
      <c r="N77" s="633">
        <f>L74+L75+L76</f>
        <v>8221.8521751311964</v>
      </c>
    </row>
    <row r="78" spans="1:14" ht="6.75" customHeight="1" thickBot="1">
      <c r="B78" s="636"/>
      <c r="C78" s="635"/>
      <c r="D78" s="635"/>
      <c r="E78" s="635"/>
      <c r="F78" s="635"/>
      <c r="G78" s="635"/>
      <c r="H78" s="635"/>
      <c r="I78" s="635"/>
      <c r="J78" s="635"/>
      <c r="K78" s="635"/>
      <c r="L78" s="635"/>
      <c r="M78" s="635"/>
      <c r="N78" s="634"/>
    </row>
    <row r="79" spans="1:14" ht="15.75" thickBot="1">
      <c r="A79" s="131" t="s">
        <v>1490</v>
      </c>
      <c r="B79" s="1227" t="s">
        <v>1059</v>
      </c>
      <c r="C79" s="1228"/>
      <c r="D79" s="1228"/>
      <c r="E79" s="1228"/>
      <c r="F79" s="1228"/>
      <c r="G79" s="1228"/>
      <c r="H79" s="1228"/>
      <c r="I79" s="1228"/>
      <c r="J79" s="1228"/>
      <c r="K79" s="1228"/>
      <c r="L79" s="1228"/>
      <c r="M79" s="1229"/>
      <c r="N79" s="633">
        <f>ROUND(N69+N77,0)</f>
        <v>35628</v>
      </c>
    </row>
    <row r="80" spans="1:14">
      <c r="B80" s="632"/>
      <c r="C80" s="631"/>
      <c r="D80" s="631"/>
      <c r="E80" s="631"/>
      <c r="F80" s="631"/>
      <c r="G80" s="631"/>
      <c r="H80" s="631"/>
      <c r="I80" s="631"/>
      <c r="J80" s="631"/>
      <c r="K80" s="631"/>
      <c r="L80" s="631"/>
      <c r="M80" s="631"/>
      <c r="N80" s="630"/>
    </row>
    <row r="81" spans="2:14">
      <c r="B81" s="621"/>
      <c r="C81" s="611"/>
      <c r="D81" s="611"/>
      <c r="E81" s="611"/>
      <c r="F81" s="611"/>
      <c r="G81" s="611"/>
      <c r="H81" s="611"/>
      <c r="I81" s="611"/>
      <c r="J81" s="611"/>
      <c r="K81" s="611"/>
      <c r="L81" s="611"/>
      <c r="M81" s="611"/>
      <c r="N81" s="619"/>
    </row>
    <row r="82" spans="2:14">
      <c r="B82" s="621"/>
      <c r="C82" s="611"/>
      <c r="D82" s="611"/>
      <c r="E82" s="611"/>
      <c r="F82" s="611"/>
      <c r="G82" s="611"/>
      <c r="H82" s="611"/>
      <c r="I82" s="611"/>
      <c r="J82" s="611"/>
      <c r="K82" s="611"/>
      <c r="L82" s="611"/>
      <c r="M82" s="611"/>
      <c r="N82" s="619"/>
    </row>
    <row r="83" spans="2:14">
      <c r="B83" s="621"/>
      <c r="C83" s="611"/>
      <c r="D83" s="611"/>
      <c r="E83" s="611"/>
      <c r="F83" s="611"/>
      <c r="G83" s="629" t="s">
        <v>1060</v>
      </c>
      <c r="H83" s="629"/>
      <c r="I83" s="629"/>
      <c r="J83" s="629"/>
      <c r="K83" s="611"/>
      <c r="L83" s="611"/>
      <c r="M83" s="611"/>
      <c r="N83" s="619"/>
    </row>
    <row r="84" spans="2:14">
      <c r="B84" s="628"/>
      <c r="C84" s="617"/>
      <c r="D84" s="617"/>
      <c r="E84" s="617"/>
      <c r="F84" s="617"/>
      <c r="G84" s="611" t="s">
        <v>1061</v>
      </c>
      <c r="H84" s="617"/>
      <c r="I84" s="617"/>
      <c r="J84" s="617"/>
      <c r="K84" s="617"/>
      <c r="L84" s="617"/>
      <c r="M84" s="617"/>
      <c r="N84" s="627"/>
    </row>
    <row r="85" spans="2:14">
      <c r="B85" s="628"/>
      <c r="C85" s="617"/>
      <c r="D85" s="617"/>
      <c r="E85" s="617"/>
      <c r="F85" s="617"/>
      <c r="G85" s="611" t="s">
        <v>1062</v>
      </c>
      <c r="H85" s="611"/>
      <c r="I85" s="611"/>
      <c r="J85" s="617"/>
      <c r="K85" s="617"/>
      <c r="L85" s="617"/>
      <c r="M85" s="617"/>
      <c r="N85" s="627"/>
    </row>
    <row r="86" spans="2:14">
      <c r="B86" s="623"/>
      <c r="C86" s="616"/>
      <c r="D86" s="616"/>
      <c r="E86" s="616"/>
      <c r="F86" s="616"/>
      <c r="G86" s="611" t="s">
        <v>1063</v>
      </c>
      <c r="H86" s="616"/>
      <c r="I86" s="616"/>
      <c r="J86" s="616"/>
      <c r="K86" s="616"/>
      <c r="L86" s="616"/>
      <c r="M86" s="616"/>
      <c r="N86" s="615"/>
    </row>
    <row r="87" spans="2:14">
      <c r="B87" s="621"/>
      <c r="C87" s="611"/>
      <c r="D87" s="611"/>
      <c r="E87" s="611"/>
      <c r="F87" s="611"/>
      <c r="G87" s="611" t="s">
        <v>1064</v>
      </c>
      <c r="H87" s="611"/>
      <c r="I87" s="611"/>
      <c r="J87" s="611"/>
      <c r="K87" s="611"/>
      <c r="L87" s="611"/>
      <c r="M87" s="611"/>
      <c r="N87" s="619"/>
    </row>
    <row r="88" spans="2:14">
      <c r="B88" s="626" t="s">
        <v>1594</v>
      </c>
      <c r="C88" s="625"/>
      <c r="D88" s="625"/>
      <c r="E88" s="625"/>
      <c r="F88" s="625"/>
      <c r="G88" s="625"/>
      <c r="H88" s="625"/>
      <c r="I88" s="625"/>
      <c r="J88" s="625"/>
      <c r="K88" s="625"/>
      <c r="L88" s="625"/>
      <c r="M88" s="625"/>
      <c r="N88" s="624"/>
    </row>
    <row r="89" spans="2:14">
      <c r="B89" s="1206" t="s">
        <v>1593</v>
      </c>
      <c r="C89" s="1207"/>
      <c r="D89" s="1207"/>
      <c r="E89" s="1207"/>
      <c r="F89" s="1207"/>
      <c r="G89" s="1207"/>
      <c r="H89" s="1207"/>
      <c r="I89" s="1207"/>
      <c r="J89" s="1207"/>
      <c r="K89" s="1207"/>
      <c r="L89" s="1207"/>
      <c r="M89" s="1207"/>
      <c r="N89" s="1208"/>
    </row>
    <row r="90" spans="2:14">
      <c r="B90" s="1209" t="s">
        <v>1592</v>
      </c>
      <c r="C90" s="1210"/>
      <c r="D90" s="1210"/>
      <c r="E90" s="1210"/>
      <c r="F90" s="1210"/>
      <c r="G90" s="1210"/>
      <c r="H90" s="1210"/>
      <c r="I90" s="1210"/>
      <c r="J90" s="1210"/>
      <c r="K90" s="1210"/>
      <c r="L90" s="1210"/>
      <c r="M90" s="1210"/>
      <c r="N90" s="1211"/>
    </row>
    <row r="91" spans="2:14">
      <c r="B91" s="623"/>
      <c r="C91" s="616"/>
      <c r="D91" s="616"/>
      <c r="E91" s="616"/>
      <c r="F91" s="616"/>
      <c r="G91" s="616"/>
      <c r="H91" s="616"/>
      <c r="I91" s="616"/>
      <c r="J91" s="616"/>
      <c r="K91" s="616"/>
      <c r="L91" s="616"/>
      <c r="M91" s="616"/>
      <c r="N91" s="615"/>
    </row>
    <row r="92" spans="2:14">
      <c r="B92" s="621"/>
      <c r="C92" s="611"/>
      <c r="D92" s="611"/>
      <c r="E92" s="611"/>
      <c r="F92" s="611"/>
      <c r="G92" s="611" t="s">
        <v>1060</v>
      </c>
      <c r="H92" s="611"/>
      <c r="I92" s="611"/>
      <c r="J92" s="611"/>
      <c r="K92" s="611"/>
      <c r="L92" s="611"/>
      <c r="M92" s="611"/>
      <c r="N92" s="619"/>
    </row>
    <row r="93" spans="2:14">
      <c r="B93" s="621"/>
      <c r="C93" s="611"/>
      <c r="D93" s="611"/>
      <c r="E93" s="611"/>
      <c r="F93" s="611"/>
      <c r="G93" s="622" t="s">
        <v>1061</v>
      </c>
      <c r="H93" s="622"/>
      <c r="I93" s="622"/>
      <c r="J93" s="622"/>
      <c r="K93" s="611"/>
      <c r="L93" s="611"/>
      <c r="M93" s="611"/>
      <c r="N93" s="619"/>
    </row>
    <row r="94" spans="2:14">
      <c r="B94" s="621"/>
      <c r="C94" s="611"/>
      <c r="D94" s="611"/>
      <c r="E94" s="611"/>
      <c r="F94" s="611"/>
      <c r="G94" s="620" t="s">
        <v>1065</v>
      </c>
      <c r="H94" s="620"/>
      <c r="I94" s="620"/>
      <c r="J94" s="620"/>
      <c r="K94" s="611"/>
      <c r="L94" s="611"/>
      <c r="M94" s="611"/>
      <c r="N94" s="619"/>
    </row>
    <row r="95" spans="2:14">
      <c r="B95" s="618"/>
      <c r="C95" s="616"/>
      <c r="D95" s="616"/>
      <c r="E95" s="616"/>
      <c r="F95" s="616"/>
      <c r="G95" s="617" t="s">
        <v>1063</v>
      </c>
      <c r="H95" s="611"/>
      <c r="I95" s="611"/>
      <c r="J95" s="611"/>
      <c r="K95" s="616"/>
      <c r="L95" s="616"/>
      <c r="M95" s="616"/>
      <c r="N95" s="615"/>
    </row>
    <row r="96" spans="2:14">
      <c r="B96" s="614" t="s">
        <v>1591</v>
      </c>
      <c r="C96" s="613"/>
      <c r="D96" s="613"/>
      <c r="E96" s="611"/>
      <c r="F96" s="611"/>
      <c r="G96" s="611"/>
      <c r="H96" s="611"/>
      <c r="I96" s="611"/>
      <c r="J96" s="1212"/>
      <c r="K96" s="1212"/>
      <c r="L96" s="1212"/>
      <c r="M96" s="1212"/>
      <c r="N96" s="1213"/>
    </row>
    <row r="97" spans="2:14">
      <c r="B97" s="614" t="s">
        <v>1590</v>
      </c>
      <c r="C97" s="613"/>
      <c r="D97" s="613"/>
      <c r="E97" s="611"/>
      <c r="F97" s="611"/>
      <c r="G97" s="611"/>
      <c r="H97" s="611"/>
      <c r="I97" s="611"/>
      <c r="J97" s="1212"/>
      <c r="K97" s="1212"/>
      <c r="L97" s="1212"/>
      <c r="M97" s="1212"/>
      <c r="N97" s="1213"/>
    </row>
    <row r="98" spans="2:14" ht="15.75" thickBot="1">
      <c r="B98" s="1216"/>
      <c r="C98" s="1217"/>
      <c r="D98" s="1217"/>
      <c r="E98" s="612"/>
      <c r="F98" s="612"/>
      <c r="G98" s="612"/>
      <c r="H98" s="612"/>
      <c r="I98" s="612"/>
      <c r="J98" s="1214"/>
      <c r="K98" s="1214"/>
      <c r="L98" s="1214"/>
      <c r="M98" s="1214"/>
      <c r="N98" s="1215"/>
    </row>
    <row r="99" spans="2:14">
      <c r="B99" s="611"/>
      <c r="C99" s="611"/>
      <c r="D99" s="611"/>
      <c r="E99" s="611"/>
      <c r="F99" s="611"/>
      <c r="G99" s="611"/>
      <c r="H99" s="611"/>
      <c r="I99" s="611"/>
      <c r="J99" s="611"/>
      <c r="K99" s="611"/>
      <c r="L99" s="611"/>
      <c r="M99" s="611"/>
      <c r="N99" s="611"/>
    </row>
    <row r="100" spans="2:14">
      <c r="G100" s="607"/>
      <c r="H100" s="610"/>
    </row>
    <row r="101" spans="2:14">
      <c r="G101" s="608"/>
      <c r="H101" s="607"/>
    </row>
    <row r="102" spans="2:14">
      <c r="G102" s="608"/>
      <c r="H102" s="607"/>
    </row>
    <row r="103" spans="2:14">
      <c r="G103" s="608"/>
      <c r="H103" s="607"/>
    </row>
    <row r="104" spans="2:14">
      <c r="G104" s="608"/>
      <c r="H104" s="609"/>
    </row>
    <row r="105" spans="2:14">
      <c r="G105" s="608"/>
      <c r="H105" s="609"/>
    </row>
    <row r="106" spans="2:14">
      <c r="G106" s="608"/>
      <c r="H106" s="609"/>
    </row>
    <row r="107" spans="2:14">
      <c r="G107" s="608"/>
      <c r="H107" s="607"/>
    </row>
    <row r="108" spans="2:14">
      <c r="G108" s="608"/>
      <c r="H108" s="609"/>
    </row>
    <row r="109" spans="2:14">
      <c r="G109" s="608"/>
      <c r="H109" s="607"/>
    </row>
  </sheetData>
  <mergeCells count="53">
    <mergeCell ref="L3:N4"/>
    <mergeCell ref="C4:J4"/>
    <mergeCell ref="B48:M48"/>
    <mergeCell ref="L12:N12"/>
    <mergeCell ref="B28:N28"/>
    <mergeCell ref="C29:I29"/>
    <mergeCell ref="L29:M29"/>
    <mergeCell ref="C30:K30"/>
    <mergeCell ref="B34:H34"/>
    <mergeCell ref="I34:J34"/>
    <mergeCell ref="B38:M38"/>
    <mergeCell ref="B42:I42"/>
    <mergeCell ref="L42:M42"/>
    <mergeCell ref="N5:N7"/>
    <mergeCell ref="C7:J7"/>
    <mergeCell ref="D11:E11"/>
    <mergeCell ref="H11:I11"/>
    <mergeCell ref="B1:B7"/>
    <mergeCell ref="C1:J1"/>
    <mergeCell ref="K1:K2"/>
    <mergeCell ref="C5:J5"/>
    <mergeCell ref="K5:K7"/>
    <mergeCell ref="L1:N2"/>
    <mergeCell ref="C2:J2"/>
    <mergeCell ref="C3:J3"/>
    <mergeCell ref="K3:K4"/>
    <mergeCell ref="L5:L7"/>
    <mergeCell ref="M5:M7"/>
    <mergeCell ref="L34:M34"/>
    <mergeCell ref="B35:H35"/>
    <mergeCell ref="B37:D37"/>
    <mergeCell ref="B73:H73"/>
    <mergeCell ref="L73:M73"/>
    <mergeCell ref="L52:M52"/>
    <mergeCell ref="L53:M53"/>
    <mergeCell ref="L54:M54"/>
    <mergeCell ref="L55:M55"/>
    <mergeCell ref="L56:M56"/>
    <mergeCell ref="B57:M57"/>
    <mergeCell ref="B61:H61"/>
    <mergeCell ref="L61:M61"/>
    <mergeCell ref="B67:M67"/>
    <mergeCell ref="B69:M69"/>
    <mergeCell ref="B89:N89"/>
    <mergeCell ref="B90:N90"/>
    <mergeCell ref="J96:N98"/>
    <mergeCell ref="B98:D98"/>
    <mergeCell ref="B74:H74"/>
    <mergeCell ref="L74:M74"/>
    <mergeCell ref="L75:M75"/>
    <mergeCell ref="L76:M76"/>
    <mergeCell ref="B77:M77"/>
    <mergeCell ref="B79:M79"/>
  </mergeCells>
  <pageMargins left="0.7" right="0.7" top="0.75" bottom="0.75" header="0.3" footer="0.3"/>
  <pageSetup paperSize="9" scale="46" orientation="portrait" r:id="rId1"/>
  <drawing r:id="rId2"/>
  <legacyDrawing r:id="rId3"/>
  <oleObjects>
    <mc:AlternateContent xmlns:mc="http://schemas.openxmlformats.org/markup-compatibility/2006">
      <mc:Choice Requires="x14">
        <oleObject progId="PBrush" shapeId="1272833" r:id="rId4">
          <objectPr defaultSize="0" autoPict="0" r:id="rId5">
            <anchor moveWithCells="1" sizeWithCells="1">
              <from>
                <xdr:col>1</xdr:col>
                <xdr:colOff>0</xdr:colOff>
                <xdr:row>0</xdr:row>
                <xdr:rowOff>76200</xdr:rowOff>
              </from>
              <to>
                <xdr:col>1</xdr:col>
                <xdr:colOff>781050</xdr:colOff>
                <xdr:row>3</xdr:row>
                <xdr:rowOff>57150</xdr:rowOff>
              </to>
            </anchor>
          </objectPr>
        </oleObject>
      </mc:Choice>
      <mc:Fallback>
        <oleObject progId="PBrush" shapeId="127283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0"/>
  <sheetViews>
    <sheetView topLeftCell="A31" zoomScale="75" zoomScaleNormal="75" workbookViewId="0">
      <selection activeCell="P11" sqref="P11"/>
    </sheetView>
  </sheetViews>
  <sheetFormatPr baseColWidth="10" defaultRowHeight="1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1"/>
      <c r="H25" s="1131"/>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32.25" customHeight="1" thickBot="1">
      <c r="A31" t="s">
        <v>1351</v>
      </c>
      <c r="B31" s="83" t="s">
        <v>1609</v>
      </c>
      <c r="C31" s="1177" t="s">
        <v>1608</v>
      </c>
      <c r="D31" s="1178"/>
      <c r="E31" s="1178"/>
      <c r="F31" s="1178"/>
      <c r="G31" s="1178"/>
      <c r="H31" s="1178"/>
      <c r="I31" s="1178"/>
      <c r="J31" s="1303"/>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558"/>
      <c r="N36" s="235"/>
    </row>
    <row r="37" spans="1:14">
      <c r="A37" s="116"/>
      <c r="B37" s="1102"/>
      <c r="C37" s="1103"/>
      <c r="D37" s="1103"/>
      <c r="E37" s="1103"/>
      <c r="F37" s="1103"/>
      <c r="G37" s="1103"/>
      <c r="H37" s="1105"/>
      <c r="I37" s="344"/>
      <c r="J37" s="345"/>
      <c r="K37" s="232"/>
      <c r="L37" s="557"/>
      <c r="M37" s="558"/>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558"/>
      <c r="N39" s="235"/>
    </row>
    <row r="40" spans="1:14">
      <c r="B40" s="554"/>
      <c r="C40" s="555"/>
      <c r="D40" s="555"/>
      <c r="E40" s="555"/>
      <c r="F40" s="559"/>
      <c r="G40" s="559"/>
      <c r="H40" s="117"/>
      <c r="I40" s="42"/>
      <c r="J40" s="43"/>
      <c r="K40" s="232"/>
      <c r="L40" s="239"/>
      <c r="M40" s="240"/>
      <c r="N40" s="236"/>
    </row>
    <row r="41" spans="1:14">
      <c r="B41" s="1096" t="s">
        <v>1036</v>
      </c>
      <c r="C41" s="1097"/>
      <c r="D41" s="1097"/>
      <c r="E41" s="44"/>
      <c r="F41" s="45"/>
      <c r="G41" s="45"/>
      <c r="H41" s="46"/>
      <c r="I41" s="42"/>
      <c r="J41" s="43"/>
      <c r="K41" s="242"/>
      <c r="L41" s="239"/>
      <c r="M41" s="337">
        <v>0.05</v>
      </c>
      <c r="N41" s="593">
        <f>N77*M41</f>
        <v>1364.7764500000003</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SUM(N36:N41)</f>
        <v>1364.7764500000003</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549" t="s">
        <v>1029</v>
      </c>
      <c r="K47" s="88" t="s">
        <v>1030</v>
      </c>
      <c r="L47" s="1113" t="s">
        <v>1039</v>
      </c>
      <c r="M47" s="1112"/>
      <c r="N47" s="89" t="s">
        <v>1035</v>
      </c>
    </row>
    <row r="48" spans="1:14">
      <c r="A48" s="173"/>
      <c r="B48" s="49"/>
      <c r="C48" s="244"/>
      <c r="D48" s="244"/>
      <c r="E48" s="244"/>
      <c r="F48" s="244"/>
      <c r="G48" s="244"/>
      <c r="H48" s="244"/>
      <c r="I48" s="244"/>
      <c r="J48" s="573"/>
      <c r="K48" s="245"/>
      <c r="L48" s="230"/>
      <c r="M48" s="338"/>
      <c r="N48" s="235"/>
    </row>
    <row r="49" spans="1:14">
      <c r="A49" s="173" t="s">
        <v>853</v>
      </c>
      <c r="B49" s="49" t="str">
        <f>VLOOKUP(A49,MATERIALES!A6:D373,3,FALSE)</f>
        <v>Alambre galvanizado No. 12</v>
      </c>
      <c r="C49" s="348"/>
      <c r="D49" s="348"/>
      <c r="E49" s="348"/>
      <c r="F49" s="348"/>
      <c r="G49" s="348"/>
      <c r="H49" s="348"/>
      <c r="I49" s="348"/>
      <c r="J49" s="574" t="str">
        <f>VLOOKUP(A49,MATERIALES!A5:D641,2,FALSE)</f>
        <v>kg</v>
      </c>
      <c r="K49" s="336">
        <v>1.1499999999999999</v>
      </c>
      <c r="L49" s="344"/>
      <c r="M49" s="338">
        <f>VLOOKUP(A49,MATERIALES!A6:D397,4,FALSE)</f>
        <v>4600</v>
      </c>
      <c r="N49" s="235">
        <f>K49*M49</f>
        <v>5290</v>
      </c>
    </row>
    <row r="50" spans="1:14">
      <c r="A50" s="173" t="s">
        <v>941</v>
      </c>
      <c r="B50" s="49" t="str">
        <f>VLOOKUP(A50,MATERIALES!A6:D373,3,FALSE)</f>
        <v xml:space="preserve">Formaleta (gaviones, juntas de bordillos, juntas de cunetas, muros, concretos clase D,E, F y G)
</v>
      </c>
      <c r="C50" s="348"/>
      <c r="D50" s="348"/>
      <c r="E50" s="348"/>
      <c r="F50" s="348"/>
      <c r="G50" s="348"/>
      <c r="H50" s="348"/>
      <c r="I50" s="348"/>
      <c r="J50" s="574" t="str">
        <f>VLOOKUP(A50,MATERIALES!A6:D642,2,FALSE)</f>
        <v>m2</v>
      </c>
      <c r="K50" s="336">
        <v>2</v>
      </c>
      <c r="L50" s="344"/>
      <c r="M50" s="338">
        <f>VLOOKUP(A50,MATERIALES!A6:D398,4,FALSE)</f>
        <v>4267.015774259763</v>
      </c>
      <c r="N50" s="235">
        <f>K50*M50</f>
        <v>8534.031548519526</v>
      </c>
    </row>
    <row r="51" spans="1:14">
      <c r="A51" s="173" t="s">
        <v>1005</v>
      </c>
      <c r="B51" s="49" t="str">
        <f>VLOOKUP(A51,MATERIALES!A6:D373,3,FALSE)</f>
        <v>Malla para gaviones (2M3)</v>
      </c>
      <c r="C51" s="348"/>
      <c r="D51" s="348"/>
      <c r="E51" s="348"/>
      <c r="F51" s="348"/>
      <c r="G51" s="348"/>
      <c r="H51" s="348"/>
      <c r="I51" s="348"/>
      <c r="J51" s="574" t="str">
        <f>VLOOKUP(A51,MATERIALES!A6:D643,2,FALSE)</f>
        <v>u</v>
      </c>
      <c r="K51" s="336">
        <v>0.5</v>
      </c>
      <c r="L51" s="344"/>
      <c r="M51" s="338">
        <f>VLOOKUP(A51,MATERIALES!A6:D399,4,FALSE)</f>
        <v>70000</v>
      </c>
      <c r="N51" s="235">
        <f>K51*M51</f>
        <v>35000</v>
      </c>
    </row>
    <row r="52" spans="1:14">
      <c r="B52" s="554"/>
      <c r="C52" s="577"/>
      <c r="D52" s="577"/>
      <c r="E52" s="577"/>
      <c r="F52" s="577"/>
      <c r="G52" s="577"/>
      <c r="H52" s="577"/>
      <c r="I52" s="577"/>
      <c r="J52" s="578"/>
      <c r="K52" s="142"/>
      <c r="L52" s="552"/>
      <c r="M52" s="349"/>
      <c r="N52" s="236"/>
    </row>
    <row r="53" spans="1:14">
      <c r="B53" s="141"/>
      <c r="C53" s="551"/>
      <c r="D53" s="551"/>
      <c r="E53" s="551"/>
      <c r="F53" s="551"/>
      <c r="G53" s="551"/>
      <c r="H53" s="551"/>
      <c r="I53" s="551"/>
      <c r="J53" s="573"/>
      <c r="K53" s="50"/>
      <c r="L53" s="552"/>
      <c r="M53" s="349"/>
      <c r="N53" s="236"/>
    </row>
    <row r="54" spans="1:14" ht="15.75" thickBot="1">
      <c r="B54" s="569"/>
      <c r="C54" s="546"/>
      <c r="D54" s="546"/>
      <c r="E54" s="546"/>
      <c r="F54" s="546"/>
      <c r="G54" s="546"/>
      <c r="H54" s="546"/>
      <c r="I54" s="546"/>
      <c r="J54" s="568"/>
      <c r="K54" s="118"/>
      <c r="L54" s="575"/>
      <c r="M54" s="380"/>
      <c r="N54" s="381"/>
    </row>
    <row r="55" spans="1:14" ht="15.75" thickBot="1">
      <c r="B55" s="1078" t="s">
        <v>1037</v>
      </c>
      <c r="C55" s="1079"/>
      <c r="D55" s="1079"/>
      <c r="E55" s="1079"/>
      <c r="F55" s="1079"/>
      <c r="G55" s="1079"/>
      <c r="H55" s="1079"/>
      <c r="I55" s="1079"/>
      <c r="J55" s="1079"/>
      <c r="K55" s="1079"/>
      <c r="L55" s="1079"/>
      <c r="M55" s="1080"/>
      <c r="N55" s="107">
        <f>SUM(N48:N54)</f>
        <v>48824.031548519524</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547" t="s">
        <v>1041</v>
      </c>
      <c r="C59" s="548"/>
      <c r="D59" s="548"/>
      <c r="E59" s="548"/>
      <c r="F59" s="548"/>
      <c r="G59" s="548"/>
      <c r="H59" s="79" t="s">
        <v>1029</v>
      </c>
      <c r="I59" s="80" t="s">
        <v>1042</v>
      </c>
      <c r="J59" s="81" t="s">
        <v>1043</v>
      </c>
      <c r="K59" s="79" t="s">
        <v>1044</v>
      </c>
      <c r="L59" s="1118" t="s">
        <v>1045</v>
      </c>
      <c r="M59" s="1119"/>
      <c r="N59" s="82" t="s">
        <v>1035</v>
      </c>
    </row>
    <row r="60" spans="1:14">
      <c r="B60" s="588"/>
      <c r="C60" s="551"/>
      <c r="D60" s="551"/>
      <c r="E60" s="551"/>
      <c r="F60" s="551"/>
      <c r="G60" s="551"/>
      <c r="H60" s="573"/>
      <c r="I60" s="242"/>
      <c r="J60" s="249"/>
      <c r="K60" s="242"/>
      <c r="L60" s="1106"/>
      <c r="M60" s="1107"/>
      <c r="N60" s="250"/>
    </row>
    <row r="61" spans="1:14">
      <c r="B61" s="588"/>
      <c r="C61" s="577"/>
      <c r="D61" s="577"/>
      <c r="E61" s="577"/>
      <c r="F61" s="577"/>
      <c r="G61" s="577"/>
      <c r="H61" s="573"/>
      <c r="I61" s="242"/>
      <c r="J61" s="249"/>
      <c r="K61" s="242"/>
      <c r="L61" s="1106"/>
      <c r="M61" s="1107"/>
      <c r="N61" s="250"/>
    </row>
    <row r="62" spans="1:14">
      <c r="B62" s="588"/>
      <c r="C62" s="577"/>
      <c r="D62" s="577"/>
      <c r="E62" s="577"/>
      <c r="F62" s="577"/>
      <c r="G62" s="577"/>
      <c r="H62" s="573"/>
      <c r="I62" s="242"/>
      <c r="J62" s="249"/>
      <c r="K62" s="242"/>
      <c r="L62" s="1106"/>
      <c r="M62" s="1107"/>
      <c r="N62" s="250"/>
    </row>
    <row r="63" spans="1:14">
      <c r="B63" s="588"/>
      <c r="C63" s="577"/>
      <c r="D63" s="577"/>
      <c r="E63" s="577"/>
      <c r="F63" s="577"/>
      <c r="G63" s="577"/>
      <c r="H63" s="573"/>
      <c r="I63" s="242"/>
      <c r="J63" s="249"/>
      <c r="K63" s="242"/>
      <c r="L63" s="1106"/>
      <c r="M63" s="1107"/>
      <c r="N63" s="250"/>
    </row>
    <row r="64" spans="1:14">
      <c r="B64" s="588"/>
      <c r="C64" s="577"/>
      <c r="D64" s="577"/>
      <c r="E64" s="577"/>
      <c r="F64" s="577"/>
      <c r="G64" s="577"/>
      <c r="H64" s="578"/>
      <c r="I64" s="242"/>
      <c r="J64" s="242"/>
      <c r="K64" s="242"/>
      <c r="L64" s="579"/>
      <c r="M64" s="580"/>
      <c r="N64" s="254"/>
    </row>
    <row r="65" spans="1:15" ht="15.75" thickBot="1">
      <c r="B65" s="545"/>
      <c r="C65" s="546"/>
      <c r="D65" s="546"/>
      <c r="E65" s="546"/>
      <c r="F65" s="546"/>
      <c r="G65" s="546"/>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0</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5" t="s">
        <v>11</v>
      </c>
      <c r="B71" s="576" t="str">
        <f>VLOOKUP(A71,'MANO DE OBRA'!A8:D68,3,FALSE)</f>
        <v>Obrero (4)</v>
      </c>
      <c r="C71" s="577"/>
      <c r="D71" s="577"/>
      <c r="E71" s="577"/>
      <c r="F71" s="577"/>
      <c r="G71" s="577"/>
      <c r="H71" s="577"/>
      <c r="I71" s="255">
        <f>K71/J71*100</f>
        <v>98362.266666666663</v>
      </c>
      <c r="J71" s="256">
        <v>185</v>
      </c>
      <c r="K71" s="257">
        <f>VLOOKUP(A71,'MANO DE OBRA'!A8:D99,4,FALSE)</f>
        <v>181970.19333333333</v>
      </c>
      <c r="L71" s="56"/>
      <c r="M71" s="357">
        <v>10</v>
      </c>
      <c r="N71" s="586">
        <f>K71/M71</f>
        <v>18197.019333333334</v>
      </c>
      <c r="O71" s="109"/>
    </row>
    <row r="72" spans="1:15">
      <c r="A72" s="145" t="s">
        <v>30</v>
      </c>
      <c r="B72" s="576" t="str">
        <f>VLOOKUP(A72,'MANO DE OBRA'!A8:D69,3,FALSE)</f>
        <v>Oficial</v>
      </c>
      <c r="C72" s="577"/>
      <c r="D72" s="577"/>
      <c r="E72" s="577"/>
      <c r="F72" s="577"/>
      <c r="G72" s="577"/>
      <c r="H72" s="577"/>
      <c r="I72" s="255">
        <f>K72/J72*100</f>
        <v>49181.133333333331</v>
      </c>
      <c r="J72" s="256">
        <v>185</v>
      </c>
      <c r="K72" s="257">
        <f>VLOOKUP(A72,'MANO DE OBRA'!A8:D100,4,FALSE)</f>
        <v>90985.096666666665</v>
      </c>
      <c r="L72" s="56"/>
      <c r="M72" s="357">
        <f>+M71</f>
        <v>10</v>
      </c>
      <c r="N72" s="586">
        <f>K72/M72</f>
        <v>9098.5096666666668</v>
      </c>
    </row>
    <row r="73" spans="1:15">
      <c r="B73" s="576"/>
      <c r="C73" s="577"/>
      <c r="D73" s="577"/>
      <c r="E73" s="577"/>
      <c r="F73" s="577"/>
      <c r="G73" s="577"/>
      <c r="H73" s="577"/>
      <c r="I73" s="255"/>
      <c r="J73" s="256"/>
      <c r="K73" s="257"/>
      <c r="L73" s="56"/>
      <c r="M73" s="355"/>
      <c r="N73" s="586"/>
    </row>
    <row r="74" spans="1:15">
      <c r="B74" s="576"/>
      <c r="C74" s="577"/>
      <c r="D74" s="577"/>
      <c r="E74" s="577"/>
      <c r="F74" s="577"/>
      <c r="G74" s="577"/>
      <c r="H74" s="577"/>
      <c r="I74" s="242"/>
      <c r="J74" s="260"/>
      <c r="K74" s="585"/>
      <c r="L74" s="552"/>
      <c r="M74" s="263"/>
      <c r="N74" s="584"/>
    </row>
    <row r="75" spans="1:15">
      <c r="B75" s="576"/>
      <c r="C75" s="577"/>
      <c r="D75" s="577"/>
      <c r="E75" s="577"/>
      <c r="F75" s="577"/>
      <c r="G75" s="577"/>
      <c r="H75" s="577"/>
      <c r="I75" s="242"/>
      <c r="J75" s="260"/>
      <c r="K75" s="585"/>
      <c r="L75" s="552"/>
      <c r="M75" s="263"/>
      <c r="N75" s="584"/>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583">
        <f>SUM(N71:N76)</f>
        <v>27295.529000000002</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77484.336998519517</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548"/>
      <c r="J83" s="561"/>
      <c r="K83" s="265" t="s">
        <v>1054</v>
      </c>
      <c r="L83" s="1083" t="s">
        <v>1055</v>
      </c>
      <c r="M83" s="1084"/>
      <c r="N83" s="266"/>
    </row>
    <row r="84" spans="1:14">
      <c r="B84" s="1085" t="s">
        <v>1056</v>
      </c>
      <c r="C84" s="1086"/>
      <c r="D84" s="1086"/>
      <c r="E84" s="1086"/>
      <c r="F84" s="1086"/>
      <c r="G84" s="1086"/>
      <c r="H84" s="1086"/>
      <c r="I84" s="90"/>
      <c r="J84" s="91"/>
      <c r="K84" s="582">
        <v>0.2</v>
      </c>
      <c r="L84" s="1065">
        <f>N79*K84</f>
        <v>15496.867399703904</v>
      </c>
      <c r="M84" s="1066"/>
      <c r="N84" s="57"/>
    </row>
    <row r="85" spans="1:14">
      <c r="B85" s="92" t="s">
        <v>1057</v>
      </c>
      <c r="C85" s="93"/>
      <c r="D85" s="93"/>
      <c r="E85" s="93"/>
      <c r="F85" s="93"/>
      <c r="G85" s="93"/>
      <c r="H85" s="93"/>
      <c r="I85" s="90"/>
      <c r="J85" s="91"/>
      <c r="K85" s="582">
        <v>0.05</v>
      </c>
      <c r="L85" s="1065">
        <f>N79*K85</f>
        <v>3874.216849925976</v>
      </c>
      <c r="M85" s="1066"/>
      <c r="N85" s="57"/>
    </row>
    <row r="86" spans="1:14" ht="15.75" thickBot="1">
      <c r="B86" s="94" t="s">
        <v>1058</v>
      </c>
      <c r="C86" s="95"/>
      <c r="D86" s="95"/>
      <c r="E86" s="95"/>
      <c r="F86" s="95"/>
      <c r="G86" s="95"/>
      <c r="H86" s="95"/>
      <c r="I86" s="96"/>
      <c r="J86" s="97"/>
      <c r="K86" s="581">
        <v>0.05</v>
      </c>
      <c r="L86" s="1067">
        <f>N79*K86</f>
        <v>3874.216849925976</v>
      </c>
      <c r="M86" s="1068"/>
      <c r="N86" s="57"/>
    </row>
    <row r="87" spans="1:14" ht="15.75" thickBot="1">
      <c r="B87" s="1069" t="s">
        <v>1037</v>
      </c>
      <c r="C87" s="1070"/>
      <c r="D87" s="1070"/>
      <c r="E87" s="1070"/>
      <c r="F87" s="1070"/>
      <c r="G87" s="1070"/>
      <c r="H87" s="1070"/>
      <c r="I87" s="1070"/>
      <c r="J87" s="1070"/>
      <c r="K87" s="1070"/>
      <c r="L87" s="1070"/>
      <c r="M87" s="1071"/>
      <c r="N87" s="58">
        <f>L84+L85+L86</f>
        <v>23245.301099555854</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ROUND(N79+N87,0)</f>
        <v>100730</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570"/>
      <c r="C110" s="571"/>
      <c r="D110" s="571"/>
      <c r="E110" s="571"/>
      <c r="F110" s="571"/>
      <c r="G110" s="571"/>
      <c r="H110" s="571"/>
      <c r="I110" s="571"/>
      <c r="J110" s="571"/>
      <c r="K110" s="571"/>
      <c r="L110" s="571"/>
      <c r="M110" s="571"/>
      <c r="N110" s="572"/>
    </row>
    <row r="111" spans="2:14">
      <c r="B111" s="570"/>
      <c r="C111" s="571"/>
      <c r="D111" s="571"/>
      <c r="E111" s="571"/>
      <c r="F111" s="571"/>
      <c r="G111" s="571"/>
      <c r="H111" s="571"/>
      <c r="I111" s="571"/>
      <c r="J111" s="571"/>
      <c r="K111" s="571"/>
      <c r="L111" s="571"/>
      <c r="M111" s="571"/>
      <c r="N111" s="572"/>
    </row>
    <row r="112" spans="2:14">
      <c r="B112" s="570"/>
      <c r="C112" s="571"/>
      <c r="D112" s="571"/>
      <c r="E112" s="571"/>
      <c r="F112" s="571"/>
      <c r="G112" s="571"/>
      <c r="H112" s="571"/>
      <c r="I112" s="571"/>
      <c r="J112" s="571"/>
      <c r="K112" s="571"/>
      <c r="L112" s="571"/>
      <c r="M112" s="571"/>
      <c r="N112" s="572"/>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5">
    <mergeCell ref="B106:N107"/>
    <mergeCell ref="B108:N109"/>
    <mergeCell ref="J119:N120"/>
    <mergeCell ref="B79:M79"/>
    <mergeCell ref="B83:H83"/>
    <mergeCell ref="L83:M83"/>
    <mergeCell ref="B84:H84"/>
    <mergeCell ref="L84:M84"/>
    <mergeCell ref="L85:M85"/>
    <mergeCell ref="L86:M86"/>
    <mergeCell ref="B87:M87"/>
    <mergeCell ref="B89:M89"/>
    <mergeCell ref="B77:M77"/>
    <mergeCell ref="L59:M59"/>
    <mergeCell ref="L60:M60"/>
    <mergeCell ref="L61:M61"/>
    <mergeCell ref="L62:M62"/>
    <mergeCell ref="B76:H76"/>
    <mergeCell ref="L76:M76"/>
    <mergeCell ref="L63:M63"/>
    <mergeCell ref="L65:M65"/>
    <mergeCell ref="B66:M66"/>
    <mergeCell ref="B70:H70"/>
    <mergeCell ref="L70:M70"/>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27:N27"/>
    <mergeCell ref="C29:I29"/>
    <mergeCell ref="L29:M29"/>
    <mergeCell ref="C30:I30"/>
    <mergeCell ref="L30:M30"/>
    <mergeCell ref="C31:J31"/>
    <mergeCell ref="L1:N2"/>
    <mergeCell ref="C2:J2"/>
    <mergeCell ref="C3:J3"/>
    <mergeCell ref="K3:K4"/>
    <mergeCell ref="L12:N12"/>
    <mergeCell ref="F25:H25"/>
    <mergeCell ref="D11:E11"/>
    <mergeCell ref="B10:E10"/>
    <mergeCell ref="I10:J10"/>
    <mergeCell ref="B1:B6"/>
    <mergeCell ref="C1:J1"/>
    <mergeCell ref="K1:K2"/>
    <mergeCell ref="C5:J5"/>
    <mergeCell ref="K5:K6"/>
    <mergeCell ref="L3:N4"/>
    <mergeCell ref="C4:J4"/>
    <mergeCell ref="L5:L6"/>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73857"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127385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09"/>
  <sheetViews>
    <sheetView topLeftCell="A30" zoomScale="87" zoomScaleNormal="87" zoomScaleSheetLayoutView="90" workbookViewId="0">
      <selection activeCell="P11" sqref="P11"/>
    </sheetView>
  </sheetViews>
  <sheetFormatPr baseColWidth="10" defaultRowHeight="15"/>
  <cols>
    <col min="1" max="1" width="10.42578125" style="131" bestFit="1" customWidth="1"/>
    <col min="2" max="2" width="13.28515625" style="131" customWidth="1"/>
    <col min="3" max="8" width="11.42578125" style="131"/>
    <col min="9" max="9" width="13.140625" style="131" customWidth="1"/>
    <col min="10" max="10" width="15.5703125" style="131" customWidth="1"/>
    <col min="11" max="11" width="24.85546875" style="131" customWidth="1"/>
    <col min="12" max="12" width="11.42578125" style="131"/>
    <col min="13" max="13" width="13.42578125" style="131" customWidth="1"/>
    <col min="14" max="14" width="17.42578125" style="131" customWidth="1"/>
    <col min="15" max="15" width="12" style="131" bestFit="1" customWidth="1"/>
    <col min="16" max="16384" width="11.42578125" style="131"/>
  </cols>
  <sheetData>
    <row r="1" spans="2:14" ht="15.75" thickTop="1">
      <c r="B1" s="1280"/>
      <c r="C1" s="1282"/>
      <c r="D1" s="1283"/>
      <c r="E1" s="1283"/>
      <c r="F1" s="1283"/>
      <c r="G1" s="1283"/>
      <c r="H1" s="1283"/>
      <c r="I1" s="1283"/>
      <c r="J1" s="1284"/>
      <c r="K1" s="1285" t="s">
        <v>1017</v>
      </c>
      <c r="L1" s="1290" t="s">
        <v>1607</v>
      </c>
      <c r="M1" s="1291"/>
      <c r="N1" s="1292"/>
    </row>
    <row r="2" spans="2:14" ht="25.5" customHeight="1">
      <c r="B2" s="1281"/>
      <c r="C2" s="1287" t="s">
        <v>1018</v>
      </c>
      <c r="D2" s="1288"/>
      <c r="E2" s="1288"/>
      <c r="F2" s="1288"/>
      <c r="G2" s="1288"/>
      <c r="H2" s="1288"/>
      <c r="I2" s="1288"/>
      <c r="J2" s="1289"/>
      <c r="K2" s="1286"/>
      <c r="L2" s="1293"/>
      <c r="M2" s="1294"/>
      <c r="N2" s="1295"/>
    </row>
    <row r="3" spans="2:14" ht="15.75">
      <c r="B3" s="1281"/>
      <c r="C3" s="1287" t="s">
        <v>1606</v>
      </c>
      <c r="D3" s="1288"/>
      <c r="E3" s="1288"/>
      <c r="F3" s="1288"/>
      <c r="G3" s="1288"/>
      <c r="H3" s="1288"/>
      <c r="I3" s="1288"/>
      <c r="J3" s="1289"/>
      <c r="K3" s="1245" t="s">
        <v>1019</v>
      </c>
      <c r="L3" s="1297">
        <v>1</v>
      </c>
      <c r="M3" s="1298"/>
      <c r="N3" s="1299"/>
    </row>
    <row r="4" spans="2:14" ht="15.75">
      <c r="B4" s="1281"/>
      <c r="C4" s="1287" t="s">
        <v>1605</v>
      </c>
      <c r="D4" s="1288"/>
      <c r="E4" s="1288"/>
      <c r="F4" s="1288"/>
      <c r="G4" s="1288"/>
      <c r="H4" s="1288"/>
      <c r="I4" s="1288"/>
      <c r="J4" s="1289"/>
      <c r="K4" s="1296"/>
      <c r="L4" s="1300"/>
      <c r="M4" s="1301"/>
      <c r="N4" s="1302"/>
    </row>
    <row r="5" spans="2:14" ht="15.75">
      <c r="B5" s="1281"/>
      <c r="C5" s="1287" t="s">
        <v>1604</v>
      </c>
      <c r="D5" s="1288"/>
      <c r="E5" s="1288"/>
      <c r="F5" s="1288"/>
      <c r="G5" s="1288"/>
      <c r="H5" s="1288"/>
      <c r="I5" s="1288"/>
      <c r="J5" s="1289"/>
      <c r="K5" s="1245" t="s">
        <v>1020</v>
      </c>
      <c r="L5" s="1245">
        <v>1</v>
      </c>
      <c r="M5" s="1245" t="s">
        <v>1021</v>
      </c>
      <c r="N5" s="1258">
        <v>1</v>
      </c>
    </row>
    <row r="6" spans="2:14">
      <c r="B6" s="1281"/>
      <c r="C6" s="785"/>
      <c r="D6" s="784"/>
      <c r="E6" s="784"/>
      <c r="F6" s="784"/>
      <c r="G6" s="784"/>
      <c r="H6" s="784"/>
      <c r="I6" s="784"/>
      <c r="J6" s="783"/>
      <c r="K6" s="1246"/>
      <c r="L6" s="1246"/>
      <c r="M6" s="1246"/>
      <c r="N6" s="1259"/>
    </row>
    <row r="7" spans="2:14">
      <c r="B7" s="1281"/>
      <c r="C7" s="1260"/>
      <c r="D7" s="1261"/>
      <c r="E7" s="1261"/>
      <c r="F7" s="1261"/>
      <c r="G7" s="1261"/>
      <c r="H7" s="1261"/>
      <c r="I7" s="1261"/>
      <c r="J7" s="1262"/>
      <c r="K7" s="1246"/>
      <c r="L7" s="1246"/>
      <c r="M7" s="1246"/>
      <c r="N7" s="1259"/>
    </row>
    <row r="8" spans="2:14" ht="3" customHeight="1" thickBot="1">
      <c r="B8" s="782"/>
      <c r="C8" s="781"/>
      <c r="D8" s="781"/>
      <c r="E8" s="781"/>
      <c r="F8" s="781"/>
      <c r="G8" s="781"/>
      <c r="H8" s="781"/>
      <c r="I8" s="781"/>
      <c r="J8" s="781"/>
      <c r="K8" s="781"/>
      <c r="L8" s="780"/>
      <c r="M8" s="780"/>
      <c r="N8" s="779"/>
    </row>
    <row r="9" spans="2:14">
      <c r="B9" s="778"/>
      <c r="C9" s="776"/>
      <c r="D9" s="776"/>
      <c r="E9" s="776"/>
      <c r="F9" s="776"/>
      <c r="G9" s="776"/>
      <c r="H9" s="777"/>
      <c r="I9" s="776"/>
      <c r="J9" s="776"/>
      <c r="K9" s="771" t="s">
        <v>1022</v>
      </c>
      <c r="L9" s="775" t="s">
        <v>1603</v>
      </c>
      <c r="M9" s="775" t="s">
        <v>1602</v>
      </c>
      <c r="N9" s="774" t="s">
        <v>1601</v>
      </c>
    </row>
    <row r="10" spans="2:14">
      <c r="B10" s="773"/>
      <c r="C10" s="772"/>
      <c r="D10" s="772"/>
      <c r="E10" s="772"/>
      <c r="F10" s="772"/>
      <c r="G10" s="772"/>
      <c r="H10" s="772"/>
      <c r="I10" s="772"/>
      <c r="J10" s="772"/>
      <c r="K10" s="771"/>
      <c r="L10" s="770"/>
      <c r="M10" s="770"/>
      <c r="N10" s="769"/>
    </row>
    <row r="11" spans="2:14">
      <c r="B11" s="768" t="s">
        <v>1023</v>
      </c>
      <c r="C11" s="767"/>
      <c r="D11" s="1279"/>
      <c r="E11" s="1279"/>
      <c r="F11" s="765"/>
      <c r="G11" s="765"/>
      <c r="H11" s="1279"/>
      <c r="I11" s="1279"/>
      <c r="J11" s="766"/>
      <c r="K11" s="766" t="s">
        <v>1024</v>
      </c>
      <c r="L11" s="765"/>
      <c r="M11" s="765"/>
      <c r="N11" s="764"/>
    </row>
    <row r="12" spans="2:14" ht="9" customHeight="1">
      <c r="B12" s="763"/>
      <c r="C12" s="762"/>
      <c r="D12" s="761"/>
      <c r="E12" s="761"/>
      <c r="F12" s="761"/>
      <c r="G12" s="761"/>
      <c r="H12" s="762"/>
      <c r="I12" s="761"/>
      <c r="J12" s="762"/>
      <c r="K12" s="761"/>
      <c r="L12" s="1263"/>
      <c r="M12" s="1263"/>
      <c r="N12" s="1264"/>
    </row>
    <row r="13" spans="2:14" ht="9.75" customHeight="1">
      <c r="B13" s="763"/>
      <c r="C13" s="762"/>
      <c r="D13" s="761"/>
      <c r="E13" s="761"/>
      <c r="F13" s="761"/>
      <c r="G13" s="761"/>
      <c r="H13" s="762"/>
      <c r="I13" s="761"/>
      <c r="J13" s="762"/>
      <c r="K13" s="761"/>
      <c r="L13" s="761"/>
      <c r="M13" s="761"/>
      <c r="N13" s="760"/>
    </row>
    <row r="14" spans="2:14" ht="3.75" customHeight="1" thickBot="1">
      <c r="B14" s="759"/>
      <c r="C14" s="758"/>
      <c r="D14" s="758"/>
      <c r="E14" s="758"/>
      <c r="F14" s="758"/>
      <c r="G14" s="758"/>
      <c r="H14" s="758"/>
      <c r="I14" s="758"/>
      <c r="J14" s="758"/>
      <c r="K14" s="758"/>
      <c r="L14" s="758"/>
      <c r="M14" s="758"/>
      <c r="N14" s="757"/>
    </row>
    <row r="15" spans="2:14">
      <c r="B15" s="632"/>
      <c r="C15" s="631"/>
      <c r="D15" s="611"/>
      <c r="E15" s="611"/>
      <c r="F15" s="611"/>
      <c r="G15" s="611"/>
      <c r="H15" s="611"/>
      <c r="I15" s="611"/>
      <c r="J15" s="611"/>
      <c r="K15" s="611"/>
      <c r="L15" s="611"/>
      <c r="M15" s="611"/>
      <c r="N15" s="630"/>
    </row>
    <row r="16" spans="2:14">
      <c r="B16" s="621"/>
      <c r="C16" s="611"/>
      <c r="D16" s="611"/>
      <c r="E16" s="611"/>
      <c r="F16" s="611"/>
      <c r="G16" s="611"/>
      <c r="H16" s="611"/>
      <c r="I16" s="611"/>
      <c r="J16" s="611"/>
      <c r="K16" s="611"/>
      <c r="L16" s="611"/>
      <c r="M16" s="611"/>
      <c r="N16" s="619"/>
    </row>
    <row r="17" spans="1:14">
      <c r="B17" s="748" t="s">
        <v>1025</v>
      </c>
      <c r="C17" s="756"/>
      <c r="D17" s="754"/>
      <c r="E17" s="755" t="s">
        <v>1021</v>
      </c>
      <c r="F17" s="741"/>
      <c r="G17" s="754"/>
      <c r="H17" s="754"/>
      <c r="I17" s="741"/>
      <c r="J17" s="741"/>
      <c r="K17" s="741"/>
      <c r="L17" s="741"/>
      <c r="M17" s="741"/>
      <c r="N17" s="619"/>
    </row>
    <row r="18" spans="1:14">
      <c r="B18" s="746" t="s">
        <v>1600</v>
      </c>
      <c r="C18" s="745"/>
      <c r="D18" s="753"/>
      <c r="E18" s="752"/>
      <c r="F18" s="752"/>
      <c r="G18" s="752"/>
      <c r="H18" s="752"/>
      <c r="I18" s="752"/>
      <c r="J18" s="752"/>
      <c r="K18" s="752"/>
      <c r="L18" s="752"/>
      <c r="M18" s="752"/>
      <c r="N18" s="751"/>
    </row>
    <row r="19" spans="1:14">
      <c r="B19" s="746"/>
      <c r="C19" s="745"/>
      <c r="D19" s="753"/>
      <c r="E19" s="752"/>
      <c r="F19" s="752"/>
      <c r="G19" s="752"/>
      <c r="H19" s="752"/>
      <c r="I19" s="752"/>
      <c r="J19" s="752"/>
      <c r="K19" s="752"/>
      <c r="L19" s="752"/>
      <c r="M19" s="752"/>
      <c r="N19" s="751"/>
    </row>
    <row r="20" spans="1:14">
      <c r="B20" s="746"/>
      <c r="C20" s="745"/>
      <c r="D20" s="750"/>
      <c r="E20" s="750"/>
      <c r="F20" s="750"/>
      <c r="G20" s="750"/>
      <c r="H20" s="750"/>
      <c r="I20" s="750"/>
      <c r="J20" s="750"/>
      <c r="K20" s="750"/>
      <c r="L20" s="750"/>
      <c r="M20" s="750"/>
      <c r="N20" s="749"/>
    </row>
    <row r="21" spans="1:14">
      <c r="B21" s="746" t="s">
        <v>1599</v>
      </c>
      <c r="C21" s="745"/>
      <c r="D21" s="744"/>
      <c r="E21" s="744"/>
      <c r="F21" s="744"/>
      <c r="G21" s="744"/>
      <c r="H21" s="744"/>
      <c r="I21" s="744"/>
      <c r="J21" s="744"/>
      <c r="K21" s="744"/>
      <c r="L21" s="744"/>
      <c r="M21" s="744"/>
      <c r="N21" s="743"/>
    </row>
    <row r="22" spans="1:14">
      <c r="B22" s="746"/>
      <c r="C22" s="745"/>
      <c r="D22" s="616"/>
      <c r="E22" s="616"/>
      <c r="F22" s="616"/>
      <c r="G22" s="616"/>
      <c r="H22" s="616"/>
      <c r="I22" s="616"/>
      <c r="J22" s="616"/>
      <c r="K22" s="616"/>
      <c r="L22" s="616"/>
      <c r="M22" s="616"/>
      <c r="N22" s="615"/>
    </row>
    <row r="23" spans="1:14">
      <c r="B23" s="746" t="s">
        <v>1598</v>
      </c>
      <c r="C23" s="745"/>
      <c r="D23" s="744"/>
      <c r="E23" s="744"/>
      <c r="F23" s="744"/>
      <c r="G23" s="744"/>
      <c r="H23" s="744"/>
      <c r="I23" s="744"/>
      <c r="J23" s="744"/>
      <c r="K23" s="744"/>
      <c r="L23" s="744"/>
      <c r="M23" s="744"/>
      <c r="N23" s="743"/>
    </row>
    <row r="24" spans="1:14">
      <c r="B24" s="746"/>
      <c r="C24" s="745"/>
      <c r="D24" s="616"/>
      <c r="E24" s="616"/>
      <c r="F24" s="616"/>
      <c r="G24" s="616"/>
      <c r="H24" s="616"/>
      <c r="I24" s="616"/>
      <c r="J24" s="616"/>
      <c r="K24" s="616"/>
      <c r="L24" s="616"/>
      <c r="M24" s="616"/>
      <c r="N24" s="615"/>
    </row>
    <row r="25" spans="1:14">
      <c r="B25" s="748"/>
      <c r="C25" s="747"/>
      <c r="D25" s="616"/>
      <c r="E25" s="616"/>
      <c r="F25" s="616"/>
      <c r="G25" s="616"/>
      <c r="H25" s="616"/>
      <c r="I25" s="616"/>
      <c r="J25" s="616"/>
      <c r="K25" s="616"/>
      <c r="L25" s="616"/>
      <c r="M25" s="616"/>
      <c r="N25" s="615"/>
    </row>
    <row r="26" spans="1:14">
      <c r="B26" s="746" t="s">
        <v>1597</v>
      </c>
      <c r="C26" s="745"/>
      <c r="D26" s="616"/>
      <c r="E26" s="616"/>
      <c r="F26" s="616"/>
      <c r="G26" s="616"/>
      <c r="H26" s="616"/>
      <c r="I26" s="744"/>
      <c r="J26" s="744"/>
      <c r="K26" s="744"/>
      <c r="L26" s="744"/>
      <c r="M26" s="744"/>
      <c r="N26" s="743"/>
    </row>
    <row r="27" spans="1:14" ht="15.75" thickBot="1">
      <c r="B27" s="621"/>
      <c r="C27" s="741"/>
      <c r="D27" s="741"/>
      <c r="E27" s="741"/>
      <c r="F27" s="741"/>
      <c r="G27" s="741"/>
      <c r="H27" s="741"/>
      <c r="I27" s="741"/>
      <c r="J27" s="741"/>
      <c r="K27" s="741"/>
      <c r="L27" s="742"/>
      <c r="M27" s="741"/>
      <c r="N27" s="619"/>
    </row>
    <row r="28" spans="1:14" ht="16.5" thickBot="1">
      <c r="B28" s="1265" t="s">
        <v>1026</v>
      </c>
      <c r="C28" s="1266"/>
      <c r="D28" s="1266"/>
      <c r="E28" s="1266"/>
      <c r="F28" s="1266"/>
      <c r="G28" s="1266"/>
      <c r="H28" s="1266"/>
      <c r="I28" s="1266"/>
      <c r="J28" s="1266"/>
      <c r="K28" s="1266"/>
      <c r="L28" s="1266"/>
      <c r="M28" s="1266"/>
      <c r="N28" s="1267"/>
    </row>
    <row r="29" spans="1:14" ht="17.25" customHeight="1">
      <c r="B29" s="738" t="s">
        <v>1027</v>
      </c>
      <c r="C29" s="1268" t="s">
        <v>1028</v>
      </c>
      <c r="D29" s="1269"/>
      <c r="E29" s="1269"/>
      <c r="F29" s="1269"/>
      <c r="G29" s="1269"/>
      <c r="H29" s="1269"/>
      <c r="I29" s="1269"/>
      <c r="J29" s="740"/>
      <c r="K29" s="739"/>
      <c r="L29" s="1270" t="s">
        <v>1029</v>
      </c>
      <c r="M29" s="1271"/>
      <c r="N29" s="738" t="s">
        <v>1030</v>
      </c>
    </row>
    <row r="30" spans="1:14" s="734" customFormat="1" ht="35.25" customHeight="1" thickBot="1">
      <c r="A30" s="734" t="s">
        <v>1351</v>
      </c>
      <c r="B30" s="83" t="s">
        <v>1618</v>
      </c>
      <c r="C30" s="1177" t="s">
        <v>1617</v>
      </c>
      <c r="D30" s="1178"/>
      <c r="E30" s="1178"/>
      <c r="F30" s="1178"/>
      <c r="G30" s="1178"/>
      <c r="H30" s="1178"/>
      <c r="I30" s="1178"/>
      <c r="J30" s="1178"/>
      <c r="K30" s="1179"/>
      <c r="L30" s="606" t="s">
        <v>952</v>
      </c>
      <c r="M30" s="736"/>
      <c r="N30" s="735"/>
    </row>
    <row r="31" spans="1:14" ht="6" customHeight="1">
      <c r="B31" s="733"/>
      <c r="C31" s="732"/>
      <c r="D31" s="732"/>
      <c r="E31" s="732"/>
      <c r="F31" s="732"/>
      <c r="G31" s="732"/>
      <c r="H31" s="732"/>
      <c r="I31" s="732"/>
      <c r="J31" s="732"/>
      <c r="K31" s="732"/>
      <c r="L31" s="732"/>
      <c r="M31" s="732"/>
      <c r="N31" s="731"/>
    </row>
    <row r="32" spans="1:14">
      <c r="B32" s="730" t="s">
        <v>1031</v>
      </c>
      <c r="C32" s="729"/>
      <c r="D32" s="729"/>
      <c r="E32" s="729"/>
      <c r="F32" s="729"/>
      <c r="G32" s="729"/>
      <c r="H32" s="729"/>
      <c r="I32" s="729"/>
      <c r="J32" s="729"/>
      <c r="K32" s="729"/>
      <c r="L32" s="729"/>
      <c r="M32" s="729"/>
      <c r="N32" s="728"/>
    </row>
    <row r="33" spans="1:14" ht="15.75" thickBot="1">
      <c r="B33" s="727"/>
      <c r="C33" s="653"/>
      <c r="D33" s="653"/>
      <c r="E33" s="653"/>
      <c r="F33" s="653"/>
      <c r="G33" s="653"/>
      <c r="H33" s="653"/>
      <c r="I33" s="706"/>
      <c r="J33" s="706"/>
      <c r="K33" s="653"/>
      <c r="L33" s="653"/>
      <c r="M33" s="653"/>
      <c r="N33" s="652"/>
    </row>
    <row r="34" spans="1:14">
      <c r="B34" s="1275" t="s">
        <v>1028</v>
      </c>
      <c r="C34" s="1276"/>
      <c r="D34" s="1276"/>
      <c r="E34" s="1276"/>
      <c r="F34" s="1276"/>
      <c r="G34" s="1276"/>
      <c r="H34" s="1248"/>
      <c r="I34" s="1277" t="s">
        <v>1032</v>
      </c>
      <c r="J34" s="1278"/>
      <c r="K34" s="726" t="s">
        <v>1033</v>
      </c>
      <c r="L34" s="1247" t="s">
        <v>1034</v>
      </c>
      <c r="M34" s="1248"/>
      <c r="N34" s="725" t="s">
        <v>1035</v>
      </c>
    </row>
    <row r="35" spans="1:14">
      <c r="B35" s="1249"/>
      <c r="C35" s="1250"/>
      <c r="D35" s="1250"/>
      <c r="E35" s="1250"/>
      <c r="F35" s="1250"/>
      <c r="G35" s="1250"/>
      <c r="H35" s="1251"/>
      <c r="I35" s="713"/>
      <c r="J35" s="712"/>
      <c r="K35" s="719"/>
      <c r="L35" s="711"/>
      <c r="M35" s="724"/>
      <c r="N35" s="690"/>
    </row>
    <row r="36" spans="1:14">
      <c r="B36" s="723"/>
      <c r="C36" s="722"/>
      <c r="D36" s="722"/>
      <c r="E36" s="722"/>
      <c r="F36" s="721"/>
      <c r="G36" s="721"/>
      <c r="H36" s="720"/>
      <c r="I36" s="713"/>
      <c r="J36" s="712"/>
      <c r="K36" s="719"/>
      <c r="L36" s="711"/>
      <c r="M36" s="718"/>
      <c r="N36" s="717"/>
    </row>
    <row r="37" spans="1:14" ht="15.75" thickBot="1">
      <c r="B37" s="1252" t="s">
        <v>1036</v>
      </c>
      <c r="C37" s="1253"/>
      <c r="D37" s="1253"/>
      <c r="E37" s="716"/>
      <c r="F37" s="715"/>
      <c r="G37" s="715"/>
      <c r="H37" s="714"/>
      <c r="I37" s="713"/>
      <c r="J37" s="712"/>
      <c r="K37" s="665"/>
      <c r="L37" s="711"/>
      <c r="M37" s="710">
        <v>0.05</v>
      </c>
      <c r="N37" s="709">
        <f>N67*M37</f>
        <v>682.38822500000015</v>
      </c>
    </row>
    <row r="38" spans="1:14" ht="15.75" thickBot="1">
      <c r="B38" s="1224" t="s">
        <v>1037</v>
      </c>
      <c r="C38" s="1225"/>
      <c r="D38" s="1225"/>
      <c r="E38" s="1225"/>
      <c r="F38" s="1225"/>
      <c r="G38" s="1225"/>
      <c r="H38" s="1225"/>
      <c r="I38" s="1225"/>
      <c r="J38" s="1225"/>
      <c r="K38" s="1225"/>
      <c r="L38" s="1225"/>
      <c r="M38" s="1226"/>
      <c r="N38" s="689">
        <f>SUM(N35:N37)</f>
        <v>682.38822500000015</v>
      </c>
    </row>
    <row r="39" spans="1:14">
      <c r="B39" s="708"/>
      <c r="C39" s="635"/>
      <c r="D39" s="635"/>
      <c r="E39" s="635"/>
      <c r="F39" s="635"/>
      <c r="G39" s="635"/>
      <c r="H39" s="635"/>
      <c r="I39" s="635"/>
      <c r="J39" s="635"/>
      <c r="K39" s="635"/>
      <c r="L39" s="635"/>
      <c r="M39" s="635"/>
      <c r="N39" s="634"/>
    </row>
    <row r="40" spans="1:14">
      <c r="B40" s="657" t="s">
        <v>1038</v>
      </c>
      <c r="C40" s="656"/>
      <c r="D40" s="656"/>
      <c r="E40" s="656"/>
      <c r="F40" s="656"/>
      <c r="G40" s="656"/>
      <c r="H40" s="656"/>
      <c r="I40" s="656"/>
      <c r="J40" s="656"/>
      <c r="K40" s="656"/>
      <c r="L40" s="656"/>
      <c r="M40" s="656"/>
      <c r="N40" s="655"/>
    </row>
    <row r="41" spans="1:14" ht="15.75" thickBot="1">
      <c r="B41" s="707"/>
      <c r="C41" s="706"/>
      <c r="D41" s="706"/>
      <c r="E41" s="706"/>
      <c r="F41" s="706"/>
      <c r="G41" s="706"/>
      <c r="H41" s="706"/>
      <c r="I41" s="706"/>
      <c r="J41" s="653"/>
      <c r="K41" s="653"/>
      <c r="L41" s="653"/>
      <c r="M41" s="653"/>
      <c r="N41" s="652"/>
    </row>
    <row r="42" spans="1:14">
      <c r="B42" s="1254" t="s">
        <v>1028</v>
      </c>
      <c r="C42" s="1255"/>
      <c r="D42" s="1255"/>
      <c r="E42" s="1255"/>
      <c r="F42" s="1255"/>
      <c r="G42" s="1255"/>
      <c r="H42" s="1255"/>
      <c r="I42" s="1256"/>
      <c r="J42" s="705" t="s">
        <v>1029</v>
      </c>
      <c r="K42" s="704" t="s">
        <v>1030</v>
      </c>
      <c r="L42" s="1257" t="s">
        <v>1039</v>
      </c>
      <c r="M42" s="1256"/>
      <c r="N42" s="703" t="s">
        <v>1035</v>
      </c>
    </row>
    <row r="43" spans="1:14">
      <c r="A43" s="173" t="s">
        <v>647</v>
      </c>
      <c r="B43" s="696" t="str">
        <f>VLOOKUP(A43,MATERIALES!A5:D373,3,FALSE)</f>
        <v xml:space="preserve">Poste de madera para cercas </v>
      </c>
      <c r="C43" s="699"/>
      <c r="D43" s="699"/>
      <c r="E43" s="699"/>
      <c r="F43" s="699"/>
      <c r="G43" s="699"/>
      <c r="H43" s="699"/>
      <c r="I43" s="699"/>
      <c r="J43" s="698" t="str">
        <f>VLOOKUP(A43,MATERIALES!A4:D640,2,FALSE)</f>
        <v>u</v>
      </c>
      <c r="K43" s="605">
        <v>0.6</v>
      </c>
      <c r="L43" s="701"/>
      <c r="M43" s="700">
        <f>VLOOKUP(A43,MATERIALES!A5:D397,4,FALSE)</f>
        <v>9000</v>
      </c>
      <c r="N43" s="690">
        <f>K43*M43</f>
        <v>5400</v>
      </c>
    </row>
    <row r="44" spans="1:14">
      <c r="A44" s="173" t="s">
        <v>487</v>
      </c>
      <c r="B44" s="696" t="str">
        <f>VLOOKUP(A44,MATERIALES!A6:D374,3,FALSE)</f>
        <v>Guadua</v>
      </c>
      <c r="C44" s="695"/>
      <c r="D44" s="695"/>
      <c r="E44" s="695"/>
      <c r="F44" s="695"/>
      <c r="G44" s="695"/>
      <c r="H44" s="695"/>
      <c r="I44" s="695"/>
      <c r="J44" s="698" t="str">
        <f>VLOOKUP(A44,MATERIALES!A5:D641,2,FALSE)</f>
        <v>m</v>
      </c>
      <c r="K44" s="598">
        <v>2</v>
      </c>
      <c r="L44" s="692"/>
      <c r="M44" s="700">
        <f>VLOOKUP(A44,MATERIALES!A6:D398,4,FALSE)</f>
        <v>2000</v>
      </c>
      <c r="N44" s="690">
        <f>K44*M44</f>
        <v>4000</v>
      </c>
    </row>
    <row r="45" spans="1:14">
      <c r="A45" s="173" t="s">
        <v>853</v>
      </c>
      <c r="B45" s="696" t="str">
        <f>VLOOKUP(A45,MATERIALES!A7:D375,3,FALSE)</f>
        <v>Alambre galvanizado No. 12</v>
      </c>
      <c r="C45" s="699"/>
      <c r="D45" s="699"/>
      <c r="E45" s="699"/>
      <c r="F45" s="699"/>
      <c r="G45" s="699"/>
      <c r="H45" s="699"/>
      <c r="I45" s="699"/>
      <c r="J45" s="698" t="str">
        <f>VLOOKUP(A45,MATERIALES!A6:D642,2,FALSE)</f>
        <v>kg</v>
      </c>
      <c r="K45" s="598">
        <v>0.5</v>
      </c>
      <c r="L45" s="692"/>
      <c r="M45" s="700">
        <f>VLOOKUP(A45,MATERIALES!A7:D399,4,FALSE)</f>
        <v>4600</v>
      </c>
      <c r="N45" s="690">
        <f>K45*M45</f>
        <v>2300</v>
      </c>
    </row>
    <row r="46" spans="1:14">
      <c r="A46" s="132"/>
      <c r="B46" s="696"/>
      <c r="C46" s="699"/>
      <c r="D46" s="699"/>
      <c r="E46" s="699"/>
      <c r="F46" s="699"/>
      <c r="G46" s="699"/>
      <c r="H46" s="699"/>
      <c r="I46" s="699"/>
      <c r="J46" s="698"/>
      <c r="K46" s="697"/>
      <c r="L46" s="692"/>
      <c r="M46" s="691"/>
      <c r="N46" s="690"/>
    </row>
    <row r="47" spans="1:14" ht="15.75" thickBot="1">
      <c r="A47" s="132"/>
      <c r="B47" s="696"/>
      <c r="C47" s="695"/>
      <c r="D47" s="695"/>
      <c r="E47" s="695"/>
      <c r="F47" s="695"/>
      <c r="G47" s="695"/>
      <c r="H47" s="695"/>
      <c r="I47" s="695"/>
      <c r="J47" s="694"/>
      <c r="K47" s="693"/>
      <c r="L47" s="692"/>
      <c r="M47" s="691"/>
      <c r="N47" s="690"/>
    </row>
    <row r="48" spans="1:14" ht="15.75" thickBot="1">
      <c r="B48" s="1224" t="s">
        <v>1037</v>
      </c>
      <c r="C48" s="1225"/>
      <c r="D48" s="1225"/>
      <c r="E48" s="1225"/>
      <c r="F48" s="1225"/>
      <c r="G48" s="1225"/>
      <c r="H48" s="1225"/>
      <c r="I48" s="1225"/>
      <c r="J48" s="1225"/>
      <c r="K48" s="1225"/>
      <c r="L48" s="1225"/>
      <c r="M48" s="1226"/>
      <c r="N48" s="689">
        <f>SUM(N43:N47)</f>
        <v>11700</v>
      </c>
    </row>
    <row r="49" spans="1:15">
      <c r="B49" s="636"/>
      <c r="C49" s="635"/>
      <c r="D49" s="635"/>
      <c r="E49" s="635"/>
      <c r="F49" s="635"/>
      <c r="G49" s="635"/>
      <c r="H49" s="635"/>
      <c r="I49" s="635"/>
      <c r="J49" s="635"/>
      <c r="K49" s="635"/>
      <c r="L49" s="635"/>
      <c r="M49" s="635"/>
      <c r="N49" s="634"/>
    </row>
    <row r="50" spans="1:15">
      <c r="B50" s="657" t="s">
        <v>1040</v>
      </c>
      <c r="C50" s="656"/>
      <c r="D50" s="656"/>
      <c r="E50" s="656"/>
      <c r="F50" s="656"/>
      <c r="G50" s="656"/>
      <c r="H50" s="656"/>
      <c r="I50" s="656"/>
      <c r="J50" s="656"/>
      <c r="K50" s="656"/>
      <c r="L50" s="656"/>
      <c r="M50" s="656"/>
      <c r="N50" s="655"/>
    </row>
    <row r="51" spans="1:15" ht="15.75" thickBot="1">
      <c r="B51" s="654"/>
      <c r="C51" s="653"/>
      <c r="D51" s="653"/>
      <c r="E51" s="653"/>
      <c r="F51" s="653"/>
      <c r="G51" s="653"/>
      <c r="H51" s="653"/>
      <c r="I51" s="653"/>
      <c r="J51" s="653"/>
      <c r="K51" s="653"/>
      <c r="L51" s="653"/>
      <c r="M51" s="653"/>
      <c r="N51" s="652"/>
    </row>
    <row r="52" spans="1:15" ht="25.5">
      <c r="B52" s="688" t="s">
        <v>1041</v>
      </c>
      <c r="C52" s="687"/>
      <c r="D52" s="687"/>
      <c r="E52" s="687"/>
      <c r="F52" s="687"/>
      <c r="G52" s="687"/>
      <c r="H52" s="680" t="s">
        <v>1029</v>
      </c>
      <c r="I52" s="678" t="s">
        <v>1042</v>
      </c>
      <c r="J52" s="679" t="s">
        <v>1043</v>
      </c>
      <c r="K52" s="680" t="s">
        <v>1044</v>
      </c>
      <c r="L52" s="1234" t="s">
        <v>1045</v>
      </c>
      <c r="M52" s="1235"/>
      <c r="N52" s="686" t="s">
        <v>1035</v>
      </c>
    </row>
    <row r="53" spans="1:15">
      <c r="B53" s="588"/>
      <c r="C53" s="685"/>
      <c r="D53" s="685"/>
      <c r="E53" s="685"/>
      <c r="F53" s="685"/>
      <c r="G53" s="685"/>
      <c r="H53" s="684"/>
      <c r="I53" s="665"/>
      <c r="J53" s="683"/>
      <c r="K53" s="665"/>
      <c r="L53" s="1236"/>
      <c r="M53" s="1237"/>
      <c r="N53" s="682"/>
    </row>
    <row r="54" spans="1:15">
      <c r="B54" s="588"/>
      <c r="C54" s="666"/>
      <c r="D54" s="666"/>
      <c r="E54" s="666"/>
      <c r="F54" s="666"/>
      <c r="G54" s="666"/>
      <c r="H54" s="684"/>
      <c r="I54" s="665"/>
      <c r="J54" s="683"/>
      <c r="K54" s="665"/>
      <c r="L54" s="1236"/>
      <c r="M54" s="1237"/>
      <c r="N54" s="682"/>
    </row>
    <row r="55" spans="1:15">
      <c r="B55" s="588"/>
      <c r="C55" s="666"/>
      <c r="D55" s="666"/>
      <c r="E55" s="666"/>
      <c r="F55" s="666"/>
      <c r="G55" s="666"/>
      <c r="H55" s="684"/>
      <c r="I55" s="665"/>
      <c r="J55" s="683"/>
      <c r="K55" s="665"/>
      <c r="L55" s="1236"/>
      <c r="M55" s="1237"/>
      <c r="N55" s="682"/>
    </row>
    <row r="56" spans="1:15">
      <c r="B56" s="588"/>
      <c r="C56" s="666"/>
      <c r="D56" s="666"/>
      <c r="E56" s="666"/>
      <c r="F56" s="666"/>
      <c r="G56" s="666"/>
      <c r="H56" s="684"/>
      <c r="I56" s="665"/>
      <c r="J56" s="683"/>
      <c r="K56" s="665"/>
      <c r="L56" s="1236"/>
      <c r="M56" s="1237"/>
      <c r="N56" s="682"/>
    </row>
    <row r="57" spans="1:15" ht="15.75" thickBot="1">
      <c r="B57" s="1238" t="s">
        <v>1037</v>
      </c>
      <c r="C57" s="1239"/>
      <c r="D57" s="1239"/>
      <c r="E57" s="1239"/>
      <c r="F57" s="1239"/>
      <c r="G57" s="1239"/>
      <c r="H57" s="1239"/>
      <c r="I57" s="1239"/>
      <c r="J57" s="1239"/>
      <c r="K57" s="1239"/>
      <c r="L57" s="1239"/>
      <c r="M57" s="1240"/>
      <c r="N57" s="681">
        <f>N53+N54+N55+N56</f>
        <v>0</v>
      </c>
    </row>
    <row r="58" spans="1:15">
      <c r="B58" s="636"/>
      <c r="C58" s="635"/>
      <c r="D58" s="635"/>
      <c r="E58" s="635"/>
      <c r="F58" s="635"/>
      <c r="G58" s="635"/>
      <c r="H58" s="635"/>
      <c r="I58" s="635"/>
      <c r="J58" s="635"/>
      <c r="K58" s="635"/>
      <c r="L58" s="635"/>
      <c r="M58" s="635"/>
      <c r="N58" s="634"/>
    </row>
    <row r="59" spans="1:15">
      <c r="B59" s="657" t="s">
        <v>1046</v>
      </c>
      <c r="C59" s="656"/>
      <c r="D59" s="656"/>
      <c r="E59" s="656"/>
      <c r="F59" s="656"/>
      <c r="G59" s="656"/>
      <c r="H59" s="656"/>
      <c r="I59" s="656"/>
      <c r="J59" s="656"/>
      <c r="K59" s="656"/>
      <c r="L59" s="656"/>
      <c r="M59" s="656"/>
      <c r="N59" s="655"/>
    </row>
    <row r="60" spans="1:15" ht="15.75" thickBot="1">
      <c r="B60" s="654"/>
      <c r="C60" s="653"/>
      <c r="D60" s="653"/>
      <c r="E60" s="653"/>
      <c r="F60" s="653"/>
      <c r="G60" s="653"/>
      <c r="H60" s="653"/>
      <c r="I60" s="653"/>
      <c r="J60" s="653"/>
      <c r="K60" s="653"/>
      <c r="L60" s="653"/>
      <c r="M60" s="653"/>
      <c r="N60" s="652"/>
    </row>
    <row r="61" spans="1:15" ht="25.5">
      <c r="B61" s="1241" t="s">
        <v>1047</v>
      </c>
      <c r="C61" s="1242"/>
      <c r="D61" s="1242"/>
      <c r="E61" s="1242"/>
      <c r="F61" s="1242"/>
      <c r="G61" s="1242"/>
      <c r="H61" s="1242"/>
      <c r="I61" s="680" t="s">
        <v>1048</v>
      </c>
      <c r="J61" s="679" t="s">
        <v>1281</v>
      </c>
      <c r="K61" s="678" t="s">
        <v>1050</v>
      </c>
      <c r="L61" s="1243" t="s">
        <v>1034</v>
      </c>
      <c r="M61" s="1244"/>
      <c r="N61" s="677" t="s">
        <v>1035</v>
      </c>
    </row>
    <row r="62" spans="1:15">
      <c r="A62" s="672"/>
      <c r="B62" s="667"/>
      <c r="C62" s="666"/>
      <c r="D62" s="666"/>
      <c r="E62" s="666"/>
      <c r="F62" s="666"/>
      <c r="G62" s="666"/>
      <c r="H62" s="666"/>
      <c r="I62" s="676"/>
      <c r="J62" s="670"/>
      <c r="K62" s="675"/>
      <c r="L62" s="669"/>
      <c r="M62" s="674"/>
      <c r="N62" s="668"/>
      <c r="O62" s="673"/>
    </row>
    <row r="63" spans="1:15">
      <c r="A63" s="145" t="s">
        <v>11</v>
      </c>
      <c r="B63" s="576" t="str">
        <f>VLOOKUP(A63,'MANO DE OBRA'!A1:D61,3,FALSE)</f>
        <v>Obrero (4)</v>
      </c>
      <c r="C63" s="666"/>
      <c r="D63" s="666"/>
      <c r="E63" s="666"/>
      <c r="F63" s="666"/>
      <c r="G63" s="666"/>
      <c r="H63" s="666"/>
      <c r="I63" s="255">
        <f>K63/J63*100</f>
        <v>98362.266666666663</v>
      </c>
      <c r="J63" s="670">
        <v>185</v>
      </c>
      <c r="K63" s="257">
        <f>VLOOKUP(A63,'MANO DE OBRA'!A1:D92,4,FALSE)</f>
        <v>181970.19333333333</v>
      </c>
      <c r="L63" s="669"/>
      <c r="M63" s="595">
        <v>20</v>
      </c>
      <c r="N63" s="668">
        <f>K63/M63</f>
        <v>9098.5096666666668</v>
      </c>
    </row>
    <row r="64" spans="1:15">
      <c r="A64" t="s">
        <v>30</v>
      </c>
      <c r="B64" s="576" t="str">
        <f>VLOOKUP(A64,'MANO DE OBRA'!A2:D62,3,FALSE)</f>
        <v>Oficial</v>
      </c>
      <c r="C64" s="666"/>
      <c r="D64" s="666"/>
      <c r="E64" s="666"/>
      <c r="F64" s="666"/>
      <c r="G64" s="666"/>
      <c r="H64" s="666"/>
      <c r="I64" s="255">
        <f>K64/J64*100</f>
        <v>49181.133333333331</v>
      </c>
      <c r="J64" s="670">
        <v>185</v>
      </c>
      <c r="K64" s="257">
        <f>VLOOKUP(A64,'MANO DE OBRA'!A2:D93,4,FALSE)</f>
        <v>90985.096666666665</v>
      </c>
      <c r="L64" s="669"/>
      <c r="M64" s="786">
        <f>+M63</f>
        <v>20</v>
      </c>
      <c r="N64" s="668">
        <f>K64/M64</f>
        <v>4549.2548333333334</v>
      </c>
    </row>
    <row r="65" spans="1:14">
      <c r="B65" s="667"/>
      <c r="C65" s="666"/>
      <c r="D65" s="666"/>
      <c r="E65" s="666"/>
      <c r="F65" s="666"/>
      <c r="G65" s="666"/>
      <c r="H65" s="666"/>
      <c r="I65" s="665"/>
      <c r="J65" s="664"/>
      <c r="K65" s="663"/>
      <c r="L65" s="662"/>
      <c r="M65" s="661"/>
      <c r="N65" s="660"/>
    </row>
    <row r="66" spans="1:14" ht="14.25" customHeight="1" thickBot="1">
      <c r="B66" s="667"/>
      <c r="C66" s="666"/>
      <c r="D66" s="666"/>
      <c r="E66" s="666"/>
      <c r="F66" s="666"/>
      <c r="G66" s="666"/>
      <c r="H66" s="666"/>
      <c r="I66" s="665"/>
      <c r="J66" s="664"/>
      <c r="K66" s="663"/>
      <c r="L66" s="662"/>
      <c r="M66" s="661"/>
      <c r="N66" s="660"/>
    </row>
    <row r="67" spans="1:14" ht="15.75" thickBot="1">
      <c r="B67" s="1224" t="s">
        <v>1037</v>
      </c>
      <c r="C67" s="1225"/>
      <c r="D67" s="1225"/>
      <c r="E67" s="1225"/>
      <c r="F67" s="1225"/>
      <c r="G67" s="1225"/>
      <c r="H67" s="1225"/>
      <c r="I67" s="1239"/>
      <c r="J67" s="1239"/>
      <c r="K67" s="1239"/>
      <c r="L67" s="1239"/>
      <c r="M67" s="1240"/>
      <c r="N67" s="659">
        <f>SUM(N62:N66)</f>
        <v>13647.764500000001</v>
      </c>
    </row>
    <row r="68" spans="1:14" ht="15.75" thickBot="1">
      <c r="B68" s="636"/>
      <c r="C68" s="635"/>
      <c r="D68" s="635"/>
      <c r="E68" s="635"/>
      <c r="F68" s="635"/>
      <c r="G68" s="635"/>
      <c r="H68" s="635"/>
      <c r="I68" s="635"/>
      <c r="J68" s="635"/>
      <c r="K68" s="635"/>
      <c r="L68" s="635"/>
      <c r="M68" s="635"/>
      <c r="N68" s="634"/>
    </row>
    <row r="69" spans="1:14" ht="15.75" thickBot="1">
      <c r="B69" s="1227" t="s">
        <v>1051</v>
      </c>
      <c r="C69" s="1228"/>
      <c r="D69" s="1228"/>
      <c r="E69" s="1228"/>
      <c r="F69" s="1228"/>
      <c r="G69" s="1228"/>
      <c r="H69" s="1228"/>
      <c r="I69" s="1228"/>
      <c r="J69" s="1228"/>
      <c r="K69" s="1228"/>
      <c r="L69" s="1228"/>
      <c r="M69" s="1229"/>
      <c r="N69" s="658">
        <f>N38+N48+N57+N67</f>
        <v>26030.152725</v>
      </c>
    </row>
    <row r="70" spans="1:14">
      <c r="B70" s="636"/>
      <c r="C70" s="635"/>
      <c r="D70" s="635"/>
      <c r="E70" s="635"/>
      <c r="F70" s="635"/>
      <c r="G70" s="635"/>
      <c r="H70" s="635"/>
      <c r="I70" s="635"/>
      <c r="J70" s="635"/>
      <c r="K70" s="635"/>
      <c r="L70" s="635"/>
      <c r="M70" s="635"/>
      <c r="N70" s="634"/>
    </row>
    <row r="71" spans="1:14">
      <c r="B71" s="657" t="s">
        <v>1052</v>
      </c>
      <c r="C71" s="656"/>
      <c r="D71" s="656"/>
      <c r="E71" s="656"/>
      <c r="F71" s="656"/>
      <c r="G71" s="656"/>
      <c r="H71" s="656"/>
      <c r="I71" s="656"/>
      <c r="J71" s="656"/>
      <c r="K71" s="656"/>
      <c r="L71" s="656"/>
      <c r="M71" s="656"/>
      <c r="N71" s="655"/>
    </row>
    <row r="72" spans="1:14" ht="15.75" thickBot="1">
      <c r="B72" s="654"/>
      <c r="C72" s="653"/>
      <c r="D72" s="653"/>
      <c r="E72" s="653"/>
      <c r="F72" s="653"/>
      <c r="G72" s="653"/>
      <c r="H72" s="653"/>
      <c r="I72" s="653"/>
      <c r="J72" s="653"/>
      <c r="K72" s="653"/>
      <c r="L72" s="653"/>
      <c r="M72" s="653"/>
      <c r="N72" s="652"/>
    </row>
    <row r="73" spans="1:14">
      <c r="B73" s="1230" t="s">
        <v>1053</v>
      </c>
      <c r="C73" s="1231"/>
      <c r="D73" s="1231"/>
      <c r="E73" s="1231"/>
      <c r="F73" s="1231"/>
      <c r="G73" s="1231"/>
      <c r="H73" s="1231"/>
      <c r="I73" s="651"/>
      <c r="J73" s="650"/>
      <c r="K73" s="649" t="s">
        <v>1054</v>
      </c>
      <c r="L73" s="1232" t="s">
        <v>1055</v>
      </c>
      <c r="M73" s="1233"/>
      <c r="N73" s="648"/>
    </row>
    <row r="74" spans="1:14">
      <c r="B74" s="1218" t="s">
        <v>1056</v>
      </c>
      <c r="C74" s="1219"/>
      <c r="D74" s="1219"/>
      <c r="E74" s="1219"/>
      <c r="F74" s="1219"/>
      <c r="G74" s="1219"/>
      <c r="H74" s="1219"/>
      <c r="I74" s="645"/>
      <c r="J74" s="644"/>
      <c r="K74" s="643">
        <v>0.2</v>
      </c>
      <c r="L74" s="1220">
        <f>N69*K74</f>
        <v>5206.0305450000005</v>
      </c>
      <c r="M74" s="1221"/>
      <c r="N74" s="637"/>
    </row>
    <row r="75" spans="1:14">
      <c r="B75" s="647" t="s">
        <v>1057</v>
      </c>
      <c r="C75" s="646"/>
      <c r="D75" s="646"/>
      <c r="E75" s="646"/>
      <c r="F75" s="646"/>
      <c r="G75" s="646"/>
      <c r="H75" s="646"/>
      <c r="I75" s="645"/>
      <c r="J75" s="644"/>
      <c r="K75" s="643">
        <v>0.05</v>
      </c>
      <c r="L75" s="1220">
        <f>N69*K75</f>
        <v>1301.5076362500001</v>
      </c>
      <c r="M75" s="1221"/>
      <c r="N75" s="637"/>
    </row>
    <row r="76" spans="1:14" ht="15.75" thickBot="1">
      <c r="B76" s="642" t="s">
        <v>1058</v>
      </c>
      <c r="C76" s="641"/>
      <c r="D76" s="641"/>
      <c r="E76" s="641"/>
      <c r="F76" s="641"/>
      <c r="G76" s="641"/>
      <c r="H76" s="641"/>
      <c r="I76" s="640"/>
      <c r="J76" s="639"/>
      <c r="K76" s="638">
        <v>0.05</v>
      </c>
      <c r="L76" s="1222">
        <f>N69*K76</f>
        <v>1301.5076362500001</v>
      </c>
      <c r="M76" s="1223"/>
      <c r="N76" s="637"/>
    </row>
    <row r="77" spans="1:14" ht="15.75" thickBot="1">
      <c r="B77" s="1224" t="s">
        <v>1037</v>
      </c>
      <c r="C77" s="1225"/>
      <c r="D77" s="1225"/>
      <c r="E77" s="1225"/>
      <c r="F77" s="1225"/>
      <c r="G77" s="1225"/>
      <c r="H77" s="1225"/>
      <c r="I77" s="1225"/>
      <c r="J77" s="1225"/>
      <c r="K77" s="1225"/>
      <c r="L77" s="1225"/>
      <c r="M77" s="1226"/>
      <c r="N77" s="633">
        <f>L74+L75+L76</f>
        <v>7809.0458175000012</v>
      </c>
    </row>
    <row r="78" spans="1:14" ht="6.75" customHeight="1" thickBot="1">
      <c r="B78" s="636"/>
      <c r="C78" s="635"/>
      <c r="D78" s="635"/>
      <c r="E78" s="635"/>
      <c r="F78" s="635"/>
      <c r="G78" s="635"/>
      <c r="H78" s="635"/>
      <c r="I78" s="635"/>
      <c r="J78" s="635"/>
      <c r="K78" s="635"/>
      <c r="L78" s="635"/>
      <c r="M78" s="635"/>
      <c r="N78" s="634"/>
    </row>
    <row r="79" spans="1:14" ht="15.75" thickBot="1">
      <c r="A79" s="131" t="s">
        <v>1490</v>
      </c>
      <c r="B79" s="1227" t="s">
        <v>1059</v>
      </c>
      <c r="C79" s="1228"/>
      <c r="D79" s="1228"/>
      <c r="E79" s="1228"/>
      <c r="F79" s="1228"/>
      <c r="G79" s="1228"/>
      <c r="H79" s="1228"/>
      <c r="I79" s="1228"/>
      <c r="J79" s="1228"/>
      <c r="K79" s="1228"/>
      <c r="L79" s="1228"/>
      <c r="M79" s="1229"/>
      <c r="N79" s="633">
        <f>ROUND(N69+N77,0)</f>
        <v>33839</v>
      </c>
    </row>
    <row r="80" spans="1:14">
      <c r="B80" s="632"/>
      <c r="C80" s="631"/>
      <c r="D80" s="631"/>
      <c r="E80" s="631"/>
      <c r="F80" s="631"/>
      <c r="G80" s="631"/>
      <c r="H80" s="631"/>
      <c r="I80" s="631"/>
      <c r="J80" s="631"/>
      <c r="K80" s="631"/>
      <c r="L80" s="631"/>
      <c r="M80" s="631"/>
      <c r="N80" s="630"/>
    </row>
    <row r="81" spans="2:14">
      <c r="B81" s="621"/>
      <c r="C81" s="611"/>
      <c r="D81" s="611"/>
      <c r="E81" s="611"/>
      <c r="F81" s="611"/>
      <c r="G81" s="611"/>
      <c r="H81" s="611"/>
      <c r="I81" s="611"/>
      <c r="J81" s="611"/>
      <c r="K81" s="611"/>
      <c r="L81" s="611"/>
      <c r="M81" s="611"/>
      <c r="N81" s="619"/>
    </row>
    <row r="82" spans="2:14">
      <c r="B82" s="621"/>
      <c r="C82" s="611"/>
      <c r="D82" s="611"/>
      <c r="E82" s="611"/>
      <c r="F82" s="611"/>
      <c r="G82" s="611"/>
      <c r="H82" s="611"/>
      <c r="I82" s="611"/>
      <c r="J82" s="611"/>
      <c r="K82" s="611"/>
      <c r="L82" s="611"/>
      <c r="M82" s="611"/>
      <c r="N82" s="619"/>
    </row>
    <row r="83" spans="2:14">
      <c r="B83" s="621"/>
      <c r="C83" s="611"/>
      <c r="D83" s="611"/>
      <c r="E83" s="611"/>
      <c r="F83" s="611"/>
      <c r="G83" s="629" t="s">
        <v>1060</v>
      </c>
      <c r="H83" s="629"/>
      <c r="I83" s="629"/>
      <c r="J83" s="629"/>
      <c r="K83" s="611"/>
      <c r="L83" s="611"/>
      <c r="M83" s="611"/>
      <c r="N83" s="619"/>
    </row>
    <row r="84" spans="2:14">
      <c r="B84" s="628"/>
      <c r="C84" s="617"/>
      <c r="D84" s="617"/>
      <c r="E84" s="617"/>
      <c r="F84" s="617"/>
      <c r="G84" s="611" t="s">
        <v>1061</v>
      </c>
      <c r="H84" s="617"/>
      <c r="I84" s="617"/>
      <c r="J84" s="617"/>
      <c r="K84" s="617"/>
      <c r="L84" s="617"/>
      <c r="M84" s="617"/>
      <c r="N84" s="627"/>
    </row>
    <row r="85" spans="2:14">
      <c r="B85" s="628"/>
      <c r="C85" s="617"/>
      <c r="D85" s="617"/>
      <c r="E85" s="617"/>
      <c r="F85" s="617"/>
      <c r="G85" s="611" t="s">
        <v>1062</v>
      </c>
      <c r="H85" s="611"/>
      <c r="I85" s="611"/>
      <c r="J85" s="617"/>
      <c r="K85" s="617"/>
      <c r="L85" s="617"/>
      <c r="M85" s="617"/>
      <c r="N85" s="627"/>
    </row>
    <row r="86" spans="2:14">
      <c r="B86" s="623"/>
      <c r="C86" s="616"/>
      <c r="D86" s="616"/>
      <c r="E86" s="616"/>
      <c r="F86" s="616"/>
      <c r="G86" s="611" t="s">
        <v>1063</v>
      </c>
      <c r="H86" s="616"/>
      <c r="I86" s="616"/>
      <c r="J86" s="616"/>
      <c r="K86" s="616"/>
      <c r="L86" s="616"/>
      <c r="M86" s="616"/>
      <c r="N86" s="615"/>
    </row>
    <row r="87" spans="2:14">
      <c r="B87" s="621"/>
      <c r="C87" s="611"/>
      <c r="D87" s="611"/>
      <c r="E87" s="611"/>
      <c r="F87" s="611"/>
      <c r="G87" s="611" t="s">
        <v>1064</v>
      </c>
      <c r="H87" s="611"/>
      <c r="I87" s="611"/>
      <c r="J87" s="611"/>
      <c r="K87" s="611"/>
      <c r="L87" s="611"/>
      <c r="M87" s="611"/>
      <c r="N87" s="619"/>
    </row>
    <row r="88" spans="2:14">
      <c r="B88" s="626" t="s">
        <v>1594</v>
      </c>
      <c r="C88" s="625"/>
      <c r="D88" s="625"/>
      <c r="E88" s="625"/>
      <c r="F88" s="625"/>
      <c r="G88" s="625"/>
      <c r="H88" s="625"/>
      <c r="I88" s="625"/>
      <c r="J88" s="625"/>
      <c r="K88" s="625"/>
      <c r="L88" s="625"/>
      <c r="M88" s="625"/>
      <c r="N88" s="624"/>
    </row>
    <row r="89" spans="2:14">
      <c r="B89" s="1305"/>
      <c r="C89" s="1306"/>
      <c r="D89" s="1306"/>
      <c r="E89" s="1306"/>
      <c r="F89" s="1306"/>
      <c r="G89" s="1306"/>
      <c r="H89" s="1306"/>
      <c r="I89" s="1306"/>
      <c r="J89" s="1306"/>
      <c r="K89" s="1306"/>
      <c r="L89" s="1306"/>
      <c r="M89" s="1306"/>
      <c r="N89" s="1307"/>
    </row>
    <row r="90" spans="2:14">
      <c r="B90" s="1308"/>
      <c r="C90" s="1309"/>
      <c r="D90" s="1309"/>
      <c r="E90" s="1309"/>
      <c r="F90" s="1309"/>
      <c r="G90" s="1309"/>
      <c r="H90" s="1309"/>
      <c r="I90" s="1309"/>
      <c r="J90" s="1309"/>
      <c r="K90" s="1309"/>
      <c r="L90" s="1309"/>
      <c r="M90" s="1309"/>
      <c r="N90" s="1310"/>
    </row>
    <row r="91" spans="2:14">
      <c r="B91" s="623"/>
      <c r="C91" s="616"/>
      <c r="D91" s="616"/>
      <c r="E91" s="616"/>
      <c r="F91" s="616"/>
      <c r="G91" s="616"/>
      <c r="H91" s="616"/>
      <c r="I91" s="616"/>
      <c r="J91" s="616"/>
      <c r="K91" s="616"/>
      <c r="L91" s="616"/>
      <c r="M91" s="616"/>
      <c r="N91" s="615"/>
    </row>
    <row r="92" spans="2:14">
      <c r="B92" s="621"/>
      <c r="C92" s="611"/>
      <c r="D92" s="611"/>
      <c r="E92" s="611"/>
      <c r="F92" s="611"/>
      <c r="G92" s="611" t="s">
        <v>1060</v>
      </c>
      <c r="H92" s="611"/>
      <c r="I92" s="611"/>
      <c r="J92" s="611"/>
      <c r="K92" s="611"/>
      <c r="L92" s="611"/>
      <c r="M92" s="611"/>
      <c r="N92" s="619"/>
    </row>
    <row r="93" spans="2:14">
      <c r="B93" s="621"/>
      <c r="C93" s="611"/>
      <c r="D93" s="611"/>
      <c r="E93" s="611"/>
      <c r="F93" s="611"/>
      <c r="G93" s="622" t="s">
        <v>1061</v>
      </c>
      <c r="H93" s="622"/>
      <c r="I93" s="622"/>
      <c r="J93" s="622"/>
      <c r="K93" s="611"/>
      <c r="L93" s="611"/>
      <c r="M93" s="611"/>
      <c r="N93" s="619"/>
    </row>
    <row r="94" spans="2:14">
      <c r="B94" s="621"/>
      <c r="C94" s="611"/>
      <c r="D94" s="611"/>
      <c r="E94" s="611"/>
      <c r="F94" s="611"/>
      <c r="G94" s="620" t="s">
        <v>1065</v>
      </c>
      <c r="H94" s="620"/>
      <c r="I94" s="620"/>
      <c r="J94" s="620"/>
      <c r="K94" s="611"/>
      <c r="L94" s="611"/>
      <c r="M94" s="611"/>
      <c r="N94" s="619"/>
    </row>
    <row r="95" spans="2:14">
      <c r="B95" s="618"/>
      <c r="C95" s="616"/>
      <c r="D95" s="616"/>
      <c r="E95" s="616"/>
      <c r="F95" s="616"/>
      <c r="G95" s="617" t="s">
        <v>1063</v>
      </c>
      <c r="H95" s="611"/>
      <c r="I95" s="611"/>
      <c r="J95" s="611"/>
      <c r="K95" s="616"/>
      <c r="L95" s="616"/>
      <c r="M95" s="616"/>
      <c r="N95" s="615"/>
    </row>
    <row r="96" spans="2:14">
      <c r="B96" s="614" t="s">
        <v>1591</v>
      </c>
      <c r="C96" s="613"/>
      <c r="D96" s="613"/>
      <c r="E96" s="611"/>
      <c r="F96" s="611"/>
      <c r="G96" s="611"/>
      <c r="H96" s="611"/>
      <c r="I96" s="611"/>
      <c r="J96" s="1212"/>
      <c r="K96" s="1212"/>
      <c r="L96" s="1212"/>
      <c r="M96" s="1212"/>
      <c r="N96" s="1213"/>
    </row>
    <row r="97" spans="2:14">
      <c r="B97" s="614" t="s">
        <v>1590</v>
      </c>
      <c r="C97" s="613"/>
      <c r="D97" s="613"/>
      <c r="E97" s="611"/>
      <c r="F97" s="611"/>
      <c r="G97" s="611"/>
      <c r="H97" s="611"/>
      <c r="I97" s="611"/>
      <c r="J97" s="1212"/>
      <c r="K97" s="1212"/>
      <c r="L97" s="1212"/>
      <c r="M97" s="1212"/>
      <c r="N97" s="1213"/>
    </row>
    <row r="98" spans="2:14" ht="15.75" thickBot="1">
      <c r="B98" s="1216"/>
      <c r="C98" s="1217"/>
      <c r="D98" s="1217"/>
      <c r="E98" s="612"/>
      <c r="F98" s="612"/>
      <c r="G98" s="612"/>
      <c r="H98" s="612"/>
      <c r="I98" s="612"/>
      <c r="J98" s="1214"/>
      <c r="K98" s="1214"/>
      <c r="L98" s="1214"/>
      <c r="M98" s="1214"/>
      <c r="N98" s="1215"/>
    </row>
    <row r="99" spans="2:14">
      <c r="B99" s="611"/>
      <c r="C99" s="611"/>
      <c r="D99" s="611"/>
      <c r="E99" s="611"/>
      <c r="F99" s="611"/>
      <c r="G99" s="611"/>
      <c r="H99" s="611"/>
      <c r="I99" s="611"/>
      <c r="J99" s="611"/>
      <c r="K99" s="611"/>
      <c r="L99" s="611"/>
      <c r="M99" s="611"/>
      <c r="N99" s="611"/>
    </row>
    <row r="100" spans="2:14">
      <c r="G100" s="607"/>
      <c r="H100" s="610" t="s">
        <v>1616</v>
      </c>
    </row>
    <row r="101" spans="2:14">
      <c r="G101" s="608"/>
      <c r="H101" s="607" t="s">
        <v>1615</v>
      </c>
    </row>
    <row r="102" spans="2:14">
      <c r="G102" s="608"/>
      <c r="H102" s="607" t="s">
        <v>1614</v>
      </c>
    </row>
    <row r="103" spans="2:14">
      <c r="G103" s="608"/>
      <c r="H103" s="607" t="s">
        <v>1613</v>
      </c>
    </row>
    <row r="104" spans="2:14">
      <c r="G104" s="608"/>
      <c r="H104" s="609" t="s">
        <v>1612</v>
      </c>
    </row>
    <row r="105" spans="2:14">
      <c r="G105" s="608"/>
      <c r="H105" s="609" t="s">
        <v>1611</v>
      </c>
    </row>
    <row r="106" spans="2:14">
      <c r="G106" s="608"/>
      <c r="H106" s="609" t="s">
        <v>1610</v>
      </c>
    </row>
    <row r="107" spans="2:14">
      <c r="G107" s="608"/>
      <c r="H107" s="607"/>
    </row>
    <row r="108" spans="2:14">
      <c r="G108" s="608"/>
      <c r="H108" s="609"/>
    </row>
    <row r="109" spans="2:14">
      <c r="G109" s="608"/>
      <c r="H109" s="607"/>
    </row>
  </sheetData>
  <mergeCells count="53">
    <mergeCell ref="L12:N12"/>
    <mergeCell ref="B28:N28"/>
    <mergeCell ref="B1:B7"/>
    <mergeCell ref="C5:J5"/>
    <mergeCell ref="C1:J1"/>
    <mergeCell ref="K1:K2"/>
    <mergeCell ref="L1:N2"/>
    <mergeCell ref="C2:J2"/>
    <mergeCell ref="C3:J3"/>
    <mergeCell ref="K3:K4"/>
    <mergeCell ref="L3:N4"/>
    <mergeCell ref="C4:J4"/>
    <mergeCell ref="N5:N7"/>
    <mergeCell ref="C7:J7"/>
    <mergeCell ref="D11:E11"/>
    <mergeCell ref="H11:I11"/>
    <mergeCell ref="K5:K7"/>
    <mergeCell ref="L5:L7"/>
    <mergeCell ref="M5:M7"/>
    <mergeCell ref="B34:H34"/>
    <mergeCell ref="I34:J34"/>
    <mergeCell ref="L34:M34"/>
    <mergeCell ref="C29:I29"/>
    <mergeCell ref="L29:M29"/>
    <mergeCell ref="C30:K30"/>
    <mergeCell ref="B57:M57"/>
    <mergeCell ref="B35:H35"/>
    <mergeCell ref="B37:D37"/>
    <mergeCell ref="B38:M38"/>
    <mergeCell ref="B42:I42"/>
    <mergeCell ref="L42:M42"/>
    <mergeCell ref="B48:M48"/>
    <mergeCell ref="L52:M52"/>
    <mergeCell ref="L53:M53"/>
    <mergeCell ref="L54:M54"/>
    <mergeCell ref="L55:M55"/>
    <mergeCell ref="L56:M56"/>
    <mergeCell ref="B61:H61"/>
    <mergeCell ref="L61:M61"/>
    <mergeCell ref="B67:M67"/>
    <mergeCell ref="B69:M69"/>
    <mergeCell ref="B73:H73"/>
    <mergeCell ref="L73:M73"/>
    <mergeCell ref="B89:N89"/>
    <mergeCell ref="B90:N90"/>
    <mergeCell ref="J96:N98"/>
    <mergeCell ref="B98:D98"/>
    <mergeCell ref="B74:H74"/>
    <mergeCell ref="L74:M74"/>
    <mergeCell ref="L75:M75"/>
    <mergeCell ref="L76:M76"/>
    <mergeCell ref="B77:M77"/>
    <mergeCell ref="B79:M79"/>
  </mergeCells>
  <pageMargins left="0.7" right="0.7" top="0.75" bottom="0.75" header="0.3" footer="0.3"/>
  <pageSetup paperSize="9" scale="46" orientation="portrait" r:id="rId1"/>
  <drawing r:id="rId2"/>
  <legacyDrawing r:id="rId3"/>
  <oleObjects>
    <mc:AlternateContent xmlns:mc="http://schemas.openxmlformats.org/markup-compatibility/2006">
      <mc:Choice Requires="x14">
        <oleObject progId="PBrush" shapeId="1274881" r:id="rId4">
          <objectPr defaultSize="0" autoPict="0" r:id="rId5">
            <anchor moveWithCells="1" sizeWithCells="1">
              <from>
                <xdr:col>1</xdr:col>
                <xdr:colOff>0</xdr:colOff>
                <xdr:row>0</xdr:row>
                <xdr:rowOff>76200</xdr:rowOff>
              </from>
              <to>
                <xdr:col>1</xdr:col>
                <xdr:colOff>781050</xdr:colOff>
                <xdr:row>3</xdr:row>
                <xdr:rowOff>57150</xdr:rowOff>
              </to>
            </anchor>
          </objectPr>
        </oleObject>
      </mc:Choice>
      <mc:Fallback>
        <oleObject progId="PBrush" shapeId="127488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120"/>
  <sheetViews>
    <sheetView topLeftCell="A54" zoomScale="76" zoomScaleNormal="76" workbookViewId="0">
      <selection activeCell="B82" sqref="B82"/>
    </sheetView>
  </sheetViews>
  <sheetFormatPr baseColWidth="10" defaultRowHeight="1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565"/>
      <c r="G11" s="307"/>
      <c r="H11" s="305"/>
      <c r="I11" s="303"/>
      <c r="J11" s="308" t="s">
        <v>1024</v>
      </c>
      <c r="K11" s="309"/>
      <c r="L11" s="565"/>
      <c r="M11" s="565"/>
      <c r="N11" s="310"/>
    </row>
    <row r="12" spans="2:14" ht="15.75" thickBot="1">
      <c r="B12" s="311"/>
      <c r="C12" s="312"/>
      <c r="D12" s="567"/>
      <c r="E12" s="567"/>
      <c r="F12" s="567"/>
      <c r="G12" s="567"/>
      <c r="H12" s="312"/>
      <c r="I12" s="567"/>
      <c r="J12" s="312"/>
      <c r="K12" s="567"/>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566"/>
      <c r="E25" s="566"/>
      <c r="F25" s="1130" t="s">
        <v>1565</v>
      </c>
      <c r="G25" s="1131"/>
      <c r="H25" s="1131"/>
      <c r="I25" s="566" t="s">
        <v>1546</v>
      </c>
      <c r="J25" s="566" t="s">
        <v>1547</v>
      </c>
      <c r="K25" s="227"/>
      <c r="L25" s="566"/>
      <c r="M25" s="566"/>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9.25"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30.75" customHeight="1" thickBot="1">
      <c r="A31" t="s">
        <v>1351</v>
      </c>
      <c r="B31" s="83" t="s">
        <v>1620</v>
      </c>
      <c r="C31" s="1177" t="s">
        <v>1619</v>
      </c>
      <c r="D31" s="1178"/>
      <c r="E31" s="1178"/>
      <c r="F31" s="1178"/>
      <c r="G31" s="1178"/>
      <c r="H31" s="1178"/>
      <c r="I31" s="1178"/>
      <c r="J31" s="1303"/>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558"/>
      <c r="N36" s="235"/>
    </row>
    <row r="37" spans="1:14">
      <c r="A37" s="116"/>
      <c r="B37" s="1102"/>
      <c r="C37" s="1103"/>
      <c r="D37" s="1103"/>
      <c r="E37" s="1103"/>
      <c r="F37" s="1103"/>
      <c r="G37" s="1103"/>
      <c r="H37" s="1105"/>
      <c r="I37" s="344"/>
      <c r="J37" s="345"/>
      <c r="K37" s="232"/>
      <c r="L37" s="557"/>
      <c r="M37" s="558"/>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558"/>
      <c r="N39" s="235"/>
    </row>
    <row r="40" spans="1:14">
      <c r="B40" s="554"/>
      <c r="C40" s="555"/>
      <c r="D40" s="555"/>
      <c r="E40" s="555"/>
      <c r="F40" s="559"/>
      <c r="G40" s="559"/>
      <c r="H40" s="117"/>
      <c r="I40" s="42"/>
      <c r="J40" s="43"/>
      <c r="K40" s="232"/>
      <c r="L40" s="239"/>
      <c r="M40" s="240"/>
      <c r="N40" s="236"/>
    </row>
    <row r="41" spans="1:14">
      <c r="B41" s="1096" t="s">
        <v>1036</v>
      </c>
      <c r="C41" s="1097"/>
      <c r="D41" s="1097"/>
      <c r="E41" s="44"/>
      <c r="F41" s="45"/>
      <c r="G41" s="45"/>
      <c r="H41" s="46"/>
      <c r="I41" s="42"/>
      <c r="J41" s="43"/>
      <c r="K41" s="242"/>
      <c r="L41" s="239"/>
      <c r="M41" s="337">
        <v>0.05</v>
      </c>
      <c r="N41" s="593">
        <f>N77*M41</f>
        <v>1364.7764500000003</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1364.7764500000003</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549" t="s">
        <v>1029</v>
      </c>
      <c r="K47" s="88" t="s">
        <v>1030</v>
      </c>
      <c r="L47" s="1113" t="s">
        <v>1039</v>
      </c>
      <c r="M47" s="1112"/>
      <c r="N47" s="89" t="s">
        <v>1035</v>
      </c>
    </row>
    <row r="48" spans="1:14">
      <c r="A48" s="173"/>
      <c r="B48" s="49"/>
      <c r="C48" s="244"/>
      <c r="D48" s="244"/>
      <c r="E48" s="244"/>
      <c r="F48" s="244"/>
      <c r="G48" s="244"/>
      <c r="H48" s="244"/>
      <c r="I48" s="244"/>
      <c r="J48" s="573"/>
      <c r="K48" s="245"/>
      <c r="L48" s="230"/>
      <c r="M48" s="338"/>
      <c r="N48" s="235"/>
    </row>
    <row r="49" spans="1:14">
      <c r="A49" s="173" t="s">
        <v>853</v>
      </c>
      <c r="B49" s="49" t="str">
        <f>VLOOKUP(A49,MATERIALES!A6:D373,3,FALSE)</f>
        <v>Alambre galvanizado No. 12</v>
      </c>
      <c r="C49" s="348"/>
      <c r="D49" s="348"/>
      <c r="E49" s="348"/>
      <c r="F49" s="348"/>
      <c r="G49" s="348"/>
      <c r="H49" s="348"/>
      <c r="I49" s="348"/>
      <c r="J49" s="574" t="str">
        <f>VLOOKUP(A49,MATERIALES!A5:D641,2,FALSE)</f>
        <v>kg</v>
      </c>
      <c r="K49" s="336">
        <v>1.1499999999999999</v>
      </c>
      <c r="L49" s="344"/>
      <c r="M49" s="338">
        <f>VLOOKUP(A49,MATERIALES!A6:D397,4,FALSE)</f>
        <v>4600</v>
      </c>
      <c r="N49" s="235">
        <f>K49*M49</f>
        <v>5290</v>
      </c>
    </row>
    <row r="50" spans="1:14">
      <c r="A50" s="173" t="s">
        <v>941</v>
      </c>
      <c r="B50" s="49" t="str">
        <f>VLOOKUP(A50,MATERIALES!A6:D373,3,FALSE)</f>
        <v xml:space="preserve">Formaleta (gaviones, juntas de bordillos, juntas de cunetas, muros, concretos clase D,E, F y G)
</v>
      </c>
      <c r="C50" s="348"/>
      <c r="D50" s="348"/>
      <c r="E50" s="348"/>
      <c r="F50" s="348"/>
      <c r="G50" s="348"/>
      <c r="H50" s="348"/>
      <c r="I50" s="348"/>
      <c r="J50" s="574" t="str">
        <f>VLOOKUP(A50,MATERIALES!A6:D642,2,FALSE)</f>
        <v>m2</v>
      </c>
      <c r="K50" s="336">
        <v>2</v>
      </c>
      <c r="L50" s="344"/>
      <c r="M50" s="338">
        <f>VLOOKUP(A50,MATERIALES!A6:D398,4,FALSE)</f>
        <v>4267.015774259763</v>
      </c>
      <c r="N50" s="235">
        <f>K50*M50</f>
        <v>8534.031548519526</v>
      </c>
    </row>
    <row r="51" spans="1:14">
      <c r="A51" s="173" t="s">
        <v>1011</v>
      </c>
      <c r="B51" s="49" t="str">
        <f>VLOOKUP(A51,MATERIALES!A6:D373,3,FALSE)</f>
        <v>Malla Ciclónica Para Gaviones Galvanizada Y Plastificada Con Pvc Cal 12 (2M3)</v>
      </c>
      <c r="C51" s="348"/>
      <c r="D51" s="348"/>
      <c r="E51" s="348"/>
      <c r="F51" s="348"/>
      <c r="G51" s="348"/>
      <c r="H51" s="348"/>
      <c r="I51" s="348"/>
      <c r="J51" s="574" t="str">
        <f>VLOOKUP(A51,MATERIALES!A6:D643,2,FALSE)</f>
        <v>u</v>
      </c>
      <c r="K51" s="336">
        <v>0.5</v>
      </c>
      <c r="L51" s="344"/>
      <c r="M51" s="338">
        <f>VLOOKUP(A51,MATERIALES!A6:D399,4,FALSE)</f>
        <v>94279.207460661142</v>
      </c>
      <c r="N51" s="235">
        <f>K51*M51</f>
        <v>47139.603730330571</v>
      </c>
    </row>
    <row r="52" spans="1:14">
      <c r="B52" s="554"/>
      <c r="C52" s="577"/>
      <c r="D52" s="577"/>
      <c r="E52" s="577"/>
      <c r="F52" s="577"/>
      <c r="G52" s="577"/>
      <c r="H52" s="577"/>
      <c r="I52" s="577"/>
      <c r="J52" s="578"/>
      <c r="K52" s="142"/>
      <c r="L52" s="552"/>
      <c r="M52" s="349"/>
      <c r="N52" s="236"/>
    </row>
    <row r="53" spans="1:14">
      <c r="B53" s="141"/>
      <c r="C53" s="551"/>
      <c r="D53" s="551"/>
      <c r="E53" s="551"/>
      <c r="F53" s="551"/>
      <c r="G53" s="551"/>
      <c r="H53" s="551"/>
      <c r="I53" s="551"/>
      <c r="J53" s="573"/>
      <c r="K53" s="50"/>
      <c r="L53" s="552"/>
      <c r="M53" s="349"/>
      <c r="N53" s="236"/>
    </row>
    <row r="54" spans="1:14" ht="15.75" thickBot="1">
      <c r="B54" s="569"/>
      <c r="C54" s="546"/>
      <c r="D54" s="546"/>
      <c r="E54" s="546"/>
      <c r="F54" s="546"/>
      <c r="G54" s="546"/>
      <c r="H54" s="546"/>
      <c r="I54" s="546"/>
      <c r="J54" s="568"/>
      <c r="K54" s="118"/>
      <c r="L54" s="575"/>
      <c r="M54" s="380"/>
      <c r="N54" s="381"/>
    </row>
    <row r="55" spans="1:14" ht="15.75" thickBot="1">
      <c r="B55" s="1078" t="s">
        <v>1037</v>
      </c>
      <c r="C55" s="1079"/>
      <c r="D55" s="1079"/>
      <c r="E55" s="1079"/>
      <c r="F55" s="1079"/>
      <c r="G55" s="1079"/>
      <c r="H55" s="1079"/>
      <c r="I55" s="1079"/>
      <c r="J55" s="1079"/>
      <c r="K55" s="1079"/>
      <c r="L55" s="1079"/>
      <c r="M55" s="1080"/>
      <c r="N55" s="107">
        <f>SUM(N48:N54)</f>
        <v>60963.635278850095</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547" t="s">
        <v>1041</v>
      </c>
      <c r="C59" s="548"/>
      <c r="D59" s="548"/>
      <c r="E59" s="548"/>
      <c r="F59" s="548"/>
      <c r="G59" s="548"/>
      <c r="H59" s="79" t="s">
        <v>1029</v>
      </c>
      <c r="I59" s="80" t="s">
        <v>1042</v>
      </c>
      <c r="J59" s="81" t="s">
        <v>1043</v>
      </c>
      <c r="K59" s="79" t="s">
        <v>1044</v>
      </c>
      <c r="L59" s="1118" t="s">
        <v>1045</v>
      </c>
      <c r="M59" s="1119"/>
      <c r="N59" s="82" t="s">
        <v>1035</v>
      </c>
    </row>
    <row r="60" spans="1:14">
      <c r="B60" s="588"/>
      <c r="C60" s="551"/>
      <c r="D60" s="551"/>
      <c r="E60" s="551"/>
      <c r="F60" s="551"/>
      <c r="G60" s="551"/>
      <c r="H60" s="573"/>
      <c r="I60" s="242"/>
      <c r="J60" s="249"/>
      <c r="K60" s="242"/>
      <c r="L60" s="1106"/>
      <c r="M60" s="1107"/>
      <c r="N60" s="250"/>
    </row>
    <row r="61" spans="1:14">
      <c r="B61" s="588"/>
      <c r="C61" s="577"/>
      <c r="D61" s="577"/>
      <c r="E61" s="577"/>
      <c r="F61" s="577"/>
      <c r="G61" s="577"/>
      <c r="H61" s="573"/>
      <c r="I61" s="242"/>
      <c r="J61" s="249"/>
      <c r="K61" s="242"/>
      <c r="L61" s="1106"/>
      <c r="M61" s="1107"/>
      <c r="N61" s="250"/>
    </row>
    <row r="62" spans="1:14">
      <c r="B62" s="588"/>
      <c r="C62" s="577"/>
      <c r="D62" s="577"/>
      <c r="E62" s="577"/>
      <c r="F62" s="577"/>
      <c r="G62" s="577"/>
      <c r="H62" s="573"/>
      <c r="I62" s="242"/>
      <c r="J62" s="249"/>
      <c r="K62" s="242"/>
      <c r="L62" s="1106"/>
      <c r="M62" s="1107"/>
      <c r="N62" s="250"/>
    </row>
    <row r="63" spans="1:14">
      <c r="B63" s="588"/>
      <c r="C63" s="577"/>
      <c r="D63" s="577"/>
      <c r="E63" s="577"/>
      <c r="F63" s="577"/>
      <c r="G63" s="577"/>
      <c r="H63" s="573"/>
      <c r="I63" s="242"/>
      <c r="J63" s="249"/>
      <c r="K63" s="242"/>
      <c r="L63" s="1106"/>
      <c r="M63" s="1107"/>
      <c r="N63" s="250"/>
    </row>
    <row r="64" spans="1:14">
      <c r="B64" s="588"/>
      <c r="C64" s="577"/>
      <c r="D64" s="577"/>
      <c r="E64" s="577"/>
      <c r="F64" s="577"/>
      <c r="G64" s="577"/>
      <c r="H64" s="578"/>
      <c r="I64" s="242"/>
      <c r="J64" s="242"/>
      <c r="K64" s="242"/>
      <c r="L64" s="579"/>
      <c r="M64" s="580"/>
      <c r="N64" s="254"/>
    </row>
    <row r="65" spans="1:15" ht="15.75" thickBot="1">
      <c r="B65" s="545"/>
      <c r="C65" s="546"/>
      <c r="D65" s="546"/>
      <c r="E65" s="546"/>
      <c r="F65" s="546"/>
      <c r="G65" s="546"/>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0</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5" t="s">
        <v>11</v>
      </c>
      <c r="B71" s="576" t="str">
        <f>VLOOKUP(A71,'MANO DE OBRA'!A8:D68,3,FALSE)</f>
        <v>Obrero (4)</v>
      </c>
      <c r="C71" s="577"/>
      <c r="D71" s="577"/>
      <c r="E71" s="577"/>
      <c r="F71" s="577"/>
      <c r="G71" s="577"/>
      <c r="H71" s="577"/>
      <c r="I71" s="255">
        <f>K71/J71*100</f>
        <v>98362.266666666663</v>
      </c>
      <c r="J71" s="256">
        <v>185</v>
      </c>
      <c r="K71" s="257">
        <f>VLOOKUP(A71,'MANO DE OBRA'!A8:D99,4,FALSE)</f>
        <v>181970.19333333333</v>
      </c>
      <c r="L71" s="56"/>
      <c r="M71" s="357">
        <v>10</v>
      </c>
      <c r="N71" s="586">
        <f>K71/M71</f>
        <v>18197.019333333334</v>
      </c>
      <c r="O71" s="109"/>
    </row>
    <row r="72" spans="1:15">
      <c r="A72" s="145" t="s">
        <v>30</v>
      </c>
      <c r="B72" s="576" t="str">
        <f>VLOOKUP(A72,'MANO DE OBRA'!A8:D69,3,FALSE)</f>
        <v>Oficial</v>
      </c>
      <c r="C72" s="577"/>
      <c r="D72" s="577"/>
      <c r="E72" s="577"/>
      <c r="F72" s="577"/>
      <c r="G72" s="577"/>
      <c r="H72" s="577"/>
      <c r="I72" s="255">
        <f>K72/J72*100</f>
        <v>49181.133333333331</v>
      </c>
      <c r="J72" s="256">
        <v>185</v>
      </c>
      <c r="K72" s="257">
        <f>VLOOKUP(A72,'MANO DE OBRA'!A8:D100,4,FALSE)</f>
        <v>90985.096666666665</v>
      </c>
      <c r="L72" s="56"/>
      <c r="M72" s="357">
        <f>+M71</f>
        <v>10</v>
      </c>
      <c r="N72" s="586">
        <f>K72/M72</f>
        <v>9098.5096666666668</v>
      </c>
    </row>
    <row r="73" spans="1:15">
      <c r="B73" s="576"/>
      <c r="C73" s="577"/>
      <c r="D73" s="577"/>
      <c r="E73" s="577"/>
      <c r="F73" s="577"/>
      <c r="G73" s="577"/>
      <c r="H73" s="577"/>
      <c r="I73" s="255"/>
      <c r="J73" s="256"/>
      <c r="K73" s="257"/>
      <c r="L73" s="56"/>
      <c r="M73" s="355"/>
      <c r="N73" s="586"/>
    </row>
    <row r="74" spans="1:15">
      <c r="B74" s="576"/>
      <c r="C74" s="577"/>
      <c r="D74" s="577"/>
      <c r="E74" s="577"/>
      <c r="F74" s="577"/>
      <c r="G74" s="577"/>
      <c r="H74" s="577"/>
      <c r="I74" s="242"/>
      <c r="J74" s="260"/>
      <c r="K74" s="585"/>
      <c r="L74" s="552"/>
      <c r="M74" s="263"/>
      <c r="N74" s="584"/>
    </row>
    <row r="75" spans="1:15">
      <c r="B75" s="576"/>
      <c r="C75" s="577"/>
      <c r="D75" s="577"/>
      <c r="E75" s="577"/>
      <c r="F75" s="577"/>
      <c r="G75" s="577"/>
      <c r="H75" s="577"/>
      <c r="I75" s="242"/>
      <c r="J75" s="260"/>
      <c r="K75" s="585"/>
      <c r="L75" s="552"/>
      <c r="M75" s="263"/>
      <c r="N75" s="584"/>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583">
        <f>SUM(N71:N76)</f>
        <v>27295.529000000002</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89623.940728850095</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548"/>
      <c r="J83" s="561"/>
      <c r="K83" s="265" t="s">
        <v>1054</v>
      </c>
      <c r="L83" s="1083" t="s">
        <v>1055</v>
      </c>
      <c r="M83" s="1084"/>
      <c r="N83" s="266"/>
    </row>
    <row r="84" spans="1:14">
      <c r="B84" s="1085" t="s">
        <v>1056</v>
      </c>
      <c r="C84" s="1086"/>
      <c r="D84" s="1086"/>
      <c r="E84" s="1086"/>
      <c r="F84" s="1086"/>
      <c r="G84" s="1086"/>
      <c r="H84" s="1086"/>
      <c r="I84" s="90"/>
      <c r="J84" s="91"/>
      <c r="K84" s="582">
        <v>0.2</v>
      </c>
      <c r="L84" s="1065">
        <f>N79*K84</f>
        <v>17924.78814577002</v>
      </c>
      <c r="M84" s="1066"/>
      <c r="N84" s="57"/>
    </row>
    <row r="85" spans="1:14">
      <c r="B85" s="92" t="s">
        <v>1057</v>
      </c>
      <c r="C85" s="93"/>
      <c r="D85" s="93"/>
      <c r="E85" s="93"/>
      <c r="F85" s="93"/>
      <c r="G85" s="93"/>
      <c r="H85" s="93"/>
      <c r="I85" s="90"/>
      <c r="J85" s="91"/>
      <c r="K85" s="582">
        <v>0.05</v>
      </c>
      <c r="L85" s="1065">
        <f>N79*K85</f>
        <v>4481.1970364425051</v>
      </c>
      <c r="M85" s="1066"/>
      <c r="N85" s="57"/>
    </row>
    <row r="86" spans="1:14" ht="15.75" thickBot="1">
      <c r="B86" s="94" t="s">
        <v>1058</v>
      </c>
      <c r="C86" s="95"/>
      <c r="D86" s="95"/>
      <c r="E86" s="95"/>
      <c r="F86" s="95"/>
      <c r="G86" s="95"/>
      <c r="H86" s="95"/>
      <c r="I86" s="96"/>
      <c r="J86" s="97"/>
      <c r="K86" s="581">
        <v>0.05</v>
      </c>
      <c r="L86" s="1067">
        <f>N79*K86</f>
        <v>4481.1970364425051</v>
      </c>
      <c r="M86" s="1068"/>
      <c r="N86" s="57"/>
    </row>
    <row r="87" spans="1:14" ht="15.75" thickBot="1">
      <c r="B87" s="1069" t="s">
        <v>1037</v>
      </c>
      <c r="C87" s="1070"/>
      <c r="D87" s="1070"/>
      <c r="E87" s="1070"/>
      <c r="F87" s="1070"/>
      <c r="G87" s="1070"/>
      <c r="H87" s="1070"/>
      <c r="I87" s="1070"/>
      <c r="J87" s="1070"/>
      <c r="K87" s="1070"/>
      <c r="L87" s="1070"/>
      <c r="M87" s="1071"/>
      <c r="N87" s="58">
        <f>L84+L85+L86</f>
        <v>26887.182218655034</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ROUND(N79+N87,0)</f>
        <v>116511</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75"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570"/>
      <c r="C110" s="571"/>
      <c r="D110" s="571"/>
      <c r="E110" s="571"/>
      <c r="F110" s="571"/>
      <c r="G110" s="571"/>
      <c r="H110" s="571"/>
      <c r="I110" s="571"/>
      <c r="J110" s="571"/>
      <c r="K110" s="571"/>
      <c r="L110" s="571"/>
      <c r="M110" s="571"/>
      <c r="N110" s="572"/>
    </row>
    <row r="111" spans="2:14">
      <c r="B111" s="570"/>
      <c r="C111" s="571"/>
      <c r="D111" s="571"/>
      <c r="E111" s="571"/>
      <c r="F111" s="571"/>
      <c r="G111" s="571"/>
      <c r="H111" s="571"/>
      <c r="I111" s="571"/>
      <c r="J111" s="571"/>
      <c r="K111" s="571"/>
      <c r="L111" s="571"/>
      <c r="M111" s="571"/>
      <c r="N111" s="572"/>
    </row>
    <row r="112" spans="2:14">
      <c r="B112" s="570"/>
      <c r="C112" s="571"/>
      <c r="D112" s="571"/>
      <c r="E112" s="571"/>
      <c r="F112" s="571"/>
      <c r="G112" s="571"/>
      <c r="H112" s="571"/>
      <c r="I112" s="571"/>
      <c r="J112" s="571"/>
      <c r="K112" s="571"/>
      <c r="L112" s="571"/>
      <c r="M112" s="571"/>
      <c r="N112" s="572"/>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5">
    <mergeCell ref="B106:N107"/>
    <mergeCell ref="B108:N109"/>
    <mergeCell ref="J119:N120"/>
    <mergeCell ref="B79:M79"/>
    <mergeCell ref="B83:H83"/>
    <mergeCell ref="L83:M83"/>
    <mergeCell ref="B84:H84"/>
    <mergeCell ref="L84:M84"/>
    <mergeCell ref="L85:M85"/>
    <mergeCell ref="L86:M86"/>
    <mergeCell ref="B87:M87"/>
    <mergeCell ref="B89:M89"/>
    <mergeCell ref="B77:M77"/>
    <mergeCell ref="L59:M59"/>
    <mergeCell ref="L60:M60"/>
    <mergeCell ref="L61:M61"/>
    <mergeCell ref="L62:M62"/>
    <mergeCell ref="B76:H76"/>
    <mergeCell ref="L76:M76"/>
    <mergeCell ref="L63:M63"/>
    <mergeCell ref="L65:M65"/>
    <mergeCell ref="B66:M66"/>
    <mergeCell ref="B70:H70"/>
    <mergeCell ref="L70:M70"/>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27:N27"/>
    <mergeCell ref="C29:I29"/>
    <mergeCell ref="L29:M29"/>
    <mergeCell ref="C30:I30"/>
    <mergeCell ref="L30:M30"/>
    <mergeCell ref="C31:J31"/>
    <mergeCell ref="L1:N2"/>
    <mergeCell ref="C2:J2"/>
    <mergeCell ref="C3:J3"/>
    <mergeCell ref="K3:K4"/>
    <mergeCell ref="L12:N12"/>
    <mergeCell ref="F25:H25"/>
    <mergeCell ref="D11:E11"/>
    <mergeCell ref="B10:E10"/>
    <mergeCell ref="I10:J10"/>
    <mergeCell ref="B1:B6"/>
    <mergeCell ref="C1:J1"/>
    <mergeCell ref="K1:K2"/>
    <mergeCell ref="C5:J5"/>
    <mergeCell ref="K5:K6"/>
    <mergeCell ref="L3:N4"/>
    <mergeCell ref="C4:J4"/>
    <mergeCell ref="L5:L6"/>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75905"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1275905"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zoomScale="78" zoomScaleNormal="78" workbookViewId="0">
      <selection activeCell="B116" sqref="B116"/>
    </sheetView>
  </sheetViews>
  <sheetFormatPr baseColWidth="10" defaultRowHeight="1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1067</v>
      </c>
      <c r="C31" s="84" t="s">
        <v>1087</v>
      </c>
      <c r="D31" s="85"/>
      <c r="E31" s="85"/>
      <c r="F31" s="85"/>
      <c r="G31" s="85"/>
      <c r="H31" s="85"/>
      <c r="I31" s="85"/>
      <c r="J31" s="86"/>
      <c r="K31" s="271"/>
      <c r="L31" s="269" t="s">
        <v>388</v>
      </c>
      <c r="M31" s="171"/>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t="s">
        <v>312</v>
      </c>
      <c r="B36" s="1102" t="str">
        <f>VLOOKUP(A36,EQUIPOS!A6:D154,3,FALSE)</f>
        <v>Retroexcavadora sobre oruga, potencia 138 HP, balde de 1,5 m3.</v>
      </c>
      <c r="C36" s="1103"/>
      <c r="D36" s="1103"/>
      <c r="E36" s="1103"/>
      <c r="F36" s="1103"/>
      <c r="G36" s="1103"/>
      <c r="H36" s="1105"/>
      <c r="I36" s="230"/>
      <c r="J36" s="231"/>
      <c r="K36" s="232">
        <f>VLOOKUP(A36,EQUIPOS!A6:D161,4,FALSE)</f>
        <v>148800</v>
      </c>
      <c r="L36" s="233"/>
      <c r="M36" s="234">
        <v>2.5</v>
      </c>
      <c r="N36" s="235">
        <f>K36/M36</f>
        <v>59520</v>
      </c>
    </row>
    <row r="37" spans="1:14">
      <c r="A37" t="s">
        <v>180</v>
      </c>
      <c r="B37" s="1102" t="str">
        <f>VLOOKUP(A37,EQUIPOS!A7:D154,3,FALSE)</f>
        <v>Compresor 120 HP, con martillo.</v>
      </c>
      <c r="C37" s="1103"/>
      <c r="D37" s="1103"/>
      <c r="E37" s="1103"/>
      <c r="F37" s="1103"/>
      <c r="G37" s="1103"/>
      <c r="H37" s="1105"/>
      <c r="I37" s="230"/>
      <c r="J37" s="231"/>
      <c r="K37" s="232">
        <f>VLOOKUP(A37,EQUIPOS!A7:D162,4,FALSE)</f>
        <v>75000</v>
      </c>
      <c r="L37" s="233"/>
      <c r="M37" s="234">
        <v>2.5</v>
      </c>
      <c r="N37" s="235">
        <f>K37/M37</f>
        <v>30000</v>
      </c>
    </row>
    <row r="38" spans="1:14">
      <c r="A38" t="s">
        <v>195</v>
      </c>
      <c r="B38" s="1102" t="str">
        <f>VLOOKUP(A38,EQUIPOS!A8:D154,3,FALSE)</f>
        <v xml:space="preserve">Equipo de oxicorte, Capacidad de corte: hasta 6´´ (152mm) </v>
      </c>
      <c r="C38" s="1103"/>
      <c r="D38" s="1103"/>
      <c r="E38" s="1103"/>
      <c r="F38" s="1103"/>
      <c r="G38" s="1103"/>
      <c r="H38" s="1105"/>
      <c r="I38" s="230"/>
      <c r="J38" s="231"/>
      <c r="K38" s="232">
        <f>VLOOKUP(A38,EQUIPOS!A8:D163,4,FALSE)</f>
        <v>8896.7364572808765</v>
      </c>
      <c r="L38" s="233"/>
      <c r="M38" s="234">
        <v>2.5</v>
      </c>
      <c r="N38" s="235">
        <f>K38/M38</f>
        <v>3558.6945829123506</v>
      </c>
    </row>
    <row r="39" spans="1:14">
      <c r="B39" s="1102"/>
      <c r="C39" s="1103"/>
      <c r="D39" s="1103"/>
      <c r="E39" s="1103"/>
      <c r="F39" s="1103"/>
      <c r="G39" s="1103"/>
      <c r="H39" s="1105"/>
      <c r="I39" s="1098"/>
      <c r="J39" s="1099"/>
      <c r="K39" s="237"/>
      <c r="L39" s="1100"/>
      <c r="M39" s="1101"/>
      <c r="N39" s="236"/>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t="s">
        <v>1036</v>
      </c>
      <c r="C42" s="1103"/>
      <c r="D42" s="1103"/>
      <c r="E42" s="1103"/>
      <c r="F42" s="1103"/>
      <c r="G42" s="1103"/>
      <c r="H42" s="1105"/>
      <c r="I42" s="1108"/>
      <c r="J42" s="1109"/>
      <c r="K42" s="47"/>
      <c r="L42" s="1110">
        <v>0.02</v>
      </c>
      <c r="M42" s="1111"/>
      <c r="N42" s="108">
        <f>N76*L42</f>
        <v>181.97019333333333</v>
      </c>
    </row>
    <row r="43" spans="1:14" ht="15.75" thickBot="1">
      <c r="B43" s="1069" t="s">
        <v>1037</v>
      </c>
      <c r="C43" s="1070"/>
      <c r="D43" s="1070"/>
      <c r="E43" s="1070"/>
      <c r="F43" s="1070"/>
      <c r="G43" s="1070"/>
      <c r="H43" s="1070"/>
      <c r="I43" s="1070"/>
      <c r="J43" s="1070"/>
      <c r="K43" s="1070"/>
      <c r="L43" s="1070"/>
      <c r="M43" s="1071"/>
      <c r="N43" s="102">
        <f>SUM(N36:N42)</f>
        <v>93260.664776245671</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B48" s="49"/>
      <c r="C48" s="244"/>
      <c r="D48" s="244"/>
      <c r="E48" s="244"/>
      <c r="F48" s="244"/>
      <c r="G48" s="244"/>
      <c r="H48" s="244"/>
      <c r="I48" s="231"/>
      <c r="J48" s="187"/>
      <c r="K48" s="245"/>
      <c r="L48" s="230"/>
      <c r="M48" s="246"/>
      <c r="N48" s="247"/>
    </row>
    <row r="49" spans="1:14">
      <c r="B49" s="49"/>
      <c r="C49" s="244"/>
      <c r="D49" s="244"/>
      <c r="E49" s="244"/>
      <c r="F49" s="244"/>
      <c r="G49" s="244"/>
      <c r="H49" s="244"/>
      <c r="I49" s="231"/>
      <c r="J49" s="187"/>
      <c r="K49" s="245"/>
      <c r="L49" s="230"/>
      <c r="M49" s="246"/>
      <c r="N49" s="247"/>
    </row>
    <row r="50" spans="1:14">
      <c r="B50" s="49"/>
      <c r="C50" s="244"/>
      <c r="D50" s="244"/>
      <c r="E50" s="244"/>
      <c r="F50" s="244"/>
      <c r="G50" s="244"/>
      <c r="H50" s="244"/>
      <c r="I50" s="231"/>
      <c r="J50" s="187"/>
      <c r="K50" s="245"/>
      <c r="L50" s="230"/>
      <c r="M50" s="246"/>
      <c r="N50" s="247"/>
    </row>
    <row r="51" spans="1:14">
      <c r="B51" s="49"/>
      <c r="C51" s="244"/>
      <c r="D51" s="244"/>
      <c r="E51" s="244"/>
      <c r="F51" s="244"/>
      <c r="G51" s="244"/>
      <c r="H51" s="244"/>
      <c r="I51" s="231"/>
      <c r="J51" s="187"/>
      <c r="K51" s="245"/>
      <c r="L51" s="230"/>
      <c r="M51" s="246"/>
      <c r="N51" s="247"/>
    </row>
    <row r="52" spans="1:14">
      <c r="B52" s="49"/>
      <c r="C52" s="244"/>
      <c r="D52" s="244"/>
      <c r="E52" s="244"/>
      <c r="F52" s="244"/>
      <c r="G52" s="244"/>
      <c r="H52" s="244"/>
      <c r="I52" s="231"/>
      <c r="J52" s="187"/>
      <c r="K52" s="245"/>
      <c r="L52" s="230"/>
      <c r="M52" s="246"/>
      <c r="N52" s="247"/>
    </row>
    <row r="53" spans="1:14" ht="15.75" thickBot="1">
      <c r="B53" s="1114"/>
      <c r="C53" s="1115"/>
      <c r="D53" s="1115"/>
      <c r="E53" s="1115"/>
      <c r="F53" s="1115"/>
      <c r="G53" s="1115"/>
      <c r="H53" s="1115"/>
      <c r="I53" s="1099"/>
      <c r="J53" s="48"/>
      <c r="K53" s="50"/>
      <c r="L53" s="1116"/>
      <c r="M53" s="1117"/>
      <c r="N53" s="51"/>
    </row>
    <row r="54" spans="1:14" ht="15.75" thickBot="1">
      <c r="B54" s="1069" t="s">
        <v>1037</v>
      </c>
      <c r="C54" s="1070"/>
      <c r="D54" s="1070"/>
      <c r="E54" s="1070"/>
      <c r="F54" s="1070"/>
      <c r="G54" s="1070"/>
      <c r="H54" s="1070"/>
      <c r="I54" s="1070"/>
      <c r="J54" s="1070"/>
      <c r="K54" s="1070"/>
      <c r="L54" s="1070"/>
      <c r="M54" s="1071"/>
      <c r="N54" s="248"/>
    </row>
    <row r="55" spans="1:14">
      <c r="B55" s="39"/>
      <c r="C55" s="40"/>
      <c r="D55" s="40"/>
      <c r="E55" s="40"/>
      <c r="F55" s="40"/>
      <c r="G55" s="40"/>
      <c r="H55" s="40"/>
      <c r="I55" s="40"/>
      <c r="J55" s="40"/>
      <c r="K55" s="40"/>
      <c r="L55" s="40"/>
      <c r="M55" s="40"/>
      <c r="N55" s="41"/>
    </row>
    <row r="56" spans="1:14">
      <c r="B56" s="70" t="s">
        <v>1040</v>
      </c>
      <c r="C56" s="71"/>
      <c r="D56" s="71"/>
      <c r="E56" s="71"/>
      <c r="F56" s="71"/>
      <c r="G56" s="71"/>
      <c r="H56" s="71"/>
      <c r="I56" s="71"/>
      <c r="J56" s="71"/>
      <c r="K56" s="71"/>
      <c r="L56" s="71"/>
      <c r="M56" s="71"/>
      <c r="N56" s="72"/>
    </row>
    <row r="57" spans="1:14" ht="15.75" thickBot="1">
      <c r="B57" s="74"/>
      <c r="C57" s="67"/>
      <c r="D57" s="67"/>
      <c r="E57" s="67"/>
      <c r="F57" s="67"/>
      <c r="G57" s="67"/>
      <c r="H57" s="67"/>
      <c r="I57" s="67"/>
      <c r="J57" s="67"/>
      <c r="K57" s="67"/>
      <c r="L57" s="67"/>
      <c r="M57" s="67"/>
      <c r="N57" s="69"/>
    </row>
    <row r="58" spans="1:14" ht="25.5">
      <c r="B58" s="276" t="s">
        <v>1041</v>
      </c>
      <c r="C58" s="277"/>
      <c r="D58" s="277"/>
      <c r="E58" s="277"/>
      <c r="F58" s="277"/>
      <c r="G58" s="277"/>
      <c r="H58" s="79" t="s">
        <v>1029</v>
      </c>
      <c r="I58" s="80" t="s">
        <v>1042</v>
      </c>
      <c r="J58" s="81" t="s">
        <v>1043</v>
      </c>
      <c r="K58" s="79" t="s">
        <v>1044</v>
      </c>
      <c r="L58" s="1118" t="s">
        <v>1045</v>
      </c>
      <c r="M58" s="1119"/>
      <c r="N58" s="82" t="s">
        <v>1035</v>
      </c>
    </row>
    <row r="59" spans="1:14">
      <c r="A59" t="s">
        <v>1138</v>
      </c>
      <c r="B59" s="52" t="str">
        <f>VLOOKUP(A59,TRANSPORTE!A5:D94,3,FALSE)</f>
        <v>Transporte de material de demolición</v>
      </c>
      <c r="C59" s="279"/>
      <c r="D59" s="279"/>
      <c r="E59" s="279"/>
      <c r="F59" s="279"/>
      <c r="G59" s="279"/>
      <c r="H59" s="274" t="str">
        <f>VLOOKUP(A59,TRANSPORTE!A6:D120,2,FALSE)</f>
        <v>m3k</v>
      </c>
      <c r="I59" s="242">
        <v>1.4</v>
      </c>
      <c r="J59" s="249">
        <v>1</v>
      </c>
      <c r="K59" s="242">
        <f>I59*J59</f>
        <v>1.4</v>
      </c>
      <c r="L59" s="1106">
        <f>'900.2'!N78</f>
        <v>946.969696969697</v>
      </c>
      <c r="M59" s="1107"/>
      <c r="N59" s="250">
        <f>K59*L59</f>
        <v>1325.7575757575758</v>
      </c>
    </row>
    <row r="60" spans="1:14">
      <c r="B60" s="52"/>
      <c r="C60" s="53"/>
      <c r="D60" s="53"/>
      <c r="E60" s="53"/>
      <c r="F60" s="53"/>
      <c r="G60" s="53"/>
      <c r="H60" s="251"/>
      <c r="I60" s="242"/>
      <c r="J60" s="242"/>
      <c r="K60" s="242"/>
      <c r="L60" s="252"/>
      <c r="M60" s="253"/>
      <c r="N60" s="254"/>
    </row>
    <row r="61" spans="1:14">
      <c r="B61" s="52"/>
      <c r="C61" s="53"/>
      <c r="D61" s="53"/>
      <c r="E61" s="53"/>
      <c r="F61" s="53"/>
      <c r="G61" s="53"/>
      <c r="H61" s="251"/>
      <c r="I61" s="242"/>
      <c r="J61" s="242"/>
      <c r="K61" s="242"/>
      <c r="L61" s="252"/>
      <c r="M61" s="253"/>
      <c r="N61" s="254"/>
    </row>
    <row r="62" spans="1:14">
      <c r="B62" s="52"/>
      <c r="C62" s="53"/>
      <c r="D62" s="53"/>
      <c r="E62" s="53"/>
      <c r="F62" s="53"/>
      <c r="G62" s="53"/>
      <c r="H62" s="251"/>
      <c r="I62" s="242"/>
      <c r="J62" s="242"/>
      <c r="K62" s="242"/>
      <c r="L62" s="252"/>
      <c r="M62" s="253"/>
      <c r="N62" s="254"/>
    </row>
    <row r="63" spans="1:14">
      <c r="B63" s="52"/>
      <c r="C63" s="53"/>
      <c r="D63" s="53"/>
      <c r="E63" s="53"/>
      <c r="F63" s="53"/>
      <c r="G63" s="53"/>
      <c r="H63" s="251"/>
      <c r="I63" s="242"/>
      <c r="J63" s="242"/>
      <c r="K63" s="242"/>
      <c r="L63" s="252"/>
      <c r="M63" s="253"/>
      <c r="N63" s="254"/>
    </row>
    <row r="64" spans="1:14" ht="15.75" thickBot="1">
      <c r="B64" s="272"/>
      <c r="C64" s="273"/>
      <c r="D64" s="273"/>
      <c r="E64" s="273"/>
      <c r="F64" s="273"/>
      <c r="G64" s="273"/>
      <c r="H64" s="54"/>
      <c r="I64" s="118"/>
      <c r="J64" s="118"/>
      <c r="K64" s="118"/>
      <c r="L64" s="1087"/>
      <c r="M64" s="1088"/>
      <c r="N64" s="51"/>
    </row>
    <row r="65" spans="1:15" ht="15.75" thickBot="1">
      <c r="B65" s="1078" t="s">
        <v>1037</v>
      </c>
      <c r="C65" s="1079"/>
      <c r="D65" s="1079"/>
      <c r="E65" s="1079"/>
      <c r="F65" s="1079"/>
      <c r="G65" s="1079"/>
      <c r="H65" s="1079"/>
      <c r="I65" s="1079"/>
      <c r="J65" s="1079"/>
      <c r="K65" s="1079"/>
      <c r="L65" s="1079"/>
      <c r="M65" s="1080"/>
      <c r="N65" s="107">
        <f>N59+N60+N61+N62+N63</f>
        <v>1325.7575757575758</v>
      </c>
    </row>
    <row r="66" spans="1:15">
      <c r="B66" s="39"/>
      <c r="C66" s="40"/>
      <c r="D66" s="40"/>
      <c r="E66" s="40"/>
      <c r="F66" s="40"/>
      <c r="G66" s="40"/>
      <c r="H66" s="40"/>
      <c r="I66" s="40"/>
      <c r="J66" s="40"/>
      <c r="K66" s="40"/>
      <c r="L66" s="40"/>
      <c r="M66" s="40"/>
      <c r="N66" s="41"/>
    </row>
    <row r="67" spans="1:15">
      <c r="B67" s="70" t="s">
        <v>1046</v>
      </c>
      <c r="C67" s="71"/>
      <c r="D67" s="71"/>
      <c r="E67" s="71"/>
      <c r="F67" s="71"/>
      <c r="G67" s="71"/>
      <c r="H67" s="71"/>
      <c r="I67" s="71"/>
      <c r="J67" s="71"/>
      <c r="K67" s="71"/>
      <c r="L67" s="71"/>
      <c r="M67" s="71"/>
      <c r="N67" s="72"/>
    </row>
    <row r="68" spans="1:15" ht="15.75" thickBot="1">
      <c r="B68" s="74"/>
      <c r="C68" s="67"/>
      <c r="D68" s="67"/>
      <c r="E68" s="67"/>
      <c r="F68" s="67"/>
      <c r="G68" s="67"/>
      <c r="H68" s="67"/>
      <c r="I68" s="67"/>
      <c r="J68" s="67"/>
      <c r="K68" s="67"/>
      <c r="L68" s="67"/>
      <c r="M68" s="67"/>
      <c r="N68" s="69"/>
    </row>
    <row r="69" spans="1:15" ht="25.5">
      <c r="B69" s="1089" t="s">
        <v>1047</v>
      </c>
      <c r="C69" s="1090"/>
      <c r="D69" s="1090"/>
      <c r="E69" s="1090"/>
      <c r="F69" s="1090"/>
      <c r="G69" s="1090"/>
      <c r="H69" s="1090"/>
      <c r="I69" s="79" t="s">
        <v>1048</v>
      </c>
      <c r="J69" s="81" t="s">
        <v>1281</v>
      </c>
      <c r="K69" s="80" t="s">
        <v>1050</v>
      </c>
      <c r="L69" s="1091" t="s">
        <v>1034</v>
      </c>
      <c r="M69" s="1092"/>
      <c r="N69" s="101" t="s">
        <v>1035</v>
      </c>
    </row>
    <row r="70" spans="1:15">
      <c r="A70" t="s">
        <v>7</v>
      </c>
      <c r="B70" s="55" t="str">
        <f>VLOOKUP(A70,'MANO DE OBRA'!A8:D68,3,FALSE)</f>
        <v>Obrero (2)</v>
      </c>
      <c r="C70" s="53"/>
      <c r="D70" s="53"/>
      <c r="E70" s="53"/>
      <c r="F70" s="53"/>
      <c r="G70" s="53"/>
      <c r="H70" s="53"/>
      <c r="I70" s="255">
        <f>K70/J70*100</f>
        <v>49181.133333333331</v>
      </c>
      <c r="J70" s="256">
        <v>185</v>
      </c>
      <c r="K70" s="257">
        <f>VLOOKUP(A70,'MANO DE OBRA'!A8:D99,4,FALSE)</f>
        <v>90985.096666666665</v>
      </c>
      <c r="L70" s="56"/>
      <c r="M70" s="258">
        <v>20</v>
      </c>
      <c r="N70" s="259">
        <f>K70/M70</f>
        <v>4549.2548333333334</v>
      </c>
      <c r="O70" s="109"/>
    </row>
    <row r="71" spans="1:15">
      <c r="A71" t="s">
        <v>30</v>
      </c>
      <c r="B71" s="55" t="str">
        <f>VLOOKUP(A71,'MANO DE OBRA'!A8:D69,3,FALSE)</f>
        <v>Oficial</v>
      </c>
      <c r="C71" s="53"/>
      <c r="D71" s="53"/>
      <c r="E71" s="53"/>
      <c r="F71" s="53"/>
      <c r="G71" s="53"/>
      <c r="H71" s="53"/>
      <c r="I71" s="255">
        <f>K71/J71*100</f>
        <v>49181.133333333331</v>
      </c>
      <c r="J71" s="256">
        <v>185</v>
      </c>
      <c r="K71" s="257">
        <f>VLOOKUP(A71,'MANO DE OBRA'!A8:D100,4,FALSE)</f>
        <v>90985.096666666665</v>
      </c>
      <c r="L71" s="56"/>
      <c r="M71" s="262">
        <v>20</v>
      </c>
      <c r="N71" s="259">
        <f>K71/M71</f>
        <v>4549.2548333333334</v>
      </c>
    </row>
    <row r="72" spans="1:15">
      <c r="B72" s="55"/>
      <c r="C72" s="53"/>
      <c r="D72" s="53"/>
      <c r="E72" s="53"/>
      <c r="F72" s="53"/>
      <c r="G72" s="53"/>
      <c r="H72" s="53"/>
      <c r="I72" s="242"/>
      <c r="J72" s="260"/>
      <c r="K72" s="261"/>
      <c r="L72" s="56"/>
      <c r="M72" s="263"/>
      <c r="N72" s="259"/>
    </row>
    <row r="73" spans="1:15">
      <c r="B73" s="55"/>
      <c r="C73" s="53"/>
      <c r="D73" s="53"/>
      <c r="E73" s="53"/>
      <c r="F73" s="53"/>
      <c r="G73" s="53"/>
      <c r="H73" s="53"/>
      <c r="I73" s="242"/>
      <c r="J73" s="260"/>
      <c r="K73" s="261"/>
      <c r="L73" s="280"/>
      <c r="M73" s="263"/>
      <c r="N73" s="259"/>
    </row>
    <row r="74" spans="1:15">
      <c r="B74" s="55"/>
      <c r="C74" s="53"/>
      <c r="D74" s="53"/>
      <c r="E74" s="53"/>
      <c r="F74" s="53"/>
      <c r="G74" s="53"/>
      <c r="H74" s="53"/>
      <c r="I74" s="242"/>
      <c r="J74" s="260"/>
      <c r="K74" s="261"/>
      <c r="L74" s="280"/>
      <c r="M74" s="263"/>
      <c r="N74" s="259"/>
    </row>
    <row r="75" spans="1:15" ht="15.75" thickBot="1">
      <c r="B75" s="1093"/>
      <c r="C75" s="1094"/>
      <c r="D75" s="1094"/>
      <c r="E75" s="1094"/>
      <c r="F75" s="1094"/>
      <c r="G75" s="1094"/>
      <c r="H75" s="1094"/>
      <c r="I75" s="118"/>
      <c r="J75" s="118"/>
      <c r="K75" s="118"/>
      <c r="L75" s="1095"/>
      <c r="M75" s="1095"/>
      <c r="N75" s="119"/>
    </row>
    <row r="76" spans="1:15" ht="15.75" thickBot="1">
      <c r="B76" s="1069" t="s">
        <v>1037</v>
      </c>
      <c r="C76" s="1070"/>
      <c r="D76" s="1070"/>
      <c r="E76" s="1070"/>
      <c r="F76" s="1070"/>
      <c r="G76" s="1070"/>
      <c r="H76" s="1070"/>
      <c r="I76" s="1079"/>
      <c r="J76" s="1079"/>
      <c r="K76" s="1079"/>
      <c r="L76" s="1079"/>
      <c r="M76" s="1080"/>
      <c r="N76" s="373">
        <f>SUM(N70:N75)</f>
        <v>9098.5096666666668</v>
      </c>
    </row>
    <row r="77" spans="1:15" ht="15.75" thickBot="1">
      <c r="B77" s="39"/>
      <c r="C77" s="40"/>
      <c r="D77" s="40"/>
      <c r="E77" s="40"/>
      <c r="F77" s="40"/>
      <c r="G77" s="40"/>
      <c r="H77" s="40"/>
      <c r="I77" s="40"/>
      <c r="J77" s="40"/>
      <c r="K77" s="40"/>
      <c r="L77" s="40"/>
      <c r="M77" s="40"/>
      <c r="N77" s="41"/>
    </row>
    <row r="78" spans="1:15" ht="15.75" thickBot="1">
      <c r="B78" s="1069" t="s">
        <v>1051</v>
      </c>
      <c r="C78" s="1070"/>
      <c r="D78" s="1070"/>
      <c r="E78" s="1070"/>
      <c r="F78" s="1070"/>
      <c r="G78" s="1070"/>
      <c r="H78" s="1070"/>
      <c r="I78" s="1070"/>
      <c r="J78" s="1070"/>
      <c r="K78" s="1070"/>
      <c r="L78" s="1070"/>
      <c r="M78" s="1071"/>
      <c r="N78" s="102">
        <f>N43+N54+N65+N76</f>
        <v>103684.9320186699</v>
      </c>
    </row>
    <row r="79" spans="1:15">
      <c r="B79" s="39"/>
      <c r="C79" s="40"/>
      <c r="D79" s="40"/>
      <c r="E79" s="40"/>
      <c r="F79" s="40"/>
      <c r="G79" s="40"/>
      <c r="H79" s="40"/>
      <c r="I79" s="40"/>
      <c r="J79" s="40"/>
      <c r="K79" s="40"/>
      <c r="L79" s="40"/>
      <c r="M79" s="40"/>
      <c r="N79" s="41"/>
    </row>
    <row r="80" spans="1: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20736.986403733983</v>
      </c>
      <c r="M83" s="1066"/>
      <c r="N83" s="57"/>
    </row>
    <row r="84" spans="1:14">
      <c r="B84" s="92" t="s">
        <v>1057</v>
      </c>
      <c r="C84" s="93"/>
      <c r="D84" s="93"/>
      <c r="E84" s="93"/>
      <c r="F84" s="93"/>
      <c r="G84" s="93"/>
      <c r="H84" s="93"/>
      <c r="I84" s="90"/>
      <c r="J84" s="91"/>
      <c r="K84" s="267">
        <v>0.05</v>
      </c>
      <c r="L84" s="1065">
        <f>N78*K84</f>
        <v>5184.2466009334958</v>
      </c>
      <c r="M84" s="1066"/>
      <c r="N84" s="57"/>
    </row>
    <row r="85" spans="1:14" ht="15.75" thickBot="1">
      <c r="B85" s="94" t="s">
        <v>1058</v>
      </c>
      <c r="C85" s="95"/>
      <c r="D85" s="95"/>
      <c r="E85" s="95"/>
      <c r="F85" s="95"/>
      <c r="G85" s="95"/>
      <c r="H85" s="95"/>
      <c r="I85" s="96"/>
      <c r="J85" s="97"/>
      <c r="K85" s="268">
        <v>0.05</v>
      </c>
      <c r="L85" s="1067">
        <f>N78*K85</f>
        <v>5184.2466009334958</v>
      </c>
      <c r="M85" s="1068"/>
      <c r="N85" s="57"/>
    </row>
    <row r="86" spans="1:14" ht="15.75" thickBot="1">
      <c r="B86" s="1069" t="s">
        <v>1037</v>
      </c>
      <c r="C86" s="1070"/>
      <c r="D86" s="1070"/>
      <c r="E86" s="1070"/>
      <c r="F86" s="1070"/>
      <c r="G86" s="1070"/>
      <c r="H86" s="1070"/>
      <c r="I86" s="1070"/>
      <c r="J86" s="1070"/>
      <c r="K86" s="1070"/>
      <c r="L86" s="1070"/>
      <c r="M86" s="1071"/>
      <c r="N86" s="58">
        <f>L83+L84+L85</f>
        <v>31105.479605600976</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134790.41162427087</v>
      </c>
    </row>
    <row r="89" spans="1:14">
      <c r="B89" s="19"/>
      <c r="C89" s="20"/>
      <c r="D89" s="20"/>
      <c r="E89" s="20"/>
      <c r="F89" s="20"/>
      <c r="G89" s="20"/>
      <c r="H89" s="20"/>
      <c r="I89" s="20"/>
      <c r="J89" s="20"/>
      <c r="K89" s="20"/>
      <c r="L89" s="20"/>
      <c r="M89" s="20"/>
      <c r="N89" s="21"/>
    </row>
    <row r="90" spans="1:14">
      <c r="B90" s="22"/>
      <c r="C90" s="18"/>
      <c r="D90" s="18"/>
      <c r="E90" s="18"/>
      <c r="F90" s="18"/>
      <c r="G90" s="18"/>
      <c r="H90" s="18"/>
      <c r="I90" s="18"/>
      <c r="J90" s="18"/>
      <c r="K90" s="18"/>
      <c r="L90" s="18"/>
      <c r="M90" s="18"/>
      <c r="N90" s="23"/>
    </row>
    <row r="91" spans="1:14">
      <c r="B91" s="22"/>
      <c r="C91" s="18"/>
      <c r="D91" s="18"/>
      <c r="E91" s="18"/>
      <c r="F91" s="18"/>
      <c r="G91" s="18"/>
      <c r="H91" s="18"/>
      <c r="I91" s="18"/>
      <c r="J91" s="18"/>
      <c r="K91" s="18"/>
      <c r="L91" s="18"/>
      <c r="M91" s="18"/>
      <c r="N91" s="23"/>
    </row>
    <row r="92" spans="1:14">
      <c r="B92" s="22"/>
      <c r="C92" s="18"/>
      <c r="D92" s="18"/>
      <c r="E92" s="18"/>
      <c r="F92" s="18"/>
      <c r="G92" s="18"/>
      <c r="H92" s="18"/>
      <c r="I92" s="18"/>
      <c r="J92" s="18"/>
      <c r="K92" s="18"/>
      <c r="L92" s="18"/>
      <c r="M92" s="18"/>
      <c r="N92" s="23"/>
    </row>
    <row r="93" spans="1:14">
      <c r="B93" s="22"/>
      <c r="C93" s="18"/>
      <c r="D93" s="18"/>
      <c r="E93" s="59" t="s">
        <v>1060</v>
      </c>
      <c r="F93" s="59"/>
      <c r="G93" s="59"/>
      <c r="H93" s="59"/>
      <c r="I93" s="59"/>
      <c r="J93" s="59"/>
      <c r="K93" s="18"/>
      <c r="L93" s="18"/>
      <c r="M93" s="18"/>
      <c r="N93" s="23"/>
    </row>
    <row r="94" spans="1:14">
      <c r="B94" s="22"/>
      <c r="C94" s="18"/>
      <c r="D94" s="18"/>
      <c r="E94" s="18" t="s">
        <v>1061</v>
      </c>
      <c r="F94" s="18"/>
      <c r="G94" s="18"/>
      <c r="H94" s="18"/>
      <c r="I94" s="18"/>
      <c r="J94" s="18"/>
      <c r="K94" s="18"/>
      <c r="L94" s="18"/>
      <c r="M94" s="18"/>
      <c r="N94" s="23"/>
    </row>
    <row r="95" spans="1:14">
      <c r="B95" s="22"/>
      <c r="C95" s="18"/>
      <c r="D95" s="18"/>
      <c r="E95" s="18" t="s">
        <v>1062</v>
      </c>
      <c r="F95" s="18"/>
      <c r="G95" s="18"/>
      <c r="H95" s="18"/>
      <c r="I95" s="18"/>
      <c r="J95" s="18"/>
      <c r="K95" s="18"/>
      <c r="L95" s="18"/>
      <c r="M95" s="18"/>
      <c r="N95" s="23"/>
    </row>
    <row r="96" spans="1:14">
      <c r="B96" s="22"/>
      <c r="C96" s="18"/>
      <c r="D96" s="18"/>
      <c r="E96" s="18" t="s">
        <v>1063</v>
      </c>
      <c r="F96" s="18"/>
      <c r="G96" s="18"/>
      <c r="H96" s="18"/>
      <c r="I96" s="18"/>
      <c r="J96" s="18"/>
      <c r="K96" s="18"/>
      <c r="L96" s="18"/>
      <c r="M96" s="18"/>
      <c r="N96" s="23"/>
    </row>
    <row r="97" spans="2:14" ht="15.75" thickBot="1">
      <c r="B97" s="22"/>
      <c r="C97" s="18"/>
      <c r="D97" s="18"/>
      <c r="E97" s="18"/>
      <c r="F97" s="18" t="s">
        <v>1064</v>
      </c>
      <c r="G97" s="18"/>
      <c r="H97" s="18"/>
      <c r="I97" s="18"/>
      <c r="J97" s="18"/>
      <c r="K97" s="18"/>
      <c r="L97" s="18"/>
      <c r="M97" s="18"/>
      <c r="N97" s="23"/>
    </row>
    <row r="98" spans="2:14">
      <c r="B98" s="190" t="s">
        <v>1559</v>
      </c>
      <c r="C98" s="191"/>
      <c r="D98" s="191"/>
      <c r="E98" s="191"/>
      <c r="F98" s="191"/>
      <c r="G98" s="191"/>
      <c r="H98" s="191"/>
      <c r="I98" s="191"/>
      <c r="J98" s="191"/>
      <c r="K98" s="191"/>
      <c r="L98" s="191"/>
      <c r="M98" s="191"/>
      <c r="N98" s="192"/>
    </row>
    <row r="99" spans="2:14">
      <c r="B99" s="193"/>
      <c r="C99" s="194"/>
      <c r="D99" s="194"/>
      <c r="E99" s="194"/>
      <c r="F99" s="194"/>
      <c r="G99" s="194"/>
      <c r="H99" s="194"/>
      <c r="I99" s="194"/>
      <c r="J99" s="194"/>
      <c r="K99" s="194"/>
      <c r="L99" s="194"/>
      <c r="M99" s="194"/>
      <c r="N99" s="195"/>
    </row>
    <row r="100" spans="2:14">
      <c r="B100" s="193"/>
      <c r="C100" s="194"/>
      <c r="D100" s="194"/>
      <c r="E100" s="194"/>
      <c r="F100" s="194"/>
      <c r="G100" s="194"/>
      <c r="H100" s="194"/>
      <c r="I100" s="194"/>
      <c r="J100" s="194"/>
      <c r="K100" s="194"/>
      <c r="L100" s="194"/>
      <c r="M100" s="194"/>
      <c r="N100" s="195"/>
    </row>
    <row r="101" spans="2:14">
      <c r="B101" s="193"/>
      <c r="C101" s="194"/>
      <c r="D101" s="194"/>
      <c r="E101" s="194"/>
      <c r="F101" s="194"/>
      <c r="G101" s="194"/>
      <c r="H101" s="194"/>
      <c r="I101" s="194"/>
      <c r="J101" s="194"/>
      <c r="K101" s="194"/>
      <c r="L101" s="194"/>
      <c r="M101" s="194"/>
      <c r="N101" s="195"/>
    </row>
    <row r="102" spans="2:14" ht="15.75" thickBot="1">
      <c r="B102" s="196"/>
      <c r="C102" s="197"/>
      <c r="D102" s="197"/>
      <c r="E102" s="197"/>
      <c r="F102" s="197"/>
      <c r="G102" s="197"/>
      <c r="H102" s="197"/>
      <c r="I102" s="197"/>
      <c r="J102" s="197"/>
      <c r="K102" s="197"/>
      <c r="L102" s="197"/>
      <c r="M102" s="197"/>
      <c r="N102" s="198"/>
    </row>
    <row r="103" spans="2:14">
      <c r="B103" s="199"/>
      <c r="C103" s="200"/>
      <c r="D103" s="200"/>
      <c r="E103" s="200"/>
      <c r="F103" s="200"/>
      <c r="G103" s="200"/>
      <c r="H103" s="200"/>
      <c r="I103" s="200"/>
      <c r="J103" s="200"/>
      <c r="K103" s="200"/>
      <c r="L103" s="200"/>
      <c r="M103" s="200"/>
      <c r="N103" s="201"/>
    </row>
    <row r="104" spans="2:14">
      <c r="B104" s="185" t="s">
        <v>1560</v>
      </c>
      <c r="C104" s="37"/>
      <c r="D104" s="37"/>
      <c r="E104" s="37"/>
      <c r="F104" s="37"/>
      <c r="G104" s="37"/>
      <c r="H104" s="37"/>
      <c r="I104" s="37"/>
      <c r="J104" s="37"/>
      <c r="K104" s="37"/>
      <c r="L104" s="37"/>
      <c r="M104" s="37"/>
      <c r="N104" s="38"/>
    </row>
    <row r="105" spans="2:14" ht="15" customHeight="1">
      <c r="B105" s="1072" t="s">
        <v>1561</v>
      </c>
      <c r="C105" s="1073"/>
      <c r="D105" s="1073"/>
      <c r="E105" s="1073"/>
      <c r="F105" s="1073"/>
      <c r="G105" s="1073"/>
      <c r="H105" s="1073"/>
      <c r="I105" s="1073"/>
      <c r="J105" s="1073"/>
      <c r="K105" s="1073"/>
      <c r="L105" s="1073"/>
      <c r="M105" s="1073"/>
      <c r="N105" s="1074"/>
    </row>
    <row r="106" spans="2:14" ht="15" customHeight="1">
      <c r="B106" s="1072"/>
      <c r="C106" s="1073"/>
      <c r="D106" s="1073"/>
      <c r="E106" s="1073"/>
      <c r="F106" s="1073"/>
      <c r="G106" s="1073"/>
      <c r="H106" s="1073"/>
      <c r="I106" s="1073"/>
      <c r="J106" s="1073"/>
      <c r="K106" s="1073"/>
      <c r="L106" s="1073"/>
      <c r="M106" s="1073"/>
      <c r="N106" s="1074"/>
    </row>
    <row r="107" spans="2:14" ht="30" customHeight="1">
      <c r="B107" s="1075" t="s">
        <v>1562</v>
      </c>
      <c r="C107" s="1076"/>
      <c r="D107" s="1076"/>
      <c r="E107" s="1076"/>
      <c r="F107" s="1076"/>
      <c r="G107" s="1076"/>
      <c r="H107" s="1076"/>
      <c r="I107" s="1076"/>
      <c r="J107" s="1076"/>
      <c r="K107" s="1076"/>
      <c r="L107" s="1076"/>
      <c r="M107" s="1076"/>
      <c r="N107" s="1077"/>
    </row>
    <row r="108" spans="2:14">
      <c r="B108" s="1075"/>
      <c r="C108" s="1076"/>
      <c r="D108" s="1076"/>
      <c r="E108" s="1076"/>
      <c r="F108" s="1076"/>
      <c r="G108" s="1076"/>
      <c r="H108" s="1076"/>
      <c r="I108" s="1076"/>
      <c r="J108" s="1076"/>
      <c r="K108" s="1076"/>
      <c r="L108" s="1076"/>
      <c r="M108" s="1076"/>
      <c r="N108" s="1077"/>
    </row>
    <row r="109" spans="2:14">
      <c r="B109" s="291"/>
      <c r="C109" s="292"/>
      <c r="D109" s="292"/>
      <c r="E109" s="292"/>
      <c r="F109" s="292"/>
      <c r="G109" s="292"/>
      <c r="H109" s="292"/>
      <c r="I109" s="292"/>
      <c r="J109" s="292"/>
      <c r="K109" s="292"/>
      <c r="L109" s="292"/>
      <c r="M109" s="292"/>
      <c r="N109" s="293"/>
    </row>
    <row r="110" spans="2:14">
      <c r="B110" s="291"/>
      <c r="C110" s="292"/>
      <c r="D110" s="292"/>
      <c r="E110" s="292"/>
      <c r="F110" s="292"/>
      <c r="G110" s="292"/>
      <c r="H110" s="292"/>
      <c r="I110" s="292"/>
      <c r="J110" s="292"/>
      <c r="K110" s="292"/>
      <c r="L110" s="292"/>
      <c r="M110" s="292"/>
      <c r="N110" s="293"/>
    </row>
    <row r="111" spans="2:14">
      <c r="B111" s="291"/>
      <c r="C111" s="292"/>
      <c r="D111" s="292"/>
      <c r="E111" s="292"/>
      <c r="F111" s="292"/>
      <c r="G111" s="292"/>
      <c r="H111" s="292"/>
      <c r="I111" s="292"/>
      <c r="J111" s="292"/>
      <c r="K111" s="292"/>
      <c r="L111" s="292"/>
      <c r="M111" s="292"/>
      <c r="N111" s="293"/>
    </row>
    <row r="112" spans="2:14">
      <c r="B112" s="185"/>
      <c r="C112" s="37"/>
      <c r="D112" s="37"/>
      <c r="E112" s="37"/>
      <c r="F112" s="37"/>
      <c r="G112" s="37"/>
      <c r="H112" s="37"/>
      <c r="I112" s="37"/>
      <c r="J112" s="37"/>
      <c r="K112" s="37"/>
      <c r="L112" s="37"/>
      <c r="M112" s="37"/>
      <c r="N112" s="38"/>
    </row>
    <row r="113" spans="2:14">
      <c r="B113" s="22"/>
      <c r="C113" s="18"/>
      <c r="D113" s="18"/>
      <c r="E113" s="18" t="s">
        <v>1060</v>
      </c>
      <c r="F113" s="59"/>
      <c r="G113" s="59"/>
      <c r="H113" s="18"/>
      <c r="I113" s="18"/>
      <c r="J113" s="18"/>
      <c r="K113" s="18"/>
      <c r="L113" s="18"/>
      <c r="M113" s="18"/>
      <c r="N113" s="23"/>
    </row>
    <row r="114" spans="2:14">
      <c r="B114" s="22"/>
      <c r="C114" s="18"/>
      <c r="D114" s="18"/>
      <c r="E114" s="60" t="s">
        <v>1061</v>
      </c>
      <c r="F114" s="18"/>
      <c r="G114" s="18"/>
      <c r="H114" s="60"/>
      <c r="I114" s="60"/>
      <c r="J114" s="60"/>
      <c r="K114" s="18"/>
      <c r="L114" s="18"/>
      <c r="M114" s="18"/>
      <c r="N114" s="23"/>
    </row>
    <row r="115" spans="2:14">
      <c r="B115" s="22"/>
      <c r="C115" s="18"/>
      <c r="D115" s="18"/>
      <c r="E115" s="61" t="s">
        <v>1065</v>
      </c>
      <c r="F115" s="18"/>
      <c r="G115" s="18"/>
      <c r="H115" s="61"/>
      <c r="I115" s="61"/>
      <c r="J115" s="61"/>
      <c r="K115" s="18"/>
      <c r="L115" s="18"/>
      <c r="M115" s="18"/>
      <c r="N115" s="23"/>
    </row>
    <row r="116" spans="2:14">
      <c r="B116" s="62"/>
      <c r="C116" s="37"/>
      <c r="D116" s="37"/>
      <c r="E116" s="18" t="s">
        <v>1063</v>
      </c>
      <c r="F116" s="18"/>
      <c r="G116" s="18"/>
      <c r="H116" s="18"/>
      <c r="I116" s="18"/>
      <c r="J116" s="18"/>
      <c r="K116" s="37"/>
      <c r="L116" s="37"/>
      <c r="M116" s="37"/>
      <c r="N116" s="38"/>
    </row>
    <row r="117" spans="2:14">
      <c r="B117" s="62"/>
      <c r="C117" s="37"/>
      <c r="D117" s="37"/>
      <c r="E117" s="37"/>
      <c r="F117" s="18"/>
      <c r="G117" s="18"/>
      <c r="H117" s="18"/>
      <c r="I117" s="18"/>
      <c r="J117" s="18"/>
      <c r="K117" s="37"/>
      <c r="L117" s="37"/>
      <c r="M117" s="37"/>
      <c r="N117" s="38"/>
    </row>
    <row r="118" spans="2:14">
      <c r="B118" s="62" t="s">
        <v>1563</v>
      </c>
      <c r="C118" s="61"/>
      <c r="D118" s="61"/>
      <c r="E118" s="18"/>
      <c r="F118" s="18"/>
      <c r="G118" s="18"/>
      <c r="H118" s="18"/>
      <c r="I118" s="18"/>
      <c r="J118" s="1061"/>
      <c r="K118" s="1061"/>
      <c r="L118" s="1061"/>
      <c r="M118" s="1061"/>
      <c r="N118" s="1062"/>
    </row>
    <row r="119" spans="2:14" ht="15.75" thickBot="1">
      <c r="B119" s="224" t="s">
        <v>1564</v>
      </c>
      <c r="C119" s="333"/>
      <c r="D119" s="333"/>
      <c r="E119" s="63"/>
      <c r="F119" s="63"/>
      <c r="G119" s="63"/>
      <c r="H119" s="63"/>
      <c r="I119" s="63"/>
      <c r="J119" s="1063"/>
      <c r="K119" s="1063"/>
      <c r="L119" s="1063"/>
      <c r="M119" s="1063"/>
      <c r="N119" s="1064"/>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zoomScale="78" zoomScaleNormal="78" workbookViewId="0">
      <selection activeCell="B116" sqref="B116"/>
    </sheetView>
  </sheetViews>
  <sheetFormatPr baseColWidth="10" defaultRowHeight="1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1069</v>
      </c>
      <c r="C31" s="84" t="s">
        <v>1088</v>
      </c>
      <c r="D31" s="85"/>
      <c r="E31" s="85"/>
      <c r="F31" s="85"/>
      <c r="G31" s="85"/>
      <c r="H31" s="85"/>
      <c r="I31" s="85"/>
      <c r="J31" s="86"/>
      <c r="K31" s="271"/>
      <c r="L31" s="269" t="s">
        <v>388</v>
      </c>
      <c r="M31" s="171"/>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27" t="s">
        <v>312</v>
      </c>
      <c r="B36" s="1102" t="str">
        <f>VLOOKUP(A36,EQUIPOS!A6:D154,3,FALSE)</f>
        <v>Retroexcavadora sobre oruga, potencia 138 HP, balde de 1,5 m3.</v>
      </c>
      <c r="C36" s="1103"/>
      <c r="D36" s="1103"/>
      <c r="E36" s="1103"/>
      <c r="F36" s="1103"/>
      <c r="G36" s="1103"/>
      <c r="H36" s="1105"/>
      <c r="I36" s="230"/>
      <c r="J36" s="231"/>
      <c r="K36" s="232">
        <f>VLOOKUP(A36,EQUIPOS!A6:D163,4,FALSE)</f>
        <v>148800</v>
      </c>
      <c r="L36" s="233"/>
      <c r="M36" s="234">
        <v>66</v>
      </c>
      <c r="N36" s="235">
        <f>K36/M36</f>
        <v>2254.5454545454545</v>
      </c>
    </row>
    <row r="37" spans="1:14">
      <c r="A37" s="127" t="s">
        <v>129</v>
      </c>
      <c r="B37" s="1102" t="str">
        <f>VLOOKUP(A37,EQUIPOS!A7:D154,3,FALSE)</f>
        <v xml:space="preserve">Buldozer, Potencia al volante de 140 HP, motor de 2200 RPM, longitud de hoja 4,80m. </v>
      </c>
      <c r="C37" s="1103"/>
      <c r="D37" s="1103"/>
      <c r="E37" s="1103"/>
      <c r="F37" s="1103"/>
      <c r="G37" s="1103"/>
      <c r="H37" s="1105"/>
      <c r="I37" s="230"/>
      <c r="J37" s="231"/>
      <c r="K37" s="232">
        <f>VLOOKUP(A37,EQUIPOS!A7:D164,4,FALSE)</f>
        <v>196350</v>
      </c>
      <c r="L37" s="233"/>
      <c r="M37" s="234">
        <v>100</v>
      </c>
      <c r="N37" s="235">
        <f>K37/M37</f>
        <v>1963.5</v>
      </c>
    </row>
    <row r="38" spans="1:14">
      <c r="B38" s="1102"/>
      <c r="C38" s="1103"/>
      <c r="D38" s="1103"/>
      <c r="E38" s="1103"/>
      <c r="F38" s="1103"/>
      <c r="G38" s="1103"/>
      <c r="H38" s="1105"/>
      <c r="I38" s="230"/>
      <c r="J38" s="231"/>
      <c r="K38" s="232"/>
      <c r="L38" s="233"/>
      <c r="M38" s="234"/>
      <c r="N38" s="235"/>
    </row>
    <row r="39" spans="1:14">
      <c r="B39" s="1102"/>
      <c r="C39" s="1103"/>
      <c r="D39" s="1103"/>
      <c r="E39" s="1103"/>
      <c r="F39" s="1103"/>
      <c r="G39" s="1103"/>
      <c r="H39" s="1105"/>
      <c r="I39" s="1098"/>
      <c r="J39" s="1099"/>
      <c r="K39" s="237"/>
      <c r="L39" s="1100"/>
      <c r="M39" s="1101"/>
      <c r="N39" s="236"/>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t="s">
        <v>1036</v>
      </c>
      <c r="C42" s="1103"/>
      <c r="D42" s="1103"/>
      <c r="E42" s="1103"/>
      <c r="F42" s="1103"/>
      <c r="G42" s="1103"/>
      <c r="H42" s="1105"/>
      <c r="I42" s="1108"/>
      <c r="J42" s="1109"/>
      <c r="K42" s="47"/>
      <c r="L42" s="1110">
        <v>0.01</v>
      </c>
      <c r="M42" s="1111"/>
      <c r="N42" s="108">
        <f>N76*L42</f>
        <v>0.86160129419191922</v>
      </c>
    </row>
    <row r="43" spans="1:14" ht="15.75" thickBot="1">
      <c r="B43" s="1069" t="s">
        <v>1037</v>
      </c>
      <c r="C43" s="1070"/>
      <c r="D43" s="1070"/>
      <c r="E43" s="1070"/>
      <c r="F43" s="1070"/>
      <c r="G43" s="1070"/>
      <c r="H43" s="1070"/>
      <c r="I43" s="1070"/>
      <c r="J43" s="1070"/>
      <c r="K43" s="1070"/>
      <c r="L43" s="1070"/>
      <c r="M43" s="1071"/>
      <c r="N43" s="334">
        <f>SUM(N36:N42)</f>
        <v>4218.9070558396461</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t="s">
        <v>448</v>
      </c>
      <c r="B48" s="49" t="str">
        <f>VLOOKUP(A48,MATERIALES!A4:D373,3,FALSE)</f>
        <v xml:space="preserve">Derechos de explotación y/o disposición de materiales
</v>
      </c>
      <c r="C48" s="244"/>
      <c r="D48" s="244"/>
      <c r="E48" s="244"/>
      <c r="F48" s="244"/>
      <c r="G48" s="244"/>
      <c r="H48" s="244"/>
      <c r="I48" s="231"/>
      <c r="J48" s="187" t="str">
        <f>VLOOKUP(A48,MATERIALES!A4:D373,2,FALSE)</f>
        <v>m3</v>
      </c>
      <c r="K48" s="245">
        <v>1</v>
      </c>
      <c r="L48" s="230"/>
      <c r="M48" s="246">
        <f>VLOOKUP(A48,MATERIALES!A5:D373,4,FALSE)</f>
        <v>2784.8822775658364</v>
      </c>
      <c r="N48" s="235">
        <f>K48*M48</f>
        <v>2784.8822775658364</v>
      </c>
    </row>
    <row r="49" spans="1:14">
      <c r="B49" s="49"/>
      <c r="C49" s="244"/>
      <c r="D49" s="244"/>
      <c r="E49" s="244"/>
      <c r="F49" s="244"/>
      <c r="G49" s="244"/>
      <c r="H49" s="244"/>
      <c r="I49" s="231"/>
      <c r="J49" s="187"/>
      <c r="K49" s="245"/>
      <c r="L49" s="230"/>
      <c r="M49" s="246"/>
      <c r="N49" s="235"/>
    </row>
    <row r="50" spans="1:14">
      <c r="A50" s="111"/>
      <c r="B50" s="49"/>
      <c r="C50" s="244"/>
      <c r="D50" s="244"/>
      <c r="E50" s="244"/>
      <c r="F50" s="244"/>
      <c r="G50" s="244"/>
      <c r="H50" s="244"/>
      <c r="I50" s="231"/>
      <c r="J50" s="187"/>
      <c r="K50" s="245"/>
      <c r="L50" s="230"/>
      <c r="M50" s="246"/>
      <c r="N50" s="235"/>
    </row>
    <row r="51" spans="1:14">
      <c r="B51" s="49"/>
      <c r="C51" s="244"/>
      <c r="D51" s="244"/>
      <c r="E51" s="244"/>
      <c r="F51" s="244"/>
      <c r="G51" s="244"/>
      <c r="H51" s="244"/>
      <c r="I51" s="231"/>
      <c r="J51" s="187"/>
      <c r="K51" s="245"/>
      <c r="L51" s="230"/>
      <c r="M51" s="246"/>
      <c r="N51" s="247"/>
    </row>
    <row r="52" spans="1:14">
      <c r="B52" s="49"/>
      <c r="C52" s="244"/>
      <c r="D52" s="244"/>
      <c r="E52" s="244"/>
      <c r="F52" s="244"/>
      <c r="G52" s="244"/>
      <c r="H52" s="244"/>
      <c r="I52" s="231"/>
      <c r="J52" s="187"/>
      <c r="K52" s="245"/>
      <c r="L52" s="230"/>
      <c r="M52" s="246"/>
      <c r="N52" s="247"/>
    </row>
    <row r="53" spans="1:14" ht="15.75" thickBot="1">
      <c r="B53" s="1114"/>
      <c r="C53" s="1115"/>
      <c r="D53" s="1115"/>
      <c r="E53" s="1115"/>
      <c r="F53" s="1115"/>
      <c r="G53" s="1115"/>
      <c r="H53" s="1115"/>
      <c r="I53" s="1099"/>
      <c r="J53" s="48"/>
      <c r="K53" s="50"/>
      <c r="L53" s="1116"/>
      <c r="M53" s="1117"/>
      <c r="N53" s="51"/>
    </row>
    <row r="54" spans="1:14" ht="15.75" thickBot="1">
      <c r="B54" s="1069" t="s">
        <v>1037</v>
      </c>
      <c r="C54" s="1070"/>
      <c r="D54" s="1070"/>
      <c r="E54" s="1070"/>
      <c r="F54" s="1070"/>
      <c r="G54" s="1070"/>
      <c r="H54" s="1070"/>
      <c r="I54" s="1070"/>
      <c r="J54" s="1070"/>
      <c r="K54" s="1070"/>
      <c r="L54" s="1070"/>
      <c r="M54" s="1071"/>
      <c r="N54" s="334">
        <f>SUM(N48:N53)</f>
        <v>2784.8822775658364</v>
      </c>
    </row>
    <row r="55" spans="1:14">
      <c r="B55" s="39"/>
      <c r="C55" s="40"/>
      <c r="D55" s="40"/>
      <c r="E55" s="40"/>
      <c r="F55" s="40"/>
      <c r="G55" s="40"/>
      <c r="H55" s="40"/>
      <c r="I55" s="40"/>
      <c r="J55" s="40"/>
      <c r="K55" s="40"/>
      <c r="L55" s="40"/>
      <c r="M55" s="40"/>
      <c r="N55" s="41"/>
    </row>
    <row r="56" spans="1:14">
      <c r="B56" s="70" t="s">
        <v>1040</v>
      </c>
      <c r="C56" s="71"/>
      <c r="D56" s="71"/>
      <c r="E56" s="71"/>
      <c r="F56" s="71"/>
      <c r="G56" s="71"/>
      <c r="H56" s="71"/>
      <c r="I56" s="71"/>
      <c r="J56" s="71"/>
      <c r="K56" s="71"/>
      <c r="L56" s="71"/>
      <c r="M56" s="71"/>
      <c r="N56" s="72"/>
    </row>
    <row r="57" spans="1:14" ht="15.75" thickBot="1">
      <c r="B57" s="74"/>
      <c r="C57" s="67"/>
      <c r="D57" s="67"/>
      <c r="E57" s="67"/>
      <c r="F57" s="67"/>
      <c r="G57" s="67"/>
      <c r="H57" s="67"/>
      <c r="I57" s="67"/>
      <c r="J57" s="67"/>
      <c r="K57" s="67"/>
      <c r="L57" s="67"/>
      <c r="M57" s="67"/>
      <c r="N57" s="69"/>
    </row>
    <row r="58" spans="1:14" ht="25.5">
      <c r="B58" s="276" t="s">
        <v>1041</v>
      </c>
      <c r="C58" s="277"/>
      <c r="D58" s="277"/>
      <c r="E58" s="277"/>
      <c r="F58" s="277"/>
      <c r="G58" s="277"/>
      <c r="H58" s="79" t="s">
        <v>1029</v>
      </c>
      <c r="I58" s="80" t="s">
        <v>1042</v>
      </c>
      <c r="J58" s="81" t="s">
        <v>1043</v>
      </c>
      <c r="K58" s="79" t="s">
        <v>1044</v>
      </c>
      <c r="L58" s="1118" t="s">
        <v>1045</v>
      </c>
      <c r="M58" s="1119"/>
      <c r="N58" s="82" t="s">
        <v>1035</v>
      </c>
    </row>
    <row r="59" spans="1:14">
      <c r="B59" s="52"/>
      <c r="C59" s="279"/>
      <c r="D59" s="279"/>
      <c r="E59" s="279"/>
      <c r="F59" s="279"/>
      <c r="G59" s="279"/>
      <c r="H59" s="274"/>
      <c r="I59" s="242"/>
      <c r="J59" s="249"/>
      <c r="K59" s="242"/>
      <c r="L59" s="1106"/>
      <c r="M59" s="1107"/>
      <c r="N59" s="250"/>
    </row>
    <row r="60" spans="1:14">
      <c r="B60" s="52"/>
      <c r="C60" s="53"/>
      <c r="D60" s="53"/>
      <c r="E60" s="53"/>
      <c r="F60" s="53"/>
      <c r="G60" s="53"/>
      <c r="H60" s="251"/>
      <c r="I60" s="242"/>
      <c r="J60" s="242"/>
      <c r="K60" s="242"/>
      <c r="L60" s="252"/>
      <c r="M60" s="253"/>
      <c r="N60" s="254"/>
    </row>
    <row r="61" spans="1:14">
      <c r="B61" s="52"/>
      <c r="C61" s="53"/>
      <c r="D61" s="53"/>
      <c r="E61" s="53"/>
      <c r="F61" s="53"/>
      <c r="G61" s="53"/>
      <c r="H61" s="251"/>
      <c r="I61" s="242"/>
      <c r="J61" s="242"/>
      <c r="K61" s="242"/>
      <c r="L61" s="252"/>
      <c r="M61" s="253"/>
      <c r="N61" s="254"/>
    </row>
    <row r="62" spans="1:14">
      <c r="B62" s="52"/>
      <c r="C62" s="53"/>
      <c r="D62" s="53"/>
      <c r="E62" s="53"/>
      <c r="F62" s="53"/>
      <c r="G62" s="53"/>
      <c r="H62" s="251"/>
      <c r="I62" s="242"/>
      <c r="J62" s="242"/>
      <c r="K62" s="242"/>
      <c r="L62" s="252"/>
      <c r="M62" s="253"/>
      <c r="N62" s="254"/>
    </row>
    <row r="63" spans="1:14">
      <c r="B63" s="52"/>
      <c r="C63" s="53"/>
      <c r="D63" s="53"/>
      <c r="E63" s="53"/>
      <c r="F63" s="53"/>
      <c r="G63" s="53"/>
      <c r="H63" s="251"/>
      <c r="I63" s="242"/>
      <c r="J63" s="242"/>
      <c r="K63" s="242"/>
      <c r="L63" s="252"/>
      <c r="M63" s="253"/>
      <c r="N63" s="254"/>
    </row>
    <row r="64" spans="1:14" ht="15.75" thickBot="1">
      <c r="B64" s="272"/>
      <c r="C64" s="273"/>
      <c r="D64" s="273"/>
      <c r="E64" s="273"/>
      <c r="F64" s="273"/>
      <c r="G64" s="273"/>
      <c r="H64" s="54"/>
      <c r="I64" s="118"/>
      <c r="J64" s="118"/>
      <c r="K64" s="118"/>
      <c r="L64" s="1087"/>
      <c r="M64" s="1088"/>
      <c r="N64" s="119"/>
    </row>
    <row r="65" spans="1:15" ht="15.75" thickBot="1">
      <c r="B65" s="1078" t="s">
        <v>1037</v>
      </c>
      <c r="C65" s="1079"/>
      <c r="D65" s="1079"/>
      <c r="E65" s="1079"/>
      <c r="F65" s="1079"/>
      <c r="G65" s="1079"/>
      <c r="H65" s="1079"/>
      <c r="I65" s="1079"/>
      <c r="J65" s="1079"/>
      <c r="K65" s="1079"/>
      <c r="L65" s="1079"/>
      <c r="M65" s="1080"/>
      <c r="N65" s="107"/>
    </row>
    <row r="66" spans="1:15">
      <c r="B66" s="39"/>
      <c r="C66" s="40"/>
      <c r="D66" s="40"/>
      <c r="E66" s="40"/>
      <c r="F66" s="40"/>
      <c r="G66" s="40"/>
      <c r="H66" s="40"/>
      <c r="I66" s="40"/>
      <c r="J66" s="40"/>
      <c r="K66" s="40"/>
      <c r="L66" s="40"/>
      <c r="M66" s="40"/>
      <c r="N66" s="41"/>
    </row>
    <row r="67" spans="1:15">
      <c r="B67" s="70" t="s">
        <v>1046</v>
      </c>
      <c r="C67" s="71"/>
      <c r="D67" s="71"/>
      <c r="E67" s="71"/>
      <c r="F67" s="71"/>
      <c r="G67" s="71"/>
      <c r="H67" s="71"/>
      <c r="I67" s="71"/>
      <c r="J67" s="71"/>
      <c r="K67" s="71"/>
      <c r="L67" s="71"/>
      <c r="M67" s="71"/>
      <c r="N67" s="72"/>
    </row>
    <row r="68" spans="1:15" ht="15.75" thickBot="1">
      <c r="B68" s="74"/>
      <c r="C68" s="67"/>
      <c r="D68" s="67"/>
      <c r="E68" s="67"/>
      <c r="F68" s="67"/>
      <c r="G68" s="67"/>
      <c r="H68" s="67"/>
      <c r="I68" s="67"/>
      <c r="J68" s="67"/>
      <c r="K68" s="67"/>
      <c r="L68" s="67"/>
      <c r="M68" s="67"/>
      <c r="N68" s="69"/>
    </row>
    <row r="69" spans="1:15" ht="25.5">
      <c r="B69" s="1089" t="s">
        <v>1047</v>
      </c>
      <c r="C69" s="1090"/>
      <c r="D69" s="1090"/>
      <c r="E69" s="1090"/>
      <c r="F69" s="1090"/>
      <c r="G69" s="1090"/>
      <c r="H69" s="1090"/>
      <c r="I69" s="79" t="s">
        <v>1048</v>
      </c>
      <c r="J69" s="81" t="s">
        <v>1281</v>
      </c>
      <c r="K69" s="80" t="s">
        <v>1050</v>
      </c>
      <c r="L69" s="1091" t="s">
        <v>1034</v>
      </c>
      <c r="M69" s="1092"/>
      <c r="N69" s="101" t="s">
        <v>1035</v>
      </c>
    </row>
    <row r="70" spans="1:15">
      <c r="A70" t="s">
        <v>6</v>
      </c>
      <c r="B70" s="55" t="str">
        <f>VLOOKUP(A70,'MANO DE OBRA'!A8:D68,3,FALSE)</f>
        <v xml:space="preserve">Obrero </v>
      </c>
      <c r="C70" s="53"/>
      <c r="D70" s="53"/>
      <c r="E70" s="53"/>
      <c r="F70" s="53"/>
      <c r="G70" s="53"/>
      <c r="H70" s="53"/>
      <c r="I70" s="255">
        <f>K70/J70*100</f>
        <v>24590.566666666666</v>
      </c>
      <c r="J70" s="256">
        <v>185</v>
      </c>
      <c r="K70" s="257">
        <f>VLOOKUP(A70,'MANO DE OBRA'!A8:D99,4,FALSE)</f>
        <v>45492.548333333332</v>
      </c>
      <c r="L70" s="56"/>
      <c r="M70" s="258">
        <v>528</v>
      </c>
      <c r="N70" s="335">
        <f>K70/M70</f>
        <v>86.160129419191918</v>
      </c>
      <c r="O70" s="109"/>
    </row>
    <row r="71" spans="1:15">
      <c r="B71" s="55"/>
      <c r="C71" s="53"/>
      <c r="D71" s="53"/>
      <c r="E71" s="53"/>
      <c r="F71" s="53"/>
      <c r="G71" s="53"/>
      <c r="H71" s="53"/>
      <c r="I71" s="255"/>
      <c r="J71" s="256"/>
      <c r="K71" s="257"/>
      <c r="L71" s="56"/>
      <c r="M71" s="262"/>
      <c r="N71" s="259"/>
    </row>
    <row r="72" spans="1:15">
      <c r="B72" s="55"/>
      <c r="C72" s="53"/>
      <c r="D72" s="53"/>
      <c r="E72" s="53"/>
      <c r="F72" s="53"/>
      <c r="G72" s="53"/>
      <c r="H72" s="53"/>
      <c r="I72" s="242"/>
      <c r="J72" s="260"/>
      <c r="K72" s="261"/>
      <c r="L72" s="56"/>
      <c r="M72" s="263"/>
      <c r="N72" s="259"/>
    </row>
    <row r="73" spans="1:15">
      <c r="B73" s="55"/>
      <c r="C73" s="53"/>
      <c r="D73" s="53"/>
      <c r="E73" s="53"/>
      <c r="F73" s="53"/>
      <c r="G73" s="53"/>
      <c r="H73" s="53"/>
      <c r="I73" s="242"/>
      <c r="J73" s="260"/>
      <c r="K73" s="261"/>
      <c r="L73" s="280"/>
      <c r="M73" s="263"/>
      <c r="N73" s="259"/>
    </row>
    <row r="74" spans="1:15">
      <c r="B74" s="55"/>
      <c r="C74" s="53"/>
      <c r="D74" s="53"/>
      <c r="E74" s="53"/>
      <c r="F74" s="53"/>
      <c r="G74" s="53"/>
      <c r="H74" s="53"/>
      <c r="I74" s="242"/>
      <c r="J74" s="260"/>
      <c r="K74" s="261"/>
      <c r="L74" s="280"/>
      <c r="M74" s="263"/>
      <c r="N74" s="259"/>
    </row>
    <row r="75" spans="1:15" ht="15.75" thickBot="1">
      <c r="B75" s="1093"/>
      <c r="C75" s="1094"/>
      <c r="D75" s="1094"/>
      <c r="E75" s="1094"/>
      <c r="F75" s="1094"/>
      <c r="G75" s="1094"/>
      <c r="H75" s="1094"/>
      <c r="I75" s="118"/>
      <c r="J75" s="118"/>
      <c r="K75" s="118"/>
      <c r="L75" s="1095"/>
      <c r="M75" s="1095"/>
      <c r="N75" s="51"/>
    </row>
    <row r="76" spans="1:15" ht="15.75" thickBot="1">
      <c r="B76" s="1069" t="s">
        <v>1037</v>
      </c>
      <c r="C76" s="1070"/>
      <c r="D76" s="1070"/>
      <c r="E76" s="1070"/>
      <c r="F76" s="1070"/>
      <c r="G76" s="1070"/>
      <c r="H76" s="1070"/>
      <c r="I76" s="1079"/>
      <c r="J76" s="1079"/>
      <c r="K76" s="1079"/>
      <c r="L76" s="1079"/>
      <c r="M76" s="1080"/>
      <c r="N76" s="264">
        <f>SUM(N70:N75)</f>
        <v>86.160129419191918</v>
      </c>
    </row>
    <row r="77" spans="1:15" ht="15.75" thickBot="1">
      <c r="B77" s="39"/>
      <c r="C77" s="40"/>
      <c r="D77" s="40"/>
      <c r="E77" s="40"/>
      <c r="F77" s="40"/>
      <c r="G77" s="40"/>
      <c r="H77" s="40"/>
      <c r="I77" s="40"/>
      <c r="J77" s="40"/>
      <c r="K77" s="40"/>
      <c r="L77" s="40"/>
      <c r="M77" s="40"/>
      <c r="N77" s="41"/>
    </row>
    <row r="78" spans="1:15" ht="15.75" thickBot="1">
      <c r="B78" s="1069" t="s">
        <v>1051</v>
      </c>
      <c r="C78" s="1070"/>
      <c r="D78" s="1070"/>
      <c r="E78" s="1070"/>
      <c r="F78" s="1070"/>
      <c r="G78" s="1070"/>
      <c r="H78" s="1070"/>
      <c r="I78" s="1070"/>
      <c r="J78" s="1070"/>
      <c r="K78" s="1070"/>
      <c r="L78" s="1070"/>
      <c r="M78" s="1071"/>
      <c r="N78" s="102">
        <f>N43+N54+N65+N76</f>
        <v>7089.9494628246748</v>
      </c>
    </row>
    <row r="79" spans="1:15">
      <c r="B79" s="39"/>
      <c r="C79" s="40"/>
      <c r="D79" s="40"/>
      <c r="E79" s="40"/>
      <c r="F79" s="40"/>
      <c r="G79" s="40"/>
      <c r="H79" s="40"/>
      <c r="I79" s="40"/>
      <c r="J79" s="40"/>
      <c r="K79" s="40"/>
      <c r="L79" s="40"/>
      <c r="M79" s="40"/>
      <c r="N79" s="41"/>
    </row>
    <row r="80" spans="1: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1417.989892564935</v>
      </c>
      <c r="M83" s="1066"/>
      <c r="N83" s="57"/>
    </row>
    <row r="84" spans="1:14">
      <c r="B84" s="92" t="s">
        <v>1057</v>
      </c>
      <c r="C84" s="93"/>
      <c r="D84" s="93"/>
      <c r="E84" s="93"/>
      <c r="F84" s="93"/>
      <c r="G84" s="93"/>
      <c r="H84" s="93"/>
      <c r="I84" s="90"/>
      <c r="J84" s="91"/>
      <c r="K84" s="267">
        <v>0.05</v>
      </c>
      <c r="L84" s="1065">
        <f>N78*K84</f>
        <v>354.49747314123374</v>
      </c>
      <c r="M84" s="1066"/>
      <c r="N84" s="57"/>
    </row>
    <row r="85" spans="1:14" ht="15.75" thickBot="1">
      <c r="B85" s="94" t="s">
        <v>1058</v>
      </c>
      <c r="C85" s="95"/>
      <c r="D85" s="95"/>
      <c r="E85" s="95"/>
      <c r="F85" s="95"/>
      <c r="G85" s="95"/>
      <c r="H85" s="95"/>
      <c r="I85" s="96"/>
      <c r="J85" s="97"/>
      <c r="K85" s="268">
        <v>0.05</v>
      </c>
      <c r="L85" s="1067">
        <f>N78*K85</f>
        <v>354.49747314123374</v>
      </c>
      <c r="M85" s="1068"/>
      <c r="N85" s="57"/>
    </row>
    <row r="86" spans="1:14" ht="15.75" thickBot="1">
      <c r="B86" s="1069" t="s">
        <v>1037</v>
      </c>
      <c r="C86" s="1070"/>
      <c r="D86" s="1070"/>
      <c r="E86" s="1070"/>
      <c r="F86" s="1070"/>
      <c r="G86" s="1070"/>
      <c r="H86" s="1070"/>
      <c r="I86" s="1070"/>
      <c r="J86" s="1070"/>
      <c r="K86" s="1070"/>
      <c r="L86" s="1070"/>
      <c r="M86" s="1071"/>
      <c r="N86" s="58">
        <f>L83+L84+L85</f>
        <v>2126.9848388474024</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9216.9343016720777</v>
      </c>
    </row>
    <row r="89" spans="1:14">
      <c r="B89" s="19"/>
      <c r="C89" s="20"/>
      <c r="D89" s="20"/>
      <c r="E89" s="20"/>
      <c r="F89" s="20"/>
      <c r="G89" s="20"/>
      <c r="H89" s="20"/>
      <c r="I89" s="20"/>
      <c r="J89" s="20"/>
      <c r="K89" s="20"/>
      <c r="L89" s="20"/>
      <c r="M89" s="20"/>
      <c r="N89" s="21"/>
    </row>
    <row r="90" spans="1:14">
      <c r="B90" s="22"/>
      <c r="C90" s="18"/>
      <c r="D90" s="18"/>
      <c r="E90" s="18"/>
      <c r="F90" s="18"/>
      <c r="G90" s="18"/>
      <c r="H90" s="18"/>
      <c r="I90" s="18"/>
      <c r="J90" s="18"/>
      <c r="K90" s="18"/>
      <c r="L90" s="18"/>
      <c r="M90" s="18"/>
      <c r="N90" s="23"/>
    </row>
    <row r="91" spans="1:14">
      <c r="B91" s="22"/>
      <c r="C91" s="18"/>
      <c r="D91" s="18"/>
      <c r="E91" s="18"/>
      <c r="F91" s="18"/>
      <c r="G91" s="18"/>
      <c r="H91" s="18"/>
      <c r="I91" s="18"/>
      <c r="J91" s="18"/>
      <c r="K91" s="18"/>
      <c r="L91" s="18"/>
      <c r="M91" s="18"/>
      <c r="N91" s="23"/>
    </row>
    <row r="92" spans="1:14">
      <c r="B92" s="22"/>
      <c r="C92" s="18"/>
      <c r="D92" s="18"/>
      <c r="E92" s="18"/>
      <c r="F92" s="18"/>
      <c r="G92" s="18"/>
      <c r="H92" s="18"/>
      <c r="I92" s="18"/>
      <c r="J92" s="18"/>
      <c r="K92" s="18"/>
      <c r="L92" s="18"/>
      <c r="M92" s="18"/>
      <c r="N92" s="23"/>
    </row>
    <row r="93" spans="1:14">
      <c r="B93" s="22"/>
      <c r="C93" s="18"/>
      <c r="D93" s="18"/>
      <c r="E93" s="59" t="s">
        <v>1060</v>
      </c>
      <c r="F93" s="59"/>
      <c r="G93" s="59"/>
      <c r="H93" s="59"/>
      <c r="I93" s="59"/>
      <c r="J93" s="59"/>
      <c r="K93" s="18"/>
      <c r="L93" s="18"/>
      <c r="M93" s="18"/>
      <c r="N93" s="23"/>
    </row>
    <row r="94" spans="1:14">
      <c r="B94" s="22"/>
      <c r="C94" s="18"/>
      <c r="D94" s="18"/>
      <c r="E94" s="18" t="s">
        <v>1061</v>
      </c>
      <c r="F94" s="18"/>
      <c r="G94" s="18"/>
      <c r="H94" s="18"/>
      <c r="I94" s="18"/>
      <c r="J94" s="18"/>
      <c r="K94" s="18"/>
      <c r="L94" s="18"/>
      <c r="M94" s="18"/>
      <c r="N94" s="23"/>
    </row>
    <row r="95" spans="1:14">
      <c r="B95" s="22"/>
      <c r="C95" s="18"/>
      <c r="D95" s="18"/>
      <c r="E95" s="18" t="s">
        <v>1062</v>
      </c>
      <c r="F95" s="18"/>
      <c r="G95" s="18"/>
      <c r="H95" s="18"/>
      <c r="I95" s="18"/>
      <c r="J95" s="18"/>
      <c r="K95" s="18"/>
      <c r="L95" s="18"/>
      <c r="M95" s="18"/>
      <c r="N95" s="23"/>
    </row>
    <row r="96" spans="1:14">
      <c r="B96" s="22"/>
      <c r="C96" s="18"/>
      <c r="D96" s="18"/>
      <c r="E96" s="18" t="s">
        <v>1063</v>
      </c>
      <c r="F96" s="18"/>
      <c r="G96" s="18"/>
      <c r="H96" s="18"/>
      <c r="I96" s="18"/>
      <c r="J96" s="18"/>
      <c r="K96" s="18"/>
      <c r="L96" s="18"/>
      <c r="M96" s="18"/>
      <c r="N96" s="23"/>
    </row>
    <row r="97" spans="2:14" ht="15.75" thickBot="1">
      <c r="B97" s="22"/>
      <c r="C97" s="18"/>
      <c r="D97" s="18"/>
      <c r="E97" s="18"/>
      <c r="F97" s="18" t="s">
        <v>1064</v>
      </c>
      <c r="G97" s="18"/>
      <c r="H97" s="18"/>
      <c r="I97" s="18"/>
      <c r="J97" s="18"/>
      <c r="K97" s="18"/>
      <c r="L97" s="18"/>
      <c r="M97" s="18"/>
      <c r="N97" s="23"/>
    </row>
    <row r="98" spans="2:14">
      <c r="B98" s="190" t="s">
        <v>1559</v>
      </c>
      <c r="C98" s="191"/>
      <c r="D98" s="191"/>
      <c r="E98" s="191"/>
      <c r="F98" s="191"/>
      <c r="G98" s="191"/>
      <c r="H98" s="191"/>
      <c r="I98" s="191"/>
      <c r="J98" s="191"/>
      <c r="K98" s="191"/>
      <c r="L98" s="191"/>
      <c r="M98" s="191"/>
      <c r="N98" s="192"/>
    </row>
    <row r="99" spans="2:14">
      <c r="B99" s="193"/>
      <c r="C99" s="194"/>
      <c r="D99" s="194"/>
      <c r="E99" s="194"/>
      <c r="F99" s="194"/>
      <c r="G99" s="194"/>
      <c r="H99" s="194"/>
      <c r="I99" s="194"/>
      <c r="J99" s="194"/>
      <c r="K99" s="194"/>
      <c r="L99" s="194"/>
      <c r="M99" s="194"/>
      <c r="N99" s="195"/>
    </row>
    <row r="100" spans="2:14">
      <c r="B100" s="193"/>
      <c r="C100" s="194"/>
      <c r="D100" s="194"/>
      <c r="E100" s="194"/>
      <c r="F100" s="194"/>
      <c r="G100" s="194"/>
      <c r="H100" s="194"/>
      <c r="I100" s="194"/>
      <c r="J100" s="194"/>
      <c r="K100" s="194"/>
      <c r="L100" s="194"/>
      <c r="M100" s="194"/>
      <c r="N100" s="195"/>
    </row>
    <row r="101" spans="2:14">
      <c r="B101" s="193"/>
      <c r="C101" s="194"/>
      <c r="D101" s="194"/>
      <c r="E101" s="194"/>
      <c r="F101" s="194"/>
      <c r="G101" s="194"/>
      <c r="H101" s="194"/>
      <c r="I101" s="194"/>
      <c r="J101" s="194"/>
      <c r="K101" s="194"/>
      <c r="L101" s="194"/>
      <c r="M101" s="194"/>
      <c r="N101" s="195"/>
    </row>
    <row r="102" spans="2:14" ht="15.75" thickBot="1">
      <c r="B102" s="196"/>
      <c r="C102" s="197"/>
      <c r="D102" s="197"/>
      <c r="E102" s="197"/>
      <c r="F102" s="197"/>
      <c r="G102" s="197"/>
      <c r="H102" s="197"/>
      <c r="I102" s="197"/>
      <c r="J102" s="197"/>
      <c r="K102" s="197"/>
      <c r="L102" s="197"/>
      <c r="M102" s="197"/>
      <c r="N102" s="198"/>
    </row>
    <row r="103" spans="2:14">
      <c r="B103" s="199"/>
      <c r="C103" s="200"/>
      <c r="D103" s="200"/>
      <c r="E103" s="200"/>
      <c r="F103" s="200"/>
      <c r="G103" s="200"/>
      <c r="H103" s="200"/>
      <c r="I103" s="200"/>
      <c r="J103" s="200"/>
      <c r="K103" s="200"/>
      <c r="L103" s="200"/>
      <c r="M103" s="200"/>
      <c r="N103" s="201"/>
    </row>
    <row r="104" spans="2:14">
      <c r="B104" s="185" t="s">
        <v>1560</v>
      </c>
      <c r="C104" s="37"/>
      <c r="D104" s="37"/>
      <c r="E104" s="37"/>
      <c r="F104" s="37"/>
      <c r="G104" s="37"/>
      <c r="H104" s="37"/>
      <c r="I104" s="37"/>
      <c r="J104" s="37"/>
      <c r="K104" s="37"/>
      <c r="L104" s="37"/>
      <c r="M104" s="37"/>
      <c r="N104" s="38"/>
    </row>
    <row r="105" spans="2:14" ht="15" customHeight="1">
      <c r="B105" s="1072" t="s">
        <v>1561</v>
      </c>
      <c r="C105" s="1073"/>
      <c r="D105" s="1073"/>
      <c r="E105" s="1073"/>
      <c r="F105" s="1073"/>
      <c r="G105" s="1073"/>
      <c r="H105" s="1073"/>
      <c r="I105" s="1073"/>
      <c r="J105" s="1073"/>
      <c r="K105" s="1073"/>
      <c r="L105" s="1073"/>
      <c r="M105" s="1073"/>
      <c r="N105" s="1074"/>
    </row>
    <row r="106" spans="2:14" ht="15" customHeight="1">
      <c r="B106" s="1072"/>
      <c r="C106" s="1073"/>
      <c r="D106" s="1073"/>
      <c r="E106" s="1073"/>
      <c r="F106" s="1073"/>
      <c r="G106" s="1073"/>
      <c r="H106" s="1073"/>
      <c r="I106" s="1073"/>
      <c r="J106" s="1073"/>
      <c r="K106" s="1073"/>
      <c r="L106" s="1073"/>
      <c r="M106" s="1073"/>
      <c r="N106" s="1074"/>
    </row>
    <row r="107" spans="2:14" ht="31.5" customHeight="1">
      <c r="B107" s="1075" t="s">
        <v>1562</v>
      </c>
      <c r="C107" s="1076"/>
      <c r="D107" s="1076"/>
      <c r="E107" s="1076"/>
      <c r="F107" s="1076"/>
      <c r="G107" s="1076"/>
      <c r="H107" s="1076"/>
      <c r="I107" s="1076"/>
      <c r="J107" s="1076"/>
      <c r="K107" s="1076"/>
      <c r="L107" s="1076"/>
      <c r="M107" s="1076"/>
      <c r="N107" s="1077"/>
    </row>
    <row r="108" spans="2:14">
      <c r="B108" s="1075"/>
      <c r="C108" s="1076"/>
      <c r="D108" s="1076"/>
      <c r="E108" s="1076"/>
      <c r="F108" s="1076"/>
      <c r="G108" s="1076"/>
      <c r="H108" s="1076"/>
      <c r="I108" s="1076"/>
      <c r="J108" s="1076"/>
      <c r="K108" s="1076"/>
      <c r="L108" s="1076"/>
      <c r="M108" s="1076"/>
      <c r="N108" s="1077"/>
    </row>
    <row r="109" spans="2:14">
      <c r="B109" s="291"/>
      <c r="C109" s="292"/>
      <c r="D109" s="292"/>
      <c r="E109" s="292"/>
      <c r="F109" s="292"/>
      <c r="G109" s="292"/>
      <c r="H109" s="292"/>
      <c r="I109" s="292"/>
      <c r="J109" s="292"/>
      <c r="K109" s="292"/>
      <c r="L109" s="292"/>
      <c r="M109" s="292"/>
      <c r="N109" s="293"/>
    </row>
    <row r="110" spans="2:14">
      <c r="B110" s="291"/>
      <c r="C110" s="292"/>
      <c r="D110" s="292"/>
      <c r="E110" s="292"/>
      <c r="F110" s="292"/>
      <c r="G110" s="292"/>
      <c r="H110" s="292"/>
      <c r="I110" s="292"/>
      <c r="J110" s="292"/>
      <c r="K110" s="292"/>
      <c r="L110" s="292"/>
      <c r="M110" s="292"/>
      <c r="N110" s="293"/>
    </row>
    <row r="111" spans="2:14">
      <c r="B111" s="291"/>
      <c r="C111" s="292"/>
      <c r="D111" s="292"/>
      <c r="E111" s="292"/>
      <c r="F111" s="292"/>
      <c r="G111" s="292"/>
      <c r="H111" s="292"/>
      <c r="I111" s="292"/>
      <c r="J111" s="292"/>
      <c r="K111" s="292"/>
      <c r="L111" s="292"/>
      <c r="M111" s="292"/>
      <c r="N111" s="293"/>
    </row>
    <row r="112" spans="2:14">
      <c r="B112" s="185"/>
      <c r="C112" s="37"/>
      <c r="D112" s="37"/>
      <c r="E112" s="37"/>
      <c r="F112" s="37"/>
      <c r="G112" s="37"/>
      <c r="H112" s="37"/>
      <c r="I112" s="37"/>
      <c r="J112" s="37"/>
      <c r="K112" s="37"/>
      <c r="L112" s="37"/>
      <c r="M112" s="37"/>
      <c r="N112" s="38"/>
    </row>
    <row r="113" spans="2:14">
      <c r="B113" s="22"/>
      <c r="C113" s="18"/>
      <c r="D113" s="18"/>
      <c r="E113" s="18" t="s">
        <v>1060</v>
      </c>
      <c r="F113" s="59"/>
      <c r="G113" s="59"/>
      <c r="H113" s="18"/>
      <c r="I113" s="18"/>
      <c r="J113" s="18"/>
      <c r="K113" s="18"/>
      <c r="L113" s="18"/>
      <c r="M113" s="18"/>
      <c r="N113" s="23"/>
    </row>
    <row r="114" spans="2:14">
      <c r="B114" s="22"/>
      <c r="C114" s="18"/>
      <c r="D114" s="18"/>
      <c r="E114" s="60" t="s">
        <v>1061</v>
      </c>
      <c r="F114" s="18"/>
      <c r="G114" s="18"/>
      <c r="H114" s="60"/>
      <c r="I114" s="60"/>
      <c r="J114" s="60"/>
      <c r="K114" s="18"/>
      <c r="L114" s="18"/>
      <c r="M114" s="18"/>
      <c r="N114" s="23"/>
    </row>
    <row r="115" spans="2:14">
      <c r="B115" s="22"/>
      <c r="C115" s="18"/>
      <c r="D115" s="18"/>
      <c r="E115" s="61" t="s">
        <v>1065</v>
      </c>
      <c r="F115" s="18"/>
      <c r="G115" s="18"/>
      <c r="H115" s="61"/>
      <c r="I115" s="61"/>
      <c r="J115" s="61"/>
      <c r="K115" s="18"/>
      <c r="L115" s="18"/>
      <c r="M115" s="18"/>
      <c r="N115" s="23"/>
    </row>
    <row r="116" spans="2:14">
      <c r="B116" s="62"/>
      <c r="C116" s="37"/>
      <c r="D116" s="37"/>
      <c r="E116" s="18" t="s">
        <v>1063</v>
      </c>
      <c r="F116" s="18"/>
      <c r="G116" s="18"/>
      <c r="H116" s="18"/>
      <c r="I116" s="18"/>
      <c r="J116" s="18"/>
      <c r="K116" s="37"/>
      <c r="L116" s="37"/>
      <c r="M116" s="37"/>
      <c r="N116" s="38"/>
    </row>
    <row r="117" spans="2:14">
      <c r="B117" s="62"/>
      <c r="C117" s="37"/>
      <c r="D117" s="37"/>
      <c r="E117" s="37"/>
      <c r="F117" s="18"/>
      <c r="G117" s="18"/>
      <c r="H117" s="18"/>
      <c r="I117" s="18"/>
      <c r="J117" s="18"/>
      <c r="K117" s="37"/>
      <c r="L117" s="37"/>
      <c r="M117" s="37"/>
      <c r="N117" s="38"/>
    </row>
    <row r="118" spans="2:14">
      <c r="B118" s="62" t="s">
        <v>1563</v>
      </c>
      <c r="C118" s="61"/>
      <c r="D118" s="61"/>
      <c r="E118" s="18"/>
      <c r="F118" s="18"/>
      <c r="G118" s="18"/>
      <c r="H118" s="18"/>
      <c r="I118" s="18"/>
      <c r="J118" s="1061"/>
      <c r="K118" s="1061"/>
      <c r="L118" s="1061"/>
      <c r="M118" s="1061"/>
      <c r="N118" s="1062"/>
    </row>
    <row r="119" spans="2:14" ht="15.75" thickBot="1">
      <c r="B119" s="224" t="s">
        <v>1564</v>
      </c>
      <c r="C119" s="333"/>
      <c r="D119" s="333"/>
      <c r="E119" s="63"/>
      <c r="F119" s="63"/>
      <c r="G119" s="63"/>
      <c r="H119" s="63"/>
      <c r="I119" s="63"/>
      <c r="J119" s="1063"/>
      <c r="K119" s="1063"/>
      <c r="L119" s="1063"/>
      <c r="M119" s="1063"/>
      <c r="N119" s="1064"/>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FFFFCC"/>
  </sheetPr>
  <dimension ref="A1:O119"/>
  <sheetViews>
    <sheetView zoomScale="78" zoomScaleNormal="78" workbookViewId="0">
      <selection activeCell="B116" sqref="B116"/>
    </sheetView>
  </sheetViews>
  <sheetFormatPr baseColWidth="10" defaultRowHeight="1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1070</v>
      </c>
      <c r="C31" s="84" t="s">
        <v>1089</v>
      </c>
      <c r="D31" s="85"/>
      <c r="E31" s="85"/>
      <c r="F31" s="85"/>
      <c r="G31" s="85"/>
      <c r="H31" s="85"/>
      <c r="I31" s="85"/>
      <c r="J31" s="86"/>
      <c r="K31" s="271"/>
      <c r="L31" s="269" t="s">
        <v>388</v>
      </c>
      <c r="M31" s="171"/>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1" t="s">
        <v>148</v>
      </c>
      <c r="B36" s="1102" t="str">
        <f>VLOOKUP(A36,EQUIPOS!A6:D154,3,FALSE)</f>
        <v>Cargador : Potencia en el volante 110 hp, Clasificación de RPM del motor 2300.</v>
      </c>
      <c r="C36" s="1103"/>
      <c r="D36" s="1103"/>
      <c r="E36" s="1103"/>
      <c r="F36" s="1103"/>
      <c r="G36" s="1103"/>
      <c r="H36" s="1105"/>
      <c r="I36" s="230"/>
      <c r="J36" s="231"/>
      <c r="K36" s="232">
        <f>VLOOKUP(A36,EQUIPOS!A6:D163,4,FALSE)</f>
        <v>95175.000000000015</v>
      </c>
      <c r="L36" s="233"/>
      <c r="M36" s="234">
        <v>66</v>
      </c>
      <c r="N36" s="235">
        <f>K36/M36</f>
        <v>1442.0454545454547</v>
      </c>
    </row>
    <row r="37" spans="1:14">
      <c r="A37" s="111" t="s">
        <v>129</v>
      </c>
      <c r="B37" s="1102" t="str">
        <f>VLOOKUP(A37,EQUIPOS!A7:D154,3,FALSE)</f>
        <v xml:space="preserve">Buldozer, Potencia al volante de 140 HP, motor de 2200 RPM, longitud de hoja 4,80m. </v>
      </c>
      <c r="C37" s="1103"/>
      <c r="D37" s="1103"/>
      <c r="E37" s="1103"/>
      <c r="F37" s="1103"/>
      <c r="G37" s="1103"/>
      <c r="H37" s="1105"/>
      <c r="I37" s="230"/>
      <c r="J37" s="231"/>
      <c r="K37" s="232">
        <f>VLOOKUP(A37,EQUIPOS!A7:D164,4,FALSE)</f>
        <v>196350</v>
      </c>
      <c r="L37" s="233"/>
      <c r="M37" s="234">
        <v>100</v>
      </c>
      <c r="N37" s="235">
        <f>K37/M37</f>
        <v>1963.5</v>
      </c>
    </row>
    <row r="38" spans="1:14">
      <c r="B38" s="1102"/>
      <c r="C38" s="1103"/>
      <c r="D38" s="1103"/>
      <c r="E38" s="1103"/>
      <c r="F38" s="1103"/>
      <c r="G38" s="1103"/>
      <c r="H38" s="1105"/>
      <c r="I38" s="230"/>
      <c r="J38" s="231"/>
      <c r="K38" s="232"/>
      <c r="L38" s="233"/>
      <c r="M38" s="234"/>
      <c r="N38" s="235"/>
    </row>
    <row r="39" spans="1:14">
      <c r="B39" s="1102"/>
      <c r="C39" s="1103"/>
      <c r="D39" s="1103"/>
      <c r="E39" s="1103"/>
      <c r="F39" s="1103"/>
      <c r="G39" s="1103"/>
      <c r="H39" s="1105"/>
      <c r="I39" s="1098"/>
      <c r="J39" s="1099"/>
      <c r="K39" s="237"/>
      <c r="L39" s="1100"/>
      <c r="M39" s="1101"/>
      <c r="N39" s="236"/>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t="s">
        <v>1036</v>
      </c>
      <c r="C42" s="1103"/>
      <c r="D42" s="1103"/>
      <c r="E42" s="1103"/>
      <c r="F42" s="1103"/>
      <c r="G42" s="1103"/>
      <c r="H42" s="1105"/>
      <c r="I42" s="1108"/>
      <c r="J42" s="1109"/>
      <c r="K42" s="47"/>
      <c r="L42" s="1110">
        <v>0.01</v>
      </c>
      <c r="M42" s="1111"/>
      <c r="N42" s="108">
        <f>N76*L42</f>
        <v>1.7232025883838384</v>
      </c>
    </row>
    <row r="43" spans="1:14" ht="15.75" thickBot="1">
      <c r="B43" s="1069" t="s">
        <v>1037</v>
      </c>
      <c r="C43" s="1070"/>
      <c r="D43" s="1070"/>
      <c r="E43" s="1070"/>
      <c r="F43" s="1070"/>
      <c r="G43" s="1070"/>
      <c r="H43" s="1070"/>
      <c r="I43" s="1070"/>
      <c r="J43" s="1070"/>
      <c r="K43" s="1070"/>
      <c r="L43" s="1070"/>
      <c r="M43" s="1071"/>
      <c r="N43" s="334">
        <f>SUM(N36:N42)</f>
        <v>3407.2686571338386</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t="s">
        <v>451</v>
      </c>
      <c r="B48" s="49" t="str">
        <f>VLOOKUP(A48,MATERIALES!A4:D373,3,FALSE)</f>
        <v>Disposición de material de derrumbe</v>
      </c>
      <c r="C48" s="244"/>
      <c r="D48" s="244"/>
      <c r="E48" s="244"/>
      <c r="F48" s="244"/>
      <c r="G48" s="244"/>
      <c r="H48" s="244"/>
      <c r="I48" s="231"/>
      <c r="J48" s="187" t="str">
        <f>VLOOKUP(A48,MATERIALES!A4:D373,2,FALSE)</f>
        <v>m3</v>
      </c>
      <c r="K48" s="245">
        <v>1</v>
      </c>
      <c r="L48" s="230"/>
      <c r="M48" s="246">
        <f>VLOOKUP(A48,MATERIALES!A4:D395,4,FALSE)</f>
        <v>2818.1248742802418</v>
      </c>
      <c r="N48" s="235">
        <f>K48*M48</f>
        <v>2818.1248742802418</v>
      </c>
    </row>
    <row r="49" spans="1:14">
      <c r="B49" s="49"/>
      <c r="C49" s="244"/>
      <c r="D49" s="244"/>
      <c r="E49" s="244"/>
      <c r="F49" s="244"/>
      <c r="G49" s="244"/>
      <c r="H49" s="244"/>
      <c r="I49" s="231"/>
      <c r="J49" s="187"/>
      <c r="K49" s="245"/>
      <c r="L49" s="230"/>
      <c r="M49" s="246"/>
      <c r="N49" s="235"/>
    </row>
    <row r="50" spans="1:14">
      <c r="A50" s="111"/>
      <c r="B50" s="49"/>
      <c r="C50" s="244"/>
      <c r="D50" s="244"/>
      <c r="E50" s="244"/>
      <c r="F50" s="244"/>
      <c r="G50" s="244"/>
      <c r="H50" s="244"/>
      <c r="I50" s="231"/>
      <c r="J50" s="187"/>
      <c r="K50" s="245"/>
      <c r="L50" s="230"/>
      <c r="M50" s="246"/>
      <c r="N50" s="235"/>
    </row>
    <row r="51" spans="1:14">
      <c r="B51" s="49"/>
      <c r="C51" s="244"/>
      <c r="D51" s="244"/>
      <c r="E51" s="244"/>
      <c r="F51" s="244"/>
      <c r="G51" s="244"/>
      <c r="H51" s="244"/>
      <c r="I51" s="231"/>
      <c r="J51" s="187"/>
      <c r="K51" s="245"/>
      <c r="L51" s="230"/>
      <c r="M51" s="246"/>
      <c r="N51" s="247"/>
    </row>
    <row r="52" spans="1:14">
      <c r="B52" s="49"/>
      <c r="C52" s="244"/>
      <c r="D52" s="244"/>
      <c r="E52" s="244"/>
      <c r="F52" s="244"/>
      <c r="G52" s="244"/>
      <c r="H52" s="244"/>
      <c r="I52" s="231"/>
      <c r="J52" s="187"/>
      <c r="K52" s="245"/>
      <c r="L52" s="230"/>
      <c r="M52" s="246"/>
      <c r="N52" s="247"/>
    </row>
    <row r="53" spans="1:14" ht="15.75" thickBot="1">
      <c r="B53" s="1114"/>
      <c r="C53" s="1115"/>
      <c r="D53" s="1115"/>
      <c r="E53" s="1115"/>
      <c r="F53" s="1115"/>
      <c r="G53" s="1115"/>
      <c r="H53" s="1115"/>
      <c r="I53" s="1099"/>
      <c r="J53" s="48"/>
      <c r="K53" s="50"/>
      <c r="L53" s="1116"/>
      <c r="M53" s="1117"/>
      <c r="N53" s="51"/>
    </row>
    <row r="54" spans="1:14" ht="15.75" thickBot="1">
      <c r="B54" s="1069" t="s">
        <v>1037</v>
      </c>
      <c r="C54" s="1070"/>
      <c r="D54" s="1070"/>
      <c r="E54" s="1070"/>
      <c r="F54" s="1070"/>
      <c r="G54" s="1070"/>
      <c r="H54" s="1070"/>
      <c r="I54" s="1070"/>
      <c r="J54" s="1070"/>
      <c r="K54" s="1070"/>
      <c r="L54" s="1070"/>
      <c r="M54" s="1071"/>
      <c r="N54" s="334">
        <f>SUM(N48:N53)</f>
        <v>2818.1248742802418</v>
      </c>
    </row>
    <row r="55" spans="1:14">
      <c r="B55" s="39"/>
      <c r="C55" s="40"/>
      <c r="D55" s="40"/>
      <c r="E55" s="40"/>
      <c r="F55" s="40"/>
      <c r="G55" s="40"/>
      <c r="H55" s="40"/>
      <c r="I55" s="40"/>
      <c r="J55" s="40"/>
      <c r="K55" s="40"/>
      <c r="L55" s="40"/>
      <c r="M55" s="40"/>
      <c r="N55" s="41"/>
    </row>
    <row r="56" spans="1:14">
      <c r="B56" s="70" t="s">
        <v>1040</v>
      </c>
      <c r="C56" s="71"/>
      <c r="D56" s="71"/>
      <c r="E56" s="71"/>
      <c r="F56" s="71"/>
      <c r="G56" s="71"/>
      <c r="H56" s="71"/>
      <c r="I56" s="71"/>
      <c r="J56" s="71"/>
      <c r="K56" s="71"/>
      <c r="L56" s="71"/>
      <c r="M56" s="71"/>
      <c r="N56" s="72"/>
    </row>
    <row r="57" spans="1:14" ht="15.75" thickBot="1">
      <c r="B57" s="74"/>
      <c r="C57" s="67"/>
      <c r="D57" s="67"/>
      <c r="E57" s="67"/>
      <c r="F57" s="67"/>
      <c r="G57" s="67"/>
      <c r="H57" s="67"/>
      <c r="I57" s="67"/>
      <c r="J57" s="67"/>
      <c r="K57" s="67"/>
      <c r="L57" s="67"/>
      <c r="M57" s="67"/>
      <c r="N57" s="69"/>
    </row>
    <row r="58" spans="1:14" ht="25.5">
      <c r="B58" s="276" t="s">
        <v>1041</v>
      </c>
      <c r="C58" s="277"/>
      <c r="D58" s="277"/>
      <c r="E58" s="277"/>
      <c r="F58" s="277"/>
      <c r="G58" s="277"/>
      <c r="H58" s="79" t="s">
        <v>1029</v>
      </c>
      <c r="I58" s="80" t="s">
        <v>1042</v>
      </c>
      <c r="J58" s="81" t="s">
        <v>1043</v>
      </c>
      <c r="K58" s="79" t="s">
        <v>1044</v>
      </c>
      <c r="L58" s="1118" t="s">
        <v>1045</v>
      </c>
      <c r="M58" s="1119"/>
      <c r="N58" s="82" t="s">
        <v>1035</v>
      </c>
    </row>
    <row r="59" spans="1:14">
      <c r="B59" s="52"/>
      <c r="C59" s="279"/>
      <c r="D59" s="279"/>
      <c r="E59" s="279"/>
      <c r="F59" s="279"/>
      <c r="G59" s="279"/>
      <c r="H59" s="274"/>
      <c r="I59" s="242"/>
      <c r="J59" s="249"/>
      <c r="K59" s="242"/>
      <c r="L59" s="1106"/>
      <c r="M59" s="1107"/>
      <c r="N59" s="250"/>
    </row>
    <row r="60" spans="1:14">
      <c r="B60" s="52"/>
      <c r="C60" s="53"/>
      <c r="D60" s="53"/>
      <c r="E60" s="53"/>
      <c r="F60" s="53"/>
      <c r="G60" s="53"/>
      <c r="H60" s="251"/>
      <c r="I60" s="242"/>
      <c r="J60" s="242"/>
      <c r="K60" s="242"/>
      <c r="L60" s="252"/>
      <c r="M60" s="253"/>
      <c r="N60" s="254"/>
    </row>
    <row r="61" spans="1:14">
      <c r="B61" s="52"/>
      <c r="C61" s="53"/>
      <c r="D61" s="53"/>
      <c r="E61" s="53"/>
      <c r="F61" s="53"/>
      <c r="G61" s="53"/>
      <c r="H61" s="251"/>
      <c r="I61" s="242"/>
      <c r="J61" s="242"/>
      <c r="K61" s="242"/>
      <c r="L61" s="252"/>
      <c r="M61" s="253"/>
      <c r="N61" s="254"/>
    </row>
    <row r="62" spans="1:14">
      <c r="B62" s="52"/>
      <c r="C62" s="53"/>
      <c r="D62" s="53"/>
      <c r="E62" s="53"/>
      <c r="F62" s="53"/>
      <c r="G62" s="53"/>
      <c r="H62" s="251"/>
      <c r="I62" s="242"/>
      <c r="J62" s="242"/>
      <c r="K62" s="242"/>
      <c r="L62" s="252"/>
      <c r="M62" s="253"/>
      <c r="N62" s="254"/>
    </row>
    <row r="63" spans="1:14">
      <c r="B63" s="52"/>
      <c r="C63" s="53"/>
      <c r="D63" s="53"/>
      <c r="E63" s="53"/>
      <c r="F63" s="53"/>
      <c r="G63" s="53"/>
      <c r="H63" s="251"/>
      <c r="I63" s="242"/>
      <c r="J63" s="242"/>
      <c r="K63" s="242"/>
      <c r="L63" s="252"/>
      <c r="M63" s="253"/>
      <c r="N63" s="254"/>
    </row>
    <row r="64" spans="1:14" ht="15.75" thickBot="1">
      <c r="B64" s="272"/>
      <c r="C64" s="273"/>
      <c r="D64" s="273"/>
      <c r="E64" s="273"/>
      <c r="F64" s="273"/>
      <c r="G64" s="273"/>
      <c r="H64" s="54"/>
      <c r="I64" s="118"/>
      <c r="J64" s="118"/>
      <c r="K64" s="118"/>
      <c r="L64" s="1087"/>
      <c r="M64" s="1088"/>
      <c r="N64" s="119"/>
    </row>
    <row r="65" spans="1:15" ht="15.75" thickBot="1">
      <c r="B65" s="1078" t="s">
        <v>1037</v>
      </c>
      <c r="C65" s="1079"/>
      <c r="D65" s="1079"/>
      <c r="E65" s="1079"/>
      <c r="F65" s="1079"/>
      <c r="G65" s="1079"/>
      <c r="H65" s="1079"/>
      <c r="I65" s="1079"/>
      <c r="J65" s="1079"/>
      <c r="K65" s="1079"/>
      <c r="L65" s="1079"/>
      <c r="M65" s="1080"/>
      <c r="N65" s="107"/>
    </row>
    <row r="66" spans="1:15">
      <c r="B66" s="39"/>
      <c r="C66" s="40"/>
      <c r="D66" s="40"/>
      <c r="E66" s="40"/>
      <c r="F66" s="40"/>
      <c r="G66" s="40"/>
      <c r="H66" s="40"/>
      <c r="I66" s="40"/>
      <c r="J66" s="40"/>
      <c r="K66" s="40"/>
      <c r="L66" s="40"/>
      <c r="M66" s="40"/>
      <c r="N66" s="41"/>
    </row>
    <row r="67" spans="1:15">
      <c r="B67" s="70" t="s">
        <v>1046</v>
      </c>
      <c r="C67" s="71"/>
      <c r="D67" s="71"/>
      <c r="E67" s="71"/>
      <c r="F67" s="71"/>
      <c r="G67" s="71"/>
      <c r="H67" s="71"/>
      <c r="I67" s="71"/>
      <c r="J67" s="71"/>
      <c r="K67" s="71"/>
      <c r="L67" s="71"/>
      <c r="M67" s="71"/>
      <c r="N67" s="72"/>
    </row>
    <row r="68" spans="1:15" ht="15.75" thickBot="1">
      <c r="B68" s="74"/>
      <c r="C68" s="67"/>
      <c r="D68" s="67"/>
      <c r="E68" s="67"/>
      <c r="F68" s="67"/>
      <c r="G68" s="67"/>
      <c r="H68" s="67"/>
      <c r="I68" s="67"/>
      <c r="J68" s="67"/>
      <c r="K68" s="67"/>
      <c r="L68" s="67"/>
      <c r="M68" s="67"/>
      <c r="N68" s="69"/>
    </row>
    <row r="69" spans="1:15" ht="25.5">
      <c r="B69" s="1089" t="s">
        <v>1047</v>
      </c>
      <c r="C69" s="1090"/>
      <c r="D69" s="1090"/>
      <c r="E69" s="1090"/>
      <c r="F69" s="1090"/>
      <c r="G69" s="1090"/>
      <c r="H69" s="1090"/>
      <c r="I69" s="79" t="s">
        <v>1048</v>
      </c>
      <c r="J69" s="81" t="s">
        <v>1281</v>
      </c>
      <c r="K69" s="80" t="s">
        <v>1050</v>
      </c>
      <c r="L69" s="1091" t="s">
        <v>1034</v>
      </c>
      <c r="M69" s="1092"/>
      <c r="N69" s="101" t="s">
        <v>1035</v>
      </c>
    </row>
    <row r="70" spans="1:15">
      <c r="A70" t="s">
        <v>7</v>
      </c>
      <c r="B70" s="55" t="str">
        <f>VLOOKUP(A70,'MANO DE OBRA'!A8:D68,3,FALSE)</f>
        <v>Obrero (2)</v>
      </c>
      <c r="C70" s="53"/>
      <c r="D70" s="53"/>
      <c r="E70" s="53"/>
      <c r="F70" s="53"/>
      <c r="G70" s="53"/>
      <c r="H70" s="53"/>
      <c r="I70" s="255">
        <f>K70/J70*100</f>
        <v>49181.133333333331</v>
      </c>
      <c r="J70" s="256">
        <v>185</v>
      </c>
      <c r="K70" s="257">
        <f>VLOOKUP(A70,'MANO DE OBRA'!A8:D99,4,FALSE)</f>
        <v>90985.096666666665</v>
      </c>
      <c r="L70" s="56"/>
      <c r="M70" s="258">
        <v>528</v>
      </c>
      <c r="N70" s="335">
        <f>K70/M70</f>
        <v>172.32025883838384</v>
      </c>
      <c r="O70" s="109"/>
    </row>
    <row r="71" spans="1:15">
      <c r="B71" s="55"/>
      <c r="C71" s="53"/>
      <c r="D71" s="53"/>
      <c r="E71" s="53"/>
      <c r="F71" s="53"/>
      <c r="G71" s="53"/>
      <c r="H71" s="53"/>
      <c r="I71" s="255"/>
      <c r="J71" s="256"/>
      <c r="K71" s="257"/>
      <c r="L71" s="56"/>
      <c r="M71" s="262"/>
      <c r="N71" s="259"/>
    </row>
    <row r="72" spans="1:15">
      <c r="B72" s="55"/>
      <c r="C72" s="53"/>
      <c r="D72" s="53"/>
      <c r="E72" s="53"/>
      <c r="F72" s="53"/>
      <c r="G72" s="53"/>
      <c r="H72" s="53"/>
      <c r="I72" s="242"/>
      <c r="J72" s="260"/>
      <c r="K72" s="261"/>
      <c r="L72" s="56"/>
      <c r="M72" s="263"/>
      <c r="N72" s="259"/>
    </row>
    <row r="73" spans="1:15">
      <c r="B73" s="55"/>
      <c r="C73" s="53"/>
      <c r="D73" s="53"/>
      <c r="E73" s="53"/>
      <c r="F73" s="53"/>
      <c r="G73" s="53"/>
      <c r="H73" s="53"/>
      <c r="I73" s="242"/>
      <c r="J73" s="260"/>
      <c r="K73" s="261"/>
      <c r="L73" s="280"/>
      <c r="M73" s="263"/>
      <c r="N73" s="259"/>
    </row>
    <row r="74" spans="1:15">
      <c r="B74" s="55"/>
      <c r="C74" s="53"/>
      <c r="D74" s="53"/>
      <c r="E74" s="53"/>
      <c r="F74" s="53"/>
      <c r="G74" s="53"/>
      <c r="H74" s="53"/>
      <c r="I74" s="242"/>
      <c r="J74" s="260"/>
      <c r="K74" s="261"/>
      <c r="L74" s="280"/>
      <c r="M74" s="263"/>
      <c r="N74" s="259"/>
    </row>
    <row r="75" spans="1:15" ht="15.75" thickBot="1">
      <c r="B75" s="1093"/>
      <c r="C75" s="1094"/>
      <c r="D75" s="1094"/>
      <c r="E75" s="1094"/>
      <c r="F75" s="1094"/>
      <c r="G75" s="1094"/>
      <c r="H75" s="1094"/>
      <c r="I75" s="118"/>
      <c r="J75" s="118"/>
      <c r="K75" s="118"/>
      <c r="L75" s="1095"/>
      <c r="M75" s="1095"/>
      <c r="N75" s="51"/>
    </row>
    <row r="76" spans="1:15" ht="15.75" thickBot="1">
      <c r="B76" s="1069" t="s">
        <v>1037</v>
      </c>
      <c r="C76" s="1070"/>
      <c r="D76" s="1070"/>
      <c r="E76" s="1070"/>
      <c r="F76" s="1070"/>
      <c r="G76" s="1070"/>
      <c r="H76" s="1070"/>
      <c r="I76" s="1079"/>
      <c r="J76" s="1079"/>
      <c r="K76" s="1079"/>
      <c r="L76" s="1079"/>
      <c r="M76" s="1080"/>
      <c r="N76" s="264">
        <f>SUM(N70:N75)</f>
        <v>172.32025883838384</v>
      </c>
    </row>
    <row r="77" spans="1:15" ht="15.75" thickBot="1">
      <c r="B77" s="39"/>
      <c r="C77" s="40"/>
      <c r="D77" s="40"/>
      <c r="E77" s="40"/>
      <c r="F77" s="40"/>
      <c r="G77" s="40"/>
      <c r="H77" s="40"/>
      <c r="I77" s="40"/>
      <c r="J77" s="40"/>
      <c r="K77" s="40"/>
      <c r="L77" s="40"/>
      <c r="M77" s="40"/>
      <c r="N77" s="41"/>
    </row>
    <row r="78" spans="1:15" ht="15.75" thickBot="1">
      <c r="B78" s="1069" t="s">
        <v>1051</v>
      </c>
      <c r="C78" s="1070"/>
      <c r="D78" s="1070"/>
      <c r="E78" s="1070"/>
      <c r="F78" s="1070"/>
      <c r="G78" s="1070"/>
      <c r="H78" s="1070"/>
      <c r="I78" s="1070"/>
      <c r="J78" s="1070"/>
      <c r="K78" s="1070"/>
      <c r="L78" s="1070"/>
      <c r="M78" s="1071"/>
      <c r="N78" s="102">
        <f>N43+N54+N65+N76</f>
        <v>6397.7137902524637</v>
      </c>
    </row>
    <row r="79" spans="1:15">
      <c r="B79" s="39"/>
      <c r="C79" s="40"/>
      <c r="D79" s="40"/>
      <c r="E79" s="40"/>
      <c r="F79" s="40"/>
      <c r="G79" s="40"/>
      <c r="H79" s="40"/>
      <c r="I79" s="40"/>
      <c r="J79" s="40"/>
      <c r="K79" s="40"/>
      <c r="L79" s="40"/>
      <c r="M79" s="40"/>
      <c r="N79" s="41"/>
    </row>
    <row r="80" spans="1: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1279.5427580504929</v>
      </c>
      <c r="M83" s="1066"/>
      <c r="N83" s="57"/>
    </row>
    <row r="84" spans="1:14">
      <c r="B84" s="92" t="s">
        <v>1057</v>
      </c>
      <c r="C84" s="93"/>
      <c r="D84" s="93"/>
      <c r="E84" s="93"/>
      <c r="F84" s="93"/>
      <c r="G84" s="93"/>
      <c r="H84" s="93"/>
      <c r="I84" s="90"/>
      <c r="J84" s="91"/>
      <c r="K84" s="267">
        <v>0.05</v>
      </c>
      <c r="L84" s="1065">
        <f>N78*K84</f>
        <v>319.88568951262323</v>
      </c>
      <c r="M84" s="1066"/>
      <c r="N84" s="57"/>
    </row>
    <row r="85" spans="1:14" ht="15.75" thickBot="1">
      <c r="B85" s="94" t="s">
        <v>1058</v>
      </c>
      <c r="C85" s="95"/>
      <c r="D85" s="95"/>
      <c r="E85" s="95"/>
      <c r="F85" s="95"/>
      <c r="G85" s="95"/>
      <c r="H85" s="95"/>
      <c r="I85" s="96"/>
      <c r="J85" s="97"/>
      <c r="K85" s="268">
        <v>0.05</v>
      </c>
      <c r="L85" s="1067">
        <f>N78*K85</f>
        <v>319.88568951262323</v>
      </c>
      <c r="M85" s="1068"/>
      <c r="N85" s="57"/>
    </row>
    <row r="86" spans="1:14" ht="15.75" thickBot="1">
      <c r="B86" s="1069" t="s">
        <v>1037</v>
      </c>
      <c r="C86" s="1070"/>
      <c r="D86" s="1070"/>
      <c r="E86" s="1070"/>
      <c r="F86" s="1070"/>
      <c r="G86" s="1070"/>
      <c r="H86" s="1070"/>
      <c r="I86" s="1070"/>
      <c r="J86" s="1070"/>
      <c r="K86" s="1070"/>
      <c r="L86" s="1070"/>
      <c r="M86" s="1071"/>
      <c r="N86" s="58">
        <f>L83+L84+L85</f>
        <v>1919.3141370757394</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8317.0279273282031</v>
      </c>
    </row>
    <row r="89" spans="1:14">
      <c r="B89" s="19"/>
      <c r="C89" s="20"/>
      <c r="D89" s="20"/>
      <c r="E89" s="20"/>
      <c r="F89" s="20"/>
      <c r="G89" s="20"/>
      <c r="H89" s="20"/>
      <c r="I89" s="20"/>
      <c r="J89" s="20"/>
      <c r="K89" s="20"/>
      <c r="L89" s="20"/>
      <c r="M89" s="20"/>
      <c r="N89" s="21"/>
    </row>
    <row r="90" spans="1:14">
      <c r="B90" s="22"/>
      <c r="C90" s="18"/>
      <c r="D90" s="18"/>
      <c r="E90" s="18"/>
      <c r="F90" s="18"/>
      <c r="G90" s="18"/>
      <c r="H90" s="18"/>
      <c r="I90" s="18"/>
      <c r="J90" s="18"/>
      <c r="K90" s="18"/>
      <c r="L90" s="18"/>
      <c r="M90" s="18"/>
      <c r="N90" s="23"/>
    </row>
    <row r="91" spans="1:14">
      <c r="B91" s="22"/>
      <c r="C91" s="18"/>
      <c r="D91" s="18"/>
      <c r="E91" s="18"/>
      <c r="F91" s="18"/>
      <c r="G91" s="18"/>
      <c r="H91" s="18"/>
      <c r="I91" s="18"/>
      <c r="J91" s="18"/>
      <c r="K91" s="18"/>
      <c r="L91" s="18"/>
      <c r="M91" s="18"/>
      <c r="N91" s="23"/>
    </row>
    <row r="92" spans="1:14">
      <c r="B92" s="22"/>
      <c r="C92" s="18"/>
      <c r="D92" s="18"/>
      <c r="E92" s="18"/>
      <c r="F92" s="18"/>
      <c r="G92" s="18"/>
      <c r="H92" s="18"/>
      <c r="I92" s="18"/>
      <c r="J92" s="18"/>
      <c r="K92" s="18"/>
      <c r="L92" s="18"/>
      <c r="M92" s="18"/>
      <c r="N92" s="23"/>
    </row>
    <row r="93" spans="1:14">
      <c r="B93" s="22"/>
      <c r="C93" s="18"/>
      <c r="D93" s="18"/>
      <c r="E93" s="59" t="s">
        <v>1060</v>
      </c>
      <c r="F93" s="59"/>
      <c r="G93" s="59"/>
      <c r="H93" s="59"/>
      <c r="I93" s="59"/>
      <c r="J93" s="59"/>
      <c r="K93" s="18"/>
      <c r="L93" s="18"/>
      <c r="M93" s="18"/>
      <c r="N93" s="23"/>
    </row>
    <row r="94" spans="1:14">
      <c r="B94" s="22"/>
      <c r="C94" s="18"/>
      <c r="D94" s="18"/>
      <c r="E94" s="18" t="s">
        <v>1061</v>
      </c>
      <c r="F94" s="18"/>
      <c r="G94" s="18"/>
      <c r="H94" s="18"/>
      <c r="I94" s="18"/>
      <c r="J94" s="18"/>
      <c r="K94" s="18"/>
      <c r="L94" s="18"/>
      <c r="M94" s="18"/>
      <c r="N94" s="23"/>
    </row>
    <row r="95" spans="1:14">
      <c r="B95" s="22"/>
      <c r="C95" s="18"/>
      <c r="D95" s="18"/>
      <c r="E95" s="18" t="s">
        <v>1062</v>
      </c>
      <c r="F95" s="18"/>
      <c r="G95" s="18"/>
      <c r="H95" s="18"/>
      <c r="I95" s="18"/>
      <c r="J95" s="18"/>
      <c r="K95" s="18"/>
      <c r="L95" s="18"/>
      <c r="M95" s="18"/>
      <c r="N95" s="23"/>
    </row>
    <row r="96" spans="1:14">
      <c r="B96" s="22"/>
      <c r="C96" s="18"/>
      <c r="D96" s="18"/>
      <c r="E96" s="18" t="s">
        <v>1063</v>
      </c>
      <c r="F96" s="18"/>
      <c r="G96" s="18"/>
      <c r="H96" s="18"/>
      <c r="I96" s="18"/>
      <c r="J96" s="18"/>
      <c r="K96" s="18"/>
      <c r="L96" s="18"/>
      <c r="M96" s="18"/>
      <c r="N96" s="23"/>
    </row>
    <row r="97" spans="2:14" ht="15.75" thickBot="1">
      <c r="B97" s="22"/>
      <c r="C97" s="18"/>
      <c r="D97" s="18"/>
      <c r="E97" s="18"/>
      <c r="F97" s="18" t="s">
        <v>1064</v>
      </c>
      <c r="G97" s="18"/>
      <c r="H97" s="18"/>
      <c r="I97" s="18"/>
      <c r="J97" s="18"/>
      <c r="K97" s="18"/>
      <c r="L97" s="18"/>
      <c r="M97" s="18"/>
      <c r="N97" s="23"/>
    </row>
    <row r="98" spans="2:14">
      <c r="B98" s="190" t="s">
        <v>1559</v>
      </c>
      <c r="C98" s="191"/>
      <c r="D98" s="191"/>
      <c r="E98" s="191"/>
      <c r="F98" s="191"/>
      <c r="G98" s="191"/>
      <c r="H98" s="191"/>
      <c r="I98" s="191"/>
      <c r="J98" s="191"/>
      <c r="K98" s="191"/>
      <c r="L98" s="191"/>
      <c r="M98" s="191"/>
      <c r="N98" s="192"/>
    </row>
    <row r="99" spans="2:14">
      <c r="B99" s="193"/>
      <c r="C99" s="194"/>
      <c r="D99" s="194"/>
      <c r="E99" s="194"/>
      <c r="F99" s="194"/>
      <c r="G99" s="194"/>
      <c r="H99" s="194"/>
      <c r="I99" s="194"/>
      <c r="J99" s="194"/>
      <c r="K99" s="194"/>
      <c r="L99" s="194"/>
      <c r="M99" s="194"/>
      <c r="N99" s="195"/>
    </row>
    <row r="100" spans="2:14">
      <c r="B100" s="193"/>
      <c r="C100" s="194"/>
      <c r="D100" s="194"/>
      <c r="E100" s="194"/>
      <c r="F100" s="194"/>
      <c r="G100" s="194"/>
      <c r="H100" s="194"/>
      <c r="I100" s="194"/>
      <c r="J100" s="194"/>
      <c r="K100" s="194"/>
      <c r="L100" s="194"/>
      <c r="M100" s="194"/>
      <c r="N100" s="195"/>
    </row>
    <row r="101" spans="2:14">
      <c r="B101" s="193"/>
      <c r="C101" s="194"/>
      <c r="D101" s="194"/>
      <c r="E101" s="194"/>
      <c r="F101" s="194"/>
      <c r="G101" s="194"/>
      <c r="H101" s="194"/>
      <c r="I101" s="194"/>
      <c r="J101" s="194"/>
      <c r="K101" s="194"/>
      <c r="L101" s="194"/>
      <c r="M101" s="194"/>
      <c r="N101" s="195"/>
    </row>
    <row r="102" spans="2:14" ht="15.75" thickBot="1">
      <c r="B102" s="196"/>
      <c r="C102" s="197"/>
      <c r="D102" s="197"/>
      <c r="E102" s="197"/>
      <c r="F102" s="197"/>
      <c r="G102" s="197"/>
      <c r="H102" s="197"/>
      <c r="I102" s="197"/>
      <c r="J102" s="197"/>
      <c r="K102" s="197"/>
      <c r="L102" s="197"/>
      <c r="M102" s="197"/>
      <c r="N102" s="198"/>
    </row>
    <row r="103" spans="2:14">
      <c r="B103" s="199"/>
      <c r="C103" s="200"/>
      <c r="D103" s="200"/>
      <c r="E103" s="200"/>
      <c r="F103" s="200"/>
      <c r="G103" s="200"/>
      <c r="H103" s="200"/>
      <c r="I103" s="200"/>
      <c r="J103" s="200"/>
      <c r="K103" s="200"/>
      <c r="L103" s="200"/>
      <c r="M103" s="200"/>
      <c r="N103" s="201"/>
    </row>
    <row r="104" spans="2:14">
      <c r="B104" s="185" t="s">
        <v>1560</v>
      </c>
      <c r="C104" s="37"/>
      <c r="D104" s="37"/>
      <c r="E104" s="37"/>
      <c r="F104" s="37"/>
      <c r="G104" s="37"/>
      <c r="H104" s="37"/>
      <c r="I104" s="37"/>
      <c r="J104" s="37"/>
      <c r="K104" s="37"/>
      <c r="L104" s="37"/>
      <c r="M104" s="37"/>
      <c r="N104" s="38"/>
    </row>
    <row r="105" spans="2:14" ht="15" customHeight="1">
      <c r="B105" s="1072" t="s">
        <v>1561</v>
      </c>
      <c r="C105" s="1073"/>
      <c r="D105" s="1073"/>
      <c r="E105" s="1073"/>
      <c r="F105" s="1073"/>
      <c r="G105" s="1073"/>
      <c r="H105" s="1073"/>
      <c r="I105" s="1073"/>
      <c r="J105" s="1073"/>
      <c r="K105" s="1073"/>
      <c r="L105" s="1073"/>
      <c r="M105" s="1073"/>
      <c r="N105" s="1074"/>
    </row>
    <row r="106" spans="2:14" ht="15" customHeight="1">
      <c r="B106" s="1072"/>
      <c r="C106" s="1073"/>
      <c r="D106" s="1073"/>
      <c r="E106" s="1073"/>
      <c r="F106" s="1073"/>
      <c r="G106" s="1073"/>
      <c r="H106" s="1073"/>
      <c r="I106" s="1073"/>
      <c r="J106" s="1073"/>
      <c r="K106" s="1073"/>
      <c r="L106" s="1073"/>
      <c r="M106" s="1073"/>
      <c r="N106" s="1074"/>
    </row>
    <row r="107" spans="2:14" ht="31.5" customHeight="1">
      <c r="B107" s="1075" t="s">
        <v>1562</v>
      </c>
      <c r="C107" s="1076"/>
      <c r="D107" s="1076"/>
      <c r="E107" s="1076"/>
      <c r="F107" s="1076"/>
      <c r="G107" s="1076"/>
      <c r="H107" s="1076"/>
      <c r="I107" s="1076"/>
      <c r="J107" s="1076"/>
      <c r="K107" s="1076"/>
      <c r="L107" s="1076"/>
      <c r="M107" s="1076"/>
      <c r="N107" s="1077"/>
    </row>
    <row r="108" spans="2:14">
      <c r="B108" s="1075"/>
      <c r="C108" s="1076"/>
      <c r="D108" s="1076"/>
      <c r="E108" s="1076"/>
      <c r="F108" s="1076"/>
      <c r="G108" s="1076"/>
      <c r="H108" s="1076"/>
      <c r="I108" s="1076"/>
      <c r="J108" s="1076"/>
      <c r="K108" s="1076"/>
      <c r="L108" s="1076"/>
      <c r="M108" s="1076"/>
      <c r="N108" s="1077"/>
    </row>
    <row r="109" spans="2:14">
      <c r="B109" s="291"/>
      <c r="C109" s="292"/>
      <c r="D109" s="292"/>
      <c r="E109" s="292"/>
      <c r="F109" s="292"/>
      <c r="G109" s="292"/>
      <c r="H109" s="292"/>
      <c r="I109" s="292"/>
      <c r="J109" s="292"/>
      <c r="K109" s="292"/>
      <c r="L109" s="292"/>
      <c r="M109" s="292"/>
      <c r="N109" s="293"/>
    </row>
    <row r="110" spans="2:14">
      <c r="B110" s="291"/>
      <c r="C110" s="292"/>
      <c r="D110" s="292"/>
      <c r="E110" s="292"/>
      <c r="F110" s="292"/>
      <c r="G110" s="292"/>
      <c r="H110" s="292"/>
      <c r="I110" s="292"/>
      <c r="J110" s="292"/>
      <c r="K110" s="292"/>
      <c r="L110" s="292"/>
      <c r="M110" s="292"/>
      <c r="N110" s="293"/>
    </row>
    <row r="111" spans="2:14">
      <c r="B111" s="291"/>
      <c r="C111" s="292"/>
      <c r="D111" s="292"/>
      <c r="E111" s="292"/>
      <c r="F111" s="292"/>
      <c r="G111" s="292"/>
      <c r="H111" s="292"/>
      <c r="I111" s="292"/>
      <c r="J111" s="292"/>
      <c r="K111" s="292"/>
      <c r="L111" s="292"/>
      <c r="M111" s="292"/>
      <c r="N111" s="293"/>
    </row>
    <row r="112" spans="2:14">
      <c r="B112" s="185"/>
      <c r="C112" s="37"/>
      <c r="D112" s="37"/>
      <c r="E112" s="37"/>
      <c r="F112" s="37"/>
      <c r="G112" s="37"/>
      <c r="H112" s="37"/>
      <c r="I112" s="37"/>
      <c r="J112" s="37"/>
      <c r="K112" s="37"/>
      <c r="L112" s="37"/>
      <c r="M112" s="37"/>
      <c r="N112" s="38"/>
    </row>
    <row r="113" spans="2:14">
      <c r="B113" s="22"/>
      <c r="C113" s="18"/>
      <c r="D113" s="18"/>
      <c r="E113" s="18" t="s">
        <v>1060</v>
      </c>
      <c r="F113" s="59"/>
      <c r="G113" s="59"/>
      <c r="H113" s="18"/>
      <c r="I113" s="18"/>
      <c r="J113" s="18"/>
      <c r="K113" s="18"/>
      <c r="L113" s="18"/>
      <c r="M113" s="18"/>
      <c r="N113" s="23"/>
    </row>
    <row r="114" spans="2:14">
      <c r="B114" s="22"/>
      <c r="C114" s="18"/>
      <c r="D114" s="18"/>
      <c r="E114" s="60" t="s">
        <v>1061</v>
      </c>
      <c r="F114" s="18"/>
      <c r="G114" s="18"/>
      <c r="H114" s="60"/>
      <c r="I114" s="60"/>
      <c r="J114" s="60"/>
      <c r="K114" s="18"/>
      <c r="L114" s="18"/>
      <c r="M114" s="18"/>
      <c r="N114" s="23"/>
    </row>
    <row r="115" spans="2:14">
      <c r="B115" s="22"/>
      <c r="C115" s="18"/>
      <c r="D115" s="18"/>
      <c r="E115" s="61" t="s">
        <v>1065</v>
      </c>
      <c r="F115" s="18"/>
      <c r="G115" s="18"/>
      <c r="H115" s="61"/>
      <c r="I115" s="61"/>
      <c r="J115" s="61"/>
      <c r="K115" s="18"/>
      <c r="L115" s="18"/>
      <c r="M115" s="18"/>
      <c r="N115" s="23"/>
    </row>
    <row r="116" spans="2:14">
      <c r="B116" s="62"/>
      <c r="C116" s="37"/>
      <c r="D116" s="37"/>
      <c r="E116" s="18" t="s">
        <v>1063</v>
      </c>
      <c r="F116" s="18"/>
      <c r="G116" s="18"/>
      <c r="H116" s="18"/>
      <c r="I116" s="18"/>
      <c r="J116" s="18"/>
      <c r="K116" s="37"/>
      <c r="L116" s="37"/>
      <c r="M116" s="37"/>
      <c r="N116" s="38"/>
    </row>
    <row r="117" spans="2:14">
      <c r="B117" s="62"/>
      <c r="C117" s="37"/>
      <c r="D117" s="37"/>
      <c r="E117" s="37"/>
      <c r="F117" s="18"/>
      <c r="G117" s="18"/>
      <c r="H117" s="18"/>
      <c r="I117" s="18"/>
      <c r="J117" s="18"/>
      <c r="K117" s="37"/>
      <c r="L117" s="37"/>
      <c r="M117" s="37"/>
      <c r="N117" s="38"/>
    </row>
    <row r="118" spans="2:14">
      <c r="B118" s="62" t="s">
        <v>1563</v>
      </c>
      <c r="C118" s="61"/>
      <c r="D118" s="61"/>
      <c r="E118" s="18"/>
      <c r="F118" s="18"/>
      <c r="G118" s="18"/>
      <c r="H118" s="18"/>
      <c r="I118" s="18"/>
      <c r="J118" s="1061"/>
      <c r="K118" s="1061"/>
      <c r="L118" s="1061"/>
      <c r="M118" s="1061"/>
      <c r="N118" s="1062"/>
    </row>
    <row r="119" spans="2:14" ht="15.75" thickBot="1">
      <c r="B119" s="224" t="s">
        <v>1564</v>
      </c>
      <c r="C119" s="333"/>
      <c r="D119" s="333"/>
      <c r="E119" s="63"/>
      <c r="F119" s="63"/>
      <c r="G119" s="63"/>
      <c r="H119" s="63"/>
      <c r="I119" s="63"/>
      <c r="J119" s="1063"/>
      <c r="K119" s="1063"/>
      <c r="L119" s="1063"/>
      <c r="M119" s="1063"/>
      <c r="N119" s="1064"/>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zoomScale="78" zoomScaleNormal="78" workbookViewId="0">
      <selection activeCell="F25" sqref="F25:H25"/>
    </sheetView>
  </sheetViews>
  <sheetFormatPr baseColWidth="10" defaultRowHeight="1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1291</v>
      </c>
      <c r="C31" s="84" t="s">
        <v>1512</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180</v>
      </c>
      <c r="B36" s="1102" t="str">
        <f>VLOOKUP(A36,EQUIPOS!A6:D154,3,FALSE)</f>
        <v>Compresor 120 HP, con martillo.</v>
      </c>
      <c r="C36" s="1103"/>
      <c r="D36" s="1103"/>
      <c r="E36" s="1103"/>
      <c r="F36" s="1103"/>
      <c r="G36" s="1103"/>
      <c r="H36" s="1105"/>
      <c r="I36" s="230"/>
      <c r="J36" s="231"/>
      <c r="K36" s="232">
        <f>VLOOKUP(A36,EQUIPOS!A6:D163,4,FALSE)</f>
        <v>75000</v>
      </c>
      <c r="L36" s="233"/>
      <c r="M36" s="234">
        <v>35</v>
      </c>
      <c r="N36" s="235">
        <f>K36/M36</f>
        <v>2142.8571428571427</v>
      </c>
    </row>
    <row r="37" spans="1:14">
      <c r="A37" s="116" t="s">
        <v>312</v>
      </c>
      <c r="B37" s="1102" t="str">
        <f>VLOOKUP(A37,EQUIPOS!A7:D154,3,FALSE)</f>
        <v>Retroexcavadora sobre oruga, potencia 138 HP, balde de 1,5 m3.</v>
      </c>
      <c r="C37" s="1103"/>
      <c r="D37" s="1103"/>
      <c r="E37" s="1103"/>
      <c r="F37" s="1103"/>
      <c r="G37" s="1103"/>
      <c r="H37" s="1105"/>
      <c r="I37" s="344"/>
      <c r="J37" s="345"/>
      <c r="K37" s="232">
        <f>VLOOKUP(A37,EQUIPOS!A7:D164,4,FALSE)</f>
        <v>148800</v>
      </c>
      <c r="L37" s="295"/>
      <c r="M37" s="296">
        <v>35</v>
      </c>
      <c r="N37" s="235">
        <f>K37/M37</f>
        <v>4251.4285714285716</v>
      </c>
    </row>
    <row r="38" spans="1:14">
      <c r="A38" s="116"/>
      <c r="B38" s="281"/>
      <c r="C38" s="282"/>
      <c r="D38" s="282"/>
      <c r="E38" s="284"/>
      <c r="F38" s="282"/>
      <c r="G38" s="282"/>
      <c r="H38" s="283"/>
      <c r="I38" s="288"/>
      <c r="J38" s="290"/>
      <c r="K38" s="232"/>
      <c r="L38" s="346"/>
      <c r="M38" s="347"/>
      <c r="N38" s="235"/>
    </row>
    <row r="39" spans="1:14">
      <c r="B39" s="1102"/>
      <c r="C39" s="1103"/>
      <c r="D39" s="1103"/>
      <c r="E39" s="1104"/>
      <c r="F39" s="1103"/>
      <c r="G39" s="1103"/>
      <c r="H39" s="1105"/>
      <c r="I39" s="42"/>
      <c r="J39" s="43"/>
      <c r="K39" s="237"/>
      <c r="L39" s="239"/>
      <c r="M39" s="240"/>
      <c r="N39" s="241"/>
    </row>
    <row r="40" spans="1:14">
      <c r="B40" s="1311" t="s">
        <v>1036</v>
      </c>
      <c r="C40" s="1097"/>
      <c r="D40" s="1097"/>
      <c r="E40" s="44"/>
      <c r="F40" s="45"/>
      <c r="G40" s="45"/>
      <c r="H40" s="46"/>
      <c r="I40" s="42"/>
      <c r="J40" s="43"/>
      <c r="K40" s="242"/>
      <c r="L40" s="239"/>
      <c r="M40" s="337">
        <v>0.01</v>
      </c>
      <c r="N40" s="302">
        <f>N73*M40</f>
        <v>6.4989354761904758</v>
      </c>
    </row>
    <row r="41" spans="1:14" ht="15.75" thickBot="1">
      <c r="B41" s="1102"/>
      <c r="C41" s="1103"/>
      <c r="D41" s="1103"/>
      <c r="E41" s="1103"/>
      <c r="F41" s="1103"/>
      <c r="G41" s="1103"/>
      <c r="H41" s="1105"/>
      <c r="I41" s="1108"/>
      <c r="J41" s="1109"/>
      <c r="K41" s="47"/>
      <c r="L41" s="1110"/>
      <c r="M41" s="1111"/>
      <c r="N41" s="108"/>
    </row>
    <row r="42" spans="1:14" ht="15.75" thickBot="1">
      <c r="B42" s="1069" t="s">
        <v>1037</v>
      </c>
      <c r="C42" s="1070"/>
      <c r="D42" s="1070"/>
      <c r="E42" s="1070"/>
      <c r="F42" s="1070"/>
      <c r="G42" s="1070"/>
      <c r="H42" s="1070"/>
      <c r="I42" s="1070"/>
      <c r="J42" s="1070"/>
      <c r="K42" s="1070"/>
      <c r="L42" s="1070"/>
      <c r="M42" s="1071"/>
      <c r="N42" s="334">
        <f>SUM(N36:N41)</f>
        <v>6400.7846497619039</v>
      </c>
    </row>
    <row r="43" spans="1:14">
      <c r="B43" s="243"/>
      <c r="C43" s="40"/>
      <c r="D43" s="40"/>
      <c r="E43" s="40"/>
      <c r="F43" s="40"/>
      <c r="G43" s="40"/>
      <c r="H43" s="40"/>
      <c r="I43" s="40"/>
      <c r="J43" s="40"/>
      <c r="K43" s="40"/>
      <c r="L43" s="40"/>
      <c r="M43" s="40"/>
      <c r="N43" s="41"/>
    </row>
    <row r="44" spans="1:14">
      <c r="B44" s="70" t="s">
        <v>1038</v>
      </c>
      <c r="C44" s="71"/>
      <c r="D44" s="71"/>
      <c r="E44" s="71"/>
      <c r="F44" s="71"/>
      <c r="G44" s="71"/>
      <c r="H44" s="71"/>
      <c r="I44" s="71"/>
      <c r="J44" s="71"/>
      <c r="K44" s="71"/>
      <c r="L44" s="71"/>
      <c r="M44" s="71"/>
      <c r="N44" s="72"/>
    </row>
    <row r="45" spans="1:14" ht="15.75" thickBot="1">
      <c r="B45" s="73"/>
      <c r="C45" s="68"/>
      <c r="D45" s="68"/>
      <c r="E45" s="68"/>
      <c r="F45" s="68"/>
      <c r="G45" s="68"/>
      <c r="H45" s="68"/>
      <c r="I45" s="68"/>
      <c r="J45" s="67"/>
      <c r="K45" s="67"/>
      <c r="L45" s="67"/>
      <c r="M45" s="67"/>
      <c r="N45" s="69"/>
    </row>
    <row r="46" spans="1:14">
      <c r="B46" s="1081" t="s">
        <v>1028</v>
      </c>
      <c r="C46" s="1082"/>
      <c r="D46" s="1082"/>
      <c r="E46" s="1082"/>
      <c r="F46" s="1082"/>
      <c r="G46" s="1082"/>
      <c r="H46" s="1082"/>
      <c r="I46" s="1112"/>
      <c r="J46" s="278" t="s">
        <v>1029</v>
      </c>
      <c r="K46" s="88" t="s">
        <v>1030</v>
      </c>
      <c r="L46" s="1113" t="s">
        <v>1039</v>
      </c>
      <c r="M46" s="1112"/>
      <c r="N46" s="89" t="s">
        <v>1035</v>
      </c>
    </row>
    <row r="47" spans="1:14">
      <c r="A47" s="127" t="s">
        <v>448</v>
      </c>
      <c r="B47" s="49" t="str">
        <f>VLOOKUP(A47,MATERIALES!A5:D373,3,FALSE)</f>
        <v xml:space="preserve">Derechos de explotación y/o disposición de materiales
</v>
      </c>
      <c r="C47" s="244"/>
      <c r="D47" s="244"/>
      <c r="E47" s="244"/>
      <c r="F47" s="244"/>
      <c r="G47" s="244"/>
      <c r="H47" s="244"/>
      <c r="I47" s="231"/>
      <c r="J47" s="187" t="str">
        <f>VLOOKUP(A47,MATERIALES!A3:D639,2,FALSE)</f>
        <v>m3</v>
      </c>
      <c r="K47" s="245">
        <v>1.3</v>
      </c>
      <c r="L47" s="230"/>
      <c r="M47" s="338">
        <f>VLOOKUP(A47,MATERIALES!A5:D396,4,FALSE)</f>
        <v>2784.8822775658364</v>
      </c>
      <c r="N47" s="235">
        <f>K47*M47</f>
        <v>3620.3469608355872</v>
      </c>
    </row>
    <row r="48" spans="1:14">
      <c r="A48" s="173"/>
      <c r="B48" s="281"/>
      <c r="C48" s="348"/>
      <c r="D48" s="348"/>
      <c r="E48" s="348"/>
      <c r="F48" s="348"/>
      <c r="G48" s="348"/>
      <c r="H48" s="348"/>
      <c r="I48" s="345"/>
      <c r="J48" s="274"/>
      <c r="K48" s="336"/>
      <c r="L48" s="344"/>
      <c r="M48" s="349"/>
      <c r="N48" s="236"/>
    </row>
    <row r="49" spans="1:14">
      <c r="A49" s="173"/>
      <c r="B49" s="141"/>
      <c r="C49" s="289"/>
      <c r="D49" s="289"/>
      <c r="E49" s="289"/>
      <c r="F49" s="289"/>
      <c r="G49" s="289"/>
      <c r="H49" s="289"/>
      <c r="I49" s="345"/>
      <c r="J49" s="350"/>
      <c r="K49" s="351"/>
      <c r="L49" s="288"/>
      <c r="M49" s="352"/>
      <c r="N49" s="353"/>
    </row>
    <row r="50" spans="1:14" ht="15.75" thickBot="1">
      <c r="B50" s="272"/>
      <c r="C50" s="273"/>
      <c r="D50" s="273"/>
      <c r="E50" s="273"/>
      <c r="F50" s="273"/>
      <c r="G50" s="273"/>
      <c r="H50" s="273"/>
      <c r="I50" s="273"/>
      <c r="J50" s="118"/>
      <c r="K50" s="118"/>
      <c r="L50" s="286"/>
      <c r="M50" s="285"/>
      <c r="N50" s="119"/>
    </row>
    <row r="51" spans="1:14" ht="15.75" thickBot="1">
      <c r="B51" s="1069" t="s">
        <v>1037</v>
      </c>
      <c r="C51" s="1070"/>
      <c r="D51" s="1070"/>
      <c r="E51" s="1070"/>
      <c r="F51" s="1070"/>
      <c r="G51" s="1070"/>
      <c r="H51" s="1070"/>
      <c r="I51" s="1070"/>
      <c r="J51" s="1070"/>
      <c r="K51" s="1070"/>
      <c r="L51" s="1070"/>
      <c r="M51" s="1071"/>
      <c r="N51" s="334">
        <f>SUM(N47:N50)</f>
        <v>3620.3469608355872</v>
      </c>
    </row>
    <row r="52" spans="1:14">
      <c r="B52" s="39"/>
      <c r="C52" s="40"/>
      <c r="D52" s="40"/>
      <c r="E52" s="40"/>
      <c r="F52" s="40"/>
      <c r="G52" s="40"/>
      <c r="H52" s="40"/>
      <c r="I52" s="40"/>
      <c r="J52" s="40"/>
      <c r="K52" s="40"/>
      <c r="L52" s="40"/>
      <c r="M52" s="40"/>
      <c r="N52" s="41"/>
    </row>
    <row r="53" spans="1:14">
      <c r="B53" s="70" t="s">
        <v>1040</v>
      </c>
      <c r="C53" s="71"/>
      <c r="D53" s="71"/>
      <c r="E53" s="71"/>
      <c r="F53" s="71"/>
      <c r="G53" s="71"/>
      <c r="H53" s="71"/>
      <c r="I53" s="71"/>
      <c r="J53" s="71"/>
      <c r="K53" s="71"/>
      <c r="L53" s="71"/>
      <c r="M53" s="71"/>
      <c r="N53" s="72"/>
    </row>
    <row r="54" spans="1:14" ht="15.75" thickBot="1">
      <c r="B54" s="74"/>
      <c r="C54" s="67"/>
      <c r="D54" s="67"/>
      <c r="E54" s="67"/>
      <c r="F54" s="67"/>
      <c r="G54" s="67"/>
      <c r="H54" s="67"/>
      <c r="I54" s="67"/>
      <c r="J54" s="67"/>
      <c r="K54" s="67"/>
      <c r="L54" s="67"/>
      <c r="M54" s="67"/>
      <c r="N54" s="69"/>
    </row>
    <row r="55" spans="1:14" ht="25.5">
      <c r="B55" s="276" t="s">
        <v>1041</v>
      </c>
      <c r="C55" s="277"/>
      <c r="D55" s="277"/>
      <c r="E55" s="277"/>
      <c r="F55" s="277"/>
      <c r="G55" s="277"/>
      <c r="H55" s="79" t="s">
        <v>1029</v>
      </c>
      <c r="I55" s="80" t="s">
        <v>1042</v>
      </c>
      <c r="J55" s="81" t="s">
        <v>1043</v>
      </c>
      <c r="K55" s="79" t="s">
        <v>1044</v>
      </c>
      <c r="L55" s="1118" t="s">
        <v>1045</v>
      </c>
      <c r="M55" s="1119"/>
      <c r="N55" s="82" t="s">
        <v>1035</v>
      </c>
    </row>
    <row r="56" spans="1:14">
      <c r="A56" t="s">
        <v>1127</v>
      </c>
      <c r="B56" s="52" t="str">
        <f>VLOOKUP(A56,TRANSPORTE!A5:D117,3,FALSE)</f>
        <v>Transporte de material de excavación</v>
      </c>
      <c r="C56" s="279"/>
      <c r="D56" s="279"/>
      <c r="E56" s="279"/>
      <c r="F56" s="279"/>
      <c r="G56" s="279"/>
      <c r="H56" s="274" t="s">
        <v>1287</v>
      </c>
      <c r="I56" s="242">
        <v>1.3</v>
      </c>
      <c r="J56" s="249">
        <v>1</v>
      </c>
      <c r="K56" s="242">
        <f>I56*J56</f>
        <v>1.3</v>
      </c>
      <c r="L56" s="1106">
        <f>VLOOKUP(A56,TRANSPORTE!A5:D117,4,FALSE)</f>
        <v>946.969696969697</v>
      </c>
      <c r="M56" s="1107"/>
      <c r="N56" s="250">
        <f>K56*L56</f>
        <v>1231.0606060606062</v>
      </c>
    </row>
    <row r="57" spans="1:14">
      <c r="B57" s="52"/>
      <c r="C57" s="53"/>
      <c r="D57" s="53"/>
      <c r="E57" s="53"/>
      <c r="F57" s="53"/>
      <c r="G57" s="53"/>
      <c r="H57" s="274"/>
      <c r="I57" s="242"/>
      <c r="J57" s="249"/>
      <c r="K57" s="242"/>
      <c r="L57" s="1106"/>
      <c r="M57" s="1107"/>
      <c r="N57" s="250"/>
    </row>
    <row r="58" spans="1:14">
      <c r="B58" s="52"/>
      <c r="C58" s="53"/>
      <c r="D58" s="53"/>
      <c r="E58" s="53"/>
      <c r="F58" s="53"/>
      <c r="G58" s="53"/>
      <c r="H58" s="274"/>
      <c r="I58" s="242"/>
      <c r="J58" s="249"/>
      <c r="K58" s="242"/>
      <c r="L58" s="1106"/>
      <c r="M58" s="1107"/>
      <c r="N58" s="250"/>
    </row>
    <row r="59" spans="1:14">
      <c r="B59" s="52"/>
      <c r="C59" s="53"/>
      <c r="D59" s="53"/>
      <c r="E59" s="53"/>
      <c r="F59" s="53"/>
      <c r="G59" s="53"/>
      <c r="H59" s="274"/>
      <c r="I59" s="242"/>
      <c r="J59" s="249"/>
      <c r="K59" s="242"/>
      <c r="L59" s="1106"/>
      <c r="M59" s="1107"/>
      <c r="N59" s="250"/>
    </row>
    <row r="60" spans="1:14">
      <c r="B60" s="52"/>
      <c r="C60" s="53"/>
      <c r="D60" s="53"/>
      <c r="E60" s="53"/>
      <c r="F60" s="53"/>
      <c r="G60" s="53"/>
      <c r="H60" s="251"/>
      <c r="I60" s="242"/>
      <c r="J60" s="242"/>
      <c r="K60" s="242"/>
      <c r="L60" s="252"/>
      <c r="M60" s="253"/>
      <c r="N60" s="254"/>
    </row>
    <row r="61" spans="1:14" ht="15.75" thickBot="1">
      <c r="B61" s="361"/>
      <c r="C61" s="362"/>
      <c r="D61" s="362"/>
      <c r="E61" s="362"/>
      <c r="F61" s="362"/>
      <c r="G61" s="362"/>
      <c r="H61" s="54"/>
      <c r="I61" s="118"/>
      <c r="J61" s="118"/>
      <c r="K61" s="118"/>
      <c r="L61" s="1087"/>
      <c r="M61" s="1088"/>
      <c r="N61" s="119"/>
    </row>
    <row r="62" spans="1:14" ht="15.75" thickBot="1">
      <c r="B62" s="1078" t="s">
        <v>1037</v>
      </c>
      <c r="C62" s="1079"/>
      <c r="D62" s="1079"/>
      <c r="E62" s="1079"/>
      <c r="F62" s="1079"/>
      <c r="G62" s="1079"/>
      <c r="H62" s="1079"/>
      <c r="I62" s="1079"/>
      <c r="J62" s="1079"/>
      <c r="K62" s="1079"/>
      <c r="L62" s="1079"/>
      <c r="M62" s="1080"/>
      <c r="N62" s="107">
        <f>N56+N57+N58+N59+N60</f>
        <v>1231.0606060606062</v>
      </c>
    </row>
    <row r="63" spans="1:14">
      <c r="B63" s="39"/>
      <c r="C63" s="40"/>
      <c r="D63" s="40"/>
      <c r="E63" s="40"/>
      <c r="F63" s="40"/>
      <c r="G63" s="40"/>
      <c r="H63" s="40"/>
      <c r="I63" s="40"/>
      <c r="J63" s="40"/>
      <c r="K63" s="40"/>
      <c r="L63" s="40"/>
      <c r="M63" s="40"/>
      <c r="N63" s="41"/>
    </row>
    <row r="64" spans="1:14">
      <c r="B64" s="70" t="s">
        <v>1046</v>
      </c>
      <c r="C64" s="71"/>
      <c r="D64" s="71"/>
      <c r="E64" s="71"/>
      <c r="F64" s="71"/>
      <c r="G64" s="71"/>
      <c r="H64" s="71"/>
      <c r="I64" s="71"/>
      <c r="J64" s="71"/>
      <c r="K64" s="71"/>
      <c r="L64" s="71"/>
      <c r="M64" s="71"/>
      <c r="N64" s="72"/>
    </row>
    <row r="65" spans="1:15" ht="15.75" thickBot="1">
      <c r="B65" s="74"/>
      <c r="C65" s="67"/>
      <c r="D65" s="67"/>
      <c r="E65" s="67"/>
      <c r="F65" s="67"/>
      <c r="G65" s="67"/>
      <c r="H65" s="67"/>
      <c r="I65" s="67"/>
      <c r="J65" s="67"/>
      <c r="K65" s="67"/>
      <c r="L65" s="67"/>
      <c r="M65" s="67"/>
      <c r="N65" s="69"/>
    </row>
    <row r="66" spans="1:15" ht="25.5">
      <c r="B66" s="1089" t="s">
        <v>1047</v>
      </c>
      <c r="C66" s="1090"/>
      <c r="D66" s="1090"/>
      <c r="E66" s="1090"/>
      <c r="F66" s="1090"/>
      <c r="G66" s="1090"/>
      <c r="H66" s="1090"/>
      <c r="I66" s="79" t="s">
        <v>1048</v>
      </c>
      <c r="J66" s="81" t="s">
        <v>1281</v>
      </c>
      <c r="K66" s="80" t="s">
        <v>1050</v>
      </c>
      <c r="L66" s="1091" t="s">
        <v>1034</v>
      </c>
      <c r="M66" s="1092"/>
      <c r="N66" s="101" t="s">
        <v>1035</v>
      </c>
    </row>
    <row r="67" spans="1:15">
      <c r="A67" s="128" t="s">
        <v>7</v>
      </c>
      <c r="B67" s="55" t="str">
        <f>VLOOKUP(A67,'MANO DE OBRA'!A8:D68,3,FALSE)</f>
        <v>Obrero (2)</v>
      </c>
      <c r="C67" s="53"/>
      <c r="D67" s="53"/>
      <c r="E67" s="53"/>
      <c r="F67" s="53"/>
      <c r="G67" s="53"/>
      <c r="H67" s="53"/>
      <c r="I67" s="255">
        <f>K67/J67*100</f>
        <v>49181.133333333331</v>
      </c>
      <c r="J67" s="256">
        <v>185</v>
      </c>
      <c r="K67" s="257">
        <f>VLOOKUP(A67,'MANO DE OBRA'!A8:D99,4,FALSE)</f>
        <v>90985.096666666665</v>
      </c>
      <c r="L67" s="56"/>
      <c r="M67" s="354">
        <v>280</v>
      </c>
      <c r="N67" s="335">
        <f>K67/M67</f>
        <v>324.94677380952379</v>
      </c>
      <c r="O67" s="109"/>
    </row>
    <row r="68" spans="1:15">
      <c r="A68" s="128" t="s">
        <v>30</v>
      </c>
      <c r="B68" s="55" t="str">
        <f>VLOOKUP(A68,'MANO DE OBRA'!A8:D69,3,FALSE)</f>
        <v>Oficial</v>
      </c>
      <c r="C68" s="53"/>
      <c r="D68" s="53"/>
      <c r="E68" s="53"/>
      <c r="F68" s="53"/>
      <c r="G68" s="53"/>
      <c r="H68" s="53"/>
      <c r="I68" s="255">
        <f>K68/J68*100</f>
        <v>49181.133333333331</v>
      </c>
      <c r="J68" s="256">
        <v>185</v>
      </c>
      <c r="K68" s="257">
        <f>VLOOKUP(A68,'MANO DE OBRA'!A8:D100,4,FALSE)</f>
        <v>90985.096666666665</v>
      </c>
      <c r="L68" s="56"/>
      <c r="M68" s="355">
        <v>280</v>
      </c>
      <c r="N68" s="335">
        <f>K68/M68</f>
        <v>324.94677380952379</v>
      </c>
    </row>
    <row r="69" spans="1:15">
      <c r="B69" s="55"/>
      <c r="C69" s="53"/>
      <c r="D69" s="53"/>
      <c r="E69" s="53"/>
      <c r="F69" s="53"/>
      <c r="G69" s="53"/>
      <c r="H69" s="53"/>
      <c r="I69" s="242"/>
      <c r="J69" s="260"/>
      <c r="K69" s="261"/>
      <c r="L69" s="56"/>
      <c r="M69" s="263"/>
      <c r="N69" s="259"/>
    </row>
    <row r="70" spans="1:15">
      <c r="B70" s="55"/>
      <c r="C70" s="53"/>
      <c r="D70" s="53"/>
      <c r="E70" s="53"/>
      <c r="F70" s="53"/>
      <c r="G70" s="53"/>
      <c r="H70" s="53"/>
      <c r="I70" s="242"/>
      <c r="J70" s="260"/>
      <c r="K70" s="261"/>
      <c r="L70" s="280"/>
      <c r="M70" s="263"/>
      <c r="N70" s="259"/>
    </row>
    <row r="71" spans="1:15">
      <c r="B71" s="55"/>
      <c r="C71" s="53"/>
      <c r="D71" s="53"/>
      <c r="E71" s="53"/>
      <c r="F71" s="53"/>
      <c r="G71" s="53"/>
      <c r="H71" s="53"/>
      <c r="I71" s="242"/>
      <c r="J71" s="260"/>
      <c r="K71" s="261"/>
      <c r="L71" s="280"/>
      <c r="M71" s="263"/>
      <c r="N71" s="259"/>
    </row>
    <row r="72" spans="1:15" ht="15.75" thickBot="1">
      <c r="B72" s="1093"/>
      <c r="C72" s="1094"/>
      <c r="D72" s="1094"/>
      <c r="E72" s="1094"/>
      <c r="F72" s="1094"/>
      <c r="G72" s="1094"/>
      <c r="H72" s="1094"/>
      <c r="I72" s="118"/>
      <c r="J72" s="118"/>
      <c r="K72" s="118"/>
      <c r="L72" s="1095"/>
      <c r="M72" s="1095"/>
      <c r="N72" s="51"/>
    </row>
    <row r="73" spans="1:15" ht="15.75" thickBot="1">
      <c r="B73" s="1078" t="s">
        <v>1037</v>
      </c>
      <c r="C73" s="1079"/>
      <c r="D73" s="1079"/>
      <c r="E73" s="1079"/>
      <c r="F73" s="1079"/>
      <c r="G73" s="1079"/>
      <c r="H73" s="1079"/>
      <c r="I73" s="1079"/>
      <c r="J73" s="1079"/>
      <c r="K73" s="1079"/>
      <c r="L73" s="1079"/>
      <c r="M73" s="1080"/>
      <c r="N73" s="264">
        <f>SUM(N67:N72)</f>
        <v>649.89354761904758</v>
      </c>
    </row>
    <row r="74" spans="1:15" ht="15.75" thickBot="1">
      <c r="B74" s="39"/>
      <c r="C74" s="40"/>
      <c r="D74" s="40"/>
      <c r="E74" s="40"/>
      <c r="F74" s="40"/>
      <c r="G74" s="40"/>
      <c r="H74" s="40"/>
      <c r="I74" s="40"/>
      <c r="J74" s="40"/>
      <c r="K74" s="40"/>
      <c r="L74" s="40"/>
      <c r="M74" s="40"/>
      <c r="N74" s="41"/>
    </row>
    <row r="75" spans="1:15" ht="15.75" thickBot="1">
      <c r="B75" s="1069" t="s">
        <v>1051</v>
      </c>
      <c r="C75" s="1070"/>
      <c r="D75" s="1070"/>
      <c r="E75" s="1070"/>
      <c r="F75" s="1070"/>
      <c r="G75" s="1070"/>
      <c r="H75" s="1070"/>
      <c r="I75" s="1070"/>
      <c r="J75" s="1070"/>
      <c r="K75" s="1070"/>
      <c r="L75" s="1070"/>
      <c r="M75" s="1071"/>
      <c r="N75" s="102">
        <f>N42+N51+N62+N73</f>
        <v>11902.085764277144</v>
      </c>
    </row>
    <row r="76" spans="1:15">
      <c r="B76" s="39"/>
      <c r="C76" s="40"/>
      <c r="D76" s="40"/>
      <c r="E76" s="40"/>
      <c r="F76" s="40"/>
      <c r="G76" s="40"/>
      <c r="H76" s="40"/>
      <c r="I76" s="40"/>
      <c r="J76" s="40"/>
      <c r="K76" s="40"/>
      <c r="L76" s="40"/>
      <c r="M76" s="40"/>
      <c r="N76" s="41"/>
    </row>
    <row r="77" spans="1:15">
      <c r="B77" s="70" t="s">
        <v>1052</v>
      </c>
      <c r="C77" s="71"/>
      <c r="D77" s="71"/>
      <c r="E77" s="71"/>
      <c r="F77" s="71"/>
      <c r="G77" s="71"/>
      <c r="H77" s="71"/>
      <c r="I77" s="71"/>
      <c r="J77" s="71"/>
      <c r="K77" s="71"/>
      <c r="L77" s="71"/>
      <c r="M77" s="71"/>
      <c r="N77" s="72"/>
    </row>
    <row r="78" spans="1:15" ht="15.75" thickBot="1">
      <c r="B78" s="74"/>
      <c r="C78" s="67"/>
      <c r="D78" s="67"/>
      <c r="E78" s="67"/>
      <c r="F78" s="67"/>
      <c r="G78" s="67"/>
      <c r="H78" s="67"/>
      <c r="I78" s="67"/>
      <c r="J78" s="67"/>
      <c r="K78" s="67"/>
      <c r="L78" s="67"/>
      <c r="M78" s="67"/>
      <c r="N78" s="69"/>
    </row>
    <row r="79" spans="1:15">
      <c r="B79" s="1081" t="s">
        <v>1053</v>
      </c>
      <c r="C79" s="1082"/>
      <c r="D79" s="1082"/>
      <c r="E79" s="1082"/>
      <c r="F79" s="1082"/>
      <c r="G79" s="1082"/>
      <c r="H79" s="1082"/>
      <c r="I79" s="277"/>
      <c r="J79" s="294"/>
      <c r="K79" s="265" t="s">
        <v>1054</v>
      </c>
      <c r="L79" s="1083" t="s">
        <v>1055</v>
      </c>
      <c r="M79" s="1084"/>
      <c r="N79" s="266"/>
    </row>
    <row r="80" spans="1:15">
      <c r="B80" s="1085" t="s">
        <v>1056</v>
      </c>
      <c r="C80" s="1086"/>
      <c r="D80" s="1086"/>
      <c r="E80" s="1086"/>
      <c r="F80" s="1086"/>
      <c r="G80" s="1086"/>
      <c r="H80" s="1086"/>
      <c r="I80" s="90"/>
      <c r="J80" s="91"/>
      <c r="K80" s="267">
        <v>0.2</v>
      </c>
      <c r="L80" s="1065">
        <f>N75*K80</f>
        <v>2380.4171528554289</v>
      </c>
      <c r="M80" s="1066"/>
      <c r="N80" s="57"/>
    </row>
    <row r="81" spans="1:14">
      <c r="B81" s="92" t="s">
        <v>1057</v>
      </c>
      <c r="C81" s="93"/>
      <c r="D81" s="93"/>
      <c r="E81" s="93"/>
      <c r="F81" s="93"/>
      <c r="G81" s="93"/>
      <c r="H81" s="93"/>
      <c r="I81" s="90"/>
      <c r="J81" s="91"/>
      <c r="K81" s="267">
        <v>0.05</v>
      </c>
      <c r="L81" s="1065">
        <f>N75*K81</f>
        <v>595.10428821385722</v>
      </c>
      <c r="M81" s="1066"/>
      <c r="N81" s="57"/>
    </row>
    <row r="82" spans="1:14" ht="15.75" thickBot="1">
      <c r="B82" s="94" t="s">
        <v>1058</v>
      </c>
      <c r="C82" s="95"/>
      <c r="D82" s="95"/>
      <c r="E82" s="95"/>
      <c r="F82" s="95"/>
      <c r="G82" s="95"/>
      <c r="H82" s="95"/>
      <c r="I82" s="96"/>
      <c r="J82" s="97"/>
      <c r="K82" s="268">
        <v>0.05</v>
      </c>
      <c r="L82" s="1067">
        <f>N75*K82</f>
        <v>595.10428821385722</v>
      </c>
      <c r="M82" s="1068"/>
      <c r="N82" s="57"/>
    </row>
    <row r="83" spans="1:14" ht="15.75" thickBot="1">
      <c r="B83" s="1069" t="s">
        <v>1037</v>
      </c>
      <c r="C83" s="1070"/>
      <c r="D83" s="1070"/>
      <c r="E83" s="1070"/>
      <c r="F83" s="1070"/>
      <c r="G83" s="1070"/>
      <c r="H83" s="1070"/>
      <c r="I83" s="1070"/>
      <c r="J83" s="1070"/>
      <c r="K83" s="1070"/>
      <c r="L83" s="1070"/>
      <c r="M83" s="1071"/>
      <c r="N83" s="58">
        <f>L80+L81+L82</f>
        <v>3570.6257292831433</v>
      </c>
    </row>
    <row r="84" spans="1:14" ht="15.75" thickBot="1">
      <c r="B84" s="39"/>
      <c r="C84" s="40"/>
      <c r="D84" s="40"/>
      <c r="E84" s="40"/>
      <c r="F84" s="40"/>
      <c r="G84" s="40"/>
      <c r="H84" s="40"/>
      <c r="I84" s="40"/>
      <c r="J84" s="40"/>
      <c r="K84" s="40"/>
      <c r="L84" s="40"/>
      <c r="M84" s="40"/>
      <c r="N84" s="41"/>
    </row>
    <row r="85" spans="1:14" ht="15.75" thickBot="1">
      <c r="A85" t="s">
        <v>1490</v>
      </c>
      <c r="B85" s="1069" t="s">
        <v>1059</v>
      </c>
      <c r="C85" s="1070"/>
      <c r="D85" s="1070"/>
      <c r="E85" s="1070"/>
      <c r="F85" s="1070"/>
      <c r="G85" s="1070"/>
      <c r="H85" s="1070"/>
      <c r="I85" s="1070"/>
      <c r="J85" s="1070"/>
      <c r="K85" s="1070"/>
      <c r="L85" s="1070"/>
      <c r="M85" s="1071"/>
      <c r="N85" s="158">
        <f>N75+N83</f>
        <v>15472.711493560288</v>
      </c>
    </row>
    <row r="86" spans="1:14">
      <c r="B86" s="202"/>
      <c r="C86" s="203"/>
      <c r="D86" s="203"/>
      <c r="E86" s="203"/>
      <c r="F86" s="203"/>
      <c r="G86" s="203"/>
      <c r="H86" s="203"/>
      <c r="I86" s="203"/>
      <c r="J86" s="203"/>
      <c r="K86" s="203"/>
      <c r="L86" s="203"/>
      <c r="M86" s="203"/>
      <c r="N86" s="204"/>
    </row>
    <row r="87" spans="1:14">
      <c r="B87" s="205"/>
      <c r="C87" s="206"/>
      <c r="D87" s="206"/>
      <c r="E87" s="206"/>
      <c r="F87" s="206"/>
      <c r="G87" s="206"/>
      <c r="H87" s="206"/>
      <c r="I87" s="206"/>
      <c r="J87" s="206"/>
      <c r="K87" s="206"/>
      <c r="L87" s="206"/>
      <c r="M87" s="206"/>
      <c r="N87" s="207"/>
    </row>
    <row r="88" spans="1:14">
      <c r="B88" s="205"/>
      <c r="C88" s="206"/>
      <c r="D88" s="206"/>
      <c r="E88" s="206"/>
      <c r="F88" s="206"/>
      <c r="G88" s="206"/>
      <c r="H88" s="206"/>
      <c r="I88" s="206"/>
      <c r="J88" s="206"/>
      <c r="K88" s="206"/>
      <c r="L88" s="206"/>
      <c r="M88" s="206"/>
      <c r="N88" s="207"/>
    </row>
    <row r="89" spans="1:14">
      <c r="B89" s="205"/>
      <c r="C89" s="206"/>
      <c r="D89" s="206"/>
      <c r="E89" s="206"/>
      <c r="F89" s="206"/>
      <c r="G89" s="206"/>
      <c r="H89" s="206"/>
      <c r="I89" s="206"/>
      <c r="J89" s="206"/>
      <c r="K89" s="206"/>
      <c r="L89" s="206"/>
      <c r="M89" s="206"/>
      <c r="N89" s="207"/>
    </row>
    <row r="90" spans="1:14">
      <c r="B90" s="205"/>
      <c r="C90" s="206"/>
      <c r="D90" s="206"/>
      <c r="E90" s="340" t="s">
        <v>1060</v>
      </c>
      <c r="F90" s="340"/>
      <c r="G90" s="340"/>
      <c r="H90" s="340"/>
      <c r="I90" s="340"/>
      <c r="J90" s="340"/>
      <c r="K90" s="206"/>
      <c r="L90" s="206"/>
      <c r="M90" s="206"/>
      <c r="N90" s="207"/>
    </row>
    <row r="91" spans="1:14">
      <c r="B91" s="205"/>
      <c r="C91" s="206"/>
      <c r="D91" s="206"/>
      <c r="E91" s="206" t="s">
        <v>1061</v>
      </c>
      <c r="F91" s="206"/>
      <c r="G91" s="206"/>
      <c r="H91" s="206"/>
      <c r="I91" s="206"/>
      <c r="J91" s="206"/>
      <c r="K91" s="206"/>
      <c r="L91" s="206"/>
      <c r="M91" s="206"/>
      <c r="N91" s="207"/>
    </row>
    <row r="92" spans="1:14">
      <c r="B92" s="205"/>
      <c r="C92" s="206"/>
      <c r="D92" s="206"/>
      <c r="E92" s="206" t="s">
        <v>1062</v>
      </c>
      <c r="F92" s="206"/>
      <c r="G92" s="206"/>
      <c r="H92" s="206"/>
      <c r="I92" s="206"/>
      <c r="J92" s="206"/>
      <c r="K92" s="206"/>
      <c r="L92" s="206"/>
      <c r="M92" s="206"/>
      <c r="N92" s="207"/>
    </row>
    <row r="93" spans="1:14">
      <c r="B93" s="205"/>
      <c r="C93" s="206"/>
      <c r="D93" s="206"/>
      <c r="E93" s="206" t="s">
        <v>1063</v>
      </c>
      <c r="F93" s="206"/>
      <c r="G93" s="206"/>
      <c r="H93" s="206"/>
      <c r="I93" s="206"/>
      <c r="J93" s="206"/>
      <c r="K93" s="206"/>
      <c r="L93" s="206"/>
      <c r="M93" s="206"/>
      <c r="N93" s="207"/>
    </row>
    <row r="94" spans="1:14" ht="15.75" thickBot="1">
      <c r="B94" s="205"/>
      <c r="C94" s="206"/>
      <c r="D94" s="206"/>
      <c r="E94" s="206"/>
      <c r="F94" s="206" t="s">
        <v>1064</v>
      </c>
      <c r="G94" s="206"/>
      <c r="H94" s="206"/>
      <c r="I94" s="206"/>
      <c r="J94" s="206"/>
      <c r="K94" s="206"/>
      <c r="L94" s="206"/>
      <c r="M94" s="206"/>
      <c r="N94" s="207"/>
    </row>
    <row r="95" spans="1:14">
      <c r="B95" s="190" t="s">
        <v>1559</v>
      </c>
      <c r="C95" s="191"/>
      <c r="D95" s="191"/>
      <c r="E95" s="191"/>
      <c r="F95" s="191"/>
      <c r="G95" s="191"/>
      <c r="H95" s="191"/>
      <c r="I95" s="191"/>
      <c r="J95" s="191"/>
      <c r="K95" s="191"/>
      <c r="L95" s="191"/>
      <c r="M95" s="191"/>
      <c r="N95" s="192"/>
    </row>
    <row r="96" spans="1:14">
      <c r="B96" s="208"/>
      <c r="C96" s="209"/>
      <c r="D96" s="209"/>
      <c r="E96" s="209"/>
      <c r="F96" s="209"/>
      <c r="G96" s="209"/>
      <c r="H96" s="209"/>
      <c r="I96" s="209"/>
      <c r="J96" s="209"/>
      <c r="K96" s="209"/>
      <c r="L96" s="209"/>
      <c r="M96" s="209"/>
      <c r="N96" s="210"/>
    </row>
    <row r="97" spans="2:14">
      <c r="B97" s="208"/>
      <c r="C97" s="209"/>
      <c r="D97" s="209"/>
      <c r="E97" s="209"/>
      <c r="F97" s="209"/>
      <c r="G97" s="209"/>
      <c r="H97" s="209"/>
      <c r="I97" s="209"/>
      <c r="J97" s="209"/>
      <c r="K97" s="209"/>
      <c r="L97" s="209"/>
      <c r="M97" s="209"/>
      <c r="N97" s="210"/>
    </row>
    <row r="98" spans="2:14">
      <c r="B98" s="208"/>
      <c r="C98" s="209"/>
      <c r="D98" s="209"/>
      <c r="E98" s="209"/>
      <c r="F98" s="209"/>
      <c r="G98" s="209"/>
      <c r="H98" s="209"/>
      <c r="I98" s="209"/>
      <c r="J98" s="209"/>
      <c r="K98" s="209"/>
      <c r="L98" s="209"/>
      <c r="M98" s="209"/>
      <c r="N98" s="210"/>
    </row>
    <row r="99" spans="2:14" ht="15.75" thickBot="1">
      <c r="B99" s="211"/>
      <c r="C99" s="212"/>
      <c r="D99" s="212"/>
      <c r="E99" s="212"/>
      <c r="F99" s="212"/>
      <c r="G99" s="212"/>
      <c r="H99" s="212"/>
      <c r="I99" s="212"/>
      <c r="J99" s="212"/>
      <c r="K99" s="212"/>
      <c r="L99" s="212"/>
      <c r="M99" s="212"/>
      <c r="N99" s="213"/>
    </row>
    <row r="100" spans="2:14">
      <c r="B100" s="214"/>
      <c r="C100" s="215"/>
      <c r="D100" s="215"/>
      <c r="E100" s="215"/>
      <c r="F100" s="215"/>
      <c r="G100" s="215"/>
      <c r="H100" s="215"/>
      <c r="I100" s="215"/>
      <c r="J100" s="215"/>
      <c r="K100" s="215"/>
      <c r="L100" s="215"/>
      <c r="M100" s="215"/>
      <c r="N100" s="216"/>
    </row>
    <row r="101" spans="2:14">
      <c r="B101" s="217" t="s">
        <v>1560</v>
      </c>
      <c r="C101" s="218"/>
      <c r="D101" s="218"/>
      <c r="E101" s="218"/>
      <c r="F101" s="218"/>
      <c r="G101" s="218"/>
      <c r="H101" s="218"/>
      <c r="I101" s="218"/>
      <c r="J101" s="218"/>
      <c r="K101" s="218"/>
      <c r="L101" s="218"/>
      <c r="M101" s="218"/>
      <c r="N101" s="219"/>
    </row>
    <row r="102" spans="2:14" ht="15" customHeight="1">
      <c r="B102" s="1184" t="s">
        <v>1561</v>
      </c>
      <c r="C102" s="1185"/>
      <c r="D102" s="1185"/>
      <c r="E102" s="1185"/>
      <c r="F102" s="1185"/>
      <c r="G102" s="1185"/>
      <c r="H102" s="1185"/>
      <c r="I102" s="1185"/>
      <c r="J102" s="1185"/>
      <c r="K102" s="1185"/>
      <c r="L102" s="1185"/>
      <c r="M102" s="1185"/>
      <c r="N102" s="1186"/>
    </row>
    <row r="103" spans="2:14" ht="15" customHeight="1">
      <c r="B103" s="1184"/>
      <c r="C103" s="1185"/>
      <c r="D103" s="1185"/>
      <c r="E103" s="1185"/>
      <c r="F103" s="1185"/>
      <c r="G103" s="1185"/>
      <c r="H103" s="1185"/>
      <c r="I103" s="1185"/>
      <c r="J103" s="1185"/>
      <c r="K103" s="1185"/>
      <c r="L103" s="1185"/>
      <c r="M103" s="1185"/>
      <c r="N103" s="1186"/>
    </row>
    <row r="104" spans="2:14" ht="30" customHeight="1">
      <c r="B104" s="1187" t="s">
        <v>1562</v>
      </c>
      <c r="C104" s="1188"/>
      <c r="D104" s="1188"/>
      <c r="E104" s="1188"/>
      <c r="F104" s="1188"/>
      <c r="G104" s="1188"/>
      <c r="H104" s="1188"/>
      <c r="I104" s="1188"/>
      <c r="J104" s="1188"/>
      <c r="K104" s="1188"/>
      <c r="L104" s="1188"/>
      <c r="M104" s="1188"/>
      <c r="N104" s="1189"/>
    </row>
    <row r="105" spans="2:14">
      <c r="B105" s="1187"/>
      <c r="C105" s="1188"/>
      <c r="D105" s="1188"/>
      <c r="E105" s="1188"/>
      <c r="F105" s="1188"/>
      <c r="G105" s="1188"/>
      <c r="H105" s="1188"/>
      <c r="I105" s="1188"/>
      <c r="J105" s="1188"/>
      <c r="K105" s="1188"/>
      <c r="L105" s="1188"/>
      <c r="M105" s="1188"/>
      <c r="N105" s="1189"/>
    </row>
    <row r="106" spans="2:14">
      <c r="B106" s="297"/>
      <c r="C106" s="298"/>
      <c r="D106" s="298"/>
      <c r="E106" s="298"/>
      <c r="F106" s="298"/>
      <c r="G106" s="298"/>
      <c r="H106" s="298"/>
      <c r="I106" s="298"/>
      <c r="J106" s="298"/>
      <c r="K106" s="298"/>
      <c r="L106" s="298"/>
      <c r="M106" s="298"/>
      <c r="N106" s="299"/>
    </row>
    <row r="107" spans="2:14">
      <c r="B107" s="297"/>
      <c r="C107" s="298"/>
      <c r="D107" s="298"/>
      <c r="E107" s="298"/>
      <c r="F107" s="298"/>
      <c r="G107" s="298"/>
      <c r="H107" s="298"/>
      <c r="I107" s="298"/>
      <c r="J107" s="298"/>
      <c r="K107" s="298"/>
      <c r="L107" s="298"/>
      <c r="M107" s="298"/>
      <c r="N107" s="299"/>
    </row>
    <row r="108" spans="2:14">
      <c r="B108" s="297"/>
      <c r="C108" s="298"/>
      <c r="D108" s="298"/>
      <c r="E108" s="298"/>
      <c r="F108" s="298"/>
      <c r="G108" s="298"/>
      <c r="H108" s="298"/>
      <c r="I108" s="298"/>
      <c r="J108" s="298"/>
      <c r="K108" s="298"/>
      <c r="L108" s="298"/>
      <c r="M108" s="298"/>
      <c r="N108" s="299"/>
    </row>
    <row r="109" spans="2:14">
      <c r="B109" s="217"/>
      <c r="C109" s="218"/>
      <c r="D109" s="218"/>
      <c r="E109" s="218"/>
      <c r="F109" s="218"/>
      <c r="G109" s="218"/>
      <c r="H109" s="218"/>
      <c r="I109" s="218"/>
      <c r="J109" s="218"/>
      <c r="K109" s="218"/>
      <c r="L109" s="218"/>
      <c r="M109" s="218"/>
      <c r="N109" s="219"/>
    </row>
    <row r="110" spans="2:14">
      <c r="B110" s="205"/>
      <c r="C110" s="206"/>
      <c r="D110" s="206"/>
      <c r="E110" s="206" t="s">
        <v>1060</v>
      </c>
      <c r="F110" s="340"/>
      <c r="G110" s="340"/>
      <c r="H110" s="206"/>
      <c r="I110" s="206"/>
      <c r="J110" s="206"/>
      <c r="K110" s="206"/>
      <c r="L110" s="206"/>
      <c r="M110" s="206"/>
      <c r="N110" s="207"/>
    </row>
    <row r="111" spans="2:14">
      <c r="B111" s="205"/>
      <c r="C111" s="206"/>
      <c r="D111" s="206"/>
      <c r="E111" s="341" t="s">
        <v>1061</v>
      </c>
      <c r="F111" s="206"/>
      <c r="G111" s="206"/>
      <c r="H111" s="341"/>
      <c r="I111" s="341"/>
      <c r="J111" s="341"/>
      <c r="K111" s="206"/>
      <c r="L111" s="206"/>
      <c r="M111" s="206"/>
      <c r="N111" s="207"/>
    </row>
    <row r="112" spans="2:14">
      <c r="B112" s="205"/>
      <c r="C112" s="206"/>
      <c r="D112" s="206"/>
      <c r="E112" s="220" t="s">
        <v>1065</v>
      </c>
      <c r="F112" s="206"/>
      <c r="G112" s="206"/>
      <c r="H112" s="220"/>
      <c r="I112" s="220"/>
      <c r="J112" s="220"/>
      <c r="K112" s="206"/>
      <c r="L112" s="206"/>
      <c r="M112" s="206"/>
      <c r="N112" s="207"/>
    </row>
    <row r="113" spans="2:14">
      <c r="B113" s="221"/>
      <c r="C113" s="218"/>
      <c r="D113" s="218"/>
      <c r="E113" s="206" t="s">
        <v>1063</v>
      </c>
      <c r="F113" s="206"/>
      <c r="G113" s="206"/>
      <c r="H113" s="206"/>
      <c r="I113" s="206"/>
      <c r="J113" s="206"/>
      <c r="K113" s="218"/>
      <c r="L113" s="218"/>
      <c r="M113" s="218"/>
      <c r="N113" s="219"/>
    </row>
    <row r="114" spans="2:14">
      <c r="B114" s="221"/>
      <c r="C114" s="218"/>
      <c r="D114" s="218"/>
      <c r="E114" s="218"/>
      <c r="F114" s="206"/>
      <c r="G114" s="206"/>
      <c r="H114" s="206"/>
      <c r="I114" s="206"/>
      <c r="J114" s="206"/>
      <c r="K114" s="218"/>
      <c r="L114" s="218"/>
      <c r="M114" s="218"/>
      <c r="N114" s="219"/>
    </row>
    <row r="115" spans="2:14">
      <c r="B115" s="221" t="s">
        <v>1563</v>
      </c>
      <c r="C115" s="220"/>
      <c r="D115" s="220"/>
      <c r="E115" s="206"/>
      <c r="F115" s="206"/>
      <c r="G115" s="206"/>
      <c r="H115" s="206"/>
      <c r="I115" s="206"/>
      <c r="J115" s="1180"/>
      <c r="K115" s="1180"/>
      <c r="L115" s="1180"/>
      <c r="M115" s="1180"/>
      <c r="N115" s="1181"/>
    </row>
    <row r="116" spans="2:14" ht="15.75" thickBot="1">
      <c r="B116" s="342" t="s">
        <v>1564</v>
      </c>
      <c r="C116" s="343"/>
      <c r="D116" s="343"/>
      <c r="E116" s="222"/>
      <c r="F116" s="222"/>
      <c r="G116" s="222"/>
      <c r="H116" s="222"/>
      <c r="I116" s="222"/>
      <c r="J116" s="1182"/>
      <c r="K116" s="1182"/>
      <c r="L116" s="1182"/>
      <c r="M116" s="1182"/>
      <c r="N116" s="1183"/>
    </row>
  </sheetData>
  <mergeCells count="63">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 ref="B66:H66"/>
    <mergeCell ref="L66:M66"/>
    <mergeCell ref="B72:H72"/>
    <mergeCell ref="L72:M72"/>
    <mergeCell ref="L59:M59"/>
    <mergeCell ref="F25:H25"/>
    <mergeCell ref="B27:N27"/>
    <mergeCell ref="L56:M56"/>
    <mergeCell ref="L57:M57"/>
    <mergeCell ref="L58:M58"/>
    <mergeCell ref="B41:H41"/>
    <mergeCell ref="I41:J41"/>
    <mergeCell ref="L41:M41"/>
    <mergeCell ref="B42:M42"/>
    <mergeCell ref="B46:I46"/>
    <mergeCell ref="L46:M46"/>
    <mergeCell ref="L55:M55"/>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FFFFCC"/>
  </sheetPr>
  <dimension ref="A1:O119"/>
  <sheetViews>
    <sheetView zoomScale="77" zoomScaleNormal="77" workbookViewId="0">
      <selection activeCell="B116" sqref="B116"/>
    </sheetView>
  </sheetViews>
  <sheetFormatPr baseColWidth="10" defaultRowHeight="1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1292</v>
      </c>
      <c r="C31" s="84" t="s">
        <v>1513</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180</v>
      </c>
      <c r="B36" s="1102" t="str">
        <f>VLOOKUP(A36,EQUIPOS!A6:D154,3,FALSE)</f>
        <v>Compresor 120 HP, con martillo.</v>
      </c>
      <c r="C36" s="1103"/>
      <c r="D36" s="1103"/>
      <c r="E36" s="1103"/>
      <c r="F36" s="1103"/>
      <c r="G36" s="1103"/>
      <c r="H36" s="1105"/>
      <c r="I36" s="230"/>
      <c r="J36" s="231"/>
      <c r="K36" s="232">
        <f>VLOOKUP(A36,EQUIPOS!A6:D163,4,FALSE)</f>
        <v>75000</v>
      </c>
      <c r="L36" s="233"/>
      <c r="M36" s="234">
        <v>2.5</v>
      </c>
      <c r="N36" s="235">
        <f>K36/M36</f>
        <v>30000</v>
      </c>
    </row>
    <row r="37" spans="1:14">
      <c r="A37" s="116" t="s">
        <v>129</v>
      </c>
      <c r="B37" s="1102" t="str">
        <f>VLOOKUP(A37,EQUIPOS!A7:D154,3,FALSE)</f>
        <v xml:space="preserve">Buldozer, Potencia al volante de 140 HP, motor de 2200 RPM, longitud de hoja 4,80m. </v>
      </c>
      <c r="C37" s="1103"/>
      <c r="D37" s="1103"/>
      <c r="E37" s="1103"/>
      <c r="F37" s="1103"/>
      <c r="G37" s="1103"/>
      <c r="H37" s="1105"/>
      <c r="I37" s="344"/>
      <c r="J37" s="345"/>
      <c r="K37" s="232">
        <f>VLOOKUP(A37,EQUIPOS!A7:D164,4,FALSE)</f>
        <v>196350</v>
      </c>
      <c r="L37" s="295"/>
      <c r="M37" s="296">
        <v>100</v>
      </c>
      <c r="N37" s="235">
        <f>K37/M37</f>
        <v>1963.5</v>
      </c>
    </row>
    <row r="38" spans="1:14">
      <c r="A38" s="116" t="s">
        <v>312</v>
      </c>
      <c r="B38" s="1102" t="str">
        <f>VLOOKUP(A38,EQUIPOS!A8:D154,3,FALSE)</f>
        <v>Retroexcavadora sobre oruga, potencia 138 HP, balde de 1,5 m3.</v>
      </c>
      <c r="C38" s="1103"/>
      <c r="D38" s="1103"/>
      <c r="E38" s="1103"/>
      <c r="F38" s="1103"/>
      <c r="G38" s="1103"/>
      <c r="H38" s="1105"/>
      <c r="I38" s="288"/>
      <c r="J38" s="290"/>
      <c r="K38" s="232">
        <f>VLOOKUP(A38,EQUIPOS!A8:D165,4,FALSE)</f>
        <v>148800</v>
      </c>
      <c r="L38" s="346"/>
      <c r="M38" s="347">
        <v>16</v>
      </c>
      <c r="N38" s="235">
        <f>K38/M38</f>
        <v>9300</v>
      </c>
    </row>
    <row r="39" spans="1:14">
      <c r="B39" s="1102"/>
      <c r="C39" s="1103"/>
      <c r="D39" s="1103"/>
      <c r="E39" s="1104"/>
      <c r="F39" s="1103"/>
      <c r="G39" s="1103"/>
      <c r="H39" s="1105"/>
      <c r="I39" s="42"/>
      <c r="J39" s="43"/>
      <c r="K39" s="237"/>
      <c r="L39" s="239"/>
      <c r="M39" s="240"/>
      <c r="N39" s="241"/>
    </row>
    <row r="40" spans="1:14">
      <c r="B40" s="1311" t="s">
        <v>1036</v>
      </c>
      <c r="C40" s="1097"/>
      <c r="D40" s="1097"/>
      <c r="E40" s="44"/>
      <c r="F40" s="45"/>
      <c r="G40" s="45"/>
      <c r="H40" s="46"/>
      <c r="I40" s="42"/>
      <c r="J40" s="43"/>
      <c r="K40" s="242"/>
      <c r="L40" s="239"/>
      <c r="M40" s="337">
        <v>0.01</v>
      </c>
      <c r="N40" s="302">
        <f>N76*M40</f>
        <v>21.324632031249998</v>
      </c>
    </row>
    <row r="41" spans="1:14" ht="15.75" thickBot="1">
      <c r="B41" s="1102"/>
      <c r="C41" s="1103"/>
      <c r="D41" s="1103"/>
      <c r="E41" s="1103"/>
      <c r="F41" s="1103"/>
      <c r="G41" s="1103"/>
      <c r="H41" s="1105"/>
      <c r="I41" s="1108"/>
      <c r="J41" s="1109"/>
      <c r="K41" s="47"/>
      <c r="L41" s="1110"/>
      <c r="M41" s="1111"/>
      <c r="N41" s="108"/>
    </row>
    <row r="42" spans="1:14" ht="15.75" thickBot="1">
      <c r="B42" s="1069" t="s">
        <v>1037</v>
      </c>
      <c r="C42" s="1070"/>
      <c r="D42" s="1070"/>
      <c r="E42" s="1070"/>
      <c r="F42" s="1070"/>
      <c r="G42" s="1070"/>
      <c r="H42" s="1070"/>
      <c r="I42" s="1070"/>
      <c r="J42" s="1070"/>
      <c r="K42" s="1070"/>
      <c r="L42" s="1070"/>
      <c r="M42" s="1071"/>
      <c r="N42" s="334">
        <f>SUM(N36:N41)</f>
        <v>41284.824632031246</v>
      </c>
    </row>
    <row r="43" spans="1:14">
      <c r="B43" s="243"/>
      <c r="C43" s="40"/>
      <c r="D43" s="40"/>
      <c r="E43" s="40"/>
      <c r="F43" s="40"/>
      <c r="G43" s="40"/>
      <c r="H43" s="40"/>
      <c r="I43" s="40"/>
      <c r="J43" s="40"/>
      <c r="K43" s="40"/>
      <c r="L43" s="40"/>
      <c r="M43" s="40"/>
      <c r="N43" s="41"/>
    </row>
    <row r="44" spans="1:14">
      <c r="B44" s="70" t="s">
        <v>1038</v>
      </c>
      <c r="C44" s="71"/>
      <c r="D44" s="71"/>
      <c r="E44" s="71"/>
      <c r="F44" s="71"/>
      <c r="G44" s="71"/>
      <c r="H44" s="71"/>
      <c r="I44" s="71"/>
      <c r="J44" s="71"/>
      <c r="K44" s="71"/>
      <c r="L44" s="71"/>
      <c r="M44" s="71"/>
      <c r="N44" s="72"/>
    </row>
    <row r="45" spans="1:14" ht="15.75" thickBot="1">
      <c r="B45" s="73"/>
      <c r="C45" s="68"/>
      <c r="D45" s="68"/>
      <c r="E45" s="68"/>
      <c r="F45" s="68"/>
      <c r="G45" s="68"/>
      <c r="H45" s="68"/>
      <c r="I45" s="68"/>
      <c r="J45" s="67"/>
      <c r="K45" s="67"/>
      <c r="L45" s="67"/>
      <c r="M45" s="67"/>
      <c r="N45" s="69"/>
    </row>
    <row r="46" spans="1:14">
      <c r="B46" s="1081" t="s">
        <v>1028</v>
      </c>
      <c r="C46" s="1082"/>
      <c r="D46" s="1082"/>
      <c r="E46" s="1082"/>
      <c r="F46" s="1082"/>
      <c r="G46" s="1082"/>
      <c r="H46" s="1082"/>
      <c r="I46" s="1112"/>
      <c r="J46" s="278" t="s">
        <v>1029</v>
      </c>
      <c r="K46" s="88" t="s">
        <v>1030</v>
      </c>
      <c r="L46" s="1113" t="s">
        <v>1039</v>
      </c>
      <c r="M46" s="1112"/>
      <c r="N46" s="89" t="s">
        <v>1035</v>
      </c>
    </row>
    <row r="47" spans="1:14">
      <c r="A47" s="129" t="s">
        <v>376</v>
      </c>
      <c r="B47" s="49" t="str">
        <f>VLOOKUP(A47,MATERIALES!A5:D373,3,FALSE)</f>
        <v>Anfo</v>
      </c>
      <c r="C47" s="244"/>
      <c r="D47" s="244"/>
      <c r="E47" s="244"/>
      <c r="F47" s="244"/>
      <c r="G47" s="244"/>
      <c r="H47" s="244"/>
      <c r="I47" s="231"/>
      <c r="J47" s="187" t="str">
        <f>VLOOKUP(A47,MATERIALES!A3:D639,2,FALSE)</f>
        <v>kg</v>
      </c>
      <c r="K47" s="245">
        <v>0.3</v>
      </c>
      <c r="L47" s="230"/>
      <c r="M47" s="338">
        <f>VLOOKUP(A47,MATERIALES!A5:D396,4,FALSE)</f>
        <v>4857.0483817618851</v>
      </c>
      <c r="N47" s="235">
        <f>K47*M47</f>
        <v>1457.1145145285655</v>
      </c>
    </row>
    <row r="48" spans="1:14">
      <c r="A48" s="129" t="s">
        <v>427</v>
      </c>
      <c r="B48" s="49" t="str">
        <f>VLOOKUP(A48,MATERIALES!A6:D373,3,FALSE)</f>
        <v>Cordón detonante</v>
      </c>
      <c r="C48" s="348"/>
      <c r="D48" s="348"/>
      <c r="E48" s="348"/>
      <c r="F48" s="348"/>
      <c r="G48" s="348"/>
      <c r="H48" s="348"/>
      <c r="I48" s="348"/>
      <c r="J48" s="274" t="str">
        <f>VLOOKUP(A48,MATERIALES!A4:D640,2,FALSE)</f>
        <v>m</v>
      </c>
      <c r="K48" s="336">
        <v>3</v>
      </c>
      <c r="L48" s="344"/>
      <c r="M48" s="338">
        <f>VLOOKUP(A48,MATERIALES!A6:D397,4,FALSE)</f>
        <v>1267.869644711822</v>
      </c>
      <c r="N48" s="235">
        <f t="shared" ref="N48:N53" si="0">K48*M48</f>
        <v>3803.6089341354664</v>
      </c>
    </row>
    <row r="49" spans="1:14">
      <c r="A49" s="129" t="s">
        <v>462</v>
      </c>
      <c r="B49" s="49" t="str">
        <f>VLOOKUP(A49,MATERIALES!A6:D373,3,FALSE)</f>
        <v>Explosivos  75% (INDUGEL)</v>
      </c>
      <c r="C49" s="348"/>
      <c r="D49" s="348"/>
      <c r="E49" s="348"/>
      <c r="F49" s="348"/>
      <c r="G49" s="348"/>
      <c r="H49" s="348"/>
      <c r="I49" s="348"/>
      <c r="J49" s="275" t="str">
        <f>VLOOKUP(A49,MATERIALES!A5:D641,2,FALSE)</f>
        <v>lb</v>
      </c>
      <c r="K49" s="336">
        <v>0.25</v>
      </c>
      <c r="L49" s="344"/>
      <c r="M49" s="338">
        <f>VLOOKUP(A49,MATERIALES!A6:D398,4,FALSE)</f>
        <v>6350.6623958182436</v>
      </c>
      <c r="N49" s="235">
        <f t="shared" si="0"/>
        <v>1587.6655989545609</v>
      </c>
    </row>
    <row r="50" spans="1:14">
      <c r="A50" s="129" t="s">
        <v>467</v>
      </c>
      <c r="B50" s="49" t="str">
        <f>VLOOKUP(A50,MATERIALES!A6:D373,3,FALSE)</f>
        <v>Fulminantes</v>
      </c>
      <c r="C50" s="348"/>
      <c r="D50" s="348"/>
      <c r="E50" s="348"/>
      <c r="F50" s="348"/>
      <c r="G50" s="348"/>
      <c r="H50" s="348"/>
      <c r="I50" s="348"/>
      <c r="J50" s="275" t="str">
        <f>VLOOKUP(A50,MATERIALES!A6:D642,2,FALSE)</f>
        <v>u</v>
      </c>
      <c r="K50" s="336">
        <v>1</v>
      </c>
      <c r="L50" s="344"/>
      <c r="M50" s="338">
        <f>VLOOKUP(A50,MATERIALES!A6:D399,4,FALSE)</f>
        <v>694.12750248092743</v>
      </c>
      <c r="N50" s="235">
        <f t="shared" si="0"/>
        <v>694.12750248092743</v>
      </c>
    </row>
    <row r="51" spans="1:14">
      <c r="A51" s="129" t="s">
        <v>567</v>
      </c>
      <c r="B51" s="49" t="str">
        <f>VLOOKUP(A51,MATERIALES!A7:D373,3,FALSE)</f>
        <v>Mecha Lenta</v>
      </c>
      <c r="C51" s="348"/>
      <c r="D51" s="348"/>
      <c r="E51" s="348"/>
      <c r="F51" s="348"/>
      <c r="G51" s="348"/>
      <c r="H51" s="348"/>
      <c r="I51" s="348"/>
      <c r="J51" s="275" t="str">
        <f>VLOOKUP(A51,MATERIALES!A6:D643,2,FALSE)</f>
        <v>m</v>
      </c>
      <c r="K51" s="336">
        <v>1</v>
      </c>
      <c r="L51" s="344"/>
      <c r="M51" s="338">
        <f>VLOOKUP(A51,MATERIALES!A7:D400,4,FALSE)</f>
        <v>646.7998959817121</v>
      </c>
      <c r="N51" s="235">
        <f t="shared" si="0"/>
        <v>646.7998959817121</v>
      </c>
    </row>
    <row r="52" spans="1:14">
      <c r="A52" s="129" t="s">
        <v>918</v>
      </c>
      <c r="B52" s="49" t="str">
        <f>VLOOKUP(A52,MATERIALES!A8:D373,3,FALSE)</f>
        <v xml:space="preserve">Escolta y transporte (una tarifa por cada m3 escoltado y transportado)
</v>
      </c>
      <c r="C52" s="348"/>
      <c r="D52" s="348"/>
      <c r="E52" s="348"/>
      <c r="F52" s="348"/>
      <c r="G52" s="348"/>
      <c r="H52" s="348"/>
      <c r="I52" s="348"/>
      <c r="J52" s="275" t="str">
        <f>VLOOKUP(A52,MATERIALES!A6:D644,2,FALSE)</f>
        <v>kg</v>
      </c>
      <c r="K52" s="336">
        <v>0.45800000000000002</v>
      </c>
      <c r="L52" s="344"/>
      <c r="M52" s="338">
        <f>VLOOKUP(A52,MATERIALES!A8:D401,4,FALSE)</f>
        <v>4755.8529303052946</v>
      </c>
      <c r="N52" s="235">
        <f t="shared" si="0"/>
        <v>2178.1806420798252</v>
      </c>
    </row>
    <row r="53" spans="1:14" ht="15.75" thickBot="1">
      <c r="A53" t="s">
        <v>448</v>
      </c>
      <c r="B53" s="49" t="str">
        <f>VLOOKUP(A53,MATERIALES!A9:D373,3,FALSE)</f>
        <v xml:space="preserve">Derechos de explotación y/o disposición de materiales
</v>
      </c>
      <c r="C53" s="273"/>
      <c r="D53" s="273"/>
      <c r="E53" s="273"/>
      <c r="F53" s="273"/>
      <c r="G53" s="273"/>
      <c r="H53" s="273"/>
      <c r="I53" s="273"/>
      <c r="J53" s="356" t="str">
        <f>VLOOKUP(A53,MATERIALES!A7:D645,2,FALSE)</f>
        <v>m3</v>
      </c>
      <c r="K53" s="118">
        <v>1.3</v>
      </c>
      <c r="L53" s="286"/>
      <c r="M53" s="338">
        <f>VLOOKUP(A53,MATERIALES!A9:D402,4,FALSE)</f>
        <v>2784.8822775658364</v>
      </c>
      <c r="N53" s="235">
        <f t="shared" si="0"/>
        <v>3620.3469608355872</v>
      </c>
    </row>
    <row r="54" spans="1:14" ht="15.75" thickBot="1">
      <c r="B54" s="1069" t="s">
        <v>1037</v>
      </c>
      <c r="C54" s="1070"/>
      <c r="D54" s="1070"/>
      <c r="E54" s="1070"/>
      <c r="F54" s="1070"/>
      <c r="G54" s="1070"/>
      <c r="H54" s="1070"/>
      <c r="I54" s="1070"/>
      <c r="J54" s="1070"/>
      <c r="K54" s="1070"/>
      <c r="L54" s="1070"/>
      <c r="M54" s="1071"/>
      <c r="N54" s="334">
        <f>SUM(N47:N53)</f>
        <v>13987.844048996645</v>
      </c>
    </row>
    <row r="55" spans="1:14">
      <c r="B55" s="39"/>
      <c r="C55" s="40"/>
      <c r="D55" s="40"/>
      <c r="E55" s="40"/>
      <c r="F55" s="40"/>
      <c r="G55" s="40"/>
      <c r="H55" s="40"/>
      <c r="I55" s="40"/>
      <c r="J55" s="40"/>
      <c r="K55" s="40"/>
      <c r="L55" s="40"/>
      <c r="M55" s="40"/>
      <c r="N55" s="41"/>
    </row>
    <row r="56" spans="1:14">
      <c r="B56" s="70" t="s">
        <v>1040</v>
      </c>
      <c r="C56" s="71"/>
      <c r="D56" s="71"/>
      <c r="E56" s="71"/>
      <c r="F56" s="71"/>
      <c r="G56" s="71"/>
      <c r="H56" s="71"/>
      <c r="I56" s="71"/>
      <c r="J56" s="71"/>
      <c r="K56" s="71"/>
      <c r="L56" s="71"/>
      <c r="M56" s="71"/>
      <c r="N56" s="72"/>
    </row>
    <row r="57" spans="1:14" ht="15.75" thickBot="1">
      <c r="B57" s="74"/>
      <c r="C57" s="67"/>
      <c r="D57" s="67"/>
      <c r="E57" s="67"/>
      <c r="F57" s="67"/>
      <c r="G57" s="67"/>
      <c r="H57" s="67"/>
      <c r="I57" s="67"/>
      <c r="J57" s="67"/>
      <c r="K57" s="67"/>
      <c r="L57" s="67"/>
      <c r="M57" s="67"/>
      <c r="N57" s="69"/>
    </row>
    <row r="58" spans="1:14" ht="25.5">
      <c r="B58" s="276" t="s">
        <v>1041</v>
      </c>
      <c r="C58" s="277"/>
      <c r="D58" s="277"/>
      <c r="E58" s="277"/>
      <c r="F58" s="277"/>
      <c r="G58" s="277"/>
      <c r="H58" s="79" t="s">
        <v>1029</v>
      </c>
      <c r="I58" s="80" t="s">
        <v>1042</v>
      </c>
      <c r="J58" s="81" t="s">
        <v>1043</v>
      </c>
      <c r="K58" s="79" t="s">
        <v>1044</v>
      </c>
      <c r="L58" s="1118" t="s">
        <v>1045</v>
      </c>
      <c r="M58" s="1119"/>
      <c r="N58" s="82" t="s">
        <v>1035</v>
      </c>
    </row>
    <row r="59" spans="1:14">
      <c r="A59" t="s">
        <v>1127</v>
      </c>
      <c r="B59" s="52" t="str">
        <f>VLOOKUP(A59,TRANSPORTE!A5:D117,3,FALSE)</f>
        <v>Transporte de material de excavación</v>
      </c>
      <c r="C59" s="279"/>
      <c r="D59" s="279"/>
      <c r="E59" s="279"/>
      <c r="F59" s="279"/>
      <c r="G59" s="279"/>
      <c r="H59" s="274" t="s">
        <v>1287</v>
      </c>
      <c r="I59" s="242">
        <v>1.3</v>
      </c>
      <c r="J59" s="249">
        <v>1</v>
      </c>
      <c r="K59" s="242">
        <f>I59*J59</f>
        <v>1.3</v>
      </c>
      <c r="L59" s="1106">
        <f>VLOOKUP(A59,TRANSPORTE!A5:D117,4,FALSE)</f>
        <v>946.969696969697</v>
      </c>
      <c r="M59" s="1107"/>
      <c r="N59" s="250">
        <f>K59*L59</f>
        <v>1231.0606060606062</v>
      </c>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51"/>
      <c r="I63" s="242"/>
      <c r="J63" s="242"/>
      <c r="K63" s="242"/>
      <c r="L63" s="252"/>
      <c r="M63" s="253"/>
      <c r="N63" s="254"/>
    </row>
    <row r="64" spans="1:14" ht="15.75" thickBot="1">
      <c r="B64" s="361"/>
      <c r="C64" s="362"/>
      <c r="D64" s="362"/>
      <c r="E64" s="362"/>
      <c r="F64" s="362"/>
      <c r="G64" s="362"/>
      <c r="H64" s="54"/>
      <c r="I64" s="118"/>
      <c r="J64" s="118"/>
      <c r="K64" s="118"/>
      <c r="L64" s="1087"/>
      <c r="M64" s="1088"/>
      <c r="N64" s="119"/>
    </row>
    <row r="65" spans="1:15" ht="15.75" thickBot="1">
      <c r="B65" s="1078" t="s">
        <v>1037</v>
      </c>
      <c r="C65" s="1079"/>
      <c r="D65" s="1079"/>
      <c r="E65" s="1079"/>
      <c r="F65" s="1079"/>
      <c r="G65" s="1079"/>
      <c r="H65" s="1079"/>
      <c r="I65" s="1079"/>
      <c r="J65" s="1079"/>
      <c r="K65" s="1079"/>
      <c r="L65" s="1079"/>
      <c r="M65" s="1080"/>
      <c r="N65" s="107">
        <f>N59+N60+N61+N62+N63</f>
        <v>1231.0606060606062</v>
      </c>
    </row>
    <row r="66" spans="1:15">
      <c r="B66" s="39"/>
      <c r="C66" s="40"/>
      <c r="D66" s="40"/>
      <c r="E66" s="40"/>
      <c r="F66" s="40"/>
      <c r="G66" s="40"/>
      <c r="H66" s="40"/>
      <c r="I66" s="40"/>
      <c r="J66" s="40"/>
      <c r="K66" s="40"/>
      <c r="L66" s="40"/>
      <c r="M66" s="40"/>
      <c r="N66" s="41"/>
    </row>
    <row r="67" spans="1:15">
      <c r="B67" s="70" t="s">
        <v>1046</v>
      </c>
      <c r="C67" s="71"/>
      <c r="D67" s="71"/>
      <c r="E67" s="71"/>
      <c r="F67" s="71"/>
      <c r="G67" s="71"/>
      <c r="H67" s="71"/>
      <c r="I67" s="71"/>
      <c r="J67" s="71"/>
      <c r="K67" s="71"/>
      <c r="L67" s="71"/>
      <c r="M67" s="71"/>
      <c r="N67" s="72"/>
    </row>
    <row r="68" spans="1:15" ht="15.75" thickBot="1">
      <c r="B68" s="74"/>
      <c r="C68" s="67"/>
      <c r="D68" s="67"/>
      <c r="E68" s="67"/>
      <c r="F68" s="67"/>
      <c r="G68" s="67"/>
      <c r="H68" s="67"/>
      <c r="I68" s="67"/>
      <c r="J68" s="67"/>
      <c r="K68" s="67"/>
      <c r="L68" s="67"/>
      <c r="M68" s="67"/>
      <c r="N68" s="69"/>
    </row>
    <row r="69" spans="1:15" ht="25.5">
      <c r="B69" s="1089" t="s">
        <v>1047</v>
      </c>
      <c r="C69" s="1090"/>
      <c r="D69" s="1090"/>
      <c r="E69" s="1090"/>
      <c r="F69" s="1090"/>
      <c r="G69" s="1090"/>
      <c r="H69" s="1090"/>
      <c r="I69" s="79" t="s">
        <v>1048</v>
      </c>
      <c r="J69" s="81" t="s">
        <v>1281</v>
      </c>
      <c r="K69" s="80" t="s">
        <v>1050</v>
      </c>
      <c r="L69" s="1091" t="s">
        <v>1034</v>
      </c>
      <c r="M69" s="1092"/>
      <c r="N69" s="101" t="s">
        <v>1035</v>
      </c>
    </row>
    <row r="70" spans="1:15">
      <c r="A70" s="130" t="s">
        <v>11</v>
      </c>
      <c r="B70" s="55" t="str">
        <f>VLOOKUP(A70,'MANO DE OBRA'!A8:D68,3,FALSE)</f>
        <v>Obrero (4)</v>
      </c>
      <c r="C70" s="53"/>
      <c r="D70" s="53"/>
      <c r="E70" s="53"/>
      <c r="F70" s="53"/>
      <c r="G70" s="53"/>
      <c r="H70" s="53"/>
      <c r="I70" s="255">
        <f>K70/J70*100</f>
        <v>98362.266666666663</v>
      </c>
      <c r="J70" s="256">
        <v>185</v>
      </c>
      <c r="K70" s="257">
        <f>VLOOKUP(A70,'MANO DE OBRA'!A8:D99,4,FALSE)</f>
        <v>181970.19333333333</v>
      </c>
      <c r="L70" s="56"/>
      <c r="M70" s="357">
        <v>128</v>
      </c>
      <c r="N70" s="335">
        <f>K70/M70</f>
        <v>1421.6421354166666</v>
      </c>
      <c r="O70" s="109"/>
    </row>
    <row r="71" spans="1:15">
      <c r="A71" s="130" t="s">
        <v>30</v>
      </c>
      <c r="B71" s="55" t="str">
        <f>VLOOKUP(A71,'MANO DE OBRA'!A8:D69,3,FALSE)</f>
        <v>Oficial</v>
      </c>
      <c r="C71" s="53"/>
      <c r="D71" s="53"/>
      <c r="E71" s="53"/>
      <c r="F71" s="53"/>
      <c r="G71" s="53"/>
      <c r="H71" s="53"/>
      <c r="I71" s="255">
        <f>K71/J71*100</f>
        <v>49181.133333333331</v>
      </c>
      <c r="J71" s="256">
        <v>185</v>
      </c>
      <c r="K71" s="257">
        <f>VLOOKUP(A71,'MANO DE OBRA'!A8:D100,4,FALSE)</f>
        <v>90985.096666666665</v>
      </c>
      <c r="L71" s="56"/>
      <c r="M71" s="355">
        <v>128</v>
      </c>
      <c r="N71" s="335">
        <f>K71/M71</f>
        <v>710.82106770833332</v>
      </c>
    </row>
    <row r="72" spans="1:15">
      <c r="B72" s="55"/>
      <c r="C72" s="53"/>
      <c r="D72" s="53"/>
      <c r="E72" s="53"/>
      <c r="F72" s="53"/>
      <c r="G72" s="53"/>
      <c r="H72" s="53"/>
      <c r="I72" s="242"/>
      <c r="J72" s="260"/>
      <c r="K72" s="261"/>
      <c r="L72" s="56"/>
      <c r="M72" s="263"/>
      <c r="N72" s="259"/>
    </row>
    <row r="73" spans="1:15">
      <c r="B73" s="55"/>
      <c r="C73" s="53"/>
      <c r="D73" s="53"/>
      <c r="E73" s="53"/>
      <c r="F73" s="53"/>
      <c r="G73" s="53"/>
      <c r="H73" s="53"/>
      <c r="I73" s="242"/>
      <c r="J73" s="260"/>
      <c r="K73" s="261"/>
      <c r="L73" s="280"/>
      <c r="M73" s="263"/>
      <c r="N73" s="259"/>
    </row>
    <row r="74" spans="1:15">
      <c r="B74" s="55"/>
      <c r="C74" s="53"/>
      <c r="D74" s="53"/>
      <c r="E74" s="53"/>
      <c r="F74" s="53"/>
      <c r="G74" s="53"/>
      <c r="H74" s="53"/>
      <c r="I74" s="242"/>
      <c r="J74" s="260"/>
      <c r="K74" s="261"/>
      <c r="L74" s="280"/>
      <c r="M74" s="263"/>
      <c r="N74" s="259"/>
    </row>
    <row r="75" spans="1:15" ht="15.75" thickBot="1">
      <c r="B75" s="1093"/>
      <c r="C75" s="1094"/>
      <c r="D75" s="1094"/>
      <c r="E75" s="1094"/>
      <c r="F75" s="1094"/>
      <c r="G75" s="1094"/>
      <c r="H75" s="1094"/>
      <c r="I75" s="118"/>
      <c r="J75" s="118"/>
      <c r="K75" s="118"/>
      <c r="L75" s="1095"/>
      <c r="M75" s="1095"/>
      <c r="N75" s="51"/>
    </row>
    <row r="76" spans="1:15" ht="15.75" thickBot="1">
      <c r="B76" s="1069" t="s">
        <v>1037</v>
      </c>
      <c r="C76" s="1070"/>
      <c r="D76" s="1070"/>
      <c r="E76" s="1070"/>
      <c r="F76" s="1070"/>
      <c r="G76" s="1070"/>
      <c r="H76" s="1070"/>
      <c r="I76" s="1079"/>
      <c r="J76" s="1079"/>
      <c r="K76" s="1079"/>
      <c r="L76" s="1079"/>
      <c r="M76" s="1080"/>
      <c r="N76" s="264">
        <f>SUM(N70:N75)</f>
        <v>2132.4632031249998</v>
      </c>
    </row>
    <row r="77" spans="1:15" ht="15.75" thickBot="1">
      <c r="B77" s="39"/>
      <c r="C77" s="40"/>
      <c r="D77" s="40"/>
      <c r="E77" s="40"/>
      <c r="F77" s="40"/>
      <c r="G77" s="40"/>
      <c r="H77" s="40"/>
      <c r="I77" s="40"/>
      <c r="J77" s="40"/>
      <c r="K77" s="40"/>
      <c r="L77" s="40"/>
      <c r="M77" s="40"/>
      <c r="N77" s="41"/>
    </row>
    <row r="78" spans="1:15" ht="15.75" thickBot="1">
      <c r="B78" s="1069" t="s">
        <v>1051</v>
      </c>
      <c r="C78" s="1070"/>
      <c r="D78" s="1070"/>
      <c r="E78" s="1070"/>
      <c r="F78" s="1070"/>
      <c r="G78" s="1070"/>
      <c r="H78" s="1070"/>
      <c r="I78" s="1070"/>
      <c r="J78" s="1070"/>
      <c r="K78" s="1070"/>
      <c r="L78" s="1070"/>
      <c r="M78" s="1071"/>
      <c r="N78" s="102">
        <f>N42+N54+N65+N76</f>
        <v>58636.1924902135</v>
      </c>
    </row>
    <row r="79" spans="1:15">
      <c r="B79" s="39"/>
      <c r="C79" s="40"/>
      <c r="D79" s="40"/>
      <c r="E79" s="40"/>
      <c r="F79" s="40"/>
      <c r="G79" s="40"/>
      <c r="H79" s="40"/>
      <c r="I79" s="40"/>
      <c r="J79" s="40"/>
      <c r="K79" s="40"/>
      <c r="L79" s="40"/>
      <c r="M79" s="40"/>
      <c r="N79" s="41"/>
    </row>
    <row r="80" spans="1: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11727.238498042701</v>
      </c>
      <c r="M83" s="1066"/>
      <c r="N83" s="57"/>
    </row>
    <row r="84" spans="1:14">
      <c r="B84" s="92" t="s">
        <v>1057</v>
      </c>
      <c r="C84" s="93"/>
      <c r="D84" s="93"/>
      <c r="E84" s="93"/>
      <c r="F84" s="93"/>
      <c r="G84" s="93"/>
      <c r="H84" s="93"/>
      <c r="I84" s="90"/>
      <c r="J84" s="91"/>
      <c r="K84" s="267">
        <v>0.05</v>
      </c>
      <c r="L84" s="1065">
        <f>N78*K84</f>
        <v>2931.8096245106753</v>
      </c>
      <c r="M84" s="1066"/>
      <c r="N84" s="57"/>
    </row>
    <row r="85" spans="1:14" ht="15.75" thickBot="1">
      <c r="B85" s="94" t="s">
        <v>1058</v>
      </c>
      <c r="C85" s="95"/>
      <c r="D85" s="95"/>
      <c r="E85" s="95"/>
      <c r="F85" s="95"/>
      <c r="G85" s="95"/>
      <c r="H85" s="95"/>
      <c r="I85" s="96"/>
      <c r="J85" s="97"/>
      <c r="K85" s="268">
        <v>0.05</v>
      </c>
      <c r="L85" s="1067">
        <f>N78*K85</f>
        <v>2931.8096245106753</v>
      </c>
      <c r="M85" s="1068"/>
      <c r="N85" s="57"/>
    </row>
    <row r="86" spans="1:14" ht="15.75" thickBot="1">
      <c r="B86" s="1069" t="s">
        <v>1037</v>
      </c>
      <c r="C86" s="1070"/>
      <c r="D86" s="1070"/>
      <c r="E86" s="1070"/>
      <c r="F86" s="1070"/>
      <c r="G86" s="1070"/>
      <c r="H86" s="1070"/>
      <c r="I86" s="1070"/>
      <c r="J86" s="1070"/>
      <c r="K86" s="1070"/>
      <c r="L86" s="1070"/>
      <c r="M86" s="1071"/>
      <c r="N86" s="58">
        <f>L83+L84+L85</f>
        <v>17590.857747064052</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76227.050237277552</v>
      </c>
    </row>
    <row r="89" spans="1:14">
      <c r="B89" s="202"/>
      <c r="C89" s="203"/>
      <c r="D89" s="203"/>
      <c r="E89" s="203"/>
      <c r="F89" s="203"/>
      <c r="G89" s="203"/>
      <c r="H89" s="203"/>
      <c r="I89" s="203"/>
      <c r="J89" s="203"/>
      <c r="K89" s="203"/>
      <c r="L89" s="203"/>
      <c r="M89" s="203"/>
      <c r="N89" s="204"/>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340" t="s">
        <v>1060</v>
      </c>
      <c r="F93" s="340"/>
      <c r="G93" s="340"/>
      <c r="H93" s="340"/>
      <c r="I93" s="340"/>
      <c r="J93" s="340"/>
      <c r="K93" s="206"/>
      <c r="L93" s="206"/>
      <c r="M93" s="206"/>
      <c r="N93" s="207"/>
    </row>
    <row r="94" spans="1:14">
      <c r="B94" s="205"/>
      <c r="C94" s="206"/>
      <c r="D94" s="206"/>
      <c r="E94" s="206" t="s">
        <v>1061</v>
      </c>
      <c r="F94" s="206"/>
      <c r="G94" s="206"/>
      <c r="H94" s="206"/>
      <c r="I94" s="206"/>
      <c r="J94" s="206"/>
      <c r="K94" s="206"/>
      <c r="L94" s="206"/>
      <c r="M94" s="206"/>
      <c r="N94" s="207"/>
    </row>
    <row r="95" spans="1:14">
      <c r="B95" s="205"/>
      <c r="C95" s="206"/>
      <c r="D95" s="206"/>
      <c r="E95" s="206" t="s">
        <v>1062</v>
      </c>
      <c r="F95" s="206"/>
      <c r="G95" s="206"/>
      <c r="H95" s="206"/>
      <c r="I95" s="206"/>
      <c r="J95" s="206"/>
      <c r="K95" s="206"/>
      <c r="L95" s="206"/>
      <c r="M95" s="206"/>
      <c r="N95" s="207"/>
    </row>
    <row r="96" spans="1:14">
      <c r="B96" s="205"/>
      <c r="C96" s="206"/>
      <c r="D96" s="206"/>
      <c r="E96" s="206" t="s">
        <v>1063</v>
      </c>
      <c r="F96" s="206"/>
      <c r="G96" s="206"/>
      <c r="H96" s="206"/>
      <c r="I96" s="206"/>
      <c r="J96" s="206"/>
      <c r="K96" s="206"/>
      <c r="L96" s="206"/>
      <c r="M96" s="206"/>
      <c r="N96" s="207"/>
    </row>
    <row r="97" spans="2:14" ht="15.75" thickBot="1">
      <c r="B97" s="205"/>
      <c r="C97" s="206"/>
      <c r="D97" s="206"/>
      <c r="E97" s="206"/>
      <c r="F97" s="206" t="s">
        <v>1064</v>
      </c>
      <c r="G97" s="206"/>
      <c r="H97" s="206"/>
      <c r="I97" s="206"/>
      <c r="J97" s="206"/>
      <c r="K97" s="206"/>
      <c r="L97" s="206"/>
      <c r="M97" s="206"/>
      <c r="N97" s="207"/>
    </row>
    <row r="98" spans="2:14">
      <c r="B98" s="190" t="s">
        <v>1559</v>
      </c>
      <c r="C98" s="191"/>
      <c r="D98" s="191"/>
      <c r="E98" s="191"/>
      <c r="F98" s="191"/>
      <c r="G98" s="191"/>
      <c r="H98" s="191"/>
      <c r="I98" s="191"/>
      <c r="J98" s="191"/>
      <c r="K98" s="191"/>
      <c r="L98" s="191"/>
      <c r="M98" s="191"/>
      <c r="N98" s="192"/>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ht="15.75" thickBot="1">
      <c r="B102" s="211"/>
      <c r="C102" s="212"/>
      <c r="D102" s="212"/>
      <c r="E102" s="212"/>
      <c r="F102" s="212"/>
      <c r="G102" s="212"/>
      <c r="H102" s="212"/>
      <c r="I102" s="212"/>
      <c r="J102" s="212"/>
      <c r="K102" s="212"/>
      <c r="L102" s="212"/>
      <c r="M102" s="212"/>
      <c r="N102" s="213"/>
    </row>
    <row r="103" spans="2:14">
      <c r="B103" s="214"/>
      <c r="C103" s="215"/>
      <c r="D103" s="215"/>
      <c r="E103" s="215"/>
      <c r="F103" s="215"/>
      <c r="G103" s="215"/>
      <c r="H103" s="215"/>
      <c r="I103" s="215"/>
      <c r="J103" s="215"/>
      <c r="K103" s="215"/>
      <c r="L103" s="215"/>
      <c r="M103" s="215"/>
      <c r="N103" s="216"/>
    </row>
    <row r="104" spans="2:14">
      <c r="B104" s="217" t="s">
        <v>1560</v>
      </c>
      <c r="C104" s="218"/>
      <c r="D104" s="218"/>
      <c r="E104" s="218"/>
      <c r="F104" s="218"/>
      <c r="G104" s="218"/>
      <c r="H104" s="218"/>
      <c r="I104" s="218"/>
      <c r="J104" s="218"/>
      <c r="K104" s="218"/>
      <c r="L104" s="218"/>
      <c r="M104" s="218"/>
      <c r="N104" s="219"/>
    </row>
    <row r="105" spans="2:14" ht="15" customHeight="1">
      <c r="B105" s="1184" t="s">
        <v>1561</v>
      </c>
      <c r="C105" s="1185"/>
      <c r="D105" s="1185"/>
      <c r="E105" s="1185"/>
      <c r="F105" s="1185"/>
      <c r="G105" s="1185"/>
      <c r="H105" s="1185"/>
      <c r="I105" s="1185"/>
      <c r="J105" s="1185"/>
      <c r="K105" s="1185"/>
      <c r="L105" s="1185"/>
      <c r="M105" s="1185"/>
      <c r="N105" s="1186"/>
    </row>
    <row r="106" spans="2:14" ht="15" customHeight="1">
      <c r="B106" s="1184"/>
      <c r="C106" s="1185"/>
      <c r="D106" s="1185"/>
      <c r="E106" s="1185"/>
      <c r="F106" s="1185"/>
      <c r="G106" s="1185"/>
      <c r="H106" s="1185"/>
      <c r="I106" s="1185"/>
      <c r="J106" s="1185"/>
      <c r="K106" s="1185"/>
      <c r="L106" s="1185"/>
      <c r="M106" s="1185"/>
      <c r="N106" s="1186"/>
    </row>
    <row r="107" spans="2:14" ht="30" customHeight="1">
      <c r="B107" s="1187" t="s">
        <v>1562</v>
      </c>
      <c r="C107" s="1188"/>
      <c r="D107" s="1188"/>
      <c r="E107" s="1188"/>
      <c r="F107" s="1188"/>
      <c r="G107" s="1188"/>
      <c r="H107" s="1188"/>
      <c r="I107" s="1188"/>
      <c r="J107" s="1188"/>
      <c r="K107" s="1188"/>
      <c r="L107" s="1188"/>
      <c r="M107" s="1188"/>
      <c r="N107" s="1189"/>
    </row>
    <row r="108" spans="2:14">
      <c r="B108" s="1187"/>
      <c r="C108" s="1188"/>
      <c r="D108" s="1188"/>
      <c r="E108" s="1188"/>
      <c r="F108" s="1188"/>
      <c r="G108" s="1188"/>
      <c r="H108" s="1188"/>
      <c r="I108" s="1188"/>
      <c r="J108" s="1188"/>
      <c r="K108" s="1188"/>
      <c r="L108" s="1188"/>
      <c r="M108" s="1188"/>
      <c r="N108" s="118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17"/>
      <c r="C112" s="218"/>
      <c r="D112" s="218"/>
      <c r="E112" s="218"/>
      <c r="F112" s="218"/>
      <c r="G112" s="218"/>
      <c r="H112" s="218"/>
      <c r="I112" s="218"/>
      <c r="J112" s="218"/>
      <c r="K112" s="218"/>
      <c r="L112" s="218"/>
      <c r="M112" s="218"/>
      <c r="N112" s="219"/>
    </row>
    <row r="113" spans="2:14">
      <c r="B113" s="205"/>
      <c r="C113" s="206"/>
      <c r="D113" s="206"/>
      <c r="E113" s="206" t="s">
        <v>1060</v>
      </c>
      <c r="F113" s="340"/>
      <c r="G113" s="340"/>
      <c r="H113" s="206"/>
      <c r="I113" s="206"/>
      <c r="J113" s="206"/>
      <c r="K113" s="206"/>
      <c r="L113" s="206"/>
      <c r="M113" s="206"/>
      <c r="N113" s="207"/>
    </row>
    <row r="114" spans="2:14">
      <c r="B114" s="205"/>
      <c r="C114" s="206"/>
      <c r="D114" s="206"/>
      <c r="E114" s="341" t="s">
        <v>1061</v>
      </c>
      <c r="F114" s="206"/>
      <c r="G114" s="206"/>
      <c r="H114" s="341"/>
      <c r="I114" s="341"/>
      <c r="J114" s="341"/>
      <c r="K114" s="206"/>
      <c r="L114" s="206"/>
      <c r="M114" s="206"/>
      <c r="N114" s="207"/>
    </row>
    <row r="115" spans="2:14">
      <c r="B115" s="205"/>
      <c r="C115" s="206"/>
      <c r="D115" s="206"/>
      <c r="E115" s="220" t="s">
        <v>1065</v>
      </c>
      <c r="F115" s="206"/>
      <c r="G115" s="206"/>
      <c r="H115" s="220"/>
      <c r="I115" s="220"/>
      <c r="J115" s="220"/>
      <c r="K115" s="206"/>
      <c r="L115" s="206"/>
      <c r="M115" s="206"/>
      <c r="N115" s="207"/>
    </row>
    <row r="116" spans="2:14">
      <c r="B116" s="221"/>
      <c r="C116" s="218"/>
      <c r="D116" s="218"/>
      <c r="E116" s="206" t="s">
        <v>1063</v>
      </c>
      <c r="F116" s="206"/>
      <c r="G116" s="206"/>
      <c r="H116" s="206"/>
      <c r="I116" s="206"/>
      <c r="J116" s="206"/>
      <c r="K116" s="218"/>
      <c r="L116" s="218"/>
      <c r="M116" s="218"/>
      <c r="N116" s="219"/>
    </row>
    <row r="117" spans="2:14">
      <c r="B117" s="221"/>
      <c r="C117" s="218"/>
      <c r="D117" s="218"/>
      <c r="E117" s="218"/>
      <c r="F117" s="206"/>
      <c r="G117" s="206"/>
      <c r="H117" s="206"/>
      <c r="I117" s="206"/>
      <c r="J117" s="206"/>
      <c r="K117" s="218"/>
      <c r="L117" s="218"/>
      <c r="M117" s="218"/>
      <c r="N117" s="219"/>
    </row>
    <row r="118" spans="2:14">
      <c r="B118" s="221" t="s">
        <v>1563</v>
      </c>
      <c r="C118" s="220"/>
      <c r="D118" s="220"/>
      <c r="E118" s="206"/>
      <c r="F118" s="206"/>
      <c r="G118" s="206"/>
      <c r="H118" s="206"/>
      <c r="I118" s="206"/>
      <c r="J118" s="1180"/>
      <c r="K118" s="1180"/>
      <c r="L118" s="1180"/>
      <c r="M118" s="1180"/>
      <c r="N118" s="1181"/>
    </row>
    <row r="119" spans="2:14" ht="15.75" thickBot="1">
      <c r="B119" s="342" t="s">
        <v>1564</v>
      </c>
      <c r="C119" s="343"/>
      <c r="D119" s="343"/>
      <c r="E119" s="222"/>
      <c r="F119" s="222"/>
      <c r="G119" s="222"/>
      <c r="H119" s="222"/>
      <c r="I119" s="222"/>
      <c r="J119" s="1182"/>
      <c r="K119" s="1182"/>
      <c r="L119" s="1182"/>
      <c r="M119" s="1182"/>
      <c r="N119" s="1183"/>
    </row>
  </sheetData>
  <mergeCells count="64">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 ref="L60:M60"/>
    <mergeCell ref="L61:M61"/>
    <mergeCell ref="B38:H38"/>
    <mergeCell ref="L12:N12"/>
    <mergeCell ref="C30:I30"/>
    <mergeCell ref="L30:M30"/>
    <mergeCell ref="B35:H35"/>
    <mergeCell ref="I35:J35"/>
    <mergeCell ref="L35:M35"/>
    <mergeCell ref="C29:I29"/>
    <mergeCell ref="B65:M65"/>
    <mergeCell ref="B69:H69"/>
    <mergeCell ref="L69:M69"/>
    <mergeCell ref="B75:H75"/>
    <mergeCell ref="L75:M75"/>
    <mergeCell ref="L84:M84"/>
    <mergeCell ref="L85:M85"/>
    <mergeCell ref="B86:M86"/>
    <mergeCell ref="B88:M88"/>
    <mergeCell ref="B76:M76"/>
    <mergeCell ref="B78:M78"/>
    <mergeCell ref="B82:H82"/>
    <mergeCell ref="L82:M82"/>
    <mergeCell ref="B83:H83"/>
    <mergeCell ref="L83:M83"/>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D11:E11"/>
    <mergeCell ref="L5:L6"/>
    <mergeCell ref="M5:M6"/>
    <mergeCell ref="N5:N6"/>
    <mergeCell ref="C6:J6"/>
    <mergeCell ref="B10:E10"/>
    <mergeCell ref="I10:J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zoomScale="77" zoomScaleNormal="77" workbookViewId="0">
      <selection activeCell="B116" sqref="B116"/>
    </sheetView>
  </sheetViews>
  <sheetFormatPr baseColWidth="10" defaultRowHeight="1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1293</v>
      </c>
      <c r="C31" s="84" t="s">
        <v>1514</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180</v>
      </c>
      <c r="B36" s="1102" t="str">
        <f>VLOOKUP(A36,EQUIPOS!A6:D154,3,FALSE)</f>
        <v>Compresor 120 HP, con martillo.</v>
      </c>
      <c r="C36" s="1103"/>
      <c r="D36" s="1103"/>
      <c r="E36" s="1103"/>
      <c r="F36" s="1103"/>
      <c r="G36" s="1103"/>
      <c r="H36" s="1105"/>
      <c r="I36" s="230"/>
      <c r="J36" s="231"/>
      <c r="K36" s="232">
        <f>VLOOKUP(A36,EQUIPOS!A6:D163,4,FALSE)</f>
        <v>75000</v>
      </c>
      <c r="L36" s="233"/>
      <c r="M36" s="296">
        <v>2.5</v>
      </c>
      <c r="N36" s="235">
        <f>K36/M36</f>
        <v>30000</v>
      </c>
    </row>
    <row r="37" spans="1:14">
      <c r="A37" s="116" t="s">
        <v>129</v>
      </c>
      <c r="B37" s="1102" t="str">
        <f>VLOOKUP(A37,EQUIPOS!A7:D154,3,FALSE)</f>
        <v xml:space="preserve">Buldozer, Potencia al volante de 140 HP, motor de 2200 RPM, longitud de hoja 4,80m. </v>
      </c>
      <c r="C37" s="1103"/>
      <c r="D37" s="1103"/>
      <c r="E37" s="1103"/>
      <c r="F37" s="1103"/>
      <c r="G37" s="1103"/>
      <c r="H37" s="1105"/>
      <c r="I37" s="344"/>
      <c r="J37" s="345"/>
      <c r="K37" s="232">
        <f>VLOOKUP(A37,EQUIPOS!A7:D164,4,FALSE)</f>
        <v>196350</v>
      </c>
      <c r="L37" s="295"/>
      <c r="M37" s="296">
        <v>100</v>
      </c>
      <c r="N37" s="235">
        <f>K37/M37</f>
        <v>1963.5</v>
      </c>
    </row>
    <row r="38" spans="1:14">
      <c r="A38" s="116" t="s">
        <v>261</v>
      </c>
      <c r="B38" s="1102" t="str">
        <f>VLOOKUP(A38,EQUIPOS!A8:D154,3,FALSE)</f>
        <v xml:space="preserve">Motobomba 3 PULGADAS (incluye operario)
</v>
      </c>
      <c r="C38" s="1103"/>
      <c r="D38" s="1103"/>
      <c r="E38" s="1103"/>
      <c r="F38" s="1103"/>
      <c r="G38" s="1103"/>
      <c r="H38" s="1105"/>
      <c r="I38" s="288"/>
      <c r="J38" s="290"/>
      <c r="K38" s="232">
        <f>VLOOKUP(A38,EQUIPOS!A8:D165,4,FALSE)</f>
        <v>6312.4877285925213</v>
      </c>
      <c r="L38" s="346"/>
      <c r="M38" s="347">
        <v>8</v>
      </c>
      <c r="N38" s="235">
        <f>K38/M38</f>
        <v>789.06096607406516</v>
      </c>
    </row>
    <row r="39" spans="1:14">
      <c r="A39" t="s">
        <v>312</v>
      </c>
      <c r="B39" s="1102" t="str">
        <f>VLOOKUP(A39,EQUIPOS!A9:D154,3,FALSE)</f>
        <v>Retroexcavadora sobre oruga, potencia 138 HP, balde de 1,5 m3.</v>
      </c>
      <c r="C39" s="1103"/>
      <c r="D39" s="1103"/>
      <c r="E39" s="1103"/>
      <c r="F39" s="1103"/>
      <c r="G39" s="1103"/>
      <c r="H39" s="1105"/>
      <c r="I39" s="42"/>
      <c r="J39" s="43"/>
      <c r="K39" s="232">
        <f>VLOOKUP(A39,EQUIPOS!A9:D166,4,FALSE)</f>
        <v>148800</v>
      </c>
      <c r="L39" s="239"/>
      <c r="M39" s="296">
        <v>8</v>
      </c>
      <c r="N39" s="235">
        <f>K39/M39</f>
        <v>18600</v>
      </c>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0.01</v>
      </c>
      <c r="N41" s="302">
        <f>N78*M41</f>
        <v>181.97019333333333</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51534.531159407401</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29" t="s">
        <v>376</v>
      </c>
      <c r="B48" s="49" t="str">
        <f>VLOOKUP(A48,MATERIALES!A5:D373,3,FALSE)</f>
        <v>Anfo</v>
      </c>
      <c r="C48" s="244"/>
      <c r="D48" s="244"/>
      <c r="E48" s="244"/>
      <c r="F48" s="244"/>
      <c r="G48" s="244"/>
      <c r="H48" s="244"/>
      <c r="I48" s="231"/>
      <c r="J48" s="187" t="str">
        <f>VLOOKUP(A48,MATERIALES!A4:D640,2,FALSE)</f>
        <v>kg</v>
      </c>
      <c r="K48" s="245">
        <v>0.3</v>
      </c>
      <c r="L48" s="230"/>
      <c r="M48" s="338">
        <f>VLOOKUP(A48,MATERIALES!A5:D396,4,FALSE)</f>
        <v>4857.0483817618851</v>
      </c>
      <c r="N48" s="235">
        <f>K48*M48</f>
        <v>1457.1145145285655</v>
      </c>
    </row>
    <row r="49" spans="1:14">
      <c r="A49" s="129" t="s">
        <v>427</v>
      </c>
      <c r="B49" s="49" t="str">
        <f>VLOOKUP(A49,MATERIALES!A6:D373,3,FALSE)</f>
        <v>Cordón detonante</v>
      </c>
      <c r="C49" s="348"/>
      <c r="D49" s="348"/>
      <c r="E49" s="348"/>
      <c r="F49" s="348"/>
      <c r="G49" s="348"/>
      <c r="H49" s="348"/>
      <c r="I49" s="348"/>
      <c r="J49" s="274" t="str">
        <f>VLOOKUP(A49,MATERIALES!A5:D641,2,FALSE)</f>
        <v>m</v>
      </c>
      <c r="K49" s="336">
        <v>3</v>
      </c>
      <c r="L49" s="344"/>
      <c r="M49" s="338">
        <f>VLOOKUP(A49,MATERIALES!A6:D397,4,FALSE)</f>
        <v>1267.869644711822</v>
      </c>
      <c r="N49" s="235">
        <f t="shared" ref="N49:N54" si="0">K49*M49</f>
        <v>3803.6089341354664</v>
      </c>
    </row>
    <row r="50" spans="1:14">
      <c r="A50" s="129" t="s">
        <v>462</v>
      </c>
      <c r="B50" s="49" t="str">
        <f>VLOOKUP(A50,MATERIALES!A6:D373,3,FALSE)</f>
        <v>Explosivos  75% (INDUGEL)</v>
      </c>
      <c r="C50" s="348"/>
      <c r="D50" s="348"/>
      <c r="E50" s="348"/>
      <c r="F50" s="348"/>
      <c r="G50" s="348"/>
      <c r="H50" s="348"/>
      <c r="I50" s="348"/>
      <c r="J50" s="275" t="str">
        <f>VLOOKUP(A50,MATERIALES!A6:D642,2,FALSE)</f>
        <v>lb</v>
      </c>
      <c r="K50" s="336">
        <v>0.25</v>
      </c>
      <c r="L50" s="344"/>
      <c r="M50" s="338">
        <f>VLOOKUP(A50,MATERIALES!A6:D398,4,FALSE)</f>
        <v>6350.6623958182436</v>
      </c>
      <c r="N50" s="235">
        <f t="shared" si="0"/>
        <v>1587.6655989545609</v>
      </c>
    </row>
    <row r="51" spans="1:14">
      <c r="A51" s="129" t="s">
        <v>467</v>
      </c>
      <c r="B51" s="49" t="str">
        <f>VLOOKUP(A51,MATERIALES!A6:D373,3,FALSE)</f>
        <v>Fulminantes</v>
      </c>
      <c r="C51" s="348"/>
      <c r="D51" s="348"/>
      <c r="E51" s="348"/>
      <c r="F51" s="348"/>
      <c r="G51" s="348"/>
      <c r="H51" s="348"/>
      <c r="I51" s="348"/>
      <c r="J51" s="275" t="str">
        <f>VLOOKUP(A51,MATERIALES!A6:D643,2,FALSE)</f>
        <v>u</v>
      </c>
      <c r="K51" s="336">
        <v>1</v>
      </c>
      <c r="L51" s="344"/>
      <c r="M51" s="338">
        <f>VLOOKUP(A51,MATERIALES!A6:D399,4,FALSE)</f>
        <v>694.12750248092743</v>
      </c>
      <c r="N51" s="235">
        <f t="shared" si="0"/>
        <v>694.12750248092743</v>
      </c>
    </row>
    <row r="52" spans="1:14">
      <c r="A52" s="129" t="s">
        <v>567</v>
      </c>
      <c r="B52" s="49" t="str">
        <f>VLOOKUP(A52,MATERIALES!A7:D373,3,FALSE)</f>
        <v>Mecha Lenta</v>
      </c>
      <c r="C52" s="348"/>
      <c r="D52" s="348"/>
      <c r="E52" s="348"/>
      <c r="F52" s="348"/>
      <c r="G52" s="348"/>
      <c r="H52" s="348"/>
      <c r="I52" s="348"/>
      <c r="J52" s="275" t="str">
        <f>VLOOKUP(A52,MATERIALES!A6:D644,2,FALSE)</f>
        <v>m</v>
      </c>
      <c r="K52" s="336">
        <v>1</v>
      </c>
      <c r="L52" s="344"/>
      <c r="M52" s="338">
        <f>VLOOKUP(A52,MATERIALES!A7:D400,4,FALSE)</f>
        <v>646.7998959817121</v>
      </c>
      <c r="N52" s="235">
        <f t="shared" si="0"/>
        <v>646.7998959817121</v>
      </c>
    </row>
    <row r="53" spans="1:14">
      <c r="A53" s="173" t="s">
        <v>918</v>
      </c>
      <c r="B53" s="49" t="str">
        <f>VLOOKUP(A53,MATERIALES!A7:D373,3,FALSE)</f>
        <v xml:space="preserve">Escolta y transporte (una tarifa por cada m3 escoltado y transportado)
</v>
      </c>
      <c r="C53" s="348"/>
      <c r="D53" s="348"/>
      <c r="E53" s="348"/>
      <c r="F53" s="348"/>
      <c r="G53" s="348"/>
      <c r="H53" s="348"/>
      <c r="I53" s="348"/>
      <c r="J53" s="275" t="str">
        <f>VLOOKUP(A53,MATERIALES!A6:D644,2,FALSE)</f>
        <v>kg</v>
      </c>
      <c r="K53" s="336">
        <v>0.45800000000000002</v>
      </c>
      <c r="L53" s="344"/>
      <c r="M53" s="338">
        <f>VLOOKUP(A53,MATERIALES!A7:D400,4,FALSE)</f>
        <v>4755.8529303052946</v>
      </c>
      <c r="N53" s="235">
        <f>K53*M53</f>
        <v>2178.1806420798252</v>
      </c>
    </row>
    <row r="54" spans="1:14">
      <c r="A54" s="129" t="s">
        <v>448</v>
      </c>
      <c r="B54" s="49" t="str">
        <f>VLOOKUP(A54,MATERIALES!A8:D373,3,FALSE)</f>
        <v xml:space="preserve">Derechos de explotación y/o disposición de materiales
</v>
      </c>
      <c r="C54" s="348"/>
      <c r="D54" s="348"/>
      <c r="E54" s="348"/>
      <c r="F54" s="348"/>
      <c r="G54" s="348"/>
      <c r="H54" s="348"/>
      <c r="I54" s="348"/>
      <c r="J54" s="275" t="str">
        <f>VLOOKUP(A54,MATERIALES!A7:D645,2,FALSE)</f>
        <v>m3</v>
      </c>
      <c r="K54" s="336">
        <v>1.3</v>
      </c>
      <c r="L54" s="344"/>
      <c r="M54" s="338">
        <f>VLOOKUP(A54,MATERIALES!A8:D401,4,FALSE)</f>
        <v>2784.8822775658364</v>
      </c>
      <c r="N54" s="235">
        <f t="shared" si="0"/>
        <v>3620.3469608355872</v>
      </c>
    </row>
    <row r="55" spans="1:14" ht="15.75" thickBot="1">
      <c r="B55" s="49"/>
      <c r="C55" s="273"/>
      <c r="D55" s="273"/>
      <c r="E55" s="273"/>
      <c r="F55" s="273"/>
      <c r="G55" s="273"/>
      <c r="H55" s="273"/>
      <c r="I55" s="273"/>
      <c r="J55" s="358"/>
      <c r="K55" s="118"/>
      <c r="L55" s="286"/>
      <c r="M55" s="338"/>
      <c r="N55" s="235"/>
    </row>
    <row r="56" spans="1:14" ht="15.75" thickBot="1">
      <c r="B56" s="1069" t="s">
        <v>1037</v>
      </c>
      <c r="C56" s="1070"/>
      <c r="D56" s="1070"/>
      <c r="E56" s="1070"/>
      <c r="F56" s="1070"/>
      <c r="G56" s="1070"/>
      <c r="H56" s="1070"/>
      <c r="I56" s="1070"/>
      <c r="J56" s="1070"/>
      <c r="K56" s="1070"/>
      <c r="L56" s="1070"/>
      <c r="M56" s="1071"/>
      <c r="N56" s="334">
        <f>SUM(N48:N55)</f>
        <v>13987.844048996645</v>
      </c>
    </row>
    <row r="57" spans="1:14">
      <c r="B57" s="39"/>
      <c r="C57" s="40"/>
      <c r="D57" s="40"/>
      <c r="E57" s="40"/>
      <c r="F57" s="40"/>
      <c r="G57" s="40"/>
      <c r="H57" s="40"/>
      <c r="I57" s="40"/>
      <c r="J57" s="40"/>
      <c r="K57" s="40"/>
      <c r="L57" s="40"/>
      <c r="M57" s="40"/>
      <c r="N57" s="41"/>
    </row>
    <row r="58" spans="1:14">
      <c r="B58" s="70" t="s">
        <v>1040</v>
      </c>
      <c r="C58" s="71"/>
      <c r="D58" s="71"/>
      <c r="E58" s="71"/>
      <c r="F58" s="71"/>
      <c r="G58" s="71"/>
      <c r="H58" s="71"/>
      <c r="I58" s="71"/>
      <c r="J58" s="71"/>
      <c r="K58" s="71"/>
      <c r="L58" s="71"/>
      <c r="M58" s="71"/>
      <c r="N58" s="72"/>
    </row>
    <row r="59" spans="1:14" ht="15.75" thickBot="1">
      <c r="B59" s="74"/>
      <c r="C59" s="67"/>
      <c r="D59" s="67"/>
      <c r="E59" s="67"/>
      <c r="F59" s="67"/>
      <c r="G59" s="67"/>
      <c r="H59" s="67"/>
      <c r="I59" s="67"/>
      <c r="J59" s="67"/>
      <c r="K59" s="67"/>
      <c r="L59" s="67"/>
      <c r="M59" s="67"/>
      <c r="N59" s="69"/>
    </row>
    <row r="60" spans="1:14" ht="25.5">
      <c r="B60" s="276" t="s">
        <v>1041</v>
      </c>
      <c r="C60" s="277"/>
      <c r="D60" s="277"/>
      <c r="E60" s="277"/>
      <c r="F60" s="277"/>
      <c r="G60" s="277"/>
      <c r="H60" s="79" t="s">
        <v>1029</v>
      </c>
      <c r="I60" s="80" t="s">
        <v>1042</v>
      </c>
      <c r="J60" s="81" t="s">
        <v>1043</v>
      </c>
      <c r="K60" s="79" t="s">
        <v>1044</v>
      </c>
      <c r="L60" s="1118" t="s">
        <v>1045</v>
      </c>
      <c r="M60" s="1119"/>
      <c r="N60" s="82" t="s">
        <v>1035</v>
      </c>
    </row>
    <row r="61" spans="1:14">
      <c r="A61" t="s">
        <v>1127</v>
      </c>
      <c r="B61" s="52" t="str">
        <f>VLOOKUP(A61,TRANSPORTE!A5:D117,3,FALSE)</f>
        <v>Transporte de material de excavación</v>
      </c>
      <c r="C61" s="279"/>
      <c r="D61" s="279"/>
      <c r="E61" s="279"/>
      <c r="F61" s="279"/>
      <c r="G61" s="279"/>
      <c r="H61" s="274" t="s">
        <v>1287</v>
      </c>
      <c r="I61" s="242">
        <v>1.3</v>
      </c>
      <c r="J61" s="249">
        <v>1</v>
      </c>
      <c r="K61" s="242">
        <f>I61*J61</f>
        <v>1.3</v>
      </c>
      <c r="L61" s="1106">
        <f>VLOOKUP(A61,TRANSPORTE!A5:D117,4,FALSE)</f>
        <v>946.969696969697</v>
      </c>
      <c r="M61" s="1107"/>
      <c r="N61" s="250">
        <f>K61*L61</f>
        <v>1231.0606060606062</v>
      </c>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74"/>
      <c r="I64" s="242"/>
      <c r="J64" s="249"/>
      <c r="K64" s="242"/>
      <c r="L64" s="1106"/>
      <c r="M64" s="1107"/>
      <c r="N64" s="250"/>
    </row>
    <row r="65" spans="1:15">
      <c r="B65" s="52"/>
      <c r="C65" s="53"/>
      <c r="D65" s="53"/>
      <c r="E65" s="53"/>
      <c r="F65" s="53"/>
      <c r="G65" s="53"/>
      <c r="H65" s="251"/>
      <c r="I65" s="242"/>
      <c r="J65" s="242"/>
      <c r="K65" s="242"/>
      <c r="L65" s="252"/>
      <c r="M65" s="253"/>
      <c r="N65" s="254"/>
    </row>
    <row r="66" spans="1:15" ht="15.75" thickBot="1">
      <c r="B66" s="361"/>
      <c r="C66" s="362"/>
      <c r="D66" s="362"/>
      <c r="E66" s="362"/>
      <c r="F66" s="362"/>
      <c r="G66" s="362"/>
      <c r="H66" s="54"/>
      <c r="I66" s="118"/>
      <c r="J66" s="118"/>
      <c r="K66" s="118"/>
      <c r="L66" s="1087"/>
      <c r="M66" s="1088"/>
      <c r="N66" s="119"/>
    </row>
    <row r="67" spans="1:15" ht="15.75" thickBot="1">
      <c r="B67" s="1078" t="s">
        <v>1037</v>
      </c>
      <c r="C67" s="1079"/>
      <c r="D67" s="1079"/>
      <c r="E67" s="1079"/>
      <c r="F67" s="1079"/>
      <c r="G67" s="1079"/>
      <c r="H67" s="1079"/>
      <c r="I67" s="1079"/>
      <c r="J67" s="1079"/>
      <c r="K67" s="1079"/>
      <c r="L67" s="1079"/>
      <c r="M67" s="1080"/>
      <c r="N67" s="107">
        <f>N61+N62+N63+N64+N65</f>
        <v>1231.0606060606062</v>
      </c>
    </row>
    <row r="68" spans="1:15">
      <c r="B68" s="39"/>
      <c r="C68" s="40"/>
      <c r="D68" s="40"/>
      <c r="E68" s="40"/>
      <c r="F68" s="40"/>
      <c r="G68" s="40"/>
      <c r="H68" s="40"/>
      <c r="I68" s="40"/>
      <c r="J68" s="40"/>
      <c r="K68" s="40"/>
      <c r="L68" s="40"/>
      <c r="M68" s="40"/>
      <c r="N68" s="41"/>
    </row>
    <row r="69" spans="1:15">
      <c r="B69" s="70" t="s">
        <v>1046</v>
      </c>
      <c r="C69" s="71"/>
      <c r="D69" s="71"/>
      <c r="E69" s="71"/>
      <c r="F69" s="71"/>
      <c r="G69" s="71"/>
      <c r="H69" s="71"/>
      <c r="I69" s="71"/>
      <c r="J69" s="71"/>
      <c r="K69" s="71"/>
      <c r="L69" s="71"/>
      <c r="M69" s="71"/>
      <c r="N69" s="72"/>
    </row>
    <row r="70" spans="1:15" ht="15.75" thickBot="1">
      <c r="B70" s="74"/>
      <c r="C70" s="67"/>
      <c r="D70" s="67"/>
      <c r="E70" s="67"/>
      <c r="F70" s="67"/>
      <c r="G70" s="67"/>
      <c r="H70" s="67"/>
      <c r="I70" s="67"/>
      <c r="J70" s="67"/>
      <c r="K70" s="67"/>
      <c r="L70" s="67"/>
      <c r="M70" s="67"/>
      <c r="N70" s="69"/>
    </row>
    <row r="71" spans="1:15" ht="25.5">
      <c r="B71" s="1089" t="s">
        <v>1047</v>
      </c>
      <c r="C71" s="1090"/>
      <c r="D71" s="1090"/>
      <c r="E71" s="1090"/>
      <c r="F71" s="1090"/>
      <c r="G71" s="1090"/>
      <c r="H71" s="1090"/>
      <c r="I71" s="79" t="s">
        <v>1048</v>
      </c>
      <c r="J71" s="81" t="s">
        <v>1281</v>
      </c>
      <c r="K71" s="80" t="s">
        <v>1050</v>
      </c>
      <c r="L71" s="1091" t="s">
        <v>1034</v>
      </c>
      <c r="M71" s="1092"/>
      <c r="N71" s="101" t="s">
        <v>1035</v>
      </c>
    </row>
    <row r="72" spans="1:15">
      <c r="A72" s="130" t="s">
        <v>15</v>
      </c>
      <c r="B72" s="55" t="str">
        <f>VLOOKUP(A72,'MANO DE OBRA'!A8:D68,3,FALSE)</f>
        <v>Obrero (6)</v>
      </c>
      <c r="C72" s="53"/>
      <c r="D72" s="53"/>
      <c r="E72" s="53"/>
      <c r="F72" s="53"/>
      <c r="G72" s="53"/>
      <c r="H72" s="53"/>
      <c r="I72" s="255">
        <f>K72/J72*100</f>
        <v>147543.4</v>
      </c>
      <c r="J72" s="256">
        <v>185</v>
      </c>
      <c r="K72" s="257">
        <f>VLOOKUP(A72,'MANO DE OBRA'!A8:D99,4,FALSE)</f>
        <v>272955.28999999998</v>
      </c>
      <c r="L72" s="56"/>
      <c r="M72" s="357">
        <v>20</v>
      </c>
      <c r="N72" s="335">
        <f>K72/M72</f>
        <v>13647.764499999999</v>
      </c>
      <c r="O72" s="109"/>
    </row>
    <row r="73" spans="1:15">
      <c r="A73" s="130" t="s">
        <v>30</v>
      </c>
      <c r="B73" s="55" t="str">
        <f>VLOOKUP(A73,'MANO DE OBRA'!A8:D69,3,FALSE)</f>
        <v>Oficial</v>
      </c>
      <c r="C73" s="53"/>
      <c r="D73" s="53"/>
      <c r="E73" s="53"/>
      <c r="F73" s="53"/>
      <c r="G73" s="53"/>
      <c r="H73" s="53"/>
      <c r="I73" s="255">
        <f>K73/J73*100</f>
        <v>49181.133333333331</v>
      </c>
      <c r="J73" s="256">
        <v>185</v>
      </c>
      <c r="K73" s="257">
        <f>VLOOKUP(A73,'MANO DE OBRA'!A8:D100,4,FALSE)</f>
        <v>90985.096666666665</v>
      </c>
      <c r="L73" s="56"/>
      <c r="M73" s="355">
        <v>20</v>
      </c>
      <c r="N73" s="335">
        <f>K73/M73</f>
        <v>4549.2548333333334</v>
      </c>
    </row>
    <row r="74" spans="1:15">
      <c r="B74" s="55"/>
      <c r="C74" s="53"/>
      <c r="D74" s="53"/>
      <c r="E74" s="53"/>
      <c r="F74" s="53"/>
      <c r="G74" s="53"/>
      <c r="H74" s="53"/>
      <c r="I74" s="242"/>
      <c r="J74" s="260"/>
      <c r="K74" s="261"/>
      <c r="L74" s="56"/>
      <c r="M74" s="263"/>
      <c r="N74" s="259"/>
    </row>
    <row r="75" spans="1:15">
      <c r="B75" s="55"/>
      <c r="C75" s="53"/>
      <c r="D75" s="53"/>
      <c r="E75" s="53"/>
      <c r="F75" s="53"/>
      <c r="G75" s="53"/>
      <c r="H75" s="53"/>
      <c r="I75" s="242"/>
      <c r="J75" s="260"/>
      <c r="K75" s="261"/>
      <c r="L75" s="280"/>
      <c r="M75" s="263"/>
      <c r="N75" s="259"/>
    </row>
    <row r="76" spans="1:15">
      <c r="B76" s="55"/>
      <c r="C76" s="53"/>
      <c r="D76" s="53"/>
      <c r="E76" s="53"/>
      <c r="F76" s="53"/>
      <c r="G76" s="53"/>
      <c r="H76" s="53"/>
      <c r="I76" s="242"/>
      <c r="J76" s="260"/>
      <c r="K76" s="261"/>
      <c r="L76" s="280"/>
      <c r="M76" s="263"/>
      <c r="N76" s="259"/>
    </row>
    <row r="77" spans="1:15" ht="15.75" thickBot="1">
      <c r="B77" s="1093"/>
      <c r="C77" s="1094"/>
      <c r="D77" s="1094"/>
      <c r="E77" s="1094"/>
      <c r="F77" s="1094"/>
      <c r="G77" s="1094"/>
      <c r="H77" s="1094"/>
      <c r="I77" s="118"/>
      <c r="J77" s="118"/>
      <c r="K77" s="118"/>
      <c r="L77" s="1095"/>
      <c r="M77" s="1095"/>
      <c r="N77" s="51"/>
    </row>
    <row r="78" spans="1:15" ht="15.75" thickBot="1">
      <c r="B78" s="1078" t="s">
        <v>1037</v>
      </c>
      <c r="C78" s="1079"/>
      <c r="D78" s="1079"/>
      <c r="E78" s="1079"/>
      <c r="F78" s="1079"/>
      <c r="G78" s="1079"/>
      <c r="H78" s="1079"/>
      <c r="I78" s="1079"/>
      <c r="J78" s="1079"/>
      <c r="K78" s="1079"/>
      <c r="L78" s="1079"/>
      <c r="M78" s="1080"/>
      <c r="N78" s="264">
        <f>SUM(N72:N77)</f>
        <v>18197.019333333334</v>
      </c>
    </row>
    <row r="79" spans="1:15" ht="15.75" thickBot="1">
      <c r="B79" s="39"/>
      <c r="C79" s="40"/>
      <c r="D79" s="40"/>
      <c r="E79" s="40"/>
      <c r="F79" s="40"/>
      <c r="G79" s="40"/>
      <c r="H79" s="40"/>
      <c r="I79" s="40"/>
      <c r="J79" s="40"/>
      <c r="K79" s="40"/>
      <c r="L79" s="40"/>
      <c r="M79" s="40"/>
      <c r="N79" s="41"/>
    </row>
    <row r="80" spans="1:15" ht="15.75" thickBot="1">
      <c r="B80" s="1069" t="s">
        <v>1051</v>
      </c>
      <c r="C80" s="1070"/>
      <c r="D80" s="1070"/>
      <c r="E80" s="1070"/>
      <c r="F80" s="1070"/>
      <c r="G80" s="1070"/>
      <c r="H80" s="1070"/>
      <c r="I80" s="1070"/>
      <c r="J80" s="1070"/>
      <c r="K80" s="1070"/>
      <c r="L80" s="1070"/>
      <c r="M80" s="1071"/>
      <c r="N80" s="102">
        <f>N43+N56+N67+N78</f>
        <v>84950.455147797984</v>
      </c>
    </row>
    <row r="81" spans="1:14">
      <c r="B81" s="39"/>
      <c r="C81" s="40"/>
      <c r="D81" s="40"/>
      <c r="E81" s="40"/>
      <c r="F81" s="40"/>
      <c r="G81" s="40"/>
      <c r="H81" s="40"/>
      <c r="I81" s="40"/>
      <c r="J81" s="40"/>
      <c r="K81" s="40"/>
      <c r="L81" s="40"/>
      <c r="M81" s="40"/>
      <c r="N81" s="41"/>
    </row>
    <row r="82" spans="1:14">
      <c r="B82" s="70" t="s">
        <v>1052</v>
      </c>
      <c r="C82" s="71"/>
      <c r="D82" s="71"/>
      <c r="E82" s="71"/>
      <c r="F82" s="71"/>
      <c r="G82" s="71"/>
      <c r="H82" s="71"/>
      <c r="I82" s="71"/>
      <c r="J82" s="71"/>
      <c r="K82" s="71"/>
      <c r="L82" s="71"/>
      <c r="M82" s="71"/>
      <c r="N82" s="72"/>
    </row>
    <row r="83" spans="1:14" ht="15.75" thickBot="1">
      <c r="B83" s="74"/>
      <c r="C83" s="67"/>
      <c r="D83" s="67"/>
      <c r="E83" s="67"/>
      <c r="F83" s="67"/>
      <c r="G83" s="67"/>
      <c r="H83" s="67"/>
      <c r="I83" s="67"/>
      <c r="J83" s="67"/>
      <c r="K83" s="67"/>
      <c r="L83" s="67"/>
      <c r="M83" s="67"/>
      <c r="N83" s="69"/>
    </row>
    <row r="84" spans="1:14">
      <c r="B84" s="1081" t="s">
        <v>1053</v>
      </c>
      <c r="C84" s="1082"/>
      <c r="D84" s="1082"/>
      <c r="E84" s="1082"/>
      <c r="F84" s="1082"/>
      <c r="G84" s="1082"/>
      <c r="H84" s="1082"/>
      <c r="I84" s="277"/>
      <c r="J84" s="294"/>
      <c r="K84" s="265" t="s">
        <v>1054</v>
      </c>
      <c r="L84" s="1083" t="s">
        <v>1055</v>
      </c>
      <c r="M84" s="1084"/>
      <c r="N84" s="266"/>
    </row>
    <row r="85" spans="1:14">
      <c r="B85" s="1085" t="s">
        <v>1056</v>
      </c>
      <c r="C85" s="1086"/>
      <c r="D85" s="1086"/>
      <c r="E85" s="1086"/>
      <c r="F85" s="1086"/>
      <c r="G85" s="1086"/>
      <c r="H85" s="1086"/>
      <c r="I85" s="90"/>
      <c r="J85" s="91"/>
      <c r="K85" s="267">
        <v>0.2</v>
      </c>
      <c r="L85" s="1065">
        <f>N80*K85</f>
        <v>16990.091029559597</v>
      </c>
      <c r="M85" s="1066"/>
      <c r="N85" s="57"/>
    </row>
    <row r="86" spans="1:14">
      <c r="B86" s="92" t="s">
        <v>1057</v>
      </c>
      <c r="C86" s="93"/>
      <c r="D86" s="93"/>
      <c r="E86" s="93"/>
      <c r="F86" s="93"/>
      <c r="G86" s="93"/>
      <c r="H86" s="93"/>
      <c r="I86" s="90"/>
      <c r="J86" s="91"/>
      <c r="K86" s="267">
        <v>0.05</v>
      </c>
      <c r="L86" s="1065">
        <f>N80*K86</f>
        <v>4247.5227573898992</v>
      </c>
      <c r="M86" s="1066"/>
      <c r="N86" s="57"/>
    </row>
    <row r="87" spans="1:14" ht="15.75" thickBot="1">
      <c r="B87" s="94" t="s">
        <v>1058</v>
      </c>
      <c r="C87" s="95"/>
      <c r="D87" s="95"/>
      <c r="E87" s="95"/>
      <c r="F87" s="95"/>
      <c r="G87" s="95"/>
      <c r="H87" s="95"/>
      <c r="I87" s="96"/>
      <c r="J87" s="97"/>
      <c r="K87" s="268">
        <v>0.05</v>
      </c>
      <c r="L87" s="1067">
        <f>N80*K87</f>
        <v>4247.5227573898992</v>
      </c>
      <c r="M87" s="1068"/>
      <c r="N87" s="57"/>
    </row>
    <row r="88" spans="1:14" ht="15.75" thickBot="1">
      <c r="B88" s="1069" t="s">
        <v>1037</v>
      </c>
      <c r="C88" s="1070"/>
      <c r="D88" s="1070"/>
      <c r="E88" s="1070"/>
      <c r="F88" s="1070"/>
      <c r="G88" s="1070"/>
      <c r="H88" s="1070"/>
      <c r="I88" s="1070"/>
      <c r="J88" s="1070"/>
      <c r="K88" s="1070"/>
      <c r="L88" s="1070"/>
      <c r="M88" s="1071"/>
      <c r="N88" s="58">
        <f>L85+L86+L87</f>
        <v>25485.136544339395</v>
      </c>
    </row>
    <row r="89" spans="1:14" ht="15.75" thickBot="1">
      <c r="B89" s="39"/>
      <c r="C89" s="40"/>
      <c r="D89" s="40"/>
      <c r="E89" s="40"/>
      <c r="F89" s="40"/>
      <c r="G89" s="40"/>
      <c r="H89" s="40"/>
      <c r="I89" s="40"/>
      <c r="J89" s="40"/>
      <c r="K89" s="40"/>
      <c r="L89" s="40"/>
      <c r="M89" s="40"/>
      <c r="N89" s="41"/>
    </row>
    <row r="90" spans="1:14" ht="15.75" thickBot="1">
      <c r="A90" t="s">
        <v>1490</v>
      </c>
      <c r="B90" s="1069" t="s">
        <v>1059</v>
      </c>
      <c r="C90" s="1070"/>
      <c r="D90" s="1070"/>
      <c r="E90" s="1070"/>
      <c r="F90" s="1070"/>
      <c r="G90" s="1070"/>
      <c r="H90" s="1070"/>
      <c r="I90" s="1070"/>
      <c r="J90" s="1070"/>
      <c r="K90" s="1070"/>
      <c r="L90" s="1070"/>
      <c r="M90" s="1071"/>
      <c r="N90" s="158">
        <f>N80+N88</f>
        <v>110435.59169213739</v>
      </c>
    </row>
    <row r="91" spans="1:14">
      <c r="B91" s="202"/>
      <c r="C91" s="203"/>
      <c r="D91" s="203"/>
      <c r="E91" s="203"/>
      <c r="F91" s="203"/>
      <c r="G91" s="203"/>
      <c r="H91" s="203"/>
      <c r="I91" s="203"/>
      <c r="J91" s="203"/>
      <c r="K91" s="203"/>
      <c r="L91" s="203"/>
      <c r="M91" s="203"/>
      <c r="N91" s="204"/>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206"/>
      <c r="F94" s="206"/>
      <c r="G94" s="206"/>
      <c r="H94" s="206"/>
      <c r="I94" s="206"/>
      <c r="J94" s="206"/>
      <c r="K94" s="206"/>
      <c r="L94" s="206"/>
      <c r="M94" s="206"/>
      <c r="N94" s="207"/>
    </row>
    <row r="95" spans="1:14">
      <c r="B95" s="205"/>
      <c r="C95" s="206"/>
      <c r="D95" s="206"/>
      <c r="E95" s="340" t="s">
        <v>1060</v>
      </c>
      <c r="F95" s="340"/>
      <c r="G95" s="340"/>
      <c r="H95" s="340"/>
      <c r="I95" s="340"/>
      <c r="J95" s="340"/>
      <c r="K95" s="206"/>
      <c r="L95" s="206"/>
      <c r="M95" s="206"/>
      <c r="N95" s="207"/>
    </row>
    <row r="96" spans="1:14">
      <c r="B96" s="205"/>
      <c r="C96" s="206"/>
      <c r="D96" s="206"/>
      <c r="E96" s="206" t="s">
        <v>1061</v>
      </c>
      <c r="F96" s="206"/>
      <c r="G96" s="206"/>
      <c r="H96" s="206"/>
      <c r="I96" s="206"/>
      <c r="J96" s="206"/>
      <c r="K96" s="206"/>
      <c r="L96" s="206"/>
      <c r="M96" s="206"/>
      <c r="N96" s="207"/>
    </row>
    <row r="97" spans="2:14">
      <c r="B97" s="205"/>
      <c r="C97" s="206"/>
      <c r="D97" s="206"/>
      <c r="E97" s="206" t="s">
        <v>1062</v>
      </c>
      <c r="F97" s="206"/>
      <c r="G97" s="206"/>
      <c r="H97" s="206"/>
      <c r="I97" s="206"/>
      <c r="J97" s="206"/>
      <c r="K97" s="206"/>
      <c r="L97" s="206"/>
      <c r="M97" s="206"/>
      <c r="N97" s="207"/>
    </row>
    <row r="98" spans="2:14">
      <c r="B98" s="205"/>
      <c r="C98" s="206"/>
      <c r="D98" s="206"/>
      <c r="E98" s="206" t="s">
        <v>1063</v>
      </c>
      <c r="F98" s="206"/>
      <c r="G98" s="206"/>
      <c r="H98" s="206"/>
      <c r="I98" s="206"/>
      <c r="J98" s="206"/>
      <c r="K98" s="206"/>
      <c r="L98" s="206"/>
      <c r="M98" s="206"/>
      <c r="N98" s="207"/>
    </row>
    <row r="99" spans="2:14" ht="15.75" thickBot="1">
      <c r="B99" s="205"/>
      <c r="C99" s="206"/>
      <c r="D99" s="206"/>
      <c r="E99" s="206"/>
      <c r="F99" s="206" t="s">
        <v>1064</v>
      </c>
      <c r="G99" s="206"/>
      <c r="H99" s="206"/>
      <c r="I99" s="206"/>
      <c r="J99" s="206"/>
      <c r="K99" s="206"/>
      <c r="L99" s="206"/>
      <c r="M99" s="206"/>
      <c r="N99" s="207"/>
    </row>
    <row r="100" spans="2:14">
      <c r="B100" s="190" t="s">
        <v>1559</v>
      </c>
      <c r="C100" s="191"/>
      <c r="D100" s="191"/>
      <c r="E100" s="191"/>
      <c r="F100" s="191"/>
      <c r="G100" s="191"/>
      <c r="H100" s="191"/>
      <c r="I100" s="191"/>
      <c r="J100" s="191"/>
      <c r="K100" s="191"/>
      <c r="L100" s="191"/>
      <c r="M100" s="191"/>
      <c r="N100" s="192"/>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c r="B103" s="208"/>
      <c r="C103" s="209"/>
      <c r="D103" s="209"/>
      <c r="E103" s="209"/>
      <c r="F103" s="209"/>
      <c r="G103" s="209"/>
      <c r="H103" s="209"/>
      <c r="I103" s="209"/>
      <c r="J103" s="209"/>
      <c r="K103" s="209"/>
      <c r="L103" s="209"/>
      <c r="M103" s="209"/>
      <c r="N103" s="210"/>
    </row>
    <row r="104" spans="2:14" ht="15.75" thickBot="1">
      <c r="B104" s="211"/>
      <c r="C104" s="212"/>
      <c r="D104" s="212"/>
      <c r="E104" s="212"/>
      <c r="F104" s="212"/>
      <c r="G104" s="212"/>
      <c r="H104" s="212"/>
      <c r="I104" s="212"/>
      <c r="J104" s="212"/>
      <c r="K104" s="212"/>
      <c r="L104" s="212"/>
      <c r="M104" s="212"/>
      <c r="N104" s="213"/>
    </row>
    <row r="105" spans="2:14">
      <c r="B105" s="214"/>
      <c r="C105" s="215"/>
      <c r="D105" s="215"/>
      <c r="E105" s="215"/>
      <c r="F105" s="215"/>
      <c r="G105" s="215"/>
      <c r="H105" s="215"/>
      <c r="I105" s="215"/>
      <c r="J105" s="215"/>
      <c r="K105" s="215"/>
      <c r="L105" s="215"/>
      <c r="M105" s="215"/>
      <c r="N105" s="216"/>
    </row>
    <row r="106" spans="2:14">
      <c r="B106" s="217" t="s">
        <v>1560</v>
      </c>
      <c r="C106" s="218"/>
      <c r="D106" s="218"/>
      <c r="E106" s="218"/>
      <c r="F106" s="218"/>
      <c r="G106" s="218"/>
      <c r="H106" s="218"/>
      <c r="I106" s="218"/>
      <c r="J106" s="218"/>
      <c r="K106" s="218"/>
      <c r="L106" s="218"/>
      <c r="M106" s="218"/>
      <c r="N106" s="219"/>
    </row>
    <row r="107" spans="2:14" ht="15" customHeight="1">
      <c r="B107" s="1184" t="s">
        <v>1561</v>
      </c>
      <c r="C107" s="1185"/>
      <c r="D107" s="1185"/>
      <c r="E107" s="1185"/>
      <c r="F107" s="1185"/>
      <c r="G107" s="1185"/>
      <c r="H107" s="1185"/>
      <c r="I107" s="1185"/>
      <c r="J107" s="1185"/>
      <c r="K107" s="1185"/>
      <c r="L107" s="1185"/>
      <c r="M107" s="1185"/>
      <c r="N107" s="1186"/>
    </row>
    <row r="108" spans="2:14" ht="15" customHeight="1">
      <c r="B108" s="1184"/>
      <c r="C108" s="1185"/>
      <c r="D108" s="1185"/>
      <c r="E108" s="1185"/>
      <c r="F108" s="1185"/>
      <c r="G108" s="1185"/>
      <c r="H108" s="1185"/>
      <c r="I108" s="1185"/>
      <c r="J108" s="1185"/>
      <c r="K108" s="1185"/>
      <c r="L108" s="1185"/>
      <c r="M108" s="1185"/>
      <c r="N108" s="1186"/>
    </row>
    <row r="109" spans="2:14" ht="30" customHeight="1">
      <c r="B109" s="1187" t="s">
        <v>1562</v>
      </c>
      <c r="C109" s="1188"/>
      <c r="D109" s="1188"/>
      <c r="E109" s="1188"/>
      <c r="F109" s="1188"/>
      <c r="G109" s="1188"/>
      <c r="H109" s="1188"/>
      <c r="I109" s="1188"/>
      <c r="J109" s="1188"/>
      <c r="K109" s="1188"/>
      <c r="L109" s="1188"/>
      <c r="M109" s="1188"/>
      <c r="N109" s="1189"/>
    </row>
    <row r="110" spans="2:14">
      <c r="B110" s="1187"/>
      <c r="C110" s="1188"/>
      <c r="D110" s="1188"/>
      <c r="E110" s="1188"/>
      <c r="F110" s="1188"/>
      <c r="G110" s="1188"/>
      <c r="H110" s="1188"/>
      <c r="I110" s="1188"/>
      <c r="J110" s="1188"/>
      <c r="K110" s="1188"/>
      <c r="L110" s="1188"/>
      <c r="M110" s="1188"/>
      <c r="N110" s="118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97"/>
      <c r="C113" s="298"/>
      <c r="D113" s="298"/>
      <c r="E113" s="298"/>
      <c r="F113" s="298"/>
      <c r="G113" s="298"/>
      <c r="H113" s="298"/>
      <c r="I113" s="298"/>
      <c r="J113" s="298"/>
      <c r="K113" s="298"/>
      <c r="L113" s="298"/>
      <c r="M113" s="298"/>
      <c r="N113" s="299"/>
    </row>
    <row r="114" spans="2:14">
      <c r="B114" s="217"/>
      <c r="C114" s="218"/>
      <c r="D114" s="218"/>
      <c r="E114" s="218"/>
      <c r="F114" s="218"/>
      <c r="G114" s="218"/>
      <c r="H114" s="218"/>
      <c r="I114" s="218"/>
      <c r="J114" s="218"/>
      <c r="K114" s="218"/>
      <c r="L114" s="218"/>
      <c r="M114" s="218"/>
      <c r="N114" s="219"/>
    </row>
    <row r="115" spans="2:14">
      <c r="B115" s="205"/>
      <c r="C115" s="206"/>
      <c r="D115" s="206"/>
      <c r="E115" s="206" t="s">
        <v>1060</v>
      </c>
      <c r="F115" s="340"/>
      <c r="G115" s="340"/>
      <c r="H115" s="206"/>
      <c r="I115" s="206"/>
      <c r="J115" s="206"/>
      <c r="K115" s="206"/>
      <c r="L115" s="206"/>
      <c r="M115" s="206"/>
      <c r="N115" s="207"/>
    </row>
    <row r="116" spans="2:14">
      <c r="B116" s="205"/>
      <c r="C116" s="206"/>
      <c r="D116" s="206"/>
      <c r="E116" s="341" t="s">
        <v>1061</v>
      </c>
      <c r="F116" s="206"/>
      <c r="G116" s="206"/>
      <c r="H116" s="341"/>
      <c r="I116" s="341"/>
      <c r="J116" s="341"/>
      <c r="K116" s="206"/>
      <c r="L116" s="206"/>
      <c r="M116" s="206"/>
      <c r="N116" s="207"/>
    </row>
    <row r="117" spans="2:14">
      <c r="B117" s="205"/>
      <c r="C117" s="206"/>
      <c r="D117" s="206"/>
      <c r="E117" s="220" t="s">
        <v>1065</v>
      </c>
      <c r="F117" s="206"/>
      <c r="G117" s="206"/>
      <c r="H117" s="220"/>
      <c r="I117" s="220"/>
      <c r="J117" s="220"/>
      <c r="K117" s="206"/>
      <c r="L117" s="206"/>
      <c r="M117" s="206"/>
      <c r="N117" s="207"/>
    </row>
    <row r="118" spans="2:14">
      <c r="B118" s="221"/>
      <c r="C118" s="218"/>
      <c r="D118" s="218"/>
      <c r="E118" s="206" t="s">
        <v>1063</v>
      </c>
      <c r="F118" s="206"/>
      <c r="G118" s="206"/>
      <c r="H118" s="206"/>
      <c r="I118" s="206"/>
      <c r="J118" s="206"/>
      <c r="K118" s="218"/>
      <c r="L118" s="218"/>
      <c r="M118" s="218"/>
      <c r="N118" s="219"/>
    </row>
    <row r="119" spans="2:14">
      <c r="B119" s="221"/>
      <c r="C119" s="218"/>
      <c r="D119" s="218"/>
      <c r="E119" s="218"/>
      <c r="F119" s="206"/>
      <c r="G119" s="206"/>
      <c r="H119" s="206"/>
      <c r="I119" s="206"/>
      <c r="J119" s="206"/>
      <c r="K119" s="218"/>
      <c r="L119" s="218"/>
      <c r="M119" s="218"/>
      <c r="N119" s="219"/>
    </row>
    <row r="120" spans="2:14">
      <c r="B120" s="221" t="s">
        <v>1563</v>
      </c>
      <c r="C120" s="220"/>
      <c r="D120" s="220"/>
      <c r="E120" s="206"/>
      <c r="F120" s="206"/>
      <c r="G120" s="206"/>
      <c r="H120" s="206"/>
      <c r="I120" s="206"/>
      <c r="J120" s="1180"/>
      <c r="K120" s="1180"/>
      <c r="L120" s="1180"/>
      <c r="M120" s="1180"/>
      <c r="N120" s="1181"/>
    </row>
    <row r="121" spans="2:14" ht="15.75" thickBot="1">
      <c r="B121" s="342" t="s">
        <v>1564</v>
      </c>
      <c r="C121" s="343"/>
      <c r="D121" s="343"/>
      <c r="E121" s="222"/>
      <c r="F121" s="222"/>
      <c r="G121" s="222"/>
      <c r="H121" s="222"/>
      <c r="I121" s="222"/>
      <c r="J121" s="1182"/>
      <c r="K121" s="1182"/>
      <c r="L121" s="1182"/>
      <c r="M121" s="1182"/>
      <c r="N121" s="1183"/>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FFFFCC"/>
  </sheetPr>
  <dimension ref="A1:O120"/>
  <sheetViews>
    <sheetView zoomScale="75" zoomScaleNormal="75" workbookViewId="0">
      <selection activeCell="B116" sqref="B116"/>
    </sheetView>
  </sheetViews>
  <sheetFormatPr baseColWidth="10" defaultRowHeight="1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1071</v>
      </c>
      <c r="C31" s="84" t="s">
        <v>1294</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162</v>
      </c>
      <c r="B36" s="1102" t="str">
        <f>VLOOKUP(A36,EQUIPOS!A6:D154,3,FALSE)</f>
        <v>Compactador manual (SALTARIN) Peso de operación (Kg.) 52, Fuerza de impacto por golpe (KN) 12.</v>
      </c>
      <c r="C36" s="1103"/>
      <c r="D36" s="1103"/>
      <c r="E36" s="1103"/>
      <c r="F36" s="1103"/>
      <c r="G36" s="1103"/>
      <c r="H36" s="1105"/>
      <c r="I36" s="230"/>
      <c r="J36" s="231"/>
      <c r="K36" s="232">
        <f>VLOOKUP(A36,EQUIPOS!A6:D163,4,FALSE)</f>
        <v>7500</v>
      </c>
      <c r="L36" s="233"/>
      <c r="M36" s="296">
        <v>2.5</v>
      </c>
      <c r="N36" s="235">
        <f>K36/M36</f>
        <v>3000</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341.19411250000002</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3341.1941124999998</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4" t="s">
        <v>554</v>
      </c>
      <c r="B48" s="49" t="str">
        <f>VLOOKUP(A48,MATERIALES!A5:D373,3,FALSE)</f>
        <v>Material de Recebo Para Relleno</v>
      </c>
      <c r="C48" s="244"/>
      <c r="D48" s="244"/>
      <c r="E48" s="244"/>
      <c r="F48" s="244"/>
      <c r="G48" s="244"/>
      <c r="H48" s="244"/>
      <c r="I48" s="231"/>
      <c r="J48" s="187" t="str">
        <f>VLOOKUP(A48,MATERIALES!A4:D640,2,FALSE)</f>
        <v>m3</v>
      </c>
      <c r="K48" s="245">
        <v>1.3</v>
      </c>
      <c r="L48" s="230"/>
      <c r="M48" s="338">
        <f>VLOOKUP(A48,MATERIALES!A5:D396,4,FALSE)</f>
        <v>20157.991293854306</v>
      </c>
      <c r="N48" s="235">
        <f>K48*M48</f>
        <v>26205.388682010598</v>
      </c>
    </row>
    <row r="49" spans="1:14">
      <c r="A49" s="134" t="s">
        <v>845</v>
      </c>
      <c r="B49" s="49" t="str">
        <f>VLOOKUP(A49,MATERIALES!A6:D373,3,FALSE)</f>
        <v>Agua</v>
      </c>
      <c r="C49" s="348"/>
      <c r="D49" s="348"/>
      <c r="E49" s="348"/>
      <c r="F49" s="348"/>
      <c r="G49" s="348"/>
      <c r="H49" s="348"/>
      <c r="I49" s="348"/>
      <c r="J49" s="274" t="str">
        <f>VLOOKUP(A49,MATERIALES!A5:D641,2,FALSE)</f>
        <v>lt</v>
      </c>
      <c r="K49" s="336">
        <v>30</v>
      </c>
      <c r="L49" s="344"/>
      <c r="M49" s="338">
        <f>VLOOKUP(A49,MATERIALES!A6:D397,4,FALSE)</f>
        <v>35.656490152579906</v>
      </c>
      <c r="N49" s="235">
        <f>K49*M49</f>
        <v>1069.6947045773973</v>
      </c>
    </row>
    <row r="50" spans="1:14">
      <c r="A50" s="134"/>
      <c r="B50" s="49"/>
      <c r="C50" s="348"/>
      <c r="D50" s="348"/>
      <c r="E50" s="348"/>
      <c r="F50" s="348"/>
      <c r="G50" s="348"/>
      <c r="H50" s="348"/>
      <c r="I50" s="348"/>
      <c r="J50" s="274"/>
      <c r="K50" s="336"/>
      <c r="L50" s="344"/>
      <c r="M50" s="338"/>
      <c r="N50" s="235"/>
    </row>
    <row r="51" spans="1:14">
      <c r="A51" s="134"/>
      <c r="B51" s="49"/>
      <c r="C51" s="348"/>
      <c r="D51" s="348"/>
      <c r="E51" s="348"/>
      <c r="F51" s="348"/>
      <c r="G51" s="348"/>
      <c r="H51" s="348"/>
      <c r="I51" s="348"/>
      <c r="J51" s="274"/>
      <c r="K51" s="336"/>
      <c r="L51" s="344"/>
      <c r="M51" s="338"/>
      <c r="N51" s="235"/>
    </row>
    <row r="52" spans="1:14">
      <c r="A52" s="134"/>
      <c r="B52" s="49"/>
      <c r="C52" s="348"/>
      <c r="D52" s="348"/>
      <c r="E52" s="348"/>
      <c r="F52" s="348"/>
      <c r="G52" s="348"/>
      <c r="H52" s="348"/>
      <c r="I52" s="348"/>
      <c r="J52" s="274"/>
      <c r="K52" s="336"/>
      <c r="L52" s="344"/>
      <c r="M52" s="338"/>
      <c r="N52" s="235"/>
    </row>
    <row r="53" spans="1:14">
      <c r="A53" s="134"/>
      <c r="B53" s="49"/>
      <c r="C53" s="348"/>
      <c r="D53" s="348"/>
      <c r="E53" s="348"/>
      <c r="F53" s="348"/>
      <c r="G53" s="348"/>
      <c r="H53" s="348"/>
      <c r="I53" s="348"/>
      <c r="J53" s="274"/>
      <c r="K53" s="336"/>
      <c r="L53" s="344"/>
      <c r="M53" s="338"/>
      <c r="N53" s="235"/>
    </row>
    <row r="54" spans="1:14" ht="15.75" thickBot="1">
      <c r="B54" s="49"/>
      <c r="C54" s="273"/>
      <c r="D54" s="273"/>
      <c r="E54" s="273"/>
      <c r="F54" s="273"/>
      <c r="G54" s="273"/>
      <c r="H54" s="273"/>
      <c r="I54" s="273"/>
      <c r="J54" s="358"/>
      <c r="K54" s="118"/>
      <c r="L54" s="286"/>
      <c r="M54" s="338"/>
      <c r="N54" s="235"/>
    </row>
    <row r="55" spans="1:14" ht="15.75" thickBot="1">
      <c r="B55" s="1069" t="s">
        <v>1037</v>
      </c>
      <c r="C55" s="1070"/>
      <c r="D55" s="1070"/>
      <c r="E55" s="1070"/>
      <c r="F55" s="1070"/>
      <c r="G55" s="1070"/>
      <c r="H55" s="1070"/>
      <c r="I55" s="1070"/>
      <c r="J55" s="1070"/>
      <c r="K55" s="1070"/>
      <c r="L55" s="1070"/>
      <c r="M55" s="1071"/>
      <c r="N55" s="334">
        <f>SUM(N48:N54)</f>
        <v>27275.083386587994</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1162</v>
      </c>
      <c r="B60" s="52" t="str">
        <f>VLOOKUP(A60,TRANSPORTE!A5:D117,3,FALSE)</f>
        <v>Transporte de material seleccionado para relleno</v>
      </c>
      <c r="C60" s="279"/>
      <c r="D60" s="279"/>
      <c r="E60" s="279"/>
      <c r="F60" s="279"/>
      <c r="G60" s="279"/>
      <c r="H60" s="274" t="s">
        <v>1287</v>
      </c>
      <c r="I60" s="242">
        <v>1.3</v>
      </c>
      <c r="J60" s="249">
        <v>1</v>
      </c>
      <c r="K60" s="242">
        <f>I60*J60</f>
        <v>1.3</v>
      </c>
      <c r="L60" s="1106">
        <f>VLOOKUP(A60,TRANSPORTE!A5:D117,4,FALSE)</f>
        <v>946.969696969697</v>
      </c>
      <c r="M60" s="1107"/>
      <c r="N60" s="250">
        <f>K60*L60</f>
        <v>1231.0606060606062</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51"/>
    </row>
    <row r="66" spans="1:15" ht="15.75" thickBot="1">
      <c r="B66" s="1078" t="s">
        <v>1037</v>
      </c>
      <c r="C66" s="1079"/>
      <c r="D66" s="1079"/>
      <c r="E66" s="1079"/>
      <c r="F66" s="1079"/>
      <c r="G66" s="1079"/>
      <c r="H66" s="1079"/>
      <c r="I66" s="1079"/>
      <c r="J66" s="1079"/>
      <c r="K66" s="1079"/>
      <c r="L66" s="1079"/>
      <c r="M66" s="1080"/>
      <c r="N66" s="107">
        <f>N60+N61+N62+N63+N64</f>
        <v>1231.0606060606062</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5" t="s">
        <v>9</v>
      </c>
      <c r="B71" s="55" t="str">
        <f>VLOOKUP(A71,'MANO DE OBRA'!A8:D68,3,FALSE)</f>
        <v>Obrero (3)</v>
      </c>
      <c r="C71" s="53"/>
      <c r="D71" s="53"/>
      <c r="E71" s="53"/>
      <c r="F71" s="53"/>
      <c r="G71" s="53"/>
      <c r="H71" s="53"/>
      <c r="I71" s="255">
        <f>K71/J71*100</f>
        <v>73771.7</v>
      </c>
      <c r="J71" s="256">
        <v>185</v>
      </c>
      <c r="K71" s="257">
        <f>VLOOKUP(A71,'MANO DE OBRA'!A8:D99,4,FALSE)</f>
        <v>136477.64499999999</v>
      </c>
      <c r="L71" s="56"/>
      <c r="M71" s="357">
        <v>20</v>
      </c>
      <c r="N71" s="335">
        <f>K71/M71</f>
        <v>6823.8822499999997</v>
      </c>
      <c r="O71" s="109"/>
    </row>
    <row r="72" spans="1:15">
      <c r="A72" s="135"/>
      <c r="B72" s="55"/>
      <c r="C72" s="53"/>
      <c r="D72" s="53"/>
      <c r="E72" s="53"/>
      <c r="F72" s="53"/>
      <c r="G72" s="53"/>
      <c r="H72" s="53"/>
      <c r="I72" s="255"/>
      <c r="J72" s="256"/>
      <c r="K72" s="257"/>
      <c r="L72" s="56"/>
      <c r="M72" s="355"/>
      <c r="N72" s="335"/>
    </row>
    <row r="73" spans="1:15">
      <c r="B73" s="55"/>
      <c r="C73" s="53"/>
      <c r="D73" s="53"/>
      <c r="E73" s="53"/>
      <c r="F73" s="53"/>
      <c r="G73" s="53"/>
      <c r="H73" s="53"/>
      <c r="I73" s="242"/>
      <c r="J73" s="260"/>
      <c r="K73" s="261"/>
      <c r="L73" s="56"/>
      <c r="M73" s="263"/>
      <c r="N73" s="259"/>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264">
        <f>SUM(N71:N76)</f>
        <v>6823.8822499999997</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38671.220355148602</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7734.2440710297205</v>
      </c>
      <c r="M84" s="1066"/>
      <c r="N84" s="57"/>
    </row>
    <row r="85" spans="1:14">
      <c r="B85" s="92" t="s">
        <v>1057</v>
      </c>
      <c r="C85" s="93"/>
      <c r="D85" s="93"/>
      <c r="E85" s="93"/>
      <c r="F85" s="93"/>
      <c r="G85" s="93"/>
      <c r="H85" s="93"/>
      <c r="I85" s="90"/>
      <c r="J85" s="91"/>
      <c r="K85" s="267">
        <v>0.05</v>
      </c>
      <c r="L85" s="1065">
        <f>N79*K85</f>
        <v>1933.5610177574301</v>
      </c>
      <c r="M85" s="1066"/>
      <c r="N85" s="57"/>
    </row>
    <row r="86" spans="1:14" ht="15.75" thickBot="1">
      <c r="B86" s="94" t="s">
        <v>1058</v>
      </c>
      <c r="C86" s="95"/>
      <c r="D86" s="95"/>
      <c r="E86" s="95"/>
      <c r="F86" s="95"/>
      <c r="G86" s="95"/>
      <c r="H86" s="95"/>
      <c r="I86" s="96"/>
      <c r="J86" s="97"/>
      <c r="K86" s="268">
        <v>0.05</v>
      </c>
      <c r="L86" s="1067">
        <f>N79*K86</f>
        <v>1933.5610177574301</v>
      </c>
      <c r="M86" s="1068"/>
      <c r="N86" s="57"/>
    </row>
    <row r="87" spans="1:14" ht="15.75" thickBot="1">
      <c r="B87" s="1069" t="s">
        <v>1037</v>
      </c>
      <c r="C87" s="1070"/>
      <c r="D87" s="1070"/>
      <c r="E87" s="1070"/>
      <c r="F87" s="1070"/>
      <c r="G87" s="1070"/>
      <c r="H87" s="1070"/>
      <c r="I87" s="1070"/>
      <c r="J87" s="1070"/>
      <c r="K87" s="1070"/>
      <c r="L87" s="1070"/>
      <c r="M87" s="1071"/>
      <c r="N87" s="58">
        <f>L84+L85+L86</f>
        <v>11601.366106544581</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50272.586461693179</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zoomScale="77" zoomScaleNormal="77" workbookViewId="0">
      <selection activeCell="B116" sqref="B116"/>
    </sheetView>
  </sheetViews>
  <sheetFormatPr baseColWidth="10" defaultRowHeight="1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9.25"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18.75" customHeight="1" thickBot="1">
      <c r="A31" t="s">
        <v>1351</v>
      </c>
      <c r="B31" s="83" t="s">
        <v>1295</v>
      </c>
      <c r="C31" s="84" t="s">
        <v>1296</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6">
      <c r="B33" s="64" t="s">
        <v>1031</v>
      </c>
      <c r="C33" s="65"/>
      <c r="D33" s="65"/>
      <c r="E33" s="65"/>
      <c r="F33" s="65"/>
      <c r="G33" s="65"/>
      <c r="H33" s="65"/>
      <c r="I33" s="65"/>
      <c r="J33" s="65"/>
      <c r="K33" s="65"/>
      <c r="L33" s="65"/>
      <c r="M33" s="65"/>
      <c r="N33" s="66"/>
    </row>
    <row r="34" spans="1:16" ht="15.75" thickBot="1">
      <c r="B34" s="229"/>
      <c r="C34" s="67"/>
      <c r="D34" s="67"/>
      <c r="E34" s="67"/>
      <c r="F34" s="67"/>
      <c r="G34" s="67"/>
      <c r="H34" s="67"/>
      <c r="I34" s="68"/>
      <c r="J34" s="68"/>
      <c r="K34" s="67"/>
      <c r="L34" s="67"/>
      <c r="M34" s="67"/>
      <c r="N34" s="69"/>
    </row>
    <row r="35" spans="1:16">
      <c r="B35" s="1132" t="s">
        <v>1028</v>
      </c>
      <c r="C35" s="1133"/>
      <c r="D35" s="1133"/>
      <c r="E35" s="1133"/>
      <c r="F35" s="1133"/>
      <c r="G35" s="1133"/>
      <c r="H35" s="1134"/>
      <c r="I35" s="1135" t="s">
        <v>1032</v>
      </c>
      <c r="J35" s="1136"/>
      <c r="K35" s="75" t="s">
        <v>1033</v>
      </c>
      <c r="L35" s="1137" t="s">
        <v>1034</v>
      </c>
      <c r="M35" s="1134"/>
      <c r="N35" s="76" t="s">
        <v>1035</v>
      </c>
    </row>
    <row r="36" spans="1:16">
      <c r="A36" s="116"/>
      <c r="B36" s="1102"/>
      <c r="C36" s="1103"/>
      <c r="D36" s="1103"/>
      <c r="E36" s="1103"/>
      <c r="F36" s="1103"/>
      <c r="G36" s="1103"/>
      <c r="H36" s="1105"/>
      <c r="I36" s="230"/>
      <c r="J36" s="231"/>
      <c r="K36" s="232"/>
      <c r="L36" s="233"/>
      <c r="M36" s="296"/>
      <c r="N36" s="235"/>
      <c r="P36" s="109"/>
    </row>
    <row r="37" spans="1:16">
      <c r="A37" s="116"/>
      <c r="B37" s="1102"/>
      <c r="C37" s="1103"/>
      <c r="D37" s="1103"/>
      <c r="E37" s="1103"/>
      <c r="F37" s="1103"/>
      <c r="G37" s="1103"/>
      <c r="H37" s="1105"/>
      <c r="I37" s="344"/>
      <c r="J37" s="345"/>
      <c r="K37" s="232"/>
      <c r="L37" s="295"/>
      <c r="M37" s="296"/>
      <c r="N37" s="235"/>
      <c r="P37" s="106"/>
    </row>
    <row r="38" spans="1:16">
      <c r="A38" s="116"/>
      <c r="B38" s="1102"/>
      <c r="C38" s="1103"/>
      <c r="D38" s="1103"/>
      <c r="E38" s="1103"/>
      <c r="F38" s="1103"/>
      <c r="G38" s="1103"/>
      <c r="H38" s="1105"/>
      <c r="I38" s="288"/>
      <c r="J38" s="290"/>
      <c r="K38" s="232"/>
      <c r="L38" s="346"/>
      <c r="M38" s="347"/>
      <c r="N38" s="235"/>
      <c r="P38" s="109"/>
    </row>
    <row r="39" spans="1:16">
      <c r="B39" s="1102"/>
      <c r="C39" s="1103"/>
      <c r="D39" s="1103"/>
      <c r="E39" s="1103"/>
      <c r="F39" s="1103"/>
      <c r="G39" s="1103"/>
      <c r="H39" s="1105"/>
      <c r="I39" s="42"/>
      <c r="J39" s="43"/>
      <c r="K39" s="232"/>
      <c r="L39" s="239"/>
      <c r="M39" s="296"/>
      <c r="N39" s="235"/>
      <c r="P39" s="109"/>
    </row>
    <row r="40" spans="1:16">
      <c r="B40" s="281"/>
      <c r="C40" s="282"/>
      <c r="D40" s="282"/>
      <c r="E40" s="282"/>
      <c r="F40" s="284"/>
      <c r="G40" s="284"/>
      <c r="H40" s="117"/>
      <c r="I40" s="42"/>
      <c r="J40" s="43"/>
      <c r="K40" s="232"/>
      <c r="L40" s="239"/>
      <c r="M40" s="240"/>
      <c r="N40" s="236"/>
      <c r="P40" s="106"/>
    </row>
    <row r="41" spans="1:16">
      <c r="B41" s="1311" t="s">
        <v>1036</v>
      </c>
      <c r="C41" s="1097"/>
      <c r="D41" s="1097"/>
      <c r="E41" s="44"/>
      <c r="F41" s="45"/>
      <c r="G41" s="45"/>
      <c r="H41" s="46"/>
      <c r="I41" s="42"/>
      <c r="J41" s="43"/>
      <c r="K41" s="242"/>
      <c r="L41" s="239"/>
      <c r="M41" s="337">
        <v>0.05</v>
      </c>
      <c r="N41" s="302">
        <f>N77*M41</f>
        <v>341.19411250000002</v>
      </c>
      <c r="P41" s="109"/>
    </row>
    <row r="42" spans="1:16" ht="15.75" thickBot="1">
      <c r="B42" s="1102"/>
      <c r="C42" s="1103"/>
      <c r="D42" s="1103"/>
      <c r="E42" s="1103"/>
      <c r="F42" s="1103"/>
      <c r="G42" s="1103"/>
      <c r="H42" s="1105"/>
      <c r="I42" s="1108"/>
      <c r="J42" s="1109"/>
      <c r="K42" s="47"/>
      <c r="L42" s="1110"/>
      <c r="M42" s="1111"/>
      <c r="N42" s="108"/>
    </row>
    <row r="43" spans="1:16" ht="15.75" thickBot="1">
      <c r="B43" s="1069" t="s">
        <v>1037</v>
      </c>
      <c r="C43" s="1070"/>
      <c r="D43" s="1070"/>
      <c r="E43" s="1070"/>
      <c r="F43" s="1070"/>
      <c r="G43" s="1070"/>
      <c r="H43" s="1070"/>
      <c r="I43" s="1070"/>
      <c r="J43" s="1070"/>
      <c r="K43" s="1070"/>
      <c r="L43" s="1070"/>
      <c r="M43" s="1071"/>
      <c r="N43" s="334">
        <f>SUM(N36:N42)</f>
        <v>341.19411250000002</v>
      </c>
    </row>
    <row r="44" spans="1:16">
      <c r="B44" s="243"/>
      <c r="C44" s="40"/>
      <c r="D44" s="40"/>
      <c r="E44" s="40"/>
      <c r="F44" s="40"/>
      <c r="G44" s="40"/>
      <c r="H44" s="40"/>
      <c r="I44" s="40"/>
      <c r="J44" s="40"/>
      <c r="K44" s="40"/>
      <c r="L44" s="40"/>
      <c r="M44" s="40"/>
      <c r="N44" s="41"/>
    </row>
    <row r="45" spans="1:16">
      <c r="B45" s="70" t="s">
        <v>1038</v>
      </c>
      <c r="C45" s="71"/>
      <c r="D45" s="71"/>
      <c r="E45" s="71"/>
      <c r="F45" s="71"/>
      <c r="G45" s="71"/>
      <c r="H45" s="71"/>
      <c r="I45" s="71"/>
      <c r="J45" s="71"/>
      <c r="K45" s="71"/>
      <c r="L45" s="71"/>
      <c r="M45" s="71"/>
      <c r="N45" s="72"/>
    </row>
    <row r="46" spans="1:16" ht="15.75" thickBot="1">
      <c r="B46" s="73"/>
      <c r="C46" s="68"/>
      <c r="D46" s="68"/>
      <c r="E46" s="68"/>
      <c r="F46" s="68"/>
      <c r="G46" s="68"/>
      <c r="H46" s="68"/>
      <c r="I46" s="68"/>
      <c r="J46" s="67"/>
      <c r="K46" s="67"/>
      <c r="L46" s="67"/>
      <c r="M46" s="67"/>
      <c r="N46" s="69"/>
    </row>
    <row r="47" spans="1:16">
      <c r="B47" s="1081" t="s">
        <v>1028</v>
      </c>
      <c r="C47" s="1082"/>
      <c r="D47" s="1082"/>
      <c r="E47" s="1082"/>
      <c r="F47" s="1082"/>
      <c r="G47" s="1082"/>
      <c r="H47" s="1082"/>
      <c r="I47" s="1112"/>
      <c r="J47" s="278" t="s">
        <v>1029</v>
      </c>
      <c r="K47" s="88" t="s">
        <v>1030</v>
      </c>
      <c r="L47" s="1113" t="s">
        <v>1039</v>
      </c>
      <c r="M47" s="1112"/>
      <c r="N47" s="89" t="s">
        <v>1035</v>
      </c>
    </row>
    <row r="48" spans="1:16">
      <c r="A48" s="134" t="s">
        <v>558</v>
      </c>
      <c r="B48" s="49" t="str">
        <f>VLOOKUP(A48,MATERIALES!A5:D373,3,FALSE)</f>
        <v>Material filtrante (6´´)</v>
      </c>
      <c r="C48" s="244"/>
      <c r="D48" s="244"/>
      <c r="E48" s="244"/>
      <c r="F48" s="244"/>
      <c r="G48" s="244"/>
      <c r="H48" s="244"/>
      <c r="I48" s="231"/>
      <c r="J48" s="187" t="str">
        <f>VLOOKUP(A48,MATERIALES!A4:D640,2,FALSE)</f>
        <v>m3</v>
      </c>
      <c r="K48" s="245">
        <v>1.3</v>
      </c>
      <c r="L48" s="230"/>
      <c r="M48" s="338">
        <f>VLOOKUP(A48,MATERIALES!A5:D396,4,FALSE)</f>
        <v>44549.602398192175</v>
      </c>
      <c r="N48" s="235">
        <f>K48*M48</f>
        <v>57914.483117649826</v>
      </c>
    </row>
    <row r="49" spans="1:14">
      <c r="A49" s="134"/>
      <c r="B49" s="49"/>
      <c r="C49" s="348"/>
      <c r="D49" s="348"/>
      <c r="E49" s="348"/>
      <c r="F49" s="348"/>
      <c r="G49" s="348"/>
      <c r="H49" s="348"/>
      <c r="I49" s="348"/>
      <c r="J49" s="274"/>
      <c r="K49" s="336"/>
      <c r="L49" s="344"/>
      <c r="M49" s="338"/>
      <c r="N49" s="235"/>
    </row>
    <row r="50" spans="1:14">
      <c r="A50" s="134"/>
      <c r="B50" s="49"/>
      <c r="C50" s="348"/>
      <c r="D50" s="348"/>
      <c r="E50" s="348"/>
      <c r="F50" s="348"/>
      <c r="G50" s="348"/>
      <c r="H50" s="348"/>
      <c r="I50" s="348"/>
      <c r="J50" s="274"/>
      <c r="K50" s="336"/>
      <c r="L50" s="344"/>
      <c r="M50" s="338"/>
      <c r="N50" s="235"/>
    </row>
    <row r="51" spans="1:14">
      <c r="A51" s="134"/>
      <c r="B51" s="49"/>
      <c r="C51" s="348"/>
      <c r="D51" s="348"/>
      <c r="E51" s="348"/>
      <c r="F51" s="348"/>
      <c r="G51" s="348"/>
      <c r="H51" s="348"/>
      <c r="I51" s="348"/>
      <c r="J51" s="274"/>
      <c r="K51" s="336"/>
      <c r="L51" s="344"/>
      <c r="M51" s="338"/>
      <c r="N51" s="235"/>
    </row>
    <row r="52" spans="1:14">
      <c r="A52" s="134"/>
      <c r="B52" s="49"/>
      <c r="C52" s="348"/>
      <c r="D52" s="348"/>
      <c r="E52" s="348"/>
      <c r="F52" s="348"/>
      <c r="G52" s="348"/>
      <c r="H52" s="348"/>
      <c r="I52" s="348"/>
      <c r="J52" s="274"/>
      <c r="K52" s="336"/>
      <c r="L52" s="344"/>
      <c r="M52" s="338"/>
      <c r="N52" s="235"/>
    </row>
    <row r="53" spans="1:14">
      <c r="A53" s="134"/>
      <c r="B53" s="49"/>
      <c r="C53" s="348"/>
      <c r="D53" s="348"/>
      <c r="E53" s="348"/>
      <c r="F53" s="348"/>
      <c r="G53" s="348"/>
      <c r="H53" s="348"/>
      <c r="I53" s="348"/>
      <c r="J53" s="274"/>
      <c r="K53" s="336"/>
      <c r="L53" s="344"/>
      <c r="M53" s="338"/>
      <c r="N53" s="235"/>
    </row>
    <row r="54" spans="1:14" ht="15.75" thickBot="1">
      <c r="B54" s="49"/>
      <c r="C54" s="273"/>
      <c r="D54" s="273"/>
      <c r="E54" s="273"/>
      <c r="F54" s="273"/>
      <c r="G54" s="273"/>
      <c r="H54" s="273"/>
      <c r="I54" s="273"/>
      <c r="J54" s="358"/>
      <c r="K54" s="118"/>
      <c r="L54" s="286"/>
      <c r="M54" s="338"/>
      <c r="N54" s="235"/>
    </row>
    <row r="55" spans="1:14" ht="15.75" thickBot="1">
      <c r="B55" s="1069" t="s">
        <v>1037</v>
      </c>
      <c r="C55" s="1070"/>
      <c r="D55" s="1070"/>
      <c r="E55" s="1070"/>
      <c r="F55" s="1070"/>
      <c r="G55" s="1070"/>
      <c r="H55" s="1070"/>
      <c r="I55" s="1070"/>
      <c r="J55" s="1070"/>
      <c r="K55" s="1070"/>
      <c r="L55" s="1070"/>
      <c r="M55" s="1071"/>
      <c r="N55" s="334">
        <f>SUM(N48:N54)</f>
        <v>57914.483117649826</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1162</v>
      </c>
      <c r="B60" s="52" t="str">
        <f>VLOOKUP(A60,TRANSPORTE!A5:D117,3,FALSE)</f>
        <v>Transporte de material seleccionado para relleno</v>
      </c>
      <c r="C60" s="279"/>
      <c r="D60" s="279"/>
      <c r="E60" s="279"/>
      <c r="F60" s="279"/>
      <c r="G60" s="279"/>
      <c r="H60" s="274" t="s">
        <v>1287</v>
      </c>
      <c r="I60" s="242">
        <v>1.3</v>
      </c>
      <c r="J60" s="249">
        <v>1</v>
      </c>
      <c r="K60" s="242">
        <f>I60*J60</f>
        <v>1.3</v>
      </c>
      <c r="L60" s="1106">
        <f>VLOOKUP(A60,TRANSPORTE!A5:D117,4,FALSE)</f>
        <v>946.969696969697</v>
      </c>
      <c r="M60" s="1107"/>
      <c r="N60" s="250">
        <f>K60*L60</f>
        <v>1231.0606060606062</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1231.0606060606062</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5" t="s">
        <v>9</v>
      </c>
      <c r="B71" s="55" t="str">
        <f>VLOOKUP(A71,'MANO DE OBRA'!A8:D68,3,FALSE)</f>
        <v>Obrero (3)</v>
      </c>
      <c r="C71" s="53"/>
      <c r="D71" s="53"/>
      <c r="E71" s="53"/>
      <c r="F71" s="53"/>
      <c r="G71" s="53"/>
      <c r="H71" s="53"/>
      <c r="I71" s="255">
        <f>K71/J71*100</f>
        <v>73771.7</v>
      </c>
      <c r="J71" s="256">
        <v>185</v>
      </c>
      <c r="K71" s="257">
        <f>VLOOKUP(A71,'MANO DE OBRA'!A8:D99,4,FALSE)</f>
        <v>136477.64499999999</v>
      </c>
      <c r="L71" s="56"/>
      <c r="M71" s="357">
        <v>20</v>
      </c>
      <c r="N71" s="335">
        <f>K71/M71</f>
        <v>6823.8822499999997</v>
      </c>
      <c r="O71" s="109"/>
    </row>
    <row r="72" spans="1:15">
      <c r="A72" s="135"/>
      <c r="B72" s="55"/>
      <c r="C72" s="53"/>
      <c r="D72" s="53"/>
      <c r="E72" s="53"/>
      <c r="F72" s="53"/>
      <c r="G72" s="53"/>
      <c r="H72" s="53"/>
      <c r="I72" s="255"/>
      <c r="J72" s="256"/>
      <c r="K72" s="257"/>
      <c r="L72" s="56"/>
      <c r="M72" s="355"/>
      <c r="N72" s="335"/>
    </row>
    <row r="73" spans="1:15">
      <c r="B73" s="55"/>
      <c r="C73" s="53"/>
      <c r="D73" s="53"/>
      <c r="E73" s="53"/>
      <c r="F73" s="53"/>
      <c r="G73" s="53"/>
      <c r="H73" s="53"/>
      <c r="I73" s="242"/>
      <c r="J73" s="260"/>
      <c r="K73" s="261"/>
      <c r="L73" s="56"/>
      <c r="M73" s="263"/>
      <c r="N73" s="259"/>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264">
        <f>SUM(N71:N76)</f>
        <v>6823.8822499999997</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66310.620086210431</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13262.124017242088</v>
      </c>
      <c r="M84" s="1066"/>
      <c r="N84" s="57"/>
    </row>
    <row r="85" spans="1:14">
      <c r="B85" s="92" t="s">
        <v>1057</v>
      </c>
      <c r="C85" s="93"/>
      <c r="D85" s="93"/>
      <c r="E85" s="93"/>
      <c r="F85" s="93"/>
      <c r="G85" s="93"/>
      <c r="H85" s="93"/>
      <c r="I85" s="90"/>
      <c r="J85" s="91"/>
      <c r="K85" s="267">
        <v>0.05</v>
      </c>
      <c r="L85" s="1065">
        <f>N79*K85</f>
        <v>3315.5310043105219</v>
      </c>
      <c r="M85" s="1066"/>
      <c r="N85" s="57"/>
    </row>
    <row r="86" spans="1:14" ht="15.75" thickBot="1">
      <c r="B86" s="94" t="s">
        <v>1058</v>
      </c>
      <c r="C86" s="95"/>
      <c r="D86" s="95"/>
      <c r="E86" s="95"/>
      <c r="F86" s="95"/>
      <c r="G86" s="95"/>
      <c r="H86" s="95"/>
      <c r="I86" s="96"/>
      <c r="J86" s="97"/>
      <c r="K86" s="268">
        <v>0.05</v>
      </c>
      <c r="L86" s="1067">
        <f>N79*K86</f>
        <v>3315.5310043105219</v>
      </c>
      <c r="M86" s="1068"/>
      <c r="N86" s="57"/>
    </row>
    <row r="87" spans="1:14" ht="15.75" thickBot="1">
      <c r="B87" s="1069" t="s">
        <v>1037</v>
      </c>
      <c r="C87" s="1070"/>
      <c r="D87" s="1070"/>
      <c r="E87" s="1070"/>
      <c r="F87" s="1070"/>
      <c r="G87" s="1070"/>
      <c r="H87" s="1070"/>
      <c r="I87" s="1070"/>
      <c r="J87" s="1070"/>
      <c r="K87" s="1070"/>
      <c r="L87" s="1070"/>
      <c r="M87" s="1071"/>
      <c r="N87" s="58">
        <f>L84+L85+L86</f>
        <v>19893.186025863128</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86203.806112073566</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29" zoomScale="77" zoomScaleNormal="77" workbookViewId="0">
      <selection activeCell="B29" sqref="B29"/>
    </sheetView>
  </sheetViews>
  <sheetFormatPr baseColWidth="10" defaultRowHeight="1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75"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1300</v>
      </c>
      <c r="C31" s="84" t="s">
        <v>1515</v>
      </c>
      <c r="D31" s="85"/>
      <c r="E31" s="85"/>
      <c r="F31" s="85"/>
      <c r="G31" s="85"/>
      <c r="H31" s="85"/>
      <c r="I31" s="85"/>
      <c r="J31" s="85"/>
      <c r="K31" s="366"/>
      <c r="L31" s="269" t="s">
        <v>144</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182</v>
      </c>
      <c r="B36" s="1102" t="str">
        <f>VLOOKUP(A36,EQUIPOS!A6:D154,3,FALSE)</f>
        <v xml:space="preserve">Compresor para penetrar roca
</v>
      </c>
      <c r="C36" s="1103"/>
      <c r="D36" s="1103"/>
      <c r="E36" s="1103"/>
      <c r="F36" s="1103"/>
      <c r="G36" s="1103"/>
      <c r="H36" s="1105"/>
      <c r="I36" s="230"/>
      <c r="J36" s="231"/>
      <c r="K36" s="232">
        <f>VLOOKUP(A36,EQUIPOS!A6:D163,4,FALSE)</f>
        <v>85000</v>
      </c>
      <c r="L36" s="233"/>
      <c r="M36" s="234">
        <v>0.125</v>
      </c>
      <c r="N36" s="235">
        <f>K36/M36</f>
        <v>680000</v>
      </c>
    </row>
    <row r="37" spans="1:14">
      <c r="A37" s="116" t="s">
        <v>242</v>
      </c>
      <c r="B37" s="1102" t="str">
        <f>VLOOKUP(A37,EQUIPOS!A7:D154,3,FALSE)</f>
        <v>Grúa con torre capacidad 1 ton en la punta.</v>
      </c>
      <c r="C37" s="1103"/>
      <c r="D37" s="1103"/>
      <c r="E37" s="1103"/>
      <c r="F37" s="1103"/>
      <c r="G37" s="1103"/>
      <c r="H37" s="1105"/>
      <c r="I37" s="344"/>
      <c r="J37" s="345"/>
      <c r="K37" s="232">
        <f>VLOOKUP(A37,EQUIPOS!A7:D164,4,FALSE)</f>
        <v>183476.25000000003</v>
      </c>
      <c r="L37" s="295"/>
      <c r="M37" s="296">
        <v>2.5</v>
      </c>
      <c r="N37" s="235">
        <f>K37/M37</f>
        <v>73390.500000000015</v>
      </c>
    </row>
    <row r="38" spans="1:14">
      <c r="A38" s="116" t="s">
        <v>267</v>
      </c>
      <c r="B38" s="1102" t="str">
        <f>VLOOKUP(A38,EQUIPOS!A8:D154,3,FALSE)</f>
        <v>Motobomba de concreto</v>
      </c>
      <c r="C38" s="1103"/>
      <c r="D38" s="1103"/>
      <c r="E38" s="1103"/>
      <c r="F38" s="1103"/>
      <c r="G38" s="1103"/>
      <c r="H38" s="1105"/>
      <c r="I38" s="344"/>
      <c r="J38" s="345"/>
      <c r="K38" s="359">
        <f>VLOOKUP(A38,EQUIPOS!A8:D165,4,FALSE)</f>
        <v>51694.267200616145</v>
      </c>
      <c r="L38" s="295"/>
      <c r="M38" s="296">
        <v>0.65</v>
      </c>
      <c r="N38" s="235">
        <f>K38/M38</f>
        <v>79529.641847101753</v>
      </c>
    </row>
    <row r="39" spans="1:14">
      <c r="A39" s="116" t="s">
        <v>310</v>
      </c>
      <c r="B39" s="1102" t="str">
        <f>VLOOKUP(A39,EQUIPOS!A9:D154,3,FALSE)</f>
        <v>Retroexcavadora A25C</v>
      </c>
      <c r="C39" s="1103"/>
      <c r="D39" s="1103"/>
      <c r="E39" s="1103"/>
      <c r="F39" s="1103"/>
      <c r="G39" s="1103"/>
      <c r="H39" s="1105"/>
      <c r="I39" s="344"/>
      <c r="J39" s="345"/>
      <c r="K39" s="359">
        <f>VLOOKUP(A39,EQUIPOS!A9:D166,4,FALSE)</f>
        <v>110088.75716827458</v>
      </c>
      <c r="L39" s="295"/>
      <c r="M39" s="296">
        <v>0.65</v>
      </c>
      <c r="N39" s="235">
        <f>K39/M39</f>
        <v>169367.31872042242</v>
      </c>
    </row>
    <row r="40" spans="1:14">
      <c r="A40" s="116"/>
      <c r="B40" s="1102"/>
      <c r="C40" s="1103"/>
      <c r="D40" s="1103"/>
      <c r="E40" s="1103"/>
      <c r="F40" s="1103"/>
      <c r="G40" s="1103"/>
      <c r="H40" s="1105"/>
      <c r="I40" s="344"/>
      <c r="J40" s="345"/>
      <c r="K40" s="359"/>
      <c r="L40" s="295"/>
      <c r="M40" s="296"/>
      <c r="N40" s="235"/>
    </row>
    <row r="41" spans="1:14">
      <c r="A41" s="116"/>
      <c r="B41" s="1102"/>
      <c r="C41" s="1103"/>
      <c r="D41" s="1103"/>
      <c r="E41" s="1103"/>
      <c r="F41" s="1103"/>
      <c r="G41" s="1103"/>
      <c r="H41" s="1105"/>
      <c r="I41" s="344"/>
      <c r="J41" s="345"/>
      <c r="K41" s="359"/>
      <c r="L41" s="295"/>
      <c r="M41" s="296"/>
      <c r="N41" s="235"/>
    </row>
    <row r="42" spans="1:14">
      <c r="A42" s="116"/>
      <c r="B42" s="1102"/>
      <c r="C42" s="1103"/>
      <c r="D42" s="1103"/>
      <c r="E42" s="1103"/>
      <c r="F42" s="1103"/>
      <c r="G42" s="1103"/>
      <c r="H42" s="1105"/>
      <c r="I42" s="288"/>
      <c r="J42" s="290"/>
      <c r="K42" s="359"/>
      <c r="L42" s="346"/>
      <c r="M42" s="347"/>
      <c r="N42" s="235"/>
    </row>
    <row r="43" spans="1:14">
      <c r="B43" s="1102"/>
      <c r="C43" s="1103"/>
      <c r="D43" s="1103"/>
      <c r="E43" s="1103"/>
      <c r="F43" s="1103"/>
      <c r="G43" s="1103"/>
      <c r="H43" s="1105"/>
      <c r="I43" s="42"/>
      <c r="J43" s="43"/>
      <c r="K43" s="359"/>
      <c r="L43" s="239"/>
      <c r="M43" s="240"/>
      <c r="N43" s="235"/>
    </row>
    <row r="44" spans="1:14">
      <c r="B44" s="281"/>
      <c r="C44" s="282"/>
      <c r="D44" s="282"/>
      <c r="E44" s="282"/>
      <c r="F44" s="284"/>
      <c r="G44" s="284"/>
      <c r="H44" s="117"/>
      <c r="I44" s="42"/>
      <c r="J44" s="43"/>
      <c r="K44" s="359"/>
      <c r="L44" s="239"/>
      <c r="M44" s="240"/>
      <c r="N44" s="236"/>
    </row>
    <row r="45" spans="1:14">
      <c r="B45" s="1311" t="s">
        <v>1036</v>
      </c>
      <c r="C45" s="1097"/>
      <c r="D45" s="1097"/>
      <c r="E45" s="44"/>
      <c r="F45" s="45"/>
      <c r="G45" s="45"/>
      <c r="H45" s="46"/>
      <c r="I45" s="42"/>
      <c r="J45" s="43"/>
      <c r="K45" s="242"/>
      <c r="L45" s="239"/>
      <c r="M45" s="337">
        <v>0.1</v>
      </c>
      <c r="N45" s="302">
        <f>N87*M45</f>
        <v>39426.875222222225</v>
      </c>
    </row>
    <row r="46" spans="1:14" ht="15.75" thickBot="1">
      <c r="B46" s="1102"/>
      <c r="C46" s="1103"/>
      <c r="D46" s="1103"/>
      <c r="E46" s="1103"/>
      <c r="F46" s="1103"/>
      <c r="G46" s="1103"/>
      <c r="H46" s="1105"/>
      <c r="I46" s="1108"/>
      <c r="J46" s="1109"/>
      <c r="K46" s="47"/>
      <c r="L46" s="1110"/>
      <c r="M46" s="1111"/>
      <c r="N46" s="108"/>
    </row>
    <row r="47" spans="1:14" ht="15.75" thickBot="1">
      <c r="B47" s="1069" t="s">
        <v>1037</v>
      </c>
      <c r="C47" s="1070"/>
      <c r="D47" s="1070"/>
      <c r="E47" s="1070"/>
      <c r="F47" s="1070"/>
      <c r="G47" s="1070"/>
      <c r="H47" s="1070"/>
      <c r="I47" s="1070"/>
      <c r="J47" s="1070"/>
      <c r="K47" s="1070"/>
      <c r="L47" s="1070"/>
      <c r="M47" s="1071"/>
      <c r="N47" s="334">
        <f>SUM(N36:N46)</f>
        <v>1041714.3357897464</v>
      </c>
    </row>
    <row r="48" spans="1:14">
      <c r="B48" s="243"/>
      <c r="C48" s="40"/>
      <c r="D48" s="40"/>
      <c r="E48" s="40"/>
      <c r="F48" s="40"/>
      <c r="G48" s="40"/>
      <c r="H48" s="40"/>
      <c r="I48" s="40"/>
      <c r="J48" s="40"/>
      <c r="K48" s="40"/>
      <c r="L48" s="40"/>
      <c r="M48" s="40"/>
      <c r="N48" s="41"/>
    </row>
    <row r="49" spans="1:14">
      <c r="B49" s="70" t="s">
        <v>1038</v>
      </c>
      <c r="C49" s="71"/>
      <c r="D49" s="71"/>
      <c r="E49" s="71"/>
      <c r="F49" s="71"/>
      <c r="G49" s="71"/>
      <c r="H49" s="71"/>
      <c r="I49" s="71"/>
      <c r="J49" s="71"/>
      <c r="K49" s="71"/>
      <c r="L49" s="71"/>
      <c r="M49" s="71"/>
      <c r="N49" s="72"/>
    </row>
    <row r="50" spans="1:14" ht="15.75" thickBot="1">
      <c r="B50" s="73"/>
      <c r="C50" s="68"/>
      <c r="D50" s="68"/>
      <c r="E50" s="68"/>
      <c r="F50" s="68"/>
      <c r="G50" s="68"/>
      <c r="H50" s="68"/>
      <c r="I50" s="68"/>
      <c r="J50" s="67"/>
      <c r="K50" s="67"/>
      <c r="L50" s="67"/>
      <c r="M50" s="67"/>
      <c r="N50" s="69"/>
    </row>
    <row r="51" spans="1:14">
      <c r="B51" s="1081" t="s">
        <v>1028</v>
      </c>
      <c r="C51" s="1082"/>
      <c r="D51" s="1082"/>
      <c r="E51" s="1082"/>
      <c r="F51" s="1082"/>
      <c r="G51" s="1082"/>
      <c r="H51" s="1082"/>
      <c r="I51" s="1112"/>
      <c r="J51" s="278" t="s">
        <v>1029</v>
      </c>
      <c r="K51" s="88" t="s">
        <v>1030</v>
      </c>
      <c r="L51" s="1113" t="s">
        <v>1039</v>
      </c>
      <c r="M51" s="1112"/>
      <c r="N51" s="89" t="s">
        <v>1035</v>
      </c>
    </row>
    <row r="52" spans="1:14">
      <c r="A52" s="136" t="s">
        <v>812</v>
      </c>
      <c r="B52" s="49" t="str">
        <f>VLOOKUP(A52,MATERIALES!A5:D373,3,FALSE)</f>
        <v>Acero PDR-60</v>
      </c>
      <c r="C52" s="244"/>
      <c r="D52" s="244"/>
      <c r="E52" s="244"/>
      <c r="F52" s="244"/>
      <c r="G52" s="244"/>
      <c r="H52" s="244"/>
      <c r="I52" s="244"/>
      <c r="J52" s="274" t="str">
        <f>VLOOKUP(A52,MATERIALES!A6:D644,2,FALSE)</f>
        <v>kg</v>
      </c>
      <c r="K52" s="245">
        <v>178.12830345854127</v>
      </c>
      <c r="L52" s="230"/>
      <c r="M52" s="338">
        <f>VLOOKUP(A52,MATERIALES!A5:D396,4,FALSE)</f>
        <v>2856</v>
      </c>
      <c r="N52" s="235">
        <f>K52*M52</f>
        <v>508734.43467759388</v>
      </c>
    </row>
    <row r="53" spans="1:14">
      <c r="A53" s="136" t="s">
        <v>901</v>
      </c>
      <c r="B53" s="49" t="str">
        <f>VLOOKUP(A53,MATERIALES!A6:D373,3,FALSE)</f>
        <v>Concreto Resistencia  28 (Mpa)</v>
      </c>
      <c r="C53" s="348"/>
      <c r="D53" s="348"/>
      <c r="E53" s="348"/>
      <c r="F53" s="348"/>
      <c r="G53" s="348"/>
      <c r="H53" s="348"/>
      <c r="I53" s="348"/>
      <c r="J53" s="275" t="str">
        <f>VLOOKUP(A53,MATERIALES!A7:D645,2,FALSE)</f>
        <v>m3</v>
      </c>
      <c r="K53" s="336">
        <v>1.1875220230569419</v>
      </c>
      <c r="L53" s="344"/>
      <c r="M53" s="338">
        <f>VLOOKUP(A53,MATERIALES!A6:D397,4,FALSE)</f>
        <v>443156</v>
      </c>
      <c r="N53" s="235">
        <f t="shared" ref="N53:N59" si="0">K53*M53</f>
        <v>526257.50964982214</v>
      </c>
    </row>
    <row r="54" spans="1:14">
      <c r="A54" s="136" t="s">
        <v>376</v>
      </c>
      <c r="B54" s="49" t="str">
        <f>VLOOKUP(A54,MATERIALES!A6:D373,3,FALSE)</f>
        <v>Anfo</v>
      </c>
      <c r="C54" s="348"/>
      <c r="D54" s="348"/>
      <c r="E54" s="348"/>
      <c r="F54" s="348"/>
      <c r="G54" s="348"/>
      <c r="H54" s="348"/>
      <c r="I54" s="348"/>
      <c r="J54" s="275" t="s">
        <v>377</v>
      </c>
      <c r="K54" s="336">
        <v>0.3</v>
      </c>
      <c r="L54" s="344"/>
      <c r="M54" s="338">
        <f>VLOOKUP(A54,MATERIALES!A6:D398,4,FALSE)</f>
        <v>4857.0483817618851</v>
      </c>
      <c r="N54" s="235">
        <f t="shared" si="0"/>
        <v>1457.1145145285655</v>
      </c>
    </row>
    <row r="55" spans="1:14">
      <c r="A55" s="136" t="s">
        <v>427</v>
      </c>
      <c r="B55" s="49" t="str">
        <f>VLOOKUP(A55,MATERIALES!A6:D373,3,FALSE)</f>
        <v>Cordón detonante</v>
      </c>
      <c r="C55" s="348"/>
      <c r="D55" s="348"/>
      <c r="E55" s="348"/>
      <c r="F55" s="348"/>
      <c r="G55" s="348"/>
      <c r="H55" s="348"/>
      <c r="I55" s="348"/>
      <c r="J55" s="275" t="str">
        <f>VLOOKUP(A55,MATERIALES!A9:D647,2,FALSE)</f>
        <v>m</v>
      </c>
      <c r="K55" s="336">
        <v>3</v>
      </c>
      <c r="L55" s="344"/>
      <c r="M55" s="338">
        <f>VLOOKUP(A55,MATERIALES!A6:D399,4,FALSE)</f>
        <v>1267.869644711822</v>
      </c>
      <c r="N55" s="235">
        <f t="shared" si="0"/>
        <v>3803.6089341354664</v>
      </c>
    </row>
    <row r="56" spans="1:14">
      <c r="A56" s="136" t="s">
        <v>462</v>
      </c>
      <c r="B56" s="49" t="str">
        <f>VLOOKUP(A56,MATERIALES!A7:D373,3,FALSE)</f>
        <v>Explosivos  75% (INDUGEL)</v>
      </c>
      <c r="C56" s="348"/>
      <c r="D56" s="348"/>
      <c r="E56" s="348"/>
      <c r="F56" s="348"/>
      <c r="G56" s="348"/>
      <c r="H56" s="348"/>
      <c r="I56" s="348"/>
      <c r="J56" s="275" t="str">
        <f>VLOOKUP(A56,MATERIALES!A10:D648,2,FALSE)</f>
        <v>lb</v>
      </c>
      <c r="K56" s="336">
        <v>0.25</v>
      </c>
      <c r="L56" s="344"/>
      <c r="M56" s="338">
        <f>VLOOKUP(A56,MATERIALES!A7:D400,4,FALSE)</f>
        <v>6350.6623958182436</v>
      </c>
      <c r="N56" s="235">
        <f t="shared" si="0"/>
        <v>1587.6655989545609</v>
      </c>
    </row>
    <row r="57" spans="1:14">
      <c r="A57" s="136" t="s">
        <v>467</v>
      </c>
      <c r="B57" s="49" t="str">
        <f>VLOOKUP(A57,MATERIALES!A8:D373,3,FALSE)</f>
        <v>Fulminantes</v>
      </c>
      <c r="C57" s="348"/>
      <c r="D57" s="348"/>
      <c r="E57" s="348"/>
      <c r="F57" s="348"/>
      <c r="G57" s="348"/>
      <c r="H57" s="348"/>
      <c r="I57" s="348"/>
      <c r="J57" s="275" t="str">
        <f>VLOOKUP(A57,MATERIALES!A11:D649,2,FALSE)</f>
        <v>u</v>
      </c>
      <c r="K57" s="336">
        <v>1</v>
      </c>
      <c r="L57" s="344"/>
      <c r="M57" s="338">
        <f>VLOOKUP(A57,MATERIALES!A8:D401,4,FALSE)</f>
        <v>694.12750248092743</v>
      </c>
      <c r="N57" s="235">
        <f t="shared" si="0"/>
        <v>694.12750248092743</v>
      </c>
    </row>
    <row r="58" spans="1:14">
      <c r="A58" s="136" t="s">
        <v>567</v>
      </c>
      <c r="B58" s="49" t="str">
        <f>VLOOKUP(A58,MATERIALES!A9:D373,3,FALSE)</f>
        <v>Mecha Lenta</v>
      </c>
      <c r="C58" s="348"/>
      <c r="D58" s="348"/>
      <c r="E58" s="348"/>
      <c r="F58" s="348"/>
      <c r="G58" s="348"/>
      <c r="H58" s="348"/>
      <c r="I58" s="348"/>
      <c r="J58" s="275" t="str">
        <f>VLOOKUP(A58,MATERIALES!A11:D650,2,FALSE)</f>
        <v>m</v>
      </c>
      <c r="K58" s="336">
        <v>1</v>
      </c>
      <c r="L58" s="344"/>
      <c r="M58" s="338">
        <f>VLOOKUP(A58,MATERIALES!A9:D402,4,FALSE)</f>
        <v>646.7998959817121</v>
      </c>
      <c r="N58" s="235">
        <f t="shared" si="0"/>
        <v>646.7998959817121</v>
      </c>
    </row>
    <row r="59" spans="1:14">
      <c r="A59" s="136" t="s">
        <v>918</v>
      </c>
      <c r="B59" s="49" t="str">
        <f>VLOOKUP(A59,MATERIALES!A10:D373,3,FALSE)</f>
        <v xml:space="preserve">Escolta y transporte (una tarifa por cada m3 escoltado y transportado)
</v>
      </c>
      <c r="C59" s="348"/>
      <c r="D59" s="348"/>
      <c r="E59" s="348"/>
      <c r="F59" s="348"/>
      <c r="G59" s="348"/>
      <c r="H59" s="348"/>
      <c r="I59" s="348"/>
      <c r="J59" s="275" t="str">
        <f>VLOOKUP(A59,MATERIALES!A12:D651,2,FALSE)</f>
        <v>kg</v>
      </c>
      <c r="K59" s="336">
        <v>0.45800000000000002</v>
      </c>
      <c r="L59" s="344"/>
      <c r="M59" s="338">
        <f>VLOOKUP(A59,MATERIALES!A10:D403,4,FALSE)</f>
        <v>4755.8529303052946</v>
      </c>
      <c r="N59" s="235">
        <f t="shared" si="0"/>
        <v>2178.1806420798252</v>
      </c>
    </row>
    <row r="60" spans="1:14">
      <c r="A60" s="136"/>
      <c r="B60" s="49"/>
      <c r="C60" s="348"/>
      <c r="D60" s="348"/>
      <c r="E60" s="348"/>
      <c r="F60" s="348"/>
      <c r="G60" s="348"/>
      <c r="H60" s="348"/>
      <c r="I60" s="348"/>
      <c r="J60" s="274"/>
      <c r="K60" s="336"/>
      <c r="L60" s="344"/>
      <c r="M60" s="338"/>
      <c r="N60" s="235"/>
    </row>
    <row r="61" spans="1:14">
      <c r="A61" s="136"/>
      <c r="B61" s="49"/>
      <c r="C61" s="348"/>
      <c r="D61" s="348"/>
      <c r="E61" s="348"/>
      <c r="F61" s="348"/>
      <c r="G61" s="348"/>
      <c r="H61" s="348"/>
      <c r="I61" s="348"/>
      <c r="J61" s="274"/>
      <c r="K61" s="336"/>
      <c r="L61" s="344"/>
      <c r="M61" s="338"/>
      <c r="N61" s="235"/>
    </row>
    <row r="62" spans="1:14" ht="15.75" thickBot="1">
      <c r="B62" s="49"/>
      <c r="C62" s="273"/>
      <c r="D62" s="273"/>
      <c r="E62" s="273"/>
      <c r="F62" s="273"/>
      <c r="G62" s="273"/>
      <c r="H62" s="273"/>
      <c r="I62" s="273"/>
      <c r="J62" s="358"/>
      <c r="K62" s="118"/>
      <c r="L62" s="286"/>
      <c r="M62" s="338"/>
      <c r="N62" s="235"/>
    </row>
    <row r="63" spans="1:14" ht="15.75" thickBot="1">
      <c r="B63" s="1069" t="s">
        <v>1037</v>
      </c>
      <c r="C63" s="1070"/>
      <c r="D63" s="1070"/>
      <c r="E63" s="1070"/>
      <c r="F63" s="1070"/>
      <c r="G63" s="1070"/>
      <c r="H63" s="1070"/>
      <c r="I63" s="1070"/>
      <c r="J63" s="1070"/>
      <c r="K63" s="1070"/>
      <c r="L63" s="1070"/>
      <c r="M63" s="1071"/>
      <c r="N63" s="334">
        <f>SUM(N52:N62)</f>
        <v>1045359.4414155768</v>
      </c>
    </row>
    <row r="64" spans="1:14">
      <c r="B64" s="39"/>
      <c r="C64" s="40"/>
      <c r="D64" s="40"/>
      <c r="E64" s="40"/>
      <c r="F64" s="40"/>
      <c r="G64" s="40"/>
      <c r="H64" s="40"/>
      <c r="I64" s="40"/>
      <c r="J64" s="40"/>
      <c r="K64" s="40"/>
      <c r="L64" s="40"/>
      <c r="M64" s="40"/>
      <c r="N64" s="41"/>
    </row>
    <row r="65" spans="1:15">
      <c r="B65" s="70" t="s">
        <v>1040</v>
      </c>
      <c r="C65" s="71"/>
      <c r="D65" s="71"/>
      <c r="E65" s="71"/>
      <c r="F65" s="71"/>
      <c r="G65" s="71"/>
      <c r="H65" s="71"/>
      <c r="I65" s="71"/>
      <c r="J65" s="71"/>
      <c r="K65" s="71"/>
      <c r="L65" s="71"/>
      <c r="M65" s="71"/>
      <c r="N65" s="72"/>
    </row>
    <row r="66" spans="1:15" ht="15.75" thickBot="1">
      <c r="B66" s="74"/>
      <c r="C66" s="67"/>
      <c r="D66" s="67"/>
      <c r="E66" s="67"/>
      <c r="F66" s="67"/>
      <c r="G66" s="67"/>
      <c r="H66" s="67"/>
      <c r="I66" s="67"/>
      <c r="J66" s="67"/>
      <c r="K66" s="67"/>
      <c r="L66" s="67"/>
      <c r="M66" s="67"/>
      <c r="N66" s="69"/>
    </row>
    <row r="67" spans="1:15" ht="25.5">
      <c r="B67" s="276" t="s">
        <v>1041</v>
      </c>
      <c r="C67" s="277"/>
      <c r="D67" s="277"/>
      <c r="E67" s="277"/>
      <c r="F67" s="277"/>
      <c r="G67" s="277"/>
      <c r="H67" s="79" t="s">
        <v>1029</v>
      </c>
      <c r="I67" s="80" t="s">
        <v>1042</v>
      </c>
      <c r="J67" s="81" t="s">
        <v>1043</v>
      </c>
      <c r="K67" s="79" t="s">
        <v>1044</v>
      </c>
      <c r="L67" s="1118" t="s">
        <v>1045</v>
      </c>
      <c r="M67" s="1119"/>
      <c r="N67" s="82" t="s">
        <v>1035</v>
      </c>
    </row>
    <row r="68" spans="1:15">
      <c r="A68" t="s">
        <v>1127</v>
      </c>
      <c r="B68" s="52" t="str">
        <f>VLOOKUP(A68,TRANSPORTE!A5:D117,3,FALSE)</f>
        <v>Transporte de material de excavación</v>
      </c>
      <c r="C68" s="279"/>
      <c r="D68" s="279"/>
      <c r="E68" s="279"/>
      <c r="F68" s="279"/>
      <c r="G68" s="279"/>
      <c r="H68" s="274" t="s">
        <v>1287</v>
      </c>
      <c r="I68" s="242">
        <v>1.3</v>
      </c>
      <c r="J68" s="249">
        <v>1</v>
      </c>
      <c r="K68" s="242">
        <f>I68*J68</f>
        <v>1.3</v>
      </c>
      <c r="L68" s="1106">
        <f>VLOOKUP(A68,TRANSPORTE!A5:D117,4,FALSE)</f>
        <v>946.969696969697</v>
      </c>
      <c r="M68" s="1107"/>
      <c r="N68" s="250">
        <f>K68*L68</f>
        <v>1231.0606060606062</v>
      </c>
    </row>
    <row r="69" spans="1:15">
      <c r="A69" t="s">
        <v>1279</v>
      </c>
      <c r="B69" s="52" t="str">
        <f>VLOOKUP(A69,TRANSPORTE!A6:D117,3,FALSE)</f>
        <v>Equipo de Transporte (Camiones Grúas</v>
      </c>
      <c r="C69" s="53"/>
      <c r="D69" s="53"/>
      <c r="E69" s="53"/>
      <c r="F69" s="53"/>
      <c r="G69" s="53"/>
      <c r="H69" s="274" t="s">
        <v>1287</v>
      </c>
      <c r="I69" s="242">
        <v>0.05</v>
      </c>
      <c r="J69" s="249">
        <v>1</v>
      </c>
      <c r="K69" s="242">
        <f>I69*J69</f>
        <v>0.05</v>
      </c>
      <c r="L69" s="1106">
        <f>VLOOKUP(A69,TRANSPORTE!A6:D117,4,FALSE)</f>
        <v>54.738059526460454</v>
      </c>
      <c r="M69" s="1107"/>
      <c r="N69" s="250">
        <f>K69*L69</f>
        <v>2.736902976323023</v>
      </c>
    </row>
    <row r="70" spans="1:15">
      <c r="B70" s="52"/>
      <c r="C70" s="53"/>
      <c r="D70" s="53"/>
      <c r="E70" s="53"/>
      <c r="F70" s="53"/>
      <c r="G70" s="53"/>
      <c r="H70" s="274"/>
      <c r="I70" s="242"/>
      <c r="J70" s="249"/>
      <c r="K70" s="242"/>
      <c r="L70" s="1106"/>
      <c r="M70" s="1107"/>
      <c r="N70" s="250"/>
    </row>
    <row r="71" spans="1:15">
      <c r="B71" s="52"/>
      <c r="C71" s="53"/>
      <c r="D71" s="53"/>
      <c r="E71" s="53"/>
      <c r="F71" s="53"/>
      <c r="G71" s="53"/>
      <c r="H71" s="274"/>
      <c r="I71" s="242"/>
      <c r="J71" s="249"/>
      <c r="K71" s="242"/>
      <c r="L71" s="1106"/>
      <c r="M71" s="1107"/>
      <c r="N71" s="250"/>
    </row>
    <row r="72" spans="1:15">
      <c r="B72" s="52"/>
      <c r="C72" s="53"/>
      <c r="D72" s="53"/>
      <c r="E72" s="53"/>
      <c r="F72" s="53"/>
      <c r="G72" s="53"/>
      <c r="H72" s="251"/>
      <c r="I72" s="242"/>
      <c r="J72" s="242"/>
      <c r="K72" s="242"/>
      <c r="L72" s="252"/>
      <c r="M72" s="253"/>
      <c r="N72" s="254"/>
    </row>
    <row r="73" spans="1:15" ht="15.75" thickBot="1">
      <c r="B73" s="361"/>
      <c r="C73" s="362"/>
      <c r="D73" s="362"/>
      <c r="E73" s="362"/>
      <c r="F73" s="362"/>
      <c r="G73" s="362"/>
      <c r="H73" s="54"/>
      <c r="I73" s="118"/>
      <c r="J73" s="118"/>
      <c r="K73" s="118"/>
      <c r="L73" s="1087"/>
      <c r="M73" s="1088"/>
      <c r="N73" s="119"/>
    </row>
    <row r="74" spans="1:15" ht="15.75" thickBot="1">
      <c r="B74" s="1078" t="s">
        <v>1037</v>
      </c>
      <c r="C74" s="1079"/>
      <c r="D74" s="1079"/>
      <c r="E74" s="1079"/>
      <c r="F74" s="1079"/>
      <c r="G74" s="1079"/>
      <c r="H74" s="1079"/>
      <c r="I74" s="1079"/>
      <c r="J74" s="1079"/>
      <c r="K74" s="1079"/>
      <c r="L74" s="1079"/>
      <c r="M74" s="1080"/>
      <c r="N74" s="107">
        <f>N68+N69+N70+N71+N72</f>
        <v>1233.7975090369293</v>
      </c>
    </row>
    <row r="75" spans="1:15">
      <c r="B75" s="39"/>
      <c r="C75" s="40"/>
      <c r="D75" s="40"/>
      <c r="E75" s="40"/>
      <c r="F75" s="40"/>
      <c r="G75" s="40"/>
      <c r="H75" s="40"/>
      <c r="I75" s="40"/>
      <c r="J75" s="40"/>
      <c r="K75" s="40"/>
      <c r="L75" s="40"/>
      <c r="M75" s="40"/>
      <c r="N75" s="41"/>
    </row>
    <row r="76" spans="1:15">
      <c r="B76" s="70" t="s">
        <v>1046</v>
      </c>
      <c r="C76" s="71"/>
      <c r="D76" s="71"/>
      <c r="E76" s="71"/>
      <c r="F76" s="71"/>
      <c r="G76" s="71"/>
      <c r="H76" s="71"/>
      <c r="I76" s="71"/>
      <c r="J76" s="71"/>
      <c r="K76" s="71"/>
      <c r="L76" s="71"/>
      <c r="M76" s="71"/>
      <c r="N76" s="72"/>
    </row>
    <row r="77" spans="1:15" ht="15.75" thickBot="1">
      <c r="B77" s="74"/>
      <c r="C77" s="67"/>
      <c r="D77" s="67"/>
      <c r="E77" s="67"/>
      <c r="F77" s="67"/>
      <c r="G77" s="67"/>
      <c r="H77" s="67"/>
      <c r="I77" s="67"/>
      <c r="J77" s="67"/>
      <c r="K77" s="67"/>
      <c r="L77" s="67"/>
      <c r="M77" s="67"/>
      <c r="N77" s="69"/>
    </row>
    <row r="78" spans="1:15" ht="25.5">
      <c r="B78" s="1089" t="s">
        <v>1047</v>
      </c>
      <c r="C78" s="1090"/>
      <c r="D78" s="1090"/>
      <c r="E78" s="1090"/>
      <c r="F78" s="1090"/>
      <c r="G78" s="1090"/>
      <c r="H78" s="1090"/>
      <c r="I78" s="79" t="s">
        <v>1048</v>
      </c>
      <c r="J78" s="81" t="s">
        <v>1281</v>
      </c>
      <c r="K78" s="80" t="s">
        <v>1050</v>
      </c>
      <c r="L78" s="1091" t="s">
        <v>1034</v>
      </c>
      <c r="M78" s="1304"/>
      <c r="N78" s="101" t="s">
        <v>1035</v>
      </c>
    </row>
    <row r="79" spans="1:15">
      <c r="A79" s="182"/>
      <c r="B79" s="174" t="s">
        <v>1505</v>
      </c>
      <c r="C79" s="175"/>
      <c r="D79" s="175"/>
      <c r="E79" s="175"/>
      <c r="F79" s="175"/>
      <c r="G79" s="175"/>
      <c r="H79" s="175"/>
      <c r="I79" s="176"/>
      <c r="J79" s="177"/>
      <c r="K79" s="178"/>
      <c r="L79" s="179"/>
      <c r="M79" s="180"/>
      <c r="N79" s="181"/>
    </row>
    <row r="80" spans="1:15">
      <c r="A80" s="137" t="s">
        <v>15</v>
      </c>
      <c r="B80" s="55" t="str">
        <f>VLOOKUP(A80,'MANO DE OBRA'!A8:D68,3,FALSE)</f>
        <v>Obrero (6)</v>
      </c>
      <c r="C80" s="53"/>
      <c r="D80" s="53"/>
      <c r="E80" s="53"/>
      <c r="F80" s="53"/>
      <c r="G80" s="53"/>
      <c r="H80" s="53"/>
      <c r="I80" s="255">
        <f>K80/J80*100</f>
        <v>147543.4</v>
      </c>
      <c r="J80" s="256">
        <v>185</v>
      </c>
      <c r="K80" s="257">
        <f>VLOOKUP(A80,'MANO DE OBRA'!A8:D99,4,FALSE)</f>
        <v>272955.28999999998</v>
      </c>
      <c r="L80" s="56"/>
      <c r="M80" s="357">
        <v>1</v>
      </c>
      <c r="N80" s="335">
        <f>K80/M80</f>
        <v>272955.28999999998</v>
      </c>
      <c r="O80" s="109"/>
    </row>
    <row r="81" spans="1:14">
      <c r="A81" s="137" t="s">
        <v>30</v>
      </c>
      <c r="B81" s="55" t="str">
        <f>VLOOKUP(A81,'MANO DE OBRA'!A8:D69,3,FALSE)</f>
        <v>Oficial</v>
      </c>
      <c r="C81" s="53"/>
      <c r="D81" s="53"/>
      <c r="E81" s="53"/>
      <c r="F81" s="53"/>
      <c r="G81" s="53"/>
      <c r="H81" s="53"/>
      <c r="I81" s="255">
        <f>K81/J81*100</f>
        <v>49181.133333333331</v>
      </c>
      <c r="J81" s="256">
        <v>185</v>
      </c>
      <c r="K81" s="257">
        <f>VLOOKUP(A81,'MANO DE OBRA'!A8:D100,4,FALSE)</f>
        <v>90985.096666666665</v>
      </c>
      <c r="L81" s="56"/>
      <c r="M81" s="354">
        <v>1</v>
      </c>
      <c r="N81" s="335">
        <f>K81/M81</f>
        <v>90985.096666666665</v>
      </c>
    </row>
    <row r="82" spans="1:14">
      <c r="A82" s="137"/>
      <c r="B82" s="140" t="s">
        <v>1299</v>
      </c>
      <c r="C82" s="53"/>
      <c r="D82" s="53"/>
      <c r="E82" s="53"/>
      <c r="F82" s="53"/>
      <c r="G82" s="53"/>
      <c r="H82" s="53"/>
      <c r="I82" s="255"/>
      <c r="J82" s="256"/>
      <c r="K82" s="257"/>
      <c r="L82" s="56"/>
      <c r="M82" s="355"/>
      <c r="N82" s="335"/>
    </row>
    <row r="83" spans="1:14">
      <c r="A83" t="s">
        <v>15</v>
      </c>
      <c r="B83" s="55" t="str">
        <f>VLOOKUP(A83,'MANO DE OBRA'!A9:D70,3,FALSE)</f>
        <v>Obrero (6)</v>
      </c>
      <c r="C83" s="53"/>
      <c r="D83" s="53"/>
      <c r="E83" s="53"/>
      <c r="F83" s="53"/>
      <c r="G83" s="53"/>
      <c r="H83" s="53"/>
      <c r="I83" s="255">
        <f>K83/J83*100</f>
        <v>147543.4</v>
      </c>
      <c r="J83" s="256">
        <v>185</v>
      </c>
      <c r="K83" s="257">
        <f>VLOOKUP(A83,'MANO DE OBRA'!A9:D101,4,FALSE)</f>
        <v>272955.28999999998</v>
      </c>
      <c r="L83" s="56"/>
      <c r="M83" s="263">
        <v>12</v>
      </c>
      <c r="N83" s="335">
        <f>K83/M83</f>
        <v>22746.274166666666</v>
      </c>
    </row>
    <row r="84" spans="1:14">
      <c r="A84" t="s">
        <v>30</v>
      </c>
      <c r="B84" s="55" t="str">
        <f>VLOOKUP(A84,'MANO DE OBRA'!A10:D71,3,FALSE)</f>
        <v>Oficial</v>
      </c>
      <c r="C84" s="53"/>
      <c r="D84" s="53"/>
      <c r="E84" s="53"/>
      <c r="F84" s="53"/>
      <c r="G84" s="53"/>
      <c r="H84" s="53"/>
      <c r="I84" s="255">
        <f>K84/J84*100</f>
        <v>49181.133333333331</v>
      </c>
      <c r="J84" s="256">
        <v>185</v>
      </c>
      <c r="K84" s="257">
        <f>VLOOKUP(A84,'MANO DE OBRA'!A10:D102,4,FALSE)</f>
        <v>90985.096666666665</v>
      </c>
      <c r="L84" s="280"/>
      <c r="M84" s="263">
        <v>12</v>
      </c>
      <c r="N84" s="335">
        <f>K84/M84</f>
        <v>7582.091388888889</v>
      </c>
    </row>
    <row r="85" spans="1:14">
      <c r="B85" s="55"/>
      <c r="C85" s="53"/>
      <c r="D85" s="53"/>
      <c r="E85" s="53"/>
      <c r="F85" s="53"/>
      <c r="G85" s="53"/>
      <c r="H85" s="53"/>
      <c r="I85" s="242"/>
      <c r="J85" s="260"/>
      <c r="K85" s="261"/>
      <c r="L85" s="280"/>
      <c r="M85" s="263"/>
      <c r="N85" s="259"/>
    </row>
    <row r="86" spans="1:14" ht="15.75" thickBot="1">
      <c r="B86" s="1093"/>
      <c r="C86" s="1094"/>
      <c r="D86" s="1094"/>
      <c r="E86" s="1094"/>
      <c r="F86" s="1094"/>
      <c r="G86" s="1094"/>
      <c r="H86" s="1094"/>
      <c r="I86" s="118"/>
      <c r="J86" s="118"/>
      <c r="K86" s="118"/>
      <c r="L86" s="1095"/>
      <c r="M86" s="1095"/>
      <c r="N86" s="51"/>
    </row>
    <row r="87" spans="1:14" ht="15.75" thickBot="1">
      <c r="B87" s="1078" t="s">
        <v>1037</v>
      </c>
      <c r="C87" s="1079"/>
      <c r="D87" s="1079"/>
      <c r="E87" s="1079"/>
      <c r="F87" s="1079"/>
      <c r="G87" s="1079"/>
      <c r="H87" s="1079"/>
      <c r="I87" s="1079"/>
      <c r="J87" s="1079"/>
      <c r="K87" s="1079"/>
      <c r="L87" s="1079"/>
      <c r="M87" s="1080"/>
      <c r="N87" s="264">
        <f>SUM(N80:N86)</f>
        <v>394268.75222222222</v>
      </c>
    </row>
    <row r="88" spans="1:14" ht="15.75" thickBot="1">
      <c r="B88" s="39"/>
      <c r="C88" s="40"/>
      <c r="D88" s="40"/>
      <c r="E88" s="40"/>
      <c r="F88" s="40"/>
      <c r="G88" s="40"/>
      <c r="H88" s="40"/>
      <c r="I88" s="40"/>
      <c r="J88" s="40"/>
      <c r="K88" s="40"/>
      <c r="L88" s="40"/>
      <c r="M88" s="40"/>
      <c r="N88" s="41"/>
    </row>
    <row r="89" spans="1:14" ht="15.75" thickBot="1">
      <c r="B89" s="1069" t="s">
        <v>1051</v>
      </c>
      <c r="C89" s="1070"/>
      <c r="D89" s="1070"/>
      <c r="E89" s="1070"/>
      <c r="F89" s="1070"/>
      <c r="G89" s="1070"/>
      <c r="H89" s="1070"/>
      <c r="I89" s="1070"/>
      <c r="J89" s="1070"/>
      <c r="K89" s="1070"/>
      <c r="L89" s="1070"/>
      <c r="M89" s="1071"/>
      <c r="N89" s="102">
        <f>N47+N63+N74+N87</f>
        <v>2482576.3269365826</v>
      </c>
    </row>
    <row r="90" spans="1:14">
      <c r="B90" s="39"/>
      <c r="C90" s="40"/>
      <c r="D90" s="40"/>
      <c r="E90" s="40"/>
      <c r="F90" s="40"/>
      <c r="G90" s="40"/>
      <c r="H90" s="40"/>
      <c r="I90" s="40"/>
      <c r="J90" s="40"/>
      <c r="K90" s="40"/>
      <c r="L90" s="40"/>
      <c r="M90" s="40"/>
      <c r="N90" s="41"/>
    </row>
    <row r="91" spans="1:14">
      <c r="B91" s="70" t="s">
        <v>1052</v>
      </c>
      <c r="C91" s="71"/>
      <c r="D91" s="71"/>
      <c r="E91" s="71"/>
      <c r="F91" s="71"/>
      <c r="G91" s="71"/>
      <c r="H91" s="71"/>
      <c r="I91" s="71"/>
      <c r="J91" s="71"/>
      <c r="K91" s="71"/>
      <c r="L91" s="71"/>
      <c r="M91" s="71"/>
      <c r="N91" s="72"/>
    </row>
    <row r="92" spans="1:14" ht="15.75" thickBot="1">
      <c r="B92" s="74"/>
      <c r="C92" s="67"/>
      <c r="D92" s="67"/>
      <c r="E92" s="67"/>
      <c r="F92" s="67"/>
      <c r="G92" s="67"/>
      <c r="H92" s="67"/>
      <c r="I92" s="67"/>
      <c r="J92" s="67"/>
      <c r="K92" s="67"/>
      <c r="L92" s="67"/>
      <c r="M92" s="67"/>
      <c r="N92" s="69"/>
    </row>
    <row r="93" spans="1:14">
      <c r="B93" s="1081" t="s">
        <v>1053</v>
      </c>
      <c r="C93" s="1082"/>
      <c r="D93" s="1082"/>
      <c r="E93" s="1082"/>
      <c r="F93" s="1082"/>
      <c r="G93" s="1082"/>
      <c r="H93" s="1082"/>
      <c r="I93" s="277"/>
      <c r="J93" s="294"/>
      <c r="K93" s="265" t="s">
        <v>1054</v>
      </c>
      <c r="L93" s="1083" t="s">
        <v>1055</v>
      </c>
      <c r="M93" s="1084"/>
      <c r="N93" s="266"/>
    </row>
    <row r="94" spans="1:14">
      <c r="B94" s="1085" t="s">
        <v>1056</v>
      </c>
      <c r="C94" s="1086"/>
      <c r="D94" s="1086"/>
      <c r="E94" s="1086"/>
      <c r="F94" s="1086"/>
      <c r="G94" s="1086"/>
      <c r="H94" s="1086"/>
      <c r="I94" s="90"/>
      <c r="J94" s="91"/>
      <c r="K94" s="267">
        <v>0.2</v>
      </c>
      <c r="L94" s="1065">
        <f>N89*K94</f>
        <v>496515.26538731653</v>
      </c>
      <c r="M94" s="1066"/>
      <c r="N94" s="57"/>
    </row>
    <row r="95" spans="1:14">
      <c r="B95" s="92" t="s">
        <v>1057</v>
      </c>
      <c r="C95" s="93"/>
      <c r="D95" s="93"/>
      <c r="E95" s="93"/>
      <c r="F95" s="93"/>
      <c r="G95" s="93"/>
      <c r="H95" s="93"/>
      <c r="I95" s="90"/>
      <c r="J95" s="91"/>
      <c r="K95" s="267">
        <v>0.05</v>
      </c>
      <c r="L95" s="1065">
        <f>N89*K95</f>
        <v>124128.81634682913</v>
      </c>
      <c r="M95" s="1066"/>
      <c r="N95" s="57"/>
    </row>
    <row r="96" spans="1:14" ht="15.75" thickBot="1">
      <c r="B96" s="94" t="s">
        <v>1058</v>
      </c>
      <c r="C96" s="95"/>
      <c r="D96" s="95"/>
      <c r="E96" s="95"/>
      <c r="F96" s="95"/>
      <c r="G96" s="95"/>
      <c r="H96" s="95"/>
      <c r="I96" s="96"/>
      <c r="J96" s="97"/>
      <c r="K96" s="268">
        <v>0.05</v>
      </c>
      <c r="L96" s="1067">
        <f>N89*K96</f>
        <v>124128.81634682913</v>
      </c>
      <c r="M96" s="1068"/>
      <c r="N96" s="57"/>
    </row>
    <row r="97" spans="1:14" ht="15.75" thickBot="1">
      <c r="B97" s="1069" t="s">
        <v>1037</v>
      </c>
      <c r="C97" s="1070"/>
      <c r="D97" s="1070"/>
      <c r="E97" s="1070"/>
      <c r="F97" s="1070"/>
      <c r="G97" s="1070"/>
      <c r="H97" s="1070"/>
      <c r="I97" s="1070"/>
      <c r="J97" s="1070"/>
      <c r="K97" s="1070"/>
      <c r="L97" s="1070"/>
      <c r="M97" s="1071"/>
      <c r="N97" s="58">
        <f>L94+L95+L96</f>
        <v>744772.89808097482</v>
      </c>
    </row>
    <row r="98" spans="1:14" ht="15.75" thickBot="1">
      <c r="B98" s="39"/>
      <c r="C98" s="40"/>
      <c r="D98" s="40"/>
      <c r="E98" s="40"/>
      <c r="F98" s="40"/>
      <c r="G98" s="40"/>
      <c r="H98" s="40"/>
      <c r="I98" s="40"/>
      <c r="J98" s="40"/>
      <c r="K98" s="40"/>
      <c r="L98" s="40"/>
      <c r="M98" s="40"/>
      <c r="N98" s="41"/>
    </row>
    <row r="99" spans="1:14" ht="15.75" thickBot="1">
      <c r="A99" t="s">
        <v>1490</v>
      </c>
      <c r="B99" s="1069" t="s">
        <v>1059</v>
      </c>
      <c r="C99" s="1070"/>
      <c r="D99" s="1070"/>
      <c r="E99" s="1070"/>
      <c r="F99" s="1070"/>
      <c r="G99" s="1070"/>
      <c r="H99" s="1070"/>
      <c r="I99" s="1070"/>
      <c r="J99" s="1070"/>
      <c r="K99" s="1070"/>
      <c r="L99" s="1070"/>
      <c r="M99" s="1071"/>
      <c r="N99" s="158">
        <f>N89+N97</f>
        <v>3227349.2250175574</v>
      </c>
    </row>
    <row r="100" spans="1:14">
      <c r="B100" s="202"/>
      <c r="C100" s="203"/>
      <c r="D100" s="203"/>
      <c r="E100" s="203"/>
      <c r="F100" s="203"/>
      <c r="G100" s="203"/>
      <c r="H100" s="203"/>
      <c r="I100" s="203"/>
      <c r="J100" s="203"/>
      <c r="K100" s="203"/>
      <c r="L100" s="203"/>
      <c r="M100" s="203"/>
      <c r="N100" s="204"/>
    </row>
    <row r="101" spans="1:14">
      <c r="B101" s="205"/>
      <c r="C101" s="206"/>
      <c r="D101" s="206"/>
      <c r="E101" s="206"/>
      <c r="F101" s="206"/>
      <c r="G101" s="206"/>
      <c r="H101" s="206"/>
      <c r="I101" s="206"/>
      <c r="J101" s="206"/>
      <c r="K101" s="206"/>
      <c r="L101" s="206"/>
      <c r="M101" s="206"/>
      <c r="N101" s="207"/>
    </row>
    <row r="102" spans="1:14">
      <c r="B102" s="205"/>
      <c r="C102" s="206"/>
      <c r="D102" s="206"/>
      <c r="E102" s="206"/>
      <c r="F102" s="206"/>
      <c r="G102" s="206"/>
      <c r="H102" s="206"/>
      <c r="I102" s="206"/>
      <c r="J102" s="206"/>
      <c r="K102" s="206"/>
      <c r="L102" s="206"/>
      <c r="M102" s="206"/>
      <c r="N102" s="207"/>
    </row>
    <row r="103" spans="1:14">
      <c r="B103" s="205"/>
      <c r="C103" s="206"/>
      <c r="D103" s="206"/>
      <c r="E103" s="206"/>
      <c r="F103" s="206"/>
      <c r="G103" s="206"/>
      <c r="H103" s="206"/>
      <c r="I103" s="206"/>
      <c r="J103" s="206"/>
      <c r="K103" s="206"/>
      <c r="L103" s="206"/>
      <c r="M103" s="206"/>
      <c r="N103" s="207"/>
    </row>
    <row r="104" spans="1:14">
      <c r="B104" s="205"/>
      <c r="C104" s="206"/>
      <c r="D104" s="206"/>
      <c r="E104" s="340" t="s">
        <v>1060</v>
      </c>
      <c r="F104" s="340"/>
      <c r="G104" s="340"/>
      <c r="H104" s="340"/>
      <c r="I104" s="340"/>
      <c r="J104" s="340"/>
      <c r="K104" s="206"/>
      <c r="L104" s="206"/>
      <c r="M104" s="206"/>
      <c r="N104" s="207"/>
    </row>
    <row r="105" spans="1:14">
      <c r="B105" s="205"/>
      <c r="C105" s="206"/>
      <c r="D105" s="206"/>
      <c r="E105" s="206" t="s">
        <v>1061</v>
      </c>
      <c r="F105" s="206"/>
      <c r="G105" s="206"/>
      <c r="H105" s="206"/>
      <c r="I105" s="206"/>
      <c r="J105" s="206"/>
      <c r="K105" s="206"/>
      <c r="L105" s="206"/>
      <c r="M105" s="206"/>
      <c r="N105" s="207"/>
    </row>
    <row r="106" spans="1:14">
      <c r="B106" s="205"/>
      <c r="C106" s="206"/>
      <c r="D106" s="206"/>
      <c r="E106" s="206" t="s">
        <v>1062</v>
      </c>
      <c r="F106" s="206"/>
      <c r="G106" s="206"/>
      <c r="H106" s="206"/>
      <c r="I106" s="206"/>
      <c r="J106" s="206"/>
      <c r="K106" s="206"/>
      <c r="L106" s="206"/>
      <c r="M106" s="206"/>
      <c r="N106" s="207"/>
    </row>
    <row r="107" spans="1:14">
      <c r="B107" s="205"/>
      <c r="C107" s="206"/>
      <c r="D107" s="206"/>
      <c r="E107" s="206" t="s">
        <v>1063</v>
      </c>
      <c r="F107" s="206"/>
      <c r="G107" s="206"/>
      <c r="H107" s="206"/>
      <c r="I107" s="206"/>
      <c r="J107" s="206"/>
      <c r="K107" s="206"/>
      <c r="L107" s="206"/>
      <c r="M107" s="206"/>
      <c r="N107" s="207"/>
    </row>
    <row r="108" spans="1:14" ht="15.75" thickBot="1">
      <c r="B108" s="205"/>
      <c r="C108" s="206"/>
      <c r="D108" s="206"/>
      <c r="E108" s="206"/>
      <c r="F108" s="206" t="s">
        <v>1064</v>
      </c>
      <c r="G108" s="206"/>
      <c r="H108" s="206"/>
      <c r="I108" s="206"/>
      <c r="J108" s="206"/>
      <c r="K108" s="206"/>
      <c r="L108" s="206"/>
      <c r="M108" s="206"/>
      <c r="N108" s="207"/>
    </row>
    <row r="109" spans="1:14">
      <c r="B109" s="190" t="s">
        <v>1559</v>
      </c>
      <c r="C109" s="191"/>
      <c r="D109" s="191"/>
      <c r="E109" s="191"/>
      <c r="F109" s="191"/>
      <c r="G109" s="191"/>
      <c r="H109" s="191"/>
      <c r="I109" s="191"/>
      <c r="J109" s="191"/>
      <c r="K109" s="191"/>
      <c r="L109" s="191"/>
      <c r="M109" s="191"/>
      <c r="N109" s="192"/>
    </row>
    <row r="110" spans="1:14">
      <c r="B110" s="208"/>
      <c r="C110" s="209"/>
      <c r="D110" s="209"/>
      <c r="E110" s="209"/>
      <c r="F110" s="209"/>
      <c r="G110" s="209"/>
      <c r="H110" s="209"/>
      <c r="I110" s="209"/>
      <c r="J110" s="209"/>
      <c r="K110" s="209"/>
      <c r="L110" s="209"/>
      <c r="M110" s="209"/>
      <c r="N110" s="210"/>
    </row>
    <row r="111" spans="1:14">
      <c r="B111" s="208"/>
      <c r="C111" s="209"/>
      <c r="D111" s="209"/>
      <c r="E111" s="209"/>
      <c r="F111" s="209"/>
      <c r="G111" s="209"/>
      <c r="H111" s="209"/>
      <c r="I111" s="209"/>
      <c r="J111" s="209"/>
      <c r="K111" s="209"/>
      <c r="L111" s="209"/>
      <c r="M111" s="209"/>
      <c r="N111" s="210"/>
    </row>
    <row r="112" spans="1:14">
      <c r="B112" s="208"/>
      <c r="C112" s="209"/>
      <c r="D112" s="209"/>
      <c r="E112" s="209"/>
      <c r="F112" s="209"/>
      <c r="G112" s="209"/>
      <c r="H112" s="209"/>
      <c r="I112" s="209"/>
      <c r="J112" s="209"/>
      <c r="K112" s="209"/>
      <c r="L112" s="209"/>
      <c r="M112" s="209"/>
      <c r="N112" s="210"/>
    </row>
    <row r="113" spans="2:14" ht="15.75" thickBot="1">
      <c r="B113" s="211"/>
      <c r="C113" s="212"/>
      <c r="D113" s="212"/>
      <c r="E113" s="212"/>
      <c r="F113" s="212"/>
      <c r="G113" s="212"/>
      <c r="H113" s="212"/>
      <c r="I113" s="212"/>
      <c r="J113" s="212"/>
      <c r="K113" s="212"/>
      <c r="L113" s="212"/>
      <c r="M113" s="212"/>
      <c r="N113" s="213"/>
    </row>
    <row r="114" spans="2:14">
      <c r="B114" s="214"/>
      <c r="C114" s="215"/>
      <c r="D114" s="215"/>
      <c r="E114" s="215"/>
      <c r="F114" s="215"/>
      <c r="G114" s="215"/>
      <c r="H114" s="215"/>
      <c r="I114" s="215"/>
      <c r="J114" s="215"/>
      <c r="K114" s="215"/>
      <c r="L114" s="215"/>
      <c r="M114" s="215"/>
      <c r="N114" s="216"/>
    </row>
    <row r="115" spans="2:14">
      <c r="B115" s="217" t="s">
        <v>1560</v>
      </c>
      <c r="C115" s="218"/>
      <c r="D115" s="218"/>
      <c r="E115" s="218"/>
      <c r="F115" s="218"/>
      <c r="G115" s="218"/>
      <c r="H115" s="218"/>
      <c r="I115" s="218"/>
      <c r="J115" s="218"/>
      <c r="K115" s="218"/>
      <c r="L115" s="218"/>
      <c r="M115" s="218"/>
      <c r="N115" s="219"/>
    </row>
    <row r="116" spans="2:14" ht="15" customHeight="1">
      <c r="B116" s="1184" t="s">
        <v>1561</v>
      </c>
      <c r="C116" s="1185"/>
      <c r="D116" s="1185"/>
      <c r="E116" s="1185"/>
      <c r="F116" s="1185"/>
      <c r="G116" s="1185"/>
      <c r="H116" s="1185"/>
      <c r="I116" s="1185"/>
      <c r="J116" s="1185"/>
      <c r="K116" s="1185"/>
      <c r="L116" s="1185"/>
      <c r="M116" s="1185"/>
      <c r="N116" s="1186"/>
    </row>
    <row r="117" spans="2:14" ht="15" customHeight="1">
      <c r="B117" s="1184"/>
      <c r="C117" s="1185"/>
      <c r="D117" s="1185"/>
      <c r="E117" s="1185"/>
      <c r="F117" s="1185"/>
      <c r="G117" s="1185"/>
      <c r="H117" s="1185"/>
      <c r="I117" s="1185"/>
      <c r="J117" s="1185"/>
      <c r="K117" s="1185"/>
      <c r="L117" s="1185"/>
      <c r="M117" s="1185"/>
      <c r="N117" s="1186"/>
    </row>
    <row r="118" spans="2:14" ht="30" customHeight="1">
      <c r="B118" s="1187" t="s">
        <v>1562</v>
      </c>
      <c r="C118" s="1188"/>
      <c r="D118" s="1188"/>
      <c r="E118" s="1188"/>
      <c r="F118" s="1188"/>
      <c r="G118" s="1188"/>
      <c r="H118" s="1188"/>
      <c r="I118" s="1188"/>
      <c r="J118" s="1188"/>
      <c r="K118" s="1188"/>
      <c r="L118" s="1188"/>
      <c r="M118" s="1188"/>
      <c r="N118" s="1189"/>
    </row>
    <row r="119" spans="2:14">
      <c r="B119" s="1187"/>
      <c r="C119" s="1188"/>
      <c r="D119" s="1188"/>
      <c r="E119" s="1188"/>
      <c r="F119" s="1188"/>
      <c r="G119" s="1188"/>
      <c r="H119" s="1188"/>
      <c r="I119" s="1188"/>
      <c r="J119" s="1188"/>
      <c r="K119" s="1188"/>
      <c r="L119" s="1188"/>
      <c r="M119" s="1188"/>
      <c r="N119" s="1189"/>
    </row>
    <row r="120" spans="2:14">
      <c r="B120" s="297"/>
      <c r="C120" s="298"/>
      <c r="D120" s="298"/>
      <c r="E120" s="298"/>
      <c r="F120" s="298"/>
      <c r="G120" s="298"/>
      <c r="H120" s="298"/>
      <c r="I120" s="298"/>
      <c r="J120" s="298"/>
      <c r="K120" s="298"/>
      <c r="L120" s="298"/>
      <c r="M120" s="298"/>
      <c r="N120" s="299"/>
    </row>
    <row r="121" spans="2:14">
      <c r="B121" s="297"/>
      <c r="C121" s="298"/>
      <c r="D121" s="298"/>
      <c r="E121" s="298"/>
      <c r="F121" s="298"/>
      <c r="G121" s="298"/>
      <c r="H121" s="298"/>
      <c r="I121" s="298"/>
      <c r="J121" s="298"/>
      <c r="K121" s="298"/>
      <c r="L121" s="298"/>
      <c r="M121" s="298"/>
      <c r="N121" s="299"/>
    </row>
    <row r="122" spans="2:14">
      <c r="B122" s="297"/>
      <c r="C122" s="298"/>
      <c r="D122" s="298"/>
      <c r="E122" s="298"/>
      <c r="F122" s="298"/>
      <c r="G122" s="298"/>
      <c r="H122" s="298"/>
      <c r="I122" s="298"/>
      <c r="J122" s="298"/>
      <c r="K122" s="298"/>
      <c r="L122" s="298"/>
      <c r="M122" s="298"/>
      <c r="N122" s="299"/>
    </row>
    <row r="123" spans="2:14">
      <c r="B123" s="217"/>
      <c r="C123" s="218"/>
      <c r="D123" s="218"/>
      <c r="E123" s="218"/>
      <c r="F123" s="218"/>
      <c r="G123" s="218"/>
      <c r="H123" s="218"/>
      <c r="I123" s="218"/>
      <c r="J123" s="218"/>
      <c r="K123" s="218"/>
      <c r="L123" s="218"/>
      <c r="M123" s="218"/>
      <c r="N123" s="219"/>
    </row>
    <row r="124" spans="2:14">
      <c r="B124" s="205"/>
      <c r="C124" s="206"/>
      <c r="D124" s="206"/>
      <c r="E124" s="206" t="s">
        <v>1060</v>
      </c>
      <c r="F124" s="340"/>
      <c r="G124" s="340"/>
      <c r="H124" s="206"/>
      <c r="I124" s="206"/>
      <c r="J124" s="206"/>
      <c r="K124" s="206"/>
      <c r="L124" s="206"/>
      <c r="M124" s="206"/>
      <c r="N124" s="207"/>
    </row>
    <row r="125" spans="2:14">
      <c r="B125" s="205"/>
      <c r="C125" s="206"/>
      <c r="D125" s="206"/>
      <c r="E125" s="341" t="s">
        <v>1061</v>
      </c>
      <c r="F125" s="206"/>
      <c r="G125" s="206"/>
      <c r="H125" s="341"/>
      <c r="I125" s="341"/>
      <c r="J125" s="341"/>
      <c r="K125" s="206"/>
      <c r="L125" s="206"/>
      <c r="M125" s="206"/>
      <c r="N125" s="207"/>
    </row>
    <row r="126" spans="2:14">
      <c r="B126" s="205"/>
      <c r="C126" s="206"/>
      <c r="D126" s="206"/>
      <c r="E126" s="220" t="s">
        <v>1065</v>
      </c>
      <c r="F126" s="206"/>
      <c r="G126" s="206"/>
      <c r="H126" s="220"/>
      <c r="I126" s="220"/>
      <c r="J126" s="220"/>
      <c r="K126" s="206"/>
      <c r="L126" s="206"/>
      <c r="M126" s="206"/>
      <c r="N126" s="207"/>
    </row>
    <row r="127" spans="2:14">
      <c r="B127" s="221"/>
      <c r="C127" s="218"/>
      <c r="D127" s="218"/>
      <c r="E127" s="206" t="s">
        <v>1063</v>
      </c>
      <c r="F127" s="206"/>
      <c r="G127" s="206"/>
      <c r="H127" s="206"/>
      <c r="I127" s="206"/>
      <c r="J127" s="206"/>
      <c r="K127" s="218"/>
      <c r="L127" s="218"/>
      <c r="M127" s="218"/>
      <c r="N127" s="219"/>
    </row>
    <row r="128" spans="2:14">
      <c r="B128" s="221"/>
      <c r="C128" s="218"/>
      <c r="D128" s="218"/>
      <c r="E128" s="218"/>
      <c r="F128" s="206"/>
      <c r="G128" s="206"/>
      <c r="H128" s="206"/>
      <c r="I128" s="206"/>
      <c r="J128" s="206"/>
      <c r="K128" s="218"/>
      <c r="L128" s="218"/>
      <c r="M128" s="218"/>
      <c r="N128" s="219"/>
    </row>
    <row r="129" spans="2:14">
      <c r="B129" s="221" t="s">
        <v>1563</v>
      </c>
      <c r="C129" s="220"/>
      <c r="D129" s="220"/>
      <c r="E129" s="206"/>
      <c r="F129" s="206"/>
      <c r="G129" s="206"/>
      <c r="H129" s="206"/>
      <c r="I129" s="206"/>
      <c r="J129" s="1180"/>
      <c r="K129" s="1180"/>
      <c r="L129" s="1180"/>
      <c r="M129" s="1180"/>
      <c r="N129" s="1181"/>
    </row>
    <row r="130" spans="2:14" ht="15.75" thickBot="1">
      <c r="B130" s="342" t="s">
        <v>1564</v>
      </c>
      <c r="C130" s="343"/>
      <c r="D130" s="343"/>
      <c r="E130" s="222"/>
      <c r="F130" s="222"/>
      <c r="G130" s="222"/>
      <c r="H130" s="222"/>
      <c r="I130" s="222"/>
      <c r="J130" s="1182"/>
      <c r="K130" s="1182"/>
      <c r="L130" s="1182"/>
      <c r="M130" s="1182"/>
      <c r="N130" s="1183"/>
    </row>
  </sheetData>
  <mergeCells count="68">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 ref="B78:H78"/>
    <mergeCell ref="L78:M78"/>
    <mergeCell ref="B86:H86"/>
    <mergeCell ref="L86:M86"/>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29" zoomScale="75" zoomScaleNormal="75" workbookViewId="0">
      <selection activeCell="B29" sqref="B29"/>
    </sheetView>
  </sheetViews>
  <sheetFormatPr baseColWidth="10" defaultRowHeight="1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17.25" customHeight="1" thickBot="1">
      <c r="A31" t="s">
        <v>1351</v>
      </c>
      <c r="B31" s="83" t="s">
        <v>1301</v>
      </c>
      <c r="C31" s="84" t="s">
        <v>1516</v>
      </c>
      <c r="D31" s="85"/>
      <c r="E31" s="85"/>
      <c r="F31" s="85"/>
      <c r="G31" s="85"/>
      <c r="H31" s="85"/>
      <c r="I31" s="85"/>
      <c r="J31" s="85"/>
      <c r="K31" s="366"/>
      <c r="L31" s="269" t="s">
        <v>144</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267</v>
      </c>
      <c r="B36" s="1102" t="str">
        <f>VLOOKUP(A36,EQUIPOS!A6:D154,3,FALSE)</f>
        <v>Motobomba de concreto</v>
      </c>
      <c r="C36" s="1103"/>
      <c r="D36" s="1103"/>
      <c r="E36" s="1103"/>
      <c r="F36" s="1103"/>
      <c r="G36" s="1103"/>
      <c r="H36" s="1105"/>
      <c r="I36" s="230"/>
      <c r="J36" s="231"/>
      <c r="K36" s="232">
        <f>VLOOKUP(A36,EQUIPOS!A6:D163,4,FALSE)</f>
        <v>51694.267200616145</v>
      </c>
      <c r="L36" s="233"/>
      <c r="M36" s="296">
        <v>2.5</v>
      </c>
      <c r="N36" s="235">
        <f>K36/M36</f>
        <v>20677.706880246456</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c r="C41" s="1097"/>
      <c r="D41" s="1097"/>
      <c r="E41" s="44"/>
      <c r="F41" s="45"/>
      <c r="G41" s="45"/>
      <c r="H41" s="46"/>
      <c r="I41" s="42"/>
      <c r="J41" s="43"/>
      <c r="K41" s="242"/>
      <c r="L41" s="239"/>
      <c r="M41" s="337"/>
      <c r="N41" s="302"/>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20677.706880246456</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812</v>
      </c>
      <c r="B48" s="49" t="str">
        <f>VLOOKUP(A48,MATERIALES!A5:D373,3,FALSE)</f>
        <v>Acero PDR-60</v>
      </c>
      <c r="C48" s="244"/>
      <c r="D48" s="244"/>
      <c r="E48" s="244"/>
      <c r="F48" s="244"/>
      <c r="G48" s="244"/>
      <c r="H48" s="244"/>
      <c r="I48" s="231"/>
      <c r="J48" s="187" t="str">
        <f>VLOOKUP(A48,MATERIALES!A4:D640,2,FALSE)</f>
        <v>kg</v>
      </c>
      <c r="K48" s="245">
        <v>46.758679657867084</v>
      </c>
      <c r="L48" s="230"/>
      <c r="M48" s="338">
        <f>VLOOKUP(A48,MATERIALES!A5:D396,4,FALSE)</f>
        <v>2856</v>
      </c>
      <c r="N48" s="235">
        <f>K48*M48</f>
        <v>133542.78910286838</v>
      </c>
    </row>
    <row r="49" spans="1:14">
      <c r="A49" s="136" t="s">
        <v>904</v>
      </c>
      <c r="B49" s="49" t="str">
        <f>VLOOKUP(A49,MATERIALES!A6:D373,3,FALSE)</f>
        <v>Concreto Resistencia  21 (Mpa)</v>
      </c>
      <c r="C49" s="348"/>
      <c r="D49" s="348"/>
      <c r="E49" s="348"/>
      <c r="F49" s="348"/>
      <c r="G49" s="348"/>
      <c r="H49" s="348"/>
      <c r="I49" s="345"/>
      <c r="J49" s="187" t="str">
        <f>VLOOKUP(A49,MATERIALES!A5:D641,2,FALSE)</f>
        <v>m3</v>
      </c>
      <c r="K49" s="245">
        <v>0.66798113796952974</v>
      </c>
      <c r="L49" s="344"/>
      <c r="M49" s="338">
        <f>VLOOKUP(A49,MATERIALES!A6:D397,4,FALSE)</f>
        <v>412097</v>
      </c>
      <c r="N49" s="235">
        <f>K49*M49</f>
        <v>275273.02301382931</v>
      </c>
    </row>
    <row r="50" spans="1:14">
      <c r="A50" s="136"/>
      <c r="B50" s="49"/>
      <c r="C50" s="348"/>
      <c r="D50" s="348"/>
      <c r="E50" s="348"/>
      <c r="F50" s="348"/>
      <c r="G50" s="348"/>
      <c r="H50" s="348"/>
      <c r="I50" s="348"/>
      <c r="J50" s="274"/>
      <c r="K50" s="336"/>
      <c r="L50" s="344"/>
      <c r="M50" s="338"/>
      <c r="N50" s="235"/>
    </row>
    <row r="51" spans="1:14">
      <c r="A51" s="136"/>
      <c r="B51" s="49"/>
      <c r="C51" s="348"/>
      <c r="D51" s="348"/>
      <c r="E51" s="348"/>
      <c r="F51" s="348"/>
      <c r="G51" s="348"/>
      <c r="H51" s="348"/>
      <c r="I51" s="348"/>
      <c r="J51" s="274"/>
      <c r="K51" s="336"/>
      <c r="L51" s="344"/>
      <c r="M51" s="338"/>
      <c r="N51" s="235"/>
    </row>
    <row r="52" spans="1:14">
      <c r="A52" s="136"/>
      <c r="B52" s="49"/>
      <c r="C52" s="348"/>
      <c r="D52" s="348"/>
      <c r="E52" s="348"/>
      <c r="F52" s="348"/>
      <c r="G52" s="348"/>
      <c r="H52" s="348"/>
      <c r="I52" s="348"/>
      <c r="J52" s="274"/>
      <c r="K52" s="336"/>
      <c r="L52" s="344"/>
      <c r="M52" s="338"/>
      <c r="N52" s="235"/>
    </row>
    <row r="53" spans="1:14">
      <c r="A53" s="136"/>
      <c r="B53" s="49"/>
      <c r="C53" s="348"/>
      <c r="D53" s="348"/>
      <c r="E53" s="348"/>
      <c r="F53" s="348"/>
      <c r="G53" s="348"/>
      <c r="H53" s="348"/>
      <c r="I53" s="348"/>
      <c r="J53" s="274"/>
      <c r="K53" s="336"/>
      <c r="L53" s="344"/>
      <c r="M53" s="338"/>
      <c r="N53" s="235"/>
    </row>
    <row r="54" spans="1:14" ht="15.75" thickBot="1">
      <c r="B54" s="49"/>
      <c r="C54" s="273"/>
      <c r="D54" s="273"/>
      <c r="E54" s="273"/>
      <c r="F54" s="273"/>
      <c r="G54" s="273"/>
      <c r="H54" s="273"/>
      <c r="I54" s="273"/>
      <c r="J54" s="358"/>
      <c r="K54" s="118"/>
      <c r="L54" s="286"/>
      <c r="M54" s="338"/>
      <c r="N54" s="235"/>
    </row>
    <row r="55" spans="1:14" ht="15.75" thickBot="1">
      <c r="B55" s="1069" t="s">
        <v>1037</v>
      </c>
      <c r="C55" s="1070"/>
      <c r="D55" s="1070"/>
      <c r="E55" s="1070"/>
      <c r="F55" s="1070"/>
      <c r="G55" s="1070"/>
      <c r="H55" s="1070"/>
      <c r="I55" s="1070"/>
      <c r="J55" s="1070"/>
      <c r="K55" s="1070"/>
      <c r="L55" s="1070"/>
      <c r="M55" s="1071"/>
      <c r="N55" s="334">
        <f>SUM(N48:N54)</f>
        <v>408815.81211669766</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1127</v>
      </c>
      <c r="B60" s="52" t="str">
        <f>VLOOKUP(A60,TRANSPORTE!A2:D117,3,FALSE)</f>
        <v>Transporte de material de excavación</v>
      </c>
      <c r="C60" s="279"/>
      <c r="D60" s="279"/>
      <c r="E60" s="279"/>
      <c r="F60" s="279"/>
      <c r="G60" s="279"/>
      <c r="H60" s="274" t="s">
        <v>339</v>
      </c>
      <c r="I60" s="242">
        <v>0.86837547936038872</v>
      </c>
      <c r="J60" s="249">
        <v>1</v>
      </c>
      <c r="K60" s="242">
        <f>I60*J60</f>
        <v>0.86837547936038872</v>
      </c>
      <c r="L60" s="1106">
        <f>VLOOKUP(A60,TRANSPORTE!A2:D117,4,FALSE)</f>
        <v>946.969696969697</v>
      </c>
      <c r="M60" s="1107"/>
      <c r="N60" s="250">
        <f>K60*L60</f>
        <v>822.32526454582273</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822.32526454582273</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7"/>
      <c r="B71" s="55"/>
      <c r="C71" s="53"/>
      <c r="D71" s="53"/>
      <c r="E71" s="53"/>
      <c r="F71" s="53"/>
      <c r="G71" s="53"/>
      <c r="H71" s="53"/>
      <c r="I71" s="255"/>
      <c r="J71" s="256"/>
      <c r="K71" s="257"/>
      <c r="L71" s="56"/>
      <c r="M71" s="357"/>
      <c r="N71" s="335"/>
      <c r="O71" s="109"/>
    </row>
    <row r="72" spans="1:15">
      <c r="A72" s="137"/>
      <c r="B72" s="55"/>
      <c r="C72" s="53"/>
      <c r="D72" s="53"/>
      <c r="E72" s="53"/>
      <c r="F72" s="53"/>
      <c r="G72" s="53"/>
      <c r="H72" s="53"/>
      <c r="I72" s="255"/>
      <c r="J72" s="256"/>
      <c r="K72" s="257"/>
      <c r="L72" s="56"/>
      <c r="M72" s="355"/>
      <c r="N72" s="335"/>
    </row>
    <row r="73" spans="1:15">
      <c r="B73" s="55"/>
      <c r="C73" s="53"/>
      <c r="D73" s="53"/>
      <c r="E73" s="53"/>
      <c r="F73" s="53"/>
      <c r="G73" s="53"/>
      <c r="H73" s="53"/>
      <c r="I73" s="242"/>
      <c r="J73" s="260"/>
      <c r="K73" s="261"/>
      <c r="L73" s="56"/>
      <c r="M73" s="263"/>
      <c r="N73" s="259"/>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119"/>
    </row>
    <row r="77" spans="1:15" ht="15.75" thickBot="1">
      <c r="B77" s="1078" t="s">
        <v>1037</v>
      </c>
      <c r="C77" s="1079"/>
      <c r="D77" s="1079"/>
      <c r="E77" s="1079"/>
      <c r="F77" s="1079"/>
      <c r="G77" s="1079"/>
      <c r="H77" s="1079"/>
      <c r="I77" s="1079"/>
      <c r="J77" s="1079"/>
      <c r="K77" s="1079"/>
      <c r="L77" s="1079"/>
      <c r="M77" s="1080"/>
      <c r="N77" s="373"/>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430315.84426148992</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86063.168852297997</v>
      </c>
      <c r="M84" s="1066"/>
      <c r="N84" s="57"/>
    </row>
    <row r="85" spans="1:14">
      <c r="B85" s="92" t="s">
        <v>1057</v>
      </c>
      <c r="C85" s="93"/>
      <c r="D85" s="93"/>
      <c r="E85" s="93"/>
      <c r="F85" s="93"/>
      <c r="G85" s="93"/>
      <c r="H85" s="93"/>
      <c r="I85" s="90"/>
      <c r="J85" s="91"/>
      <c r="K85" s="267">
        <v>0.05</v>
      </c>
      <c r="L85" s="1065">
        <f>N79*K85</f>
        <v>21515.792213074499</v>
      </c>
      <c r="M85" s="1066"/>
      <c r="N85" s="57"/>
    </row>
    <row r="86" spans="1:14" ht="15.75" thickBot="1">
      <c r="B86" s="94" t="s">
        <v>1058</v>
      </c>
      <c r="C86" s="95"/>
      <c r="D86" s="95"/>
      <c r="E86" s="95"/>
      <c r="F86" s="95"/>
      <c r="G86" s="95"/>
      <c r="H86" s="95"/>
      <c r="I86" s="96"/>
      <c r="J86" s="97"/>
      <c r="K86" s="268">
        <v>0.05</v>
      </c>
      <c r="L86" s="1067">
        <f>N79*K86</f>
        <v>21515.792213074499</v>
      </c>
      <c r="M86" s="1068"/>
      <c r="N86" s="57"/>
    </row>
    <row r="87" spans="1:14" ht="15.75" thickBot="1">
      <c r="B87" s="1069" t="s">
        <v>1037</v>
      </c>
      <c r="C87" s="1070"/>
      <c r="D87" s="1070"/>
      <c r="E87" s="1070"/>
      <c r="F87" s="1070"/>
      <c r="G87" s="1070"/>
      <c r="H87" s="1070"/>
      <c r="I87" s="1070"/>
      <c r="J87" s="1070"/>
      <c r="K87" s="1070"/>
      <c r="L87" s="1070"/>
      <c r="M87" s="1071"/>
      <c r="N87" s="58">
        <f>L84+L85+L86</f>
        <v>129094.75327844699</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559410.59753993689</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zoomScale="75" zoomScaleNormal="75" workbookViewId="0">
      <selection activeCell="B116" sqref="B116"/>
    </sheetView>
  </sheetViews>
  <sheetFormatPr baseColWidth="10" defaultRowHeight="1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20.25" customHeight="1" thickBot="1">
      <c r="A31" t="s">
        <v>1351</v>
      </c>
      <c r="B31" s="83" t="s">
        <v>1072</v>
      </c>
      <c r="C31" s="84" t="s">
        <v>1517</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112</v>
      </c>
      <c r="B36" s="1102" t="str">
        <f>VLOOKUP(A36,EQUIPOS!A6:D154,3,FALSE)</f>
        <v xml:space="preserve">Aspersor manual
</v>
      </c>
      <c r="C36" s="1103"/>
      <c r="D36" s="1103"/>
      <c r="E36" s="1103"/>
      <c r="F36" s="1103"/>
      <c r="G36" s="1103"/>
      <c r="H36" s="1105"/>
      <c r="I36" s="230"/>
      <c r="J36" s="231"/>
      <c r="K36" s="232">
        <f>VLOOKUP(A36,EQUIPOS!A6:D163,4,FALSE)</f>
        <v>1852.7262937927351</v>
      </c>
      <c r="L36" s="233"/>
      <c r="M36" s="296">
        <v>2</v>
      </c>
      <c r="N36" s="235">
        <f>K36/M36</f>
        <v>926.36314689636754</v>
      </c>
    </row>
    <row r="37" spans="1:14">
      <c r="A37" s="116" t="s">
        <v>363</v>
      </c>
      <c r="B37" s="1102" t="str">
        <f>VLOOKUP(A37,EQUIPOS!A7:D154,3,FALSE)</f>
        <v>Vibrador de concreto, Motor de 3 hp a 18.000 rpm Mangueras de 4 mt</v>
      </c>
      <c r="C37" s="1103"/>
      <c r="D37" s="1103"/>
      <c r="E37" s="1103"/>
      <c r="F37" s="1103"/>
      <c r="G37" s="1103"/>
      <c r="H37" s="1105"/>
      <c r="I37" s="344"/>
      <c r="J37" s="345"/>
      <c r="K37" s="232">
        <f>VLOOKUP(A37,EQUIPOS!A7:D164,4,FALSE)</f>
        <v>4930.173608391553</v>
      </c>
      <c r="L37" s="295"/>
      <c r="M37" s="296">
        <v>2</v>
      </c>
      <c r="N37" s="235">
        <f>K37/M37</f>
        <v>2465.0868041957765</v>
      </c>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1137.3137083333334</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4528.7636594254773</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901</v>
      </c>
      <c r="B48" s="49" t="str">
        <f>VLOOKUP(A48,MATERIALES!A5:D373,3,FALSE)</f>
        <v>Concreto Resistencia  28 (Mpa)</v>
      </c>
      <c r="C48" s="244"/>
      <c r="D48" s="244"/>
      <c r="E48" s="244"/>
      <c r="F48" s="244"/>
      <c r="G48" s="244"/>
      <c r="H48" s="244"/>
      <c r="I48" s="244"/>
      <c r="J48" s="274" t="str">
        <f>VLOOKUP(A48,MATERIALES!A4:D640,2,FALSE)</f>
        <v>m3</v>
      </c>
      <c r="K48" s="245">
        <v>1</v>
      </c>
      <c r="L48" s="230"/>
      <c r="M48" s="338">
        <f>VLOOKUP(A48,MATERIALES!A5:D396,4,FALSE)</f>
        <v>443156</v>
      </c>
      <c r="N48" s="235">
        <f>K48*M48</f>
        <v>443156</v>
      </c>
    </row>
    <row r="49" spans="1:14">
      <c r="A49" s="136" t="s">
        <v>849</v>
      </c>
      <c r="B49" s="49" t="str">
        <f>VLOOKUP(A49,MATERIALES!A6:D373,3,FALSE)</f>
        <v>Antisol blanco (presentación 20 kg)</v>
      </c>
      <c r="C49" s="348"/>
      <c r="D49" s="348"/>
      <c r="E49" s="348"/>
      <c r="F49" s="348"/>
      <c r="G49" s="348"/>
      <c r="H49" s="348"/>
      <c r="I49" s="348"/>
      <c r="J49" s="275" t="str">
        <f>VLOOKUP(A49,MATERIALES!A5:D641,2,FALSE)</f>
        <v>kg</v>
      </c>
      <c r="K49" s="336">
        <v>1</v>
      </c>
      <c r="L49" s="344"/>
      <c r="M49" s="338">
        <f>VLOOKUP(A49,MATERIALES!A6:D397,4,FALSE)</f>
        <v>5550</v>
      </c>
      <c r="N49" s="235">
        <f>K49*M49</f>
        <v>5550</v>
      </c>
    </row>
    <row r="50" spans="1:14">
      <c r="A50" s="136" t="s">
        <v>951</v>
      </c>
      <c r="B50" s="49" t="str">
        <f>VLOOKUP(A50,MATERIALES!A6:D373,3,FALSE)</f>
        <v>FORMALETA (Depende para que sea el Concreto)</v>
      </c>
      <c r="C50" s="348"/>
      <c r="D50" s="348"/>
      <c r="E50" s="348"/>
      <c r="F50" s="348"/>
      <c r="G50" s="348"/>
      <c r="H50" s="348"/>
      <c r="I50" s="348"/>
      <c r="J50" s="275" t="str">
        <f>VLOOKUP(A50,MATERIALES!A6:D642,2,FALSE)</f>
        <v>m2</v>
      </c>
      <c r="K50" s="336">
        <v>4.5999999999999996</v>
      </c>
      <c r="L50" s="344"/>
      <c r="M50" s="338">
        <f>VLOOKUP(A50,MATERIALES!A6:D398,4,FALSE)</f>
        <v>9806.0105336047018</v>
      </c>
      <c r="N50" s="235">
        <f>K50*M50</f>
        <v>45107.648454581627</v>
      </c>
    </row>
    <row r="51" spans="1:14">
      <c r="A51" s="136"/>
      <c r="B51" s="49"/>
      <c r="C51" s="348"/>
      <c r="D51" s="348"/>
      <c r="E51" s="348"/>
      <c r="F51" s="348"/>
      <c r="G51" s="348"/>
      <c r="H51" s="348"/>
      <c r="I51" s="348"/>
      <c r="J51" s="274"/>
      <c r="K51" s="336"/>
      <c r="L51" s="344"/>
      <c r="M51" s="338"/>
      <c r="N51" s="235"/>
    </row>
    <row r="52" spans="1:14">
      <c r="A52" s="136"/>
      <c r="B52" s="49"/>
      <c r="C52" s="348"/>
      <c r="D52" s="348"/>
      <c r="E52" s="348"/>
      <c r="F52" s="348"/>
      <c r="G52" s="348"/>
      <c r="H52" s="348"/>
      <c r="I52" s="348"/>
      <c r="J52" s="274"/>
      <c r="K52" s="336"/>
      <c r="L52" s="344"/>
      <c r="M52" s="338"/>
      <c r="N52" s="235"/>
    </row>
    <row r="53" spans="1:14">
      <c r="A53" s="136"/>
      <c r="B53" s="49"/>
      <c r="C53" s="348"/>
      <c r="D53" s="348"/>
      <c r="E53" s="348"/>
      <c r="F53" s="348"/>
      <c r="G53" s="348"/>
      <c r="H53" s="348"/>
      <c r="I53" s="348"/>
      <c r="J53" s="274"/>
      <c r="K53" s="336"/>
      <c r="L53" s="344"/>
      <c r="M53" s="338"/>
      <c r="N53" s="235"/>
    </row>
    <row r="54" spans="1:14" ht="15.75" thickBot="1">
      <c r="B54" s="49"/>
      <c r="C54" s="273"/>
      <c r="D54" s="273"/>
      <c r="E54" s="273"/>
      <c r="F54" s="273"/>
      <c r="G54" s="273"/>
      <c r="H54" s="273"/>
      <c r="I54" s="273"/>
      <c r="J54" s="358"/>
      <c r="K54" s="118"/>
      <c r="L54" s="286"/>
      <c r="M54" s="338"/>
      <c r="N54" s="235"/>
    </row>
    <row r="55" spans="1:14" ht="15.75" thickBot="1">
      <c r="B55" s="1069" t="s">
        <v>1037</v>
      </c>
      <c r="C55" s="1070"/>
      <c r="D55" s="1070"/>
      <c r="E55" s="1070"/>
      <c r="F55" s="1070"/>
      <c r="G55" s="1070"/>
      <c r="H55" s="1070"/>
      <c r="I55" s="1070"/>
      <c r="J55" s="1070"/>
      <c r="K55" s="1070"/>
      <c r="L55" s="1070"/>
      <c r="M55" s="1071"/>
      <c r="N55" s="334">
        <f>SUM(N48:N54)</f>
        <v>493813.64845458162</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1110</v>
      </c>
      <c r="B60" s="52" t="str">
        <f>VLOOKUP(A60,TRANSPORTE!A2:D117,3,FALSE)</f>
        <v>Transporte de concreto</v>
      </c>
      <c r="C60" s="279"/>
      <c r="D60" s="279"/>
      <c r="E60" s="279"/>
      <c r="F60" s="279"/>
      <c r="G60" s="279"/>
      <c r="H60" s="274" t="s">
        <v>339</v>
      </c>
      <c r="I60" s="242">
        <v>1</v>
      </c>
      <c r="J60" s="249">
        <v>1</v>
      </c>
      <c r="K60" s="242">
        <f>I60*J60</f>
        <v>1</v>
      </c>
      <c r="L60" s="1106">
        <f>VLOOKUP(A60,TRANSPORTE!A2:D117,4,FALSE)</f>
        <v>946.969696969697</v>
      </c>
      <c r="M60" s="1107"/>
      <c r="N60" s="250">
        <f>K60*L60</f>
        <v>946.969696969697</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946.969696969697</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7" t="s">
        <v>15</v>
      </c>
      <c r="B71" s="55" t="str">
        <f>VLOOKUP(A71,'MANO DE OBRA'!A8:D68,3,FALSE)</f>
        <v>Obrero (6)</v>
      </c>
      <c r="C71" s="53"/>
      <c r="D71" s="53"/>
      <c r="E71" s="53"/>
      <c r="F71" s="53"/>
      <c r="G71" s="53"/>
      <c r="H71" s="53"/>
      <c r="I71" s="255">
        <f>K71/J71*100</f>
        <v>147543.4</v>
      </c>
      <c r="J71" s="256">
        <v>185</v>
      </c>
      <c r="K71" s="257">
        <f>VLOOKUP(A71,'MANO DE OBRA'!A8:D99,4,FALSE)</f>
        <v>272955.28999999998</v>
      </c>
      <c r="L71" s="56"/>
      <c r="M71" s="357">
        <v>16</v>
      </c>
      <c r="N71" s="335">
        <f>K71/M71</f>
        <v>17059.705624999999</v>
      </c>
      <c r="O71" s="109"/>
    </row>
    <row r="72" spans="1:15">
      <c r="A72" s="137"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16</v>
      </c>
      <c r="N72" s="335">
        <f>K72/M72</f>
        <v>5686.5685416666665</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119"/>
    </row>
    <row r="77" spans="1:15" ht="15.75" thickBot="1">
      <c r="B77" s="1078" t="s">
        <v>1037</v>
      </c>
      <c r="C77" s="1079"/>
      <c r="D77" s="1079"/>
      <c r="E77" s="1079"/>
      <c r="F77" s="1079"/>
      <c r="G77" s="1079"/>
      <c r="H77" s="1079"/>
      <c r="I77" s="1079"/>
      <c r="J77" s="1079"/>
      <c r="K77" s="1079"/>
      <c r="L77" s="1079"/>
      <c r="M77" s="1080"/>
      <c r="N77" s="373">
        <f>SUM(N71:N76)</f>
        <v>22746.274166666666</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522035.6559776435</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104407.13119552871</v>
      </c>
      <c r="M84" s="1066"/>
      <c r="N84" s="57"/>
    </row>
    <row r="85" spans="1:14">
      <c r="B85" s="92" t="s">
        <v>1057</v>
      </c>
      <c r="C85" s="93"/>
      <c r="D85" s="93"/>
      <c r="E85" s="93"/>
      <c r="F85" s="93"/>
      <c r="G85" s="93"/>
      <c r="H85" s="93"/>
      <c r="I85" s="90"/>
      <c r="J85" s="91"/>
      <c r="K85" s="267">
        <v>0.05</v>
      </c>
      <c r="L85" s="1065">
        <f>N79*K85</f>
        <v>26101.782798882177</v>
      </c>
      <c r="M85" s="1066"/>
      <c r="N85" s="57"/>
    </row>
    <row r="86" spans="1:14" ht="15.75" thickBot="1">
      <c r="B86" s="94" t="s">
        <v>1058</v>
      </c>
      <c r="C86" s="95"/>
      <c r="D86" s="95"/>
      <c r="E86" s="95"/>
      <c r="F86" s="95"/>
      <c r="G86" s="95"/>
      <c r="H86" s="95"/>
      <c r="I86" s="96"/>
      <c r="J86" s="97"/>
      <c r="K86" s="268">
        <v>0.05</v>
      </c>
      <c r="L86" s="1067">
        <f>N79*K86</f>
        <v>26101.782798882177</v>
      </c>
      <c r="M86" s="1068"/>
      <c r="N86" s="57"/>
    </row>
    <row r="87" spans="1:14" ht="15.75" thickBot="1">
      <c r="B87" s="1069" t="s">
        <v>1037</v>
      </c>
      <c r="C87" s="1070"/>
      <c r="D87" s="1070"/>
      <c r="E87" s="1070"/>
      <c r="F87" s="1070"/>
      <c r="G87" s="1070"/>
      <c r="H87" s="1070"/>
      <c r="I87" s="1070"/>
      <c r="J87" s="1070"/>
      <c r="K87" s="1070"/>
      <c r="L87" s="1070"/>
      <c r="M87" s="1071"/>
      <c r="N87" s="58">
        <f>L84+L85+L86</f>
        <v>156610.69679329306</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678646.35277093656</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FFFFCC"/>
  </sheetPr>
  <dimension ref="A1:O120"/>
  <sheetViews>
    <sheetView zoomScale="75" zoomScaleNormal="75" workbookViewId="0">
      <selection activeCell="B116" sqref="B116"/>
    </sheetView>
  </sheetViews>
  <sheetFormatPr baseColWidth="10" defaultRowHeight="1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1073</v>
      </c>
      <c r="C31" s="84" t="s">
        <v>1518</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112</v>
      </c>
      <c r="B36" s="1102" t="str">
        <f>VLOOKUP(A36,EQUIPOS!A6:D154,3,FALSE)</f>
        <v xml:space="preserve">Aspersor manual
</v>
      </c>
      <c r="C36" s="1103"/>
      <c r="D36" s="1103"/>
      <c r="E36" s="1103"/>
      <c r="F36" s="1103"/>
      <c r="G36" s="1103"/>
      <c r="H36" s="1105"/>
      <c r="I36" s="230"/>
      <c r="J36" s="231"/>
      <c r="K36" s="232">
        <f>VLOOKUP(A36,EQUIPOS!A6:D163,4,FALSE)</f>
        <v>1852.7262937927351</v>
      </c>
      <c r="L36" s="233"/>
      <c r="M36" s="296">
        <v>2</v>
      </c>
      <c r="N36" s="235">
        <f>K36/M36</f>
        <v>926.36314689636754</v>
      </c>
    </row>
    <row r="37" spans="1:14">
      <c r="A37" s="116" t="s">
        <v>363</v>
      </c>
      <c r="B37" s="1102" t="str">
        <f>VLOOKUP(A37,EQUIPOS!A7:D154,3,FALSE)</f>
        <v>Vibrador de concreto, Motor de 3 hp a 18.000 rpm Mangueras de 4 mt</v>
      </c>
      <c r="C37" s="1103"/>
      <c r="D37" s="1103"/>
      <c r="E37" s="1103"/>
      <c r="F37" s="1103"/>
      <c r="G37" s="1103"/>
      <c r="H37" s="1105"/>
      <c r="I37" s="344"/>
      <c r="J37" s="345"/>
      <c r="K37" s="232">
        <f>VLOOKUP(A37,EQUIPOS!A7:D164,4,FALSE)</f>
        <v>4930.173608391553</v>
      </c>
      <c r="L37" s="295"/>
      <c r="M37" s="296">
        <v>2</v>
      </c>
      <c r="N37" s="235">
        <f>K37/M37</f>
        <v>2465.0868041957765</v>
      </c>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1137.3137083333334</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4528.7636594254773</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904</v>
      </c>
      <c r="B48" s="49" t="str">
        <f>VLOOKUP(A48,MATERIALES!A5:D373,3,FALSE)</f>
        <v>Concreto Resistencia  21 (Mpa)</v>
      </c>
      <c r="C48" s="244"/>
      <c r="D48" s="244"/>
      <c r="E48" s="244"/>
      <c r="F48" s="244"/>
      <c r="G48" s="244"/>
      <c r="H48" s="244"/>
      <c r="I48" s="244"/>
      <c r="J48" s="274" t="str">
        <f>VLOOKUP(A48,MATERIALES!A4:D640,2,FALSE)</f>
        <v>m3</v>
      </c>
      <c r="K48" s="245">
        <v>1</v>
      </c>
      <c r="L48" s="230"/>
      <c r="M48" s="338">
        <f>VLOOKUP(A48,MATERIALES!A5:D396,4,FALSE)</f>
        <v>412097</v>
      </c>
      <c r="N48" s="235">
        <f>K48*M48</f>
        <v>412097</v>
      </c>
    </row>
    <row r="49" spans="1:14">
      <c r="A49" s="136" t="s">
        <v>849</v>
      </c>
      <c r="B49" s="49" t="str">
        <f>VLOOKUP(A49,MATERIALES!A6:D373,3,FALSE)</f>
        <v>Antisol blanco (presentación 20 kg)</v>
      </c>
      <c r="C49" s="348"/>
      <c r="D49" s="348"/>
      <c r="E49" s="348"/>
      <c r="F49" s="348"/>
      <c r="G49" s="348"/>
      <c r="H49" s="348"/>
      <c r="I49" s="348"/>
      <c r="J49" s="275" t="str">
        <f>VLOOKUP(A49,MATERIALES!A5:D641,2,FALSE)</f>
        <v>kg</v>
      </c>
      <c r="K49" s="336">
        <v>1</v>
      </c>
      <c r="L49" s="344"/>
      <c r="M49" s="338">
        <f>VLOOKUP(A49,MATERIALES!A6:D397,4,FALSE)</f>
        <v>5550</v>
      </c>
      <c r="N49" s="235">
        <f>K49*M49</f>
        <v>5550</v>
      </c>
    </row>
    <row r="50" spans="1:14">
      <c r="A50" s="136" t="s">
        <v>941</v>
      </c>
      <c r="B50" s="49" t="str">
        <f>VLOOKUP(A50,MATERIALES!A6:D373,3,FALSE)</f>
        <v xml:space="preserve">Formaleta (gaviones, juntas de bordillos, juntas de cunetas, muros, concretos clase D,E, F y G)
</v>
      </c>
      <c r="C50" s="348"/>
      <c r="D50" s="348"/>
      <c r="E50" s="348"/>
      <c r="F50" s="348"/>
      <c r="G50" s="348"/>
      <c r="H50" s="348"/>
      <c r="I50" s="348"/>
      <c r="J50" s="275" t="str">
        <f>VLOOKUP(A50,MATERIALES!A6:D642,2,FALSE)</f>
        <v>m2</v>
      </c>
      <c r="K50" s="336">
        <v>4.5999999999999996</v>
      </c>
      <c r="L50" s="344"/>
      <c r="M50" s="338">
        <f>VLOOKUP(A50,MATERIALES!A6:D398,4,FALSE)</f>
        <v>4267.015774259763</v>
      </c>
      <c r="N50" s="235">
        <f>K50*M50</f>
        <v>19628.272561594909</v>
      </c>
    </row>
    <row r="51" spans="1:14">
      <c r="A51" s="136"/>
      <c r="B51" s="49"/>
      <c r="C51" s="348"/>
      <c r="D51" s="348"/>
      <c r="E51" s="348"/>
      <c r="F51" s="348"/>
      <c r="G51" s="348"/>
      <c r="H51" s="348"/>
      <c r="I51" s="348"/>
      <c r="J51" s="274"/>
      <c r="K51" s="336"/>
      <c r="L51" s="344"/>
      <c r="M51" s="338"/>
      <c r="N51" s="235"/>
    </row>
    <row r="52" spans="1:14">
      <c r="A52" s="136"/>
      <c r="B52" s="49"/>
      <c r="C52" s="348"/>
      <c r="D52" s="348"/>
      <c r="E52" s="348"/>
      <c r="F52" s="348"/>
      <c r="G52" s="348"/>
      <c r="H52" s="348"/>
      <c r="I52" s="348"/>
      <c r="J52" s="274"/>
      <c r="K52" s="336"/>
      <c r="L52" s="344"/>
      <c r="M52" s="338"/>
      <c r="N52" s="235"/>
    </row>
    <row r="53" spans="1:14">
      <c r="A53" s="136"/>
      <c r="B53" s="49"/>
      <c r="C53" s="348"/>
      <c r="D53" s="348"/>
      <c r="E53" s="348"/>
      <c r="F53" s="348"/>
      <c r="G53" s="348"/>
      <c r="H53" s="348"/>
      <c r="I53" s="348"/>
      <c r="J53" s="274"/>
      <c r="K53" s="336"/>
      <c r="L53" s="344"/>
      <c r="M53" s="338"/>
      <c r="N53" s="235"/>
    </row>
    <row r="54" spans="1:14" ht="15.75" thickBot="1">
      <c r="B54" s="49"/>
      <c r="C54" s="273"/>
      <c r="D54" s="273"/>
      <c r="E54" s="273"/>
      <c r="F54" s="273"/>
      <c r="G54" s="273"/>
      <c r="H54" s="273"/>
      <c r="I54" s="273"/>
      <c r="J54" s="358"/>
      <c r="K54" s="118"/>
      <c r="L54" s="286"/>
      <c r="M54" s="338"/>
      <c r="N54" s="235"/>
    </row>
    <row r="55" spans="1:14" ht="15.75" thickBot="1">
      <c r="B55" s="1069" t="s">
        <v>1037</v>
      </c>
      <c r="C55" s="1070"/>
      <c r="D55" s="1070"/>
      <c r="E55" s="1070"/>
      <c r="F55" s="1070"/>
      <c r="G55" s="1070"/>
      <c r="H55" s="1070"/>
      <c r="I55" s="1070"/>
      <c r="J55" s="1070"/>
      <c r="K55" s="1070"/>
      <c r="L55" s="1070"/>
      <c r="M55" s="1071"/>
      <c r="N55" s="334">
        <f>SUM(N48:N54)</f>
        <v>437275.2725615949</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1110</v>
      </c>
      <c r="B60" s="52" t="str">
        <f>VLOOKUP(A60,TRANSPORTE!A2:D117,3,FALSE)</f>
        <v>Transporte de concreto</v>
      </c>
      <c r="C60" s="279"/>
      <c r="D60" s="279"/>
      <c r="E60" s="279"/>
      <c r="F60" s="279"/>
      <c r="G60" s="279"/>
      <c r="H60" s="274" t="s">
        <v>339</v>
      </c>
      <c r="I60" s="242">
        <v>1</v>
      </c>
      <c r="J60" s="249">
        <v>1</v>
      </c>
      <c r="K60" s="242">
        <f>I60*J60</f>
        <v>1</v>
      </c>
      <c r="L60" s="1106">
        <f>VLOOKUP(A60,TRANSPORTE!A2:D117,4,FALSE)</f>
        <v>946.969696969697</v>
      </c>
      <c r="M60" s="1107"/>
      <c r="N60" s="250">
        <f>K60*L60</f>
        <v>946.969696969697</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946.969696969697</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7" t="s">
        <v>15</v>
      </c>
      <c r="B71" s="55" t="str">
        <f>VLOOKUP(A71,'MANO DE OBRA'!A8:D68,3,FALSE)</f>
        <v>Obrero (6)</v>
      </c>
      <c r="C71" s="53"/>
      <c r="D71" s="53"/>
      <c r="E71" s="53"/>
      <c r="F71" s="53"/>
      <c r="G71" s="53"/>
      <c r="H71" s="53"/>
      <c r="I71" s="255">
        <f>K71/J71*100</f>
        <v>147543.4</v>
      </c>
      <c r="J71" s="256">
        <v>185</v>
      </c>
      <c r="K71" s="257">
        <f>VLOOKUP(A71,'MANO DE OBRA'!A8:D99,4,FALSE)</f>
        <v>272955.28999999998</v>
      </c>
      <c r="L71" s="56"/>
      <c r="M71" s="357">
        <v>16</v>
      </c>
      <c r="N71" s="335">
        <f>K71/M71</f>
        <v>17059.705624999999</v>
      </c>
      <c r="O71" s="109"/>
    </row>
    <row r="72" spans="1:15">
      <c r="A72" s="137"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16</v>
      </c>
      <c r="N72" s="335">
        <f>K72/M72</f>
        <v>5686.5685416666665</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119"/>
    </row>
    <row r="77" spans="1:15" ht="15.75" thickBot="1">
      <c r="B77" s="1078" t="s">
        <v>1037</v>
      </c>
      <c r="C77" s="1079"/>
      <c r="D77" s="1079"/>
      <c r="E77" s="1079"/>
      <c r="F77" s="1079"/>
      <c r="G77" s="1079"/>
      <c r="H77" s="1079"/>
      <c r="I77" s="1079"/>
      <c r="J77" s="1079"/>
      <c r="K77" s="1079"/>
      <c r="L77" s="1079"/>
      <c r="M77" s="1080"/>
      <c r="N77" s="373">
        <f>SUM(N71:N76)</f>
        <v>22746.274166666666</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465497.28008465678</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93099.456016931363</v>
      </c>
      <c r="M84" s="1066"/>
      <c r="N84" s="57"/>
    </row>
    <row r="85" spans="1:14">
      <c r="B85" s="92" t="s">
        <v>1057</v>
      </c>
      <c r="C85" s="93"/>
      <c r="D85" s="93"/>
      <c r="E85" s="93"/>
      <c r="F85" s="93"/>
      <c r="G85" s="93"/>
      <c r="H85" s="93"/>
      <c r="I85" s="90"/>
      <c r="J85" s="91"/>
      <c r="K85" s="267">
        <v>0.05</v>
      </c>
      <c r="L85" s="1065">
        <f>N79*K85</f>
        <v>23274.864004232841</v>
      </c>
      <c r="M85" s="1066"/>
      <c r="N85" s="57"/>
    </row>
    <row r="86" spans="1:14" ht="15.75" thickBot="1">
      <c r="B86" s="94" t="s">
        <v>1058</v>
      </c>
      <c r="C86" s="95"/>
      <c r="D86" s="95"/>
      <c r="E86" s="95"/>
      <c r="F86" s="95"/>
      <c r="G86" s="95"/>
      <c r="H86" s="95"/>
      <c r="I86" s="96"/>
      <c r="J86" s="97"/>
      <c r="K86" s="268">
        <v>0.05</v>
      </c>
      <c r="L86" s="1067">
        <f>N79*K86</f>
        <v>23274.864004232841</v>
      </c>
      <c r="M86" s="1068"/>
      <c r="N86" s="57"/>
    </row>
    <row r="87" spans="1:14" ht="15.75" thickBot="1">
      <c r="B87" s="1069" t="s">
        <v>1037</v>
      </c>
      <c r="C87" s="1070"/>
      <c r="D87" s="1070"/>
      <c r="E87" s="1070"/>
      <c r="F87" s="1070"/>
      <c r="G87" s="1070"/>
      <c r="H87" s="1070"/>
      <c r="I87" s="1070"/>
      <c r="J87" s="1070"/>
      <c r="K87" s="1070"/>
      <c r="L87" s="1070"/>
      <c r="M87" s="1071"/>
      <c r="N87" s="58">
        <f>L84+L85+L86</f>
        <v>139649.18402539703</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605146.46411005384</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zoomScale="75" zoomScaleNormal="75" workbookViewId="0">
      <selection activeCell="B116" sqref="B116"/>
    </sheetView>
  </sheetViews>
  <sheetFormatPr baseColWidth="10" defaultRowHeight="1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ht="25.5" customHeight="1">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1074</v>
      </c>
      <c r="C31" s="84" t="s">
        <v>1519</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257</v>
      </c>
      <c r="B36" s="1102" t="str">
        <f>VLOOKUP(A36,EQUIPOS!A6:D154,3,FALSE)</f>
        <v>Mezcladora de concreto 1 bulto</v>
      </c>
      <c r="C36" s="1103"/>
      <c r="D36" s="1103"/>
      <c r="E36" s="1103"/>
      <c r="F36" s="1103"/>
      <c r="G36" s="1103"/>
      <c r="H36" s="1105"/>
      <c r="I36" s="230"/>
      <c r="J36" s="231"/>
      <c r="K36" s="232">
        <f>VLOOKUP(A36,EQUIPOS!A6:D163,4,FALSE)</f>
        <v>5625</v>
      </c>
      <c r="L36" s="233"/>
      <c r="M36" s="296">
        <v>1</v>
      </c>
      <c r="N36" s="235">
        <f>K36/M36</f>
        <v>5625</v>
      </c>
    </row>
    <row r="37" spans="1:14">
      <c r="A37" s="116" t="s">
        <v>363</v>
      </c>
      <c r="B37" s="1102" t="str">
        <f>VLOOKUP(A37,EQUIPOS!A7:D154,3,FALSE)</f>
        <v>Vibrador de concreto, Motor de 3 hp a 18.000 rpm Mangueras de 4 mt</v>
      </c>
      <c r="C37" s="1103"/>
      <c r="D37" s="1103"/>
      <c r="E37" s="1103"/>
      <c r="F37" s="1103"/>
      <c r="G37" s="1103"/>
      <c r="H37" s="1105"/>
      <c r="I37" s="344"/>
      <c r="J37" s="345"/>
      <c r="K37" s="232">
        <f>VLOOKUP(A37,EQUIPOS!A7:D164,4,FALSE)</f>
        <v>4930.173608391553</v>
      </c>
      <c r="L37" s="295"/>
      <c r="M37" s="296">
        <v>1</v>
      </c>
      <c r="N37" s="235">
        <f>K37/M37</f>
        <v>4930.173608391553</v>
      </c>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N81*M41</f>
        <v>2843.2842708333337</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13398.457879224887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824</v>
      </c>
      <c r="B48" s="49" t="str">
        <f>VLOOKUP(A48,MATERIALES!A5:D373,3,FALSE)</f>
        <v>Agregado para concreto hidráulico</v>
      </c>
      <c r="C48" s="244"/>
      <c r="D48" s="244"/>
      <c r="E48" s="244"/>
      <c r="F48" s="244"/>
      <c r="G48" s="244"/>
      <c r="H48" s="244"/>
      <c r="I48" s="244"/>
      <c r="J48" s="274" t="str">
        <f>VLOOKUP(A48,MATERIALES!A4:D640,2,FALSE)</f>
        <v>m3</v>
      </c>
      <c r="K48" s="245">
        <v>0.95</v>
      </c>
      <c r="L48" s="230"/>
      <c r="M48" s="338">
        <f>VLOOKUP(A48,MATERIALES!A5:D396,4,FALSE)</f>
        <v>55110.850091930661</v>
      </c>
      <c r="N48" s="235">
        <f>K48*M48</f>
        <v>52355.307587334122</v>
      </c>
    </row>
    <row r="49" spans="1:14">
      <c r="A49" s="136" t="s">
        <v>845</v>
      </c>
      <c r="B49" s="49" t="str">
        <f>VLOOKUP(A49,MATERIALES!A6:D373,3,FALSE)</f>
        <v>Agua</v>
      </c>
      <c r="C49" s="348"/>
      <c r="D49" s="348"/>
      <c r="E49" s="348"/>
      <c r="F49" s="348"/>
      <c r="G49" s="348"/>
      <c r="H49" s="348"/>
      <c r="I49" s="348"/>
      <c r="J49" s="275" t="str">
        <f>VLOOKUP(A49,MATERIALES!A5:D641,2,FALSE)</f>
        <v>lt</v>
      </c>
      <c r="K49" s="336">
        <v>170</v>
      </c>
      <c r="L49" s="344"/>
      <c r="M49" s="338">
        <f>VLOOKUP(A49,MATERIALES!A6:D397,4,FALSE)</f>
        <v>35.656490152579906</v>
      </c>
      <c r="N49" s="235">
        <f>K49*M49</f>
        <v>6061.603325938584</v>
      </c>
    </row>
    <row r="50" spans="1:14">
      <c r="A50" s="136" t="s">
        <v>873</v>
      </c>
      <c r="B50" s="49" t="str">
        <f>VLOOKUP(A50,MATERIALES!A6:D373,3,FALSE)</f>
        <v>Arena lavada</v>
      </c>
      <c r="C50" s="348"/>
      <c r="D50" s="348"/>
      <c r="E50" s="348"/>
      <c r="F50" s="348"/>
      <c r="G50" s="348"/>
      <c r="H50" s="348"/>
      <c r="I50" s="348"/>
      <c r="J50" s="275" t="str">
        <f>VLOOKUP(A50,MATERIALES!A6:D642,2,FALSE)</f>
        <v>m3</v>
      </c>
      <c r="K50" s="336">
        <v>0.55000000000000004</v>
      </c>
      <c r="L50" s="344"/>
      <c r="M50" s="338">
        <f>VLOOKUP(A50,MATERIALES!A6:D398,4,FALSE)</f>
        <v>50000</v>
      </c>
      <c r="N50" s="235">
        <f>K50*M50</f>
        <v>27500.000000000004</v>
      </c>
    </row>
    <row r="51" spans="1:14">
      <c r="A51" s="136" t="s">
        <v>875</v>
      </c>
      <c r="B51" s="49" t="str">
        <f>VLOOKUP(A51,MATERIALES!A6:D373,3,FALSE)</f>
        <v xml:space="preserve">Cemento gris
</v>
      </c>
      <c r="C51" s="348"/>
      <c r="D51" s="348"/>
      <c r="E51" s="348"/>
      <c r="F51" s="348"/>
      <c r="G51" s="348"/>
      <c r="H51" s="348"/>
      <c r="I51" s="348"/>
      <c r="J51" s="275" t="str">
        <f>VLOOKUP(A51,MATERIALES!A6:D643,2,FALSE)</f>
        <v>kg</v>
      </c>
      <c r="K51" s="336">
        <v>300</v>
      </c>
      <c r="L51" s="344"/>
      <c r="M51" s="338">
        <f>VLOOKUP(A51,MATERIALES!A6:D399,4,FALSE)</f>
        <v>470</v>
      </c>
      <c r="N51" s="235">
        <f>K51*M51</f>
        <v>141000</v>
      </c>
    </row>
    <row r="52" spans="1:14">
      <c r="A52" s="136" t="s">
        <v>941</v>
      </c>
      <c r="B52" s="49" t="str">
        <f>VLOOKUP(A52,MATERIALES!A7:D373,3,FALSE)</f>
        <v xml:space="preserve">Formaleta (gaviones, juntas de bordillos, juntas de cunetas, muros, concretos clase D,E, F y G)
</v>
      </c>
      <c r="C52" s="348"/>
      <c r="D52" s="348"/>
      <c r="E52" s="348"/>
      <c r="F52" s="348"/>
      <c r="G52" s="348"/>
      <c r="H52" s="348"/>
      <c r="I52" s="348"/>
      <c r="J52" s="275" t="str">
        <f>VLOOKUP(A52,MATERIALES!A6:D644,2,FALSE)</f>
        <v>m2</v>
      </c>
      <c r="K52" s="336">
        <v>3.1</v>
      </c>
      <c r="L52" s="344"/>
      <c r="M52" s="338">
        <f>VLOOKUP(A52,MATERIALES!A7:D400,4,FALSE)</f>
        <v>4267.015774259763</v>
      </c>
      <c r="N52" s="235">
        <f>K52*M52</f>
        <v>13227.748900205266</v>
      </c>
    </row>
    <row r="53" spans="1:14">
      <c r="A53" s="136"/>
      <c r="B53" s="49"/>
      <c r="C53" s="348"/>
      <c r="D53" s="348"/>
      <c r="E53" s="348"/>
      <c r="F53" s="348"/>
      <c r="G53" s="348"/>
      <c r="H53" s="348"/>
      <c r="I53" s="348"/>
      <c r="J53" s="274"/>
      <c r="K53" s="336"/>
      <c r="L53" s="344"/>
      <c r="M53" s="338"/>
      <c r="N53" s="235"/>
    </row>
    <row r="54" spans="1:14">
      <c r="A54" s="136"/>
      <c r="B54" s="49"/>
      <c r="C54" s="348"/>
      <c r="D54" s="348"/>
      <c r="E54" s="348"/>
      <c r="F54" s="348"/>
      <c r="G54" s="348"/>
      <c r="H54" s="348"/>
      <c r="I54" s="348"/>
      <c r="J54" s="274"/>
      <c r="K54" s="336"/>
      <c r="L54" s="344"/>
      <c r="M54" s="338"/>
      <c r="N54" s="235"/>
    </row>
    <row r="55" spans="1:14">
      <c r="A55" s="136"/>
      <c r="B55" s="49"/>
      <c r="C55" s="348"/>
      <c r="D55" s="348"/>
      <c r="E55" s="348"/>
      <c r="F55" s="348"/>
      <c r="G55" s="348"/>
      <c r="H55" s="348"/>
      <c r="I55" s="348"/>
      <c r="J55" s="274"/>
      <c r="K55" s="336"/>
      <c r="L55" s="344"/>
      <c r="M55" s="338"/>
      <c r="N55" s="235"/>
    </row>
    <row r="56" spans="1:14">
      <c r="A56" s="136"/>
      <c r="B56" s="49"/>
      <c r="C56" s="348"/>
      <c r="D56" s="348"/>
      <c r="E56" s="348"/>
      <c r="F56" s="348"/>
      <c r="G56" s="348"/>
      <c r="H56" s="348"/>
      <c r="I56" s="348"/>
      <c r="J56" s="274"/>
      <c r="K56" s="336"/>
      <c r="L56" s="344"/>
      <c r="M56" s="338"/>
      <c r="N56" s="235"/>
    </row>
    <row r="57" spans="1:14">
      <c r="A57" s="136"/>
      <c r="B57" s="49"/>
      <c r="C57" s="348"/>
      <c r="D57" s="348"/>
      <c r="E57" s="348"/>
      <c r="F57" s="348"/>
      <c r="G57" s="348"/>
      <c r="H57" s="348"/>
      <c r="I57" s="348"/>
      <c r="J57" s="274"/>
      <c r="K57" s="336"/>
      <c r="L57" s="344"/>
      <c r="M57" s="338"/>
      <c r="N57" s="235"/>
    </row>
    <row r="58" spans="1:14" ht="15.75" thickBot="1">
      <c r="B58" s="49"/>
      <c r="C58" s="273"/>
      <c r="D58" s="273"/>
      <c r="E58" s="273"/>
      <c r="F58" s="273"/>
      <c r="G58" s="273"/>
      <c r="H58" s="273"/>
      <c r="I58" s="273"/>
      <c r="J58" s="358"/>
      <c r="K58" s="118"/>
      <c r="L58" s="286"/>
      <c r="M58" s="338"/>
      <c r="N58" s="235"/>
    </row>
    <row r="59" spans="1:14" ht="15.75" thickBot="1">
      <c r="B59" s="1069" t="s">
        <v>1037</v>
      </c>
      <c r="C59" s="1070"/>
      <c r="D59" s="1070"/>
      <c r="E59" s="1070"/>
      <c r="F59" s="1070"/>
      <c r="G59" s="1070"/>
      <c r="H59" s="1070"/>
      <c r="I59" s="1070"/>
      <c r="J59" s="1070"/>
      <c r="K59" s="1070"/>
      <c r="L59" s="1070"/>
      <c r="M59" s="1071"/>
      <c r="N59" s="334">
        <f>SUM(N48:N58)</f>
        <v>240144.65981347798</v>
      </c>
    </row>
    <row r="60" spans="1:14">
      <c r="B60" s="39"/>
      <c r="C60" s="40"/>
      <c r="D60" s="40"/>
      <c r="E60" s="40"/>
      <c r="F60" s="40"/>
      <c r="G60" s="40"/>
      <c r="H60" s="40"/>
      <c r="I60" s="40"/>
      <c r="J60" s="40"/>
      <c r="K60" s="40"/>
      <c r="L60" s="40"/>
      <c r="M60" s="40"/>
      <c r="N60" s="41"/>
    </row>
    <row r="61" spans="1:14">
      <c r="B61" s="70" t="s">
        <v>1040</v>
      </c>
      <c r="C61" s="71"/>
      <c r="D61" s="71"/>
      <c r="E61" s="71"/>
      <c r="F61" s="71"/>
      <c r="G61" s="71"/>
      <c r="H61" s="71"/>
      <c r="I61" s="71"/>
      <c r="J61" s="71"/>
      <c r="K61" s="71"/>
      <c r="L61" s="71"/>
      <c r="M61" s="71"/>
      <c r="N61" s="72"/>
    </row>
    <row r="62" spans="1:14" ht="15.75" thickBot="1">
      <c r="B62" s="74"/>
      <c r="C62" s="67"/>
      <c r="D62" s="67"/>
      <c r="E62" s="67"/>
      <c r="F62" s="67"/>
      <c r="G62" s="67"/>
      <c r="H62" s="67"/>
      <c r="I62" s="67"/>
      <c r="J62" s="67"/>
      <c r="K62" s="67"/>
      <c r="L62" s="67"/>
      <c r="M62" s="67"/>
      <c r="N62" s="69"/>
    </row>
    <row r="63" spans="1:14" ht="25.5">
      <c r="B63" s="276" t="s">
        <v>1041</v>
      </c>
      <c r="C63" s="277"/>
      <c r="D63" s="277"/>
      <c r="E63" s="277"/>
      <c r="F63" s="277"/>
      <c r="G63" s="277"/>
      <c r="H63" s="79" t="s">
        <v>1029</v>
      </c>
      <c r="I63" s="80" t="s">
        <v>1042</v>
      </c>
      <c r="J63" s="81" t="s">
        <v>1043</v>
      </c>
      <c r="K63" s="79" t="s">
        <v>1044</v>
      </c>
      <c r="L63" s="1118" t="s">
        <v>1045</v>
      </c>
      <c r="M63" s="1119"/>
      <c r="N63" s="82" t="s">
        <v>1035</v>
      </c>
    </row>
    <row r="64" spans="1:14">
      <c r="A64" t="s">
        <v>1100</v>
      </c>
      <c r="B64" s="52" t="str">
        <f>VLOOKUP(A64,TRANSPORTE!A2:D117,3,FALSE)</f>
        <v>Transporte de arena</v>
      </c>
      <c r="C64" s="279"/>
      <c r="D64" s="279"/>
      <c r="E64" s="279"/>
      <c r="F64" s="279"/>
      <c r="G64" s="279"/>
      <c r="H64" s="274" t="s">
        <v>339</v>
      </c>
      <c r="I64" s="242">
        <v>0.55000000000000004</v>
      </c>
      <c r="J64" s="249">
        <v>1</v>
      </c>
      <c r="K64" s="242">
        <f>I64*J64</f>
        <v>0.55000000000000004</v>
      </c>
      <c r="L64" s="1106">
        <f>VLOOKUP(A64,TRANSPORTE!A2:D117,4,FALSE)</f>
        <v>946.969696969697</v>
      </c>
      <c r="M64" s="1107"/>
      <c r="N64" s="250">
        <f>K64*L64</f>
        <v>520.83333333333337</v>
      </c>
    </row>
    <row r="65" spans="1:15">
      <c r="A65" t="s">
        <v>1152</v>
      </c>
      <c r="B65" s="52" t="str">
        <f>VLOOKUP(A65,TRANSPORTE!A3:D117,3,FALSE)</f>
        <v>Transporte de material triturado</v>
      </c>
      <c r="C65" s="53"/>
      <c r="D65" s="53"/>
      <c r="E65" s="53"/>
      <c r="F65" s="53"/>
      <c r="G65" s="53"/>
      <c r="H65" s="274" t="s">
        <v>339</v>
      </c>
      <c r="I65" s="242">
        <v>0.95</v>
      </c>
      <c r="J65" s="249">
        <v>1</v>
      </c>
      <c r="K65" s="242">
        <f>I65*J65</f>
        <v>0.95</v>
      </c>
      <c r="L65" s="1106">
        <f>VLOOKUP(A65,TRANSPORTE!A3:D117,4,FALSE)</f>
        <v>946.969696969697</v>
      </c>
      <c r="M65" s="1107"/>
      <c r="N65" s="250">
        <f>K65*L65</f>
        <v>899.62121212121212</v>
      </c>
    </row>
    <row r="66" spans="1:15">
      <c r="B66" s="52"/>
      <c r="C66" s="53"/>
      <c r="D66" s="53"/>
      <c r="E66" s="53"/>
      <c r="F66" s="53"/>
      <c r="G66" s="53"/>
      <c r="H66" s="274"/>
      <c r="I66" s="242"/>
      <c r="J66" s="249"/>
      <c r="K66" s="242"/>
      <c r="L66" s="1106"/>
      <c r="M66" s="1107"/>
      <c r="N66" s="250"/>
    </row>
    <row r="67" spans="1:15">
      <c r="B67" s="52"/>
      <c r="C67" s="53"/>
      <c r="D67" s="53"/>
      <c r="E67" s="53"/>
      <c r="F67" s="53"/>
      <c r="G67" s="53"/>
      <c r="H67" s="274"/>
      <c r="I67" s="242"/>
      <c r="J67" s="249"/>
      <c r="K67" s="242"/>
      <c r="L67" s="1106"/>
      <c r="M67" s="1107"/>
      <c r="N67" s="250"/>
    </row>
    <row r="68" spans="1:15">
      <c r="B68" s="52"/>
      <c r="C68" s="53"/>
      <c r="D68" s="53"/>
      <c r="E68" s="53"/>
      <c r="F68" s="53"/>
      <c r="G68" s="53"/>
      <c r="H68" s="251"/>
      <c r="I68" s="242"/>
      <c r="J68" s="242"/>
      <c r="K68" s="242"/>
      <c r="L68" s="252"/>
      <c r="M68" s="253"/>
      <c r="N68" s="254"/>
    </row>
    <row r="69" spans="1:15" ht="15.75" thickBot="1">
      <c r="B69" s="361"/>
      <c r="C69" s="362"/>
      <c r="D69" s="362"/>
      <c r="E69" s="362"/>
      <c r="F69" s="362"/>
      <c r="G69" s="362"/>
      <c r="H69" s="54"/>
      <c r="I69" s="118"/>
      <c r="J69" s="118"/>
      <c r="K69" s="118"/>
      <c r="L69" s="1087"/>
      <c r="M69" s="1088"/>
      <c r="N69" s="119"/>
    </row>
    <row r="70" spans="1:15" ht="15.75" thickBot="1">
      <c r="B70" s="1078" t="s">
        <v>1037</v>
      </c>
      <c r="C70" s="1079"/>
      <c r="D70" s="1079"/>
      <c r="E70" s="1079"/>
      <c r="F70" s="1079"/>
      <c r="G70" s="1079"/>
      <c r="H70" s="1079"/>
      <c r="I70" s="1079"/>
      <c r="J70" s="1079"/>
      <c r="K70" s="1079"/>
      <c r="L70" s="1079"/>
      <c r="M70" s="1080"/>
      <c r="N70" s="107">
        <f>N64+N65+N66+N67+N68</f>
        <v>1420.4545454545455</v>
      </c>
    </row>
    <row r="71" spans="1:15">
      <c r="B71" s="39"/>
      <c r="C71" s="40"/>
      <c r="D71" s="40"/>
      <c r="E71" s="40"/>
      <c r="F71" s="40"/>
      <c r="G71" s="40"/>
      <c r="H71" s="40"/>
      <c r="I71" s="40"/>
      <c r="J71" s="40"/>
      <c r="K71" s="40"/>
      <c r="L71" s="40"/>
      <c r="M71" s="40"/>
      <c r="N71" s="41"/>
    </row>
    <row r="72" spans="1:15">
      <c r="B72" s="70" t="s">
        <v>1046</v>
      </c>
      <c r="C72" s="71"/>
      <c r="D72" s="71"/>
      <c r="E72" s="71"/>
      <c r="F72" s="71"/>
      <c r="G72" s="71"/>
      <c r="H72" s="71"/>
      <c r="I72" s="71"/>
      <c r="J72" s="71"/>
      <c r="K72" s="71"/>
      <c r="L72" s="71"/>
      <c r="M72" s="71"/>
      <c r="N72" s="72"/>
    </row>
    <row r="73" spans="1:15" ht="15.75" thickBot="1">
      <c r="B73" s="74"/>
      <c r="C73" s="67"/>
      <c r="D73" s="67"/>
      <c r="E73" s="67"/>
      <c r="F73" s="67"/>
      <c r="G73" s="67"/>
      <c r="H73" s="67"/>
      <c r="I73" s="67"/>
      <c r="J73" s="67"/>
      <c r="K73" s="67"/>
      <c r="L73" s="67"/>
      <c r="M73" s="67"/>
      <c r="N73" s="69"/>
    </row>
    <row r="74" spans="1:15" ht="25.5">
      <c r="B74" s="1089" t="s">
        <v>1047</v>
      </c>
      <c r="C74" s="1090"/>
      <c r="D74" s="1090"/>
      <c r="E74" s="1090"/>
      <c r="F74" s="1090"/>
      <c r="G74" s="1090"/>
      <c r="H74" s="1090"/>
      <c r="I74" s="79" t="s">
        <v>1048</v>
      </c>
      <c r="J74" s="81" t="s">
        <v>1281</v>
      </c>
      <c r="K74" s="80" t="s">
        <v>1050</v>
      </c>
      <c r="L74" s="1091" t="s">
        <v>1034</v>
      </c>
      <c r="M74" s="1092"/>
      <c r="N74" s="101" t="s">
        <v>1035</v>
      </c>
    </row>
    <row r="75" spans="1:15">
      <c r="A75" s="137" t="s">
        <v>19</v>
      </c>
      <c r="B75" s="55" t="str">
        <f>VLOOKUP(A75,'MANO DE OBRA'!A8:D68,3,FALSE)</f>
        <v>Obrero (8)</v>
      </c>
      <c r="C75" s="53"/>
      <c r="D75" s="53"/>
      <c r="E75" s="53"/>
      <c r="F75" s="53"/>
      <c r="G75" s="53"/>
      <c r="H75" s="53"/>
      <c r="I75" s="255">
        <f>K75/J75*100</f>
        <v>196724.53333333333</v>
      </c>
      <c r="J75" s="256">
        <v>185</v>
      </c>
      <c r="K75" s="257">
        <f>VLOOKUP(A75,'MANO DE OBRA'!A8:D99,4,FALSE)</f>
        <v>363940.38666666666</v>
      </c>
      <c r="L75" s="56"/>
      <c r="M75" s="357">
        <v>8</v>
      </c>
      <c r="N75" s="335">
        <f>K75/M75</f>
        <v>45492.548333333332</v>
      </c>
      <c r="O75" s="109"/>
    </row>
    <row r="76" spans="1:15">
      <c r="A76" s="137" t="s">
        <v>30</v>
      </c>
      <c r="B76" s="55" t="str">
        <f>VLOOKUP(A76,'MANO DE OBRA'!A8:D69,3,FALSE)</f>
        <v>Oficial</v>
      </c>
      <c r="C76" s="53"/>
      <c r="D76" s="53"/>
      <c r="E76" s="53"/>
      <c r="F76" s="53"/>
      <c r="G76" s="53"/>
      <c r="H76" s="53"/>
      <c r="I76" s="255">
        <f>K76/J76*100</f>
        <v>49181.133333333331</v>
      </c>
      <c r="J76" s="256">
        <v>185</v>
      </c>
      <c r="K76" s="257">
        <f>VLOOKUP(A76,'MANO DE OBRA'!A8:D100,4,FALSE)</f>
        <v>90985.096666666665</v>
      </c>
      <c r="L76" s="56"/>
      <c r="M76" s="357">
        <v>8</v>
      </c>
      <c r="N76" s="335">
        <f>K76/M76</f>
        <v>11373.137083333333</v>
      </c>
    </row>
    <row r="77" spans="1:15">
      <c r="B77" s="55"/>
      <c r="C77" s="53"/>
      <c r="D77" s="53"/>
      <c r="E77" s="53"/>
      <c r="F77" s="53"/>
      <c r="G77" s="53"/>
      <c r="H77" s="53"/>
      <c r="I77" s="255"/>
      <c r="J77" s="256"/>
      <c r="K77" s="257"/>
      <c r="L77" s="56"/>
      <c r="M77" s="355"/>
      <c r="N77" s="335"/>
    </row>
    <row r="78" spans="1:15">
      <c r="B78" s="55"/>
      <c r="C78" s="53"/>
      <c r="D78" s="53"/>
      <c r="E78" s="53"/>
      <c r="F78" s="53"/>
      <c r="G78" s="53"/>
      <c r="H78" s="53"/>
      <c r="I78" s="242"/>
      <c r="J78" s="260"/>
      <c r="K78" s="261"/>
      <c r="L78" s="280"/>
      <c r="M78" s="263"/>
      <c r="N78" s="259"/>
    </row>
    <row r="79" spans="1:15">
      <c r="B79" s="55"/>
      <c r="C79" s="53"/>
      <c r="D79" s="53"/>
      <c r="E79" s="53"/>
      <c r="F79" s="53"/>
      <c r="G79" s="53"/>
      <c r="H79" s="53"/>
      <c r="I79" s="242"/>
      <c r="J79" s="260"/>
      <c r="K79" s="261"/>
      <c r="L79" s="280"/>
      <c r="M79" s="263"/>
      <c r="N79" s="259"/>
    </row>
    <row r="80" spans="1:15" ht="15.75" thickBot="1">
      <c r="B80" s="1093"/>
      <c r="C80" s="1094"/>
      <c r="D80" s="1094"/>
      <c r="E80" s="1094"/>
      <c r="F80" s="1094"/>
      <c r="G80" s="1094"/>
      <c r="H80" s="1094"/>
      <c r="I80" s="118"/>
      <c r="J80" s="118"/>
      <c r="K80" s="118"/>
      <c r="L80" s="1095"/>
      <c r="M80" s="1095"/>
      <c r="N80" s="51"/>
    </row>
    <row r="81" spans="1:14" ht="15.75" thickBot="1">
      <c r="B81" s="1078" t="s">
        <v>1037</v>
      </c>
      <c r="C81" s="1079"/>
      <c r="D81" s="1079"/>
      <c r="E81" s="1079"/>
      <c r="F81" s="1079"/>
      <c r="G81" s="1079"/>
      <c r="H81" s="1079"/>
      <c r="I81" s="1079"/>
      <c r="J81" s="1079"/>
      <c r="K81" s="1079"/>
      <c r="L81" s="1079"/>
      <c r="M81" s="1080"/>
      <c r="N81" s="264">
        <f>SUM(N75:N80)</f>
        <v>56865.685416666667</v>
      </c>
    </row>
    <row r="82" spans="1:14" ht="15.75" thickBot="1">
      <c r="B82" s="39"/>
      <c r="C82" s="40"/>
      <c r="D82" s="40"/>
      <c r="E82" s="40"/>
      <c r="F82" s="40"/>
      <c r="G82" s="40"/>
      <c r="H82" s="40"/>
      <c r="I82" s="40"/>
      <c r="J82" s="40"/>
      <c r="K82" s="40"/>
      <c r="L82" s="40"/>
      <c r="M82" s="40"/>
      <c r="N82" s="41"/>
    </row>
    <row r="83" spans="1:14" ht="15.75" thickBot="1">
      <c r="B83" s="1069" t="s">
        <v>1051</v>
      </c>
      <c r="C83" s="1070"/>
      <c r="D83" s="1070"/>
      <c r="E83" s="1070"/>
      <c r="F83" s="1070"/>
      <c r="G83" s="1070"/>
      <c r="H83" s="1070"/>
      <c r="I83" s="1070"/>
      <c r="J83" s="1070"/>
      <c r="K83" s="1070"/>
      <c r="L83" s="1070"/>
      <c r="M83" s="1071"/>
      <c r="N83" s="102">
        <f>N43+N59+N70+N81</f>
        <v>311829.25765482406</v>
      </c>
    </row>
    <row r="84" spans="1:14">
      <c r="B84" s="39"/>
      <c r="C84" s="40"/>
      <c r="D84" s="40"/>
      <c r="E84" s="40"/>
      <c r="F84" s="40"/>
      <c r="G84" s="40"/>
      <c r="H84" s="40"/>
      <c r="I84" s="40"/>
      <c r="J84" s="40"/>
      <c r="K84" s="40"/>
      <c r="L84" s="40"/>
      <c r="M84" s="40"/>
      <c r="N84" s="41"/>
    </row>
    <row r="85" spans="1:14">
      <c r="B85" s="70" t="s">
        <v>1052</v>
      </c>
      <c r="C85" s="71"/>
      <c r="D85" s="71"/>
      <c r="E85" s="71"/>
      <c r="F85" s="71"/>
      <c r="G85" s="71"/>
      <c r="H85" s="71"/>
      <c r="I85" s="71"/>
      <c r="J85" s="71"/>
      <c r="K85" s="71"/>
      <c r="L85" s="71"/>
      <c r="M85" s="71"/>
      <c r="N85" s="72"/>
    </row>
    <row r="86" spans="1:14" ht="15.75" thickBot="1">
      <c r="B86" s="74"/>
      <c r="C86" s="67"/>
      <c r="D86" s="67"/>
      <c r="E86" s="67"/>
      <c r="F86" s="67"/>
      <c r="G86" s="67"/>
      <c r="H86" s="67"/>
      <c r="I86" s="67"/>
      <c r="J86" s="67"/>
      <c r="K86" s="67"/>
      <c r="L86" s="67"/>
      <c r="M86" s="67"/>
      <c r="N86" s="69"/>
    </row>
    <row r="87" spans="1:14">
      <c r="B87" s="1081" t="s">
        <v>1053</v>
      </c>
      <c r="C87" s="1082"/>
      <c r="D87" s="1082"/>
      <c r="E87" s="1082"/>
      <c r="F87" s="1082"/>
      <c r="G87" s="1082"/>
      <c r="H87" s="1082"/>
      <c r="I87" s="277"/>
      <c r="J87" s="294"/>
      <c r="K87" s="265" t="s">
        <v>1054</v>
      </c>
      <c r="L87" s="1083" t="s">
        <v>1055</v>
      </c>
      <c r="M87" s="1084"/>
      <c r="N87" s="266"/>
    </row>
    <row r="88" spans="1:14">
      <c r="B88" s="1085" t="s">
        <v>1056</v>
      </c>
      <c r="C88" s="1086"/>
      <c r="D88" s="1086"/>
      <c r="E88" s="1086"/>
      <c r="F88" s="1086"/>
      <c r="G88" s="1086"/>
      <c r="H88" s="1086"/>
      <c r="I88" s="90"/>
      <c r="J88" s="91"/>
      <c r="K88" s="267">
        <v>0.2</v>
      </c>
      <c r="L88" s="1065">
        <f>N83*K88</f>
        <v>62365.851530964814</v>
      </c>
      <c r="M88" s="1066"/>
      <c r="N88" s="57"/>
    </row>
    <row r="89" spans="1:14">
      <c r="B89" s="92" t="s">
        <v>1057</v>
      </c>
      <c r="C89" s="93"/>
      <c r="D89" s="93"/>
      <c r="E89" s="93"/>
      <c r="F89" s="93"/>
      <c r="G89" s="93"/>
      <c r="H89" s="93"/>
      <c r="I89" s="90"/>
      <c r="J89" s="91"/>
      <c r="K89" s="267">
        <v>0.05</v>
      </c>
      <c r="L89" s="1065">
        <f>N83*K89</f>
        <v>15591.462882741203</v>
      </c>
      <c r="M89" s="1066"/>
      <c r="N89" s="57"/>
    </row>
    <row r="90" spans="1:14" ht="15.75" thickBot="1">
      <c r="B90" s="94" t="s">
        <v>1058</v>
      </c>
      <c r="C90" s="95"/>
      <c r="D90" s="95"/>
      <c r="E90" s="95"/>
      <c r="F90" s="95"/>
      <c r="G90" s="95"/>
      <c r="H90" s="95"/>
      <c r="I90" s="96"/>
      <c r="J90" s="97"/>
      <c r="K90" s="268">
        <v>0.05</v>
      </c>
      <c r="L90" s="1067">
        <f>N83*K90</f>
        <v>15591.462882741203</v>
      </c>
      <c r="M90" s="1068"/>
      <c r="N90" s="57"/>
    </row>
    <row r="91" spans="1:14" ht="15.75" thickBot="1">
      <c r="B91" s="1069" t="s">
        <v>1037</v>
      </c>
      <c r="C91" s="1070"/>
      <c r="D91" s="1070"/>
      <c r="E91" s="1070"/>
      <c r="F91" s="1070"/>
      <c r="G91" s="1070"/>
      <c r="H91" s="1070"/>
      <c r="I91" s="1070"/>
      <c r="J91" s="1070"/>
      <c r="K91" s="1070"/>
      <c r="L91" s="1070"/>
      <c r="M91" s="1071"/>
      <c r="N91" s="58">
        <f>L88+L89+L90</f>
        <v>93548.777296447224</v>
      </c>
    </row>
    <row r="92" spans="1:14" ht="15.75" thickBot="1">
      <c r="B92" s="39"/>
      <c r="C92" s="40"/>
      <c r="D92" s="40"/>
      <c r="E92" s="40"/>
      <c r="F92" s="40"/>
      <c r="G92" s="40"/>
      <c r="H92" s="40"/>
      <c r="I92" s="40"/>
      <c r="J92" s="40"/>
      <c r="K92" s="40"/>
      <c r="L92" s="40"/>
      <c r="M92" s="40"/>
      <c r="N92" s="41"/>
    </row>
    <row r="93" spans="1:14" ht="15.75" thickBot="1">
      <c r="A93" t="s">
        <v>1490</v>
      </c>
      <c r="B93" s="1069" t="s">
        <v>1059</v>
      </c>
      <c r="C93" s="1070"/>
      <c r="D93" s="1070"/>
      <c r="E93" s="1070"/>
      <c r="F93" s="1070"/>
      <c r="G93" s="1070"/>
      <c r="H93" s="1070"/>
      <c r="I93" s="1070"/>
      <c r="J93" s="1070"/>
      <c r="K93" s="1070"/>
      <c r="L93" s="1070"/>
      <c r="M93" s="1071"/>
      <c r="N93" s="158">
        <f>N83+N91</f>
        <v>405378.03495127126</v>
      </c>
    </row>
    <row r="94" spans="1:14">
      <c r="B94" s="202"/>
      <c r="C94" s="203"/>
      <c r="D94" s="203"/>
      <c r="E94" s="203"/>
      <c r="F94" s="203"/>
      <c r="G94" s="203"/>
      <c r="H94" s="203"/>
      <c r="I94" s="203"/>
      <c r="J94" s="203"/>
      <c r="K94" s="203"/>
      <c r="L94" s="203"/>
      <c r="M94" s="203"/>
      <c r="N94" s="204"/>
    </row>
    <row r="95" spans="1:14">
      <c r="B95" s="205"/>
      <c r="C95" s="206"/>
      <c r="D95" s="206"/>
      <c r="E95" s="206"/>
      <c r="F95" s="206"/>
      <c r="G95" s="206"/>
      <c r="H95" s="206"/>
      <c r="I95" s="206"/>
      <c r="J95" s="206"/>
      <c r="K95" s="206"/>
      <c r="L95" s="206"/>
      <c r="M95" s="206"/>
      <c r="N95" s="207"/>
    </row>
    <row r="96" spans="1:14">
      <c r="B96" s="205"/>
      <c r="C96" s="206"/>
      <c r="D96" s="206"/>
      <c r="E96" s="206"/>
      <c r="F96" s="206"/>
      <c r="G96" s="206"/>
      <c r="H96" s="206"/>
      <c r="I96" s="206"/>
      <c r="J96" s="206"/>
      <c r="K96" s="206"/>
      <c r="L96" s="206"/>
      <c r="M96" s="206"/>
      <c r="N96" s="207"/>
    </row>
    <row r="97" spans="2:14">
      <c r="B97" s="205"/>
      <c r="C97" s="206"/>
      <c r="D97" s="206"/>
      <c r="E97" s="206"/>
      <c r="F97" s="206"/>
      <c r="G97" s="206"/>
      <c r="H97" s="206"/>
      <c r="I97" s="206"/>
      <c r="J97" s="206"/>
      <c r="K97" s="206"/>
      <c r="L97" s="206"/>
      <c r="M97" s="206"/>
      <c r="N97" s="207"/>
    </row>
    <row r="98" spans="2:14">
      <c r="B98" s="205"/>
      <c r="C98" s="206"/>
      <c r="D98" s="206"/>
      <c r="E98" s="340" t="s">
        <v>1060</v>
      </c>
      <c r="F98" s="340"/>
      <c r="G98" s="340"/>
      <c r="H98" s="340"/>
      <c r="I98" s="340"/>
      <c r="J98" s="340"/>
      <c r="K98" s="206"/>
      <c r="L98" s="206"/>
      <c r="M98" s="206"/>
      <c r="N98" s="207"/>
    </row>
    <row r="99" spans="2:14">
      <c r="B99" s="205"/>
      <c r="C99" s="206"/>
      <c r="D99" s="206"/>
      <c r="E99" s="206" t="s">
        <v>1061</v>
      </c>
      <c r="F99" s="206"/>
      <c r="G99" s="206"/>
      <c r="H99" s="206"/>
      <c r="I99" s="206"/>
      <c r="J99" s="206"/>
      <c r="K99" s="206"/>
      <c r="L99" s="206"/>
      <c r="M99" s="206"/>
      <c r="N99" s="207"/>
    </row>
    <row r="100" spans="2:14">
      <c r="B100" s="205"/>
      <c r="C100" s="206"/>
      <c r="D100" s="206"/>
      <c r="E100" s="206" t="s">
        <v>1062</v>
      </c>
      <c r="F100" s="206"/>
      <c r="G100" s="206"/>
      <c r="H100" s="206"/>
      <c r="I100" s="206"/>
      <c r="J100" s="206"/>
      <c r="K100" s="206"/>
      <c r="L100" s="206"/>
      <c r="M100" s="206"/>
      <c r="N100" s="207"/>
    </row>
    <row r="101" spans="2:14">
      <c r="B101" s="205"/>
      <c r="C101" s="206"/>
      <c r="D101" s="206"/>
      <c r="E101" s="206" t="s">
        <v>1063</v>
      </c>
      <c r="F101" s="206"/>
      <c r="G101" s="206"/>
      <c r="H101" s="206"/>
      <c r="I101" s="206"/>
      <c r="J101" s="206"/>
      <c r="K101" s="206"/>
      <c r="L101" s="206"/>
      <c r="M101" s="206"/>
      <c r="N101" s="207"/>
    </row>
    <row r="102" spans="2:14" ht="15.75" thickBot="1">
      <c r="B102" s="205"/>
      <c r="C102" s="206"/>
      <c r="D102" s="206"/>
      <c r="E102" s="206"/>
      <c r="F102" s="206" t="s">
        <v>1064</v>
      </c>
      <c r="G102" s="206"/>
      <c r="H102" s="206"/>
      <c r="I102" s="206"/>
      <c r="J102" s="206"/>
      <c r="K102" s="206"/>
      <c r="L102" s="206"/>
      <c r="M102" s="206"/>
      <c r="N102" s="207"/>
    </row>
    <row r="103" spans="2:14">
      <c r="B103" s="190" t="s">
        <v>1559</v>
      </c>
      <c r="C103" s="191"/>
      <c r="D103" s="191"/>
      <c r="E103" s="191"/>
      <c r="F103" s="191"/>
      <c r="G103" s="191"/>
      <c r="H103" s="191"/>
      <c r="I103" s="191"/>
      <c r="J103" s="191"/>
      <c r="K103" s="191"/>
      <c r="L103" s="191"/>
      <c r="M103" s="191"/>
      <c r="N103" s="192"/>
    </row>
    <row r="104" spans="2:14">
      <c r="B104" s="208"/>
      <c r="C104" s="209"/>
      <c r="D104" s="209"/>
      <c r="E104" s="209"/>
      <c r="F104" s="209"/>
      <c r="G104" s="209"/>
      <c r="H104" s="209"/>
      <c r="I104" s="209"/>
      <c r="J104" s="209"/>
      <c r="K104" s="209"/>
      <c r="L104" s="209"/>
      <c r="M104" s="209"/>
      <c r="N104" s="210"/>
    </row>
    <row r="105" spans="2:14">
      <c r="B105" s="208"/>
      <c r="C105" s="209"/>
      <c r="D105" s="209"/>
      <c r="E105" s="209"/>
      <c r="F105" s="209"/>
      <c r="G105" s="209"/>
      <c r="H105" s="209"/>
      <c r="I105" s="209"/>
      <c r="J105" s="209"/>
      <c r="K105" s="209"/>
      <c r="L105" s="209"/>
      <c r="M105" s="209"/>
      <c r="N105" s="210"/>
    </row>
    <row r="106" spans="2:14">
      <c r="B106" s="208"/>
      <c r="C106" s="209"/>
      <c r="D106" s="209"/>
      <c r="E106" s="209"/>
      <c r="F106" s="209"/>
      <c r="G106" s="209"/>
      <c r="H106" s="209"/>
      <c r="I106" s="209"/>
      <c r="J106" s="209"/>
      <c r="K106" s="209"/>
      <c r="L106" s="209"/>
      <c r="M106" s="209"/>
      <c r="N106" s="210"/>
    </row>
    <row r="107" spans="2:14" ht="15.75" thickBot="1">
      <c r="B107" s="211"/>
      <c r="C107" s="212"/>
      <c r="D107" s="212"/>
      <c r="E107" s="212"/>
      <c r="F107" s="212"/>
      <c r="G107" s="212"/>
      <c r="H107" s="212"/>
      <c r="I107" s="212"/>
      <c r="J107" s="212"/>
      <c r="K107" s="212"/>
      <c r="L107" s="212"/>
      <c r="M107" s="212"/>
      <c r="N107" s="213"/>
    </row>
    <row r="108" spans="2:14">
      <c r="B108" s="214"/>
      <c r="C108" s="215"/>
      <c r="D108" s="215"/>
      <c r="E108" s="215"/>
      <c r="F108" s="215"/>
      <c r="G108" s="215"/>
      <c r="H108" s="215"/>
      <c r="I108" s="215"/>
      <c r="J108" s="215"/>
      <c r="K108" s="215"/>
      <c r="L108" s="215"/>
      <c r="M108" s="215"/>
      <c r="N108" s="216"/>
    </row>
    <row r="109" spans="2:14">
      <c r="B109" s="217" t="s">
        <v>1560</v>
      </c>
      <c r="C109" s="218"/>
      <c r="D109" s="218"/>
      <c r="E109" s="218"/>
      <c r="F109" s="218"/>
      <c r="G109" s="218"/>
      <c r="H109" s="218"/>
      <c r="I109" s="218"/>
      <c r="J109" s="218"/>
      <c r="K109" s="218"/>
      <c r="L109" s="218"/>
      <c r="M109" s="218"/>
      <c r="N109" s="219"/>
    </row>
    <row r="110" spans="2:14" ht="15" customHeight="1">
      <c r="B110" s="1184" t="s">
        <v>1561</v>
      </c>
      <c r="C110" s="1185"/>
      <c r="D110" s="1185"/>
      <c r="E110" s="1185"/>
      <c r="F110" s="1185"/>
      <c r="G110" s="1185"/>
      <c r="H110" s="1185"/>
      <c r="I110" s="1185"/>
      <c r="J110" s="1185"/>
      <c r="K110" s="1185"/>
      <c r="L110" s="1185"/>
      <c r="M110" s="1185"/>
      <c r="N110" s="1186"/>
    </row>
    <row r="111" spans="2:14" ht="15" customHeight="1">
      <c r="B111" s="1184"/>
      <c r="C111" s="1185"/>
      <c r="D111" s="1185"/>
      <c r="E111" s="1185"/>
      <c r="F111" s="1185"/>
      <c r="G111" s="1185"/>
      <c r="H111" s="1185"/>
      <c r="I111" s="1185"/>
      <c r="J111" s="1185"/>
      <c r="K111" s="1185"/>
      <c r="L111" s="1185"/>
      <c r="M111" s="1185"/>
      <c r="N111" s="1186"/>
    </row>
    <row r="112" spans="2:14" ht="30" customHeight="1">
      <c r="B112" s="1187" t="s">
        <v>1562</v>
      </c>
      <c r="C112" s="1188"/>
      <c r="D112" s="1188"/>
      <c r="E112" s="1188"/>
      <c r="F112" s="1188"/>
      <c r="G112" s="1188"/>
      <c r="H112" s="1188"/>
      <c r="I112" s="1188"/>
      <c r="J112" s="1188"/>
      <c r="K112" s="1188"/>
      <c r="L112" s="1188"/>
      <c r="M112" s="1188"/>
      <c r="N112" s="1189"/>
    </row>
    <row r="113" spans="2:14">
      <c r="B113" s="1187"/>
      <c r="C113" s="1188"/>
      <c r="D113" s="1188"/>
      <c r="E113" s="1188"/>
      <c r="F113" s="1188"/>
      <c r="G113" s="1188"/>
      <c r="H113" s="1188"/>
      <c r="I113" s="1188"/>
      <c r="J113" s="1188"/>
      <c r="K113" s="1188"/>
      <c r="L113" s="1188"/>
      <c r="M113" s="1188"/>
      <c r="N113" s="1189"/>
    </row>
    <row r="114" spans="2:14">
      <c r="B114" s="297"/>
      <c r="C114" s="298"/>
      <c r="D114" s="298"/>
      <c r="E114" s="298"/>
      <c r="F114" s="298"/>
      <c r="G114" s="298"/>
      <c r="H114" s="298"/>
      <c r="I114" s="298"/>
      <c r="J114" s="298"/>
      <c r="K114" s="298"/>
      <c r="L114" s="298"/>
      <c r="M114" s="298"/>
      <c r="N114" s="299"/>
    </row>
    <row r="115" spans="2:14">
      <c r="B115" s="297"/>
      <c r="C115" s="298"/>
      <c r="D115" s="298"/>
      <c r="E115" s="298"/>
      <c r="F115" s="298"/>
      <c r="G115" s="298"/>
      <c r="H115" s="298"/>
      <c r="I115" s="298"/>
      <c r="J115" s="298"/>
      <c r="K115" s="298"/>
      <c r="L115" s="298"/>
      <c r="M115" s="298"/>
      <c r="N115" s="299"/>
    </row>
    <row r="116" spans="2:14">
      <c r="B116" s="297"/>
      <c r="C116" s="298"/>
      <c r="D116" s="298"/>
      <c r="E116" s="298"/>
      <c r="F116" s="298"/>
      <c r="G116" s="298"/>
      <c r="H116" s="298"/>
      <c r="I116" s="298"/>
      <c r="J116" s="298"/>
      <c r="K116" s="298"/>
      <c r="L116" s="298"/>
      <c r="M116" s="298"/>
      <c r="N116" s="299"/>
    </row>
    <row r="117" spans="2:14">
      <c r="B117" s="217"/>
      <c r="C117" s="218"/>
      <c r="D117" s="218"/>
      <c r="E117" s="218"/>
      <c r="F117" s="218"/>
      <c r="G117" s="218"/>
      <c r="H117" s="218"/>
      <c r="I117" s="218"/>
      <c r="J117" s="218"/>
      <c r="K117" s="218"/>
      <c r="L117" s="218"/>
      <c r="M117" s="218"/>
      <c r="N117" s="219"/>
    </row>
    <row r="118" spans="2:14">
      <c r="B118" s="205"/>
      <c r="C118" s="206"/>
      <c r="D118" s="206"/>
      <c r="E118" s="206" t="s">
        <v>1060</v>
      </c>
      <c r="F118" s="340"/>
      <c r="G118" s="340"/>
      <c r="H118" s="206"/>
      <c r="I118" s="206"/>
      <c r="J118" s="206"/>
      <c r="K118" s="206"/>
      <c r="L118" s="206"/>
      <c r="M118" s="206"/>
      <c r="N118" s="207"/>
    </row>
    <row r="119" spans="2:14">
      <c r="B119" s="205"/>
      <c r="C119" s="206"/>
      <c r="D119" s="206"/>
      <c r="E119" s="341" t="s">
        <v>1061</v>
      </c>
      <c r="F119" s="206"/>
      <c r="G119" s="206"/>
      <c r="H119" s="341"/>
      <c r="I119" s="341"/>
      <c r="J119" s="341"/>
      <c r="K119" s="206"/>
      <c r="L119" s="206"/>
      <c r="M119" s="206"/>
      <c r="N119" s="207"/>
    </row>
    <row r="120" spans="2:14">
      <c r="B120" s="205"/>
      <c r="C120" s="206"/>
      <c r="D120" s="206"/>
      <c r="E120" s="220" t="s">
        <v>1065</v>
      </c>
      <c r="F120" s="206"/>
      <c r="G120" s="206"/>
      <c r="H120" s="220"/>
      <c r="I120" s="220"/>
      <c r="J120" s="220"/>
      <c r="K120" s="206"/>
      <c r="L120" s="206"/>
      <c r="M120" s="206"/>
      <c r="N120" s="207"/>
    </row>
    <row r="121" spans="2:14">
      <c r="B121" s="221"/>
      <c r="C121" s="218"/>
      <c r="D121" s="218"/>
      <c r="E121" s="206" t="s">
        <v>1063</v>
      </c>
      <c r="F121" s="206"/>
      <c r="G121" s="206"/>
      <c r="H121" s="206"/>
      <c r="I121" s="206"/>
      <c r="J121" s="206"/>
      <c r="K121" s="218"/>
      <c r="L121" s="218"/>
      <c r="M121" s="218"/>
      <c r="N121" s="219"/>
    </row>
    <row r="122" spans="2:14">
      <c r="B122" s="221"/>
      <c r="C122" s="218"/>
      <c r="D122" s="218"/>
      <c r="E122" s="218"/>
      <c r="F122" s="206"/>
      <c r="G122" s="206"/>
      <c r="H122" s="206"/>
      <c r="I122" s="206"/>
      <c r="J122" s="206"/>
      <c r="K122" s="218"/>
      <c r="L122" s="218"/>
      <c r="M122" s="218"/>
      <c r="N122" s="219"/>
    </row>
    <row r="123" spans="2:14">
      <c r="B123" s="221" t="s">
        <v>1563</v>
      </c>
      <c r="C123" s="220"/>
      <c r="D123" s="220"/>
      <c r="E123" s="206"/>
      <c r="F123" s="206"/>
      <c r="G123" s="206"/>
      <c r="H123" s="206"/>
      <c r="I123" s="206"/>
      <c r="J123" s="1180"/>
      <c r="K123" s="1180"/>
      <c r="L123" s="1180"/>
      <c r="M123" s="1180"/>
      <c r="N123" s="1181"/>
    </row>
    <row r="124" spans="2:14" ht="15.75" thickBot="1">
      <c r="B124" s="342" t="s">
        <v>1564</v>
      </c>
      <c r="C124" s="343"/>
      <c r="D124" s="343"/>
      <c r="E124" s="222"/>
      <c r="F124" s="222"/>
      <c r="G124" s="222"/>
      <c r="H124" s="222"/>
      <c r="I124" s="222"/>
      <c r="J124" s="1182"/>
      <c r="K124" s="1182"/>
      <c r="L124" s="1182"/>
      <c r="M124" s="1182"/>
      <c r="N124" s="1183"/>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zoomScale="75" zoomScaleNormal="75" workbookViewId="0">
      <selection activeCell="B116" sqref="B116"/>
    </sheetView>
  </sheetViews>
  <sheetFormatPr baseColWidth="10" defaultRowHeight="1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1075</v>
      </c>
      <c r="C31" s="84" t="s">
        <v>1520</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257</v>
      </c>
      <c r="B36" s="1102" t="str">
        <f>VLOOKUP(A36,EQUIPOS!A6:D154,3,FALSE)</f>
        <v>Mezcladora de concreto 1 bulto</v>
      </c>
      <c r="C36" s="1103"/>
      <c r="D36" s="1103"/>
      <c r="E36" s="1103"/>
      <c r="F36" s="1103"/>
      <c r="G36" s="1103"/>
      <c r="H36" s="1105"/>
      <c r="I36" s="230"/>
      <c r="J36" s="231"/>
      <c r="K36" s="232">
        <f>VLOOKUP(A36,EQUIPOS!A6:D163,4,FALSE)</f>
        <v>5625</v>
      </c>
      <c r="L36" s="233"/>
      <c r="M36" s="296">
        <v>1</v>
      </c>
      <c r="N36" s="235">
        <f>K36/M36</f>
        <v>5625</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N81*M41</f>
        <v>2274.6274166666667</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7899.6274166666662</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824</v>
      </c>
      <c r="B48" s="49" t="str">
        <f>VLOOKUP(A48,MATERIALES!A5:D373,3,FALSE)</f>
        <v>Agregado para concreto hidráulico</v>
      </c>
      <c r="C48" s="244"/>
      <c r="D48" s="244"/>
      <c r="E48" s="244"/>
      <c r="F48" s="244"/>
      <c r="G48" s="244"/>
      <c r="H48" s="244"/>
      <c r="I48" s="244"/>
      <c r="J48" s="274" t="str">
        <f>VLOOKUP(A48,MATERIALES!A4:D640,2,FALSE)</f>
        <v>m3</v>
      </c>
      <c r="K48" s="245">
        <v>0.504</v>
      </c>
      <c r="L48" s="230"/>
      <c r="M48" s="338">
        <f>VLOOKUP(A48,MATERIALES!A5:D396,4,FALSE)</f>
        <v>55110.850091930661</v>
      </c>
      <c r="N48" s="235">
        <f>K48*M48</f>
        <v>27775.868446333054</v>
      </c>
    </row>
    <row r="49" spans="1:14">
      <c r="A49" s="136" t="s">
        <v>845</v>
      </c>
      <c r="B49" s="49" t="str">
        <f>VLOOKUP(A49,MATERIALES!A6:D373,3,FALSE)</f>
        <v>Agua</v>
      </c>
      <c r="C49" s="348"/>
      <c r="D49" s="348"/>
      <c r="E49" s="348"/>
      <c r="F49" s="348"/>
      <c r="G49" s="348"/>
      <c r="H49" s="348"/>
      <c r="I49" s="348"/>
      <c r="J49" s="275" t="str">
        <f>VLOOKUP(A49,MATERIALES!A5:D641,2,FALSE)</f>
        <v>lt</v>
      </c>
      <c r="K49" s="336">
        <v>111</v>
      </c>
      <c r="L49" s="344"/>
      <c r="M49" s="338">
        <f>VLOOKUP(A49,MATERIALES!A6:D397,4,FALSE)</f>
        <v>35.656490152579906</v>
      </c>
      <c r="N49" s="235">
        <f>K49*M49</f>
        <v>3957.8704069363694</v>
      </c>
    </row>
    <row r="50" spans="1:14">
      <c r="A50" s="136" t="s">
        <v>625</v>
      </c>
      <c r="B50" s="49" t="str">
        <f>VLOOKUP(A50,MATERIALES!A6:D373,3,FALSE)</f>
        <v xml:space="preserve">Piedra para concreto ciclópeo (rajón o canto rodado)
</v>
      </c>
      <c r="C50" s="348"/>
      <c r="D50" s="348"/>
      <c r="E50" s="348"/>
      <c r="F50" s="348"/>
      <c r="G50" s="348"/>
      <c r="H50" s="348"/>
      <c r="I50" s="348"/>
      <c r="J50" s="275" t="str">
        <f>VLOOKUP(A50,MATERIALES!A6:D642,2,FALSE)</f>
        <v>m3</v>
      </c>
      <c r="K50" s="336">
        <v>0.4</v>
      </c>
      <c r="L50" s="344"/>
      <c r="M50" s="338">
        <f>VLOOKUP(A50,MATERIALES!A6:D398,4,FALSE)</f>
        <v>45000</v>
      </c>
      <c r="N50" s="235">
        <f>K50*M50</f>
        <v>18000</v>
      </c>
    </row>
    <row r="51" spans="1:14">
      <c r="A51" s="136" t="s">
        <v>873</v>
      </c>
      <c r="B51" s="49" t="str">
        <f>VLOOKUP(A51,MATERIALES!A6:D373,3,FALSE)</f>
        <v>Arena lavada</v>
      </c>
      <c r="C51" s="348"/>
      <c r="D51" s="348"/>
      <c r="E51" s="348"/>
      <c r="F51" s="348"/>
      <c r="G51" s="348"/>
      <c r="H51" s="348"/>
      <c r="I51" s="348"/>
      <c r="J51" s="275" t="str">
        <f>VLOOKUP(A51,MATERIALES!A6:D643,2,FALSE)</f>
        <v>m3</v>
      </c>
      <c r="K51" s="336">
        <v>0.378</v>
      </c>
      <c r="L51" s="344"/>
      <c r="M51" s="338">
        <f>VLOOKUP(A51,MATERIALES!A6:D399,4,FALSE)</f>
        <v>50000</v>
      </c>
      <c r="N51" s="235">
        <f>K51*M51</f>
        <v>18900</v>
      </c>
    </row>
    <row r="52" spans="1:14">
      <c r="A52" s="136" t="s">
        <v>875</v>
      </c>
      <c r="B52" s="49" t="str">
        <f>VLOOKUP(A52,MATERIALES!A7:D373,3,FALSE)</f>
        <v xml:space="preserve">Cemento gris
</v>
      </c>
      <c r="C52" s="348"/>
      <c r="D52" s="348"/>
      <c r="E52" s="348"/>
      <c r="F52" s="348"/>
      <c r="G52" s="348"/>
      <c r="H52" s="348"/>
      <c r="I52" s="348"/>
      <c r="J52" s="275" t="str">
        <f>VLOOKUP(A52,MATERIALES!A6:D644,2,FALSE)</f>
        <v>kg</v>
      </c>
      <c r="K52" s="336">
        <v>156</v>
      </c>
      <c r="L52" s="344"/>
      <c r="M52" s="338">
        <f>VLOOKUP(A52,MATERIALES!A7:D400,4,FALSE)</f>
        <v>470</v>
      </c>
      <c r="N52" s="235">
        <f>K52*M52</f>
        <v>73320</v>
      </c>
    </row>
    <row r="53" spans="1:14">
      <c r="A53" s="136"/>
      <c r="B53" s="49"/>
      <c r="C53" s="348"/>
      <c r="D53" s="348"/>
      <c r="E53" s="348"/>
      <c r="F53" s="348"/>
      <c r="G53" s="348"/>
      <c r="H53" s="348"/>
      <c r="I53" s="348"/>
      <c r="J53" s="274"/>
      <c r="K53" s="336"/>
      <c r="L53" s="344"/>
      <c r="M53" s="338"/>
      <c r="N53" s="235"/>
    </row>
    <row r="54" spans="1:14">
      <c r="A54" s="136"/>
      <c r="B54" s="49"/>
      <c r="C54" s="348"/>
      <c r="D54" s="348"/>
      <c r="E54" s="348"/>
      <c r="F54" s="348"/>
      <c r="G54" s="348"/>
      <c r="H54" s="348"/>
      <c r="I54" s="348"/>
      <c r="J54" s="274"/>
      <c r="K54" s="336"/>
      <c r="L54" s="344"/>
      <c r="M54" s="338"/>
      <c r="N54" s="235"/>
    </row>
    <row r="55" spans="1:14">
      <c r="A55" s="136"/>
      <c r="B55" s="49"/>
      <c r="C55" s="348"/>
      <c r="D55" s="348"/>
      <c r="E55" s="348"/>
      <c r="F55" s="348"/>
      <c r="G55" s="348"/>
      <c r="H55" s="348"/>
      <c r="I55" s="348"/>
      <c r="J55" s="274"/>
      <c r="K55" s="336"/>
      <c r="L55" s="344"/>
      <c r="M55" s="338"/>
      <c r="N55" s="235"/>
    </row>
    <row r="56" spans="1:14">
      <c r="A56" s="136"/>
      <c r="B56" s="49"/>
      <c r="C56" s="348"/>
      <c r="D56" s="348"/>
      <c r="E56" s="348"/>
      <c r="F56" s="348"/>
      <c r="G56" s="348"/>
      <c r="H56" s="348"/>
      <c r="I56" s="348"/>
      <c r="J56" s="274"/>
      <c r="K56" s="336"/>
      <c r="L56" s="344"/>
      <c r="M56" s="338"/>
      <c r="N56" s="235"/>
    </row>
    <row r="57" spans="1:14">
      <c r="A57" s="136"/>
      <c r="B57" s="49"/>
      <c r="C57" s="348"/>
      <c r="D57" s="348"/>
      <c r="E57" s="348"/>
      <c r="F57" s="348"/>
      <c r="G57" s="348"/>
      <c r="H57" s="348"/>
      <c r="I57" s="348"/>
      <c r="J57" s="274"/>
      <c r="K57" s="336"/>
      <c r="L57" s="344"/>
      <c r="M57" s="338"/>
      <c r="N57" s="235"/>
    </row>
    <row r="58" spans="1:14" ht="15.75" thickBot="1">
      <c r="B58" s="49"/>
      <c r="C58" s="273"/>
      <c r="D58" s="273"/>
      <c r="E58" s="273"/>
      <c r="F58" s="273"/>
      <c r="G58" s="273"/>
      <c r="H58" s="273"/>
      <c r="I58" s="273"/>
      <c r="J58" s="358"/>
      <c r="K58" s="118"/>
      <c r="L58" s="286"/>
      <c r="M58" s="338"/>
      <c r="N58" s="235"/>
    </row>
    <row r="59" spans="1:14" ht="15.75" thickBot="1">
      <c r="B59" s="1069" t="s">
        <v>1037</v>
      </c>
      <c r="C59" s="1070"/>
      <c r="D59" s="1070"/>
      <c r="E59" s="1070"/>
      <c r="F59" s="1070"/>
      <c r="G59" s="1070"/>
      <c r="H59" s="1070"/>
      <c r="I59" s="1070"/>
      <c r="J59" s="1070"/>
      <c r="K59" s="1070"/>
      <c r="L59" s="1070"/>
      <c r="M59" s="1071"/>
      <c r="N59" s="334">
        <f>SUM(N48:N58)</f>
        <v>141953.73885326943</v>
      </c>
    </row>
    <row r="60" spans="1:14">
      <c r="B60" s="39"/>
      <c r="C60" s="40"/>
      <c r="D60" s="40"/>
      <c r="E60" s="40"/>
      <c r="F60" s="40"/>
      <c r="G60" s="40"/>
      <c r="H60" s="40"/>
      <c r="I60" s="40"/>
      <c r="J60" s="40"/>
      <c r="K60" s="40"/>
      <c r="L60" s="40"/>
      <c r="M60" s="40"/>
      <c r="N60" s="41"/>
    </row>
    <row r="61" spans="1:14">
      <c r="B61" s="70" t="s">
        <v>1040</v>
      </c>
      <c r="C61" s="71"/>
      <c r="D61" s="71"/>
      <c r="E61" s="71"/>
      <c r="F61" s="71"/>
      <c r="G61" s="71"/>
      <c r="H61" s="71"/>
      <c r="I61" s="71"/>
      <c r="J61" s="71"/>
      <c r="K61" s="71"/>
      <c r="L61" s="71"/>
      <c r="M61" s="71"/>
      <c r="N61" s="72"/>
    </row>
    <row r="62" spans="1:14" ht="15.75" thickBot="1">
      <c r="B62" s="74"/>
      <c r="C62" s="67"/>
      <c r="D62" s="67"/>
      <c r="E62" s="67"/>
      <c r="F62" s="67"/>
      <c r="G62" s="67"/>
      <c r="H62" s="67"/>
      <c r="I62" s="67"/>
      <c r="J62" s="67"/>
      <c r="K62" s="67"/>
      <c r="L62" s="67"/>
      <c r="M62" s="67"/>
      <c r="N62" s="69"/>
    </row>
    <row r="63" spans="1:14" ht="25.5">
      <c r="B63" s="276" t="s">
        <v>1041</v>
      </c>
      <c r="C63" s="277"/>
      <c r="D63" s="277"/>
      <c r="E63" s="277"/>
      <c r="F63" s="277"/>
      <c r="G63" s="277"/>
      <c r="H63" s="79" t="s">
        <v>1029</v>
      </c>
      <c r="I63" s="80" t="s">
        <v>1042</v>
      </c>
      <c r="J63" s="81" t="s">
        <v>1043</v>
      </c>
      <c r="K63" s="79" t="s">
        <v>1044</v>
      </c>
      <c r="L63" s="1118" t="s">
        <v>1045</v>
      </c>
      <c r="M63" s="1119"/>
      <c r="N63" s="82" t="s">
        <v>1035</v>
      </c>
    </row>
    <row r="64" spans="1:14">
      <c r="A64" t="s">
        <v>1100</v>
      </c>
      <c r="B64" s="52" t="str">
        <f>VLOOKUP(A64,TRANSPORTE!A2:D117,3,FALSE)</f>
        <v>Transporte de arena</v>
      </c>
      <c r="C64" s="279"/>
      <c r="D64" s="279"/>
      <c r="E64" s="279"/>
      <c r="F64" s="279"/>
      <c r="G64" s="279"/>
      <c r="H64" s="274" t="s">
        <v>339</v>
      </c>
      <c r="I64" s="242">
        <v>0.378</v>
      </c>
      <c r="J64" s="249">
        <v>1</v>
      </c>
      <c r="K64" s="242">
        <f>I64*J64</f>
        <v>0.378</v>
      </c>
      <c r="L64" s="1106">
        <f>VLOOKUP(A64,TRANSPORTE!A2:D117,4,FALSE)</f>
        <v>946.969696969697</v>
      </c>
      <c r="M64" s="1107"/>
      <c r="N64" s="250">
        <f>K64*L64</f>
        <v>357.9545454545455</v>
      </c>
    </row>
    <row r="65" spans="1:15">
      <c r="A65" t="s">
        <v>1152</v>
      </c>
      <c r="B65" s="52" t="str">
        <f>VLOOKUP(A65,TRANSPORTE!A3:D117,3,FALSE)</f>
        <v>Transporte de material triturado</v>
      </c>
      <c r="C65" s="53"/>
      <c r="D65" s="53"/>
      <c r="E65" s="53"/>
      <c r="F65" s="53"/>
      <c r="G65" s="53"/>
      <c r="H65" s="274" t="s">
        <v>339</v>
      </c>
      <c r="I65" s="242">
        <v>0.504</v>
      </c>
      <c r="J65" s="249">
        <v>1</v>
      </c>
      <c r="K65" s="242">
        <f>I65*J65</f>
        <v>0.504</v>
      </c>
      <c r="L65" s="1106">
        <f>VLOOKUP(A65,TRANSPORTE!A3:D117,4,FALSE)</f>
        <v>946.969696969697</v>
      </c>
      <c r="M65" s="1107"/>
      <c r="N65" s="250">
        <f>K65*L65</f>
        <v>477.27272727272731</v>
      </c>
    </row>
    <row r="66" spans="1:15">
      <c r="A66" t="s">
        <v>1179</v>
      </c>
      <c r="B66" s="52" t="str">
        <f>VLOOKUP(A66,TRANSPORTE!A3:D117,3,FALSE)</f>
        <v>Transporte de piedra para Ciclópeo</v>
      </c>
      <c r="C66" s="53"/>
      <c r="D66" s="53"/>
      <c r="E66" s="53"/>
      <c r="F66" s="53"/>
      <c r="G66" s="53"/>
      <c r="H66" s="274" t="s">
        <v>339</v>
      </c>
      <c r="I66" s="242">
        <v>0.4</v>
      </c>
      <c r="J66" s="249">
        <v>1</v>
      </c>
      <c r="K66" s="242">
        <f>I66*J66</f>
        <v>0.4</v>
      </c>
      <c r="L66" s="1106">
        <f>VLOOKUP(A66,TRANSPORTE!A3:D117,4,FALSE)</f>
        <v>946.969696969697</v>
      </c>
      <c r="M66" s="1107"/>
      <c r="N66" s="250">
        <f>K66*L66</f>
        <v>378.78787878787881</v>
      </c>
    </row>
    <row r="67" spans="1:15">
      <c r="B67" s="52"/>
      <c r="C67" s="53"/>
      <c r="D67" s="53"/>
      <c r="E67" s="53"/>
      <c r="F67" s="53"/>
      <c r="G67" s="53"/>
      <c r="H67" s="274"/>
      <c r="I67" s="242"/>
      <c r="J67" s="249"/>
      <c r="K67" s="242"/>
      <c r="L67" s="1106"/>
      <c r="M67" s="1107"/>
      <c r="N67" s="250"/>
    </row>
    <row r="68" spans="1:15">
      <c r="B68" s="52"/>
      <c r="C68" s="53"/>
      <c r="D68" s="53"/>
      <c r="E68" s="53"/>
      <c r="F68" s="53"/>
      <c r="G68" s="53"/>
      <c r="H68" s="251"/>
      <c r="I68" s="242"/>
      <c r="J68" s="242"/>
      <c r="K68" s="242"/>
      <c r="L68" s="252"/>
      <c r="M68" s="253"/>
      <c r="N68" s="254"/>
    </row>
    <row r="69" spans="1:15" ht="15.75" thickBot="1">
      <c r="B69" s="361"/>
      <c r="C69" s="362"/>
      <c r="D69" s="362"/>
      <c r="E69" s="362"/>
      <c r="F69" s="362"/>
      <c r="G69" s="362"/>
      <c r="H69" s="54"/>
      <c r="I69" s="118"/>
      <c r="J69" s="118"/>
      <c r="K69" s="118"/>
      <c r="L69" s="1087"/>
      <c r="M69" s="1088"/>
      <c r="N69" s="119"/>
    </row>
    <row r="70" spans="1:15" ht="15.75" thickBot="1">
      <c r="B70" s="1078" t="s">
        <v>1037</v>
      </c>
      <c r="C70" s="1079"/>
      <c r="D70" s="1079"/>
      <c r="E70" s="1079"/>
      <c r="F70" s="1079"/>
      <c r="G70" s="1079"/>
      <c r="H70" s="1079"/>
      <c r="I70" s="1079"/>
      <c r="J70" s="1079"/>
      <c r="K70" s="1079"/>
      <c r="L70" s="1079"/>
      <c r="M70" s="1080"/>
      <c r="N70" s="107">
        <f>N64+N65+N66+N67+N68</f>
        <v>1214.0151515151515</v>
      </c>
    </row>
    <row r="71" spans="1:15">
      <c r="B71" s="39"/>
      <c r="C71" s="40"/>
      <c r="D71" s="40"/>
      <c r="E71" s="40"/>
      <c r="F71" s="40"/>
      <c r="G71" s="40"/>
      <c r="H71" s="40"/>
      <c r="I71" s="40"/>
      <c r="J71" s="40"/>
      <c r="K71" s="40"/>
      <c r="L71" s="40"/>
      <c r="M71" s="40"/>
      <c r="N71" s="41"/>
    </row>
    <row r="72" spans="1:15">
      <c r="B72" s="70" t="s">
        <v>1046</v>
      </c>
      <c r="C72" s="71"/>
      <c r="D72" s="71"/>
      <c r="E72" s="71"/>
      <c r="F72" s="71"/>
      <c r="G72" s="71"/>
      <c r="H72" s="71"/>
      <c r="I72" s="71"/>
      <c r="J72" s="71"/>
      <c r="K72" s="71"/>
      <c r="L72" s="71"/>
      <c r="M72" s="71"/>
      <c r="N72" s="72"/>
    </row>
    <row r="73" spans="1:15" ht="15.75" thickBot="1">
      <c r="B73" s="74"/>
      <c r="C73" s="67"/>
      <c r="D73" s="67"/>
      <c r="E73" s="67"/>
      <c r="F73" s="67"/>
      <c r="G73" s="67"/>
      <c r="H73" s="67"/>
      <c r="I73" s="67"/>
      <c r="J73" s="67"/>
      <c r="K73" s="67"/>
      <c r="L73" s="67"/>
      <c r="M73" s="67"/>
      <c r="N73" s="69"/>
    </row>
    <row r="74" spans="1:15" ht="25.5">
      <c r="B74" s="1089" t="s">
        <v>1047</v>
      </c>
      <c r="C74" s="1090"/>
      <c r="D74" s="1090"/>
      <c r="E74" s="1090"/>
      <c r="F74" s="1090"/>
      <c r="G74" s="1090"/>
      <c r="H74" s="1090"/>
      <c r="I74" s="79" t="s">
        <v>1048</v>
      </c>
      <c r="J74" s="81" t="s">
        <v>1281</v>
      </c>
      <c r="K74" s="80" t="s">
        <v>1050</v>
      </c>
      <c r="L74" s="1091" t="s">
        <v>1034</v>
      </c>
      <c r="M74" s="1092"/>
      <c r="N74" s="101" t="s">
        <v>1035</v>
      </c>
    </row>
    <row r="75" spans="1:15">
      <c r="A75" s="137" t="s">
        <v>19</v>
      </c>
      <c r="B75" s="55" t="str">
        <f>VLOOKUP(A75,'MANO DE OBRA'!A8:D68,3,FALSE)</f>
        <v>Obrero (8)</v>
      </c>
      <c r="C75" s="53"/>
      <c r="D75" s="53"/>
      <c r="E75" s="53"/>
      <c r="F75" s="53"/>
      <c r="G75" s="53"/>
      <c r="H75" s="53"/>
      <c r="I75" s="255">
        <f>K75/J75*100</f>
        <v>196724.53333333333</v>
      </c>
      <c r="J75" s="256">
        <v>185</v>
      </c>
      <c r="K75" s="257">
        <f>VLOOKUP(A75,'MANO DE OBRA'!A8:D99,4,FALSE)</f>
        <v>363940.38666666666</v>
      </c>
      <c r="L75" s="56"/>
      <c r="M75" s="357">
        <v>10</v>
      </c>
      <c r="N75" s="335">
        <f>K75/M75</f>
        <v>36394.038666666667</v>
      </c>
      <c r="O75" s="109"/>
    </row>
    <row r="76" spans="1:15">
      <c r="A76" s="137" t="s">
        <v>30</v>
      </c>
      <c r="B76" s="55" t="str">
        <f>VLOOKUP(A76,'MANO DE OBRA'!A8:D69,3,FALSE)</f>
        <v>Oficial</v>
      </c>
      <c r="C76" s="53"/>
      <c r="D76" s="53"/>
      <c r="E76" s="53"/>
      <c r="F76" s="53"/>
      <c r="G76" s="53"/>
      <c r="H76" s="53"/>
      <c r="I76" s="255">
        <f>K76/J76*100</f>
        <v>49181.133333333331</v>
      </c>
      <c r="J76" s="256">
        <v>185</v>
      </c>
      <c r="K76" s="257">
        <f>VLOOKUP(A76,'MANO DE OBRA'!A8:D100,4,FALSE)</f>
        <v>90985.096666666665</v>
      </c>
      <c r="L76" s="56"/>
      <c r="M76" s="357">
        <v>10</v>
      </c>
      <c r="N76" s="335">
        <f>K76/M76</f>
        <v>9098.5096666666668</v>
      </c>
    </row>
    <row r="77" spans="1:15">
      <c r="B77" s="55"/>
      <c r="C77" s="53"/>
      <c r="D77" s="53"/>
      <c r="E77" s="53"/>
      <c r="F77" s="53"/>
      <c r="G77" s="53"/>
      <c r="H77" s="53"/>
      <c r="I77" s="255"/>
      <c r="J77" s="256"/>
      <c r="K77" s="257"/>
      <c r="L77" s="56"/>
      <c r="M77" s="355"/>
      <c r="N77" s="335"/>
    </row>
    <row r="78" spans="1:15">
      <c r="B78" s="55"/>
      <c r="C78" s="53"/>
      <c r="D78" s="53"/>
      <c r="E78" s="53"/>
      <c r="F78" s="53"/>
      <c r="G78" s="53"/>
      <c r="H78" s="53"/>
      <c r="I78" s="242"/>
      <c r="J78" s="260"/>
      <c r="K78" s="261"/>
      <c r="L78" s="280"/>
      <c r="M78" s="263"/>
      <c r="N78" s="259"/>
    </row>
    <row r="79" spans="1:15">
      <c r="B79" s="55"/>
      <c r="C79" s="53"/>
      <c r="D79" s="53"/>
      <c r="E79" s="53"/>
      <c r="F79" s="53"/>
      <c r="G79" s="53"/>
      <c r="H79" s="53"/>
      <c r="I79" s="242"/>
      <c r="J79" s="260"/>
      <c r="K79" s="261"/>
      <c r="L79" s="280"/>
      <c r="M79" s="263"/>
      <c r="N79" s="259"/>
    </row>
    <row r="80" spans="1:15" ht="15.75" thickBot="1">
      <c r="B80" s="1093"/>
      <c r="C80" s="1094"/>
      <c r="D80" s="1094"/>
      <c r="E80" s="1094"/>
      <c r="F80" s="1094"/>
      <c r="G80" s="1094"/>
      <c r="H80" s="1094"/>
      <c r="I80" s="118"/>
      <c r="J80" s="118"/>
      <c r="K80" s="118"/>
      <c r="L80" s="1095"/>
      <c r="M80" s="1095"/>
      <c r="N80" s="51"/>
    </row>
    <row r="81" spans="1:14" ht="15.75" thickBot="1">
      <c r="B81" s="1078" t="s">
        <v>1037</v>
      </c>
      <c r="C81" s="1079"/>
      <c r="D81" s="1079"/>
      <c r="E81" s="1079"/>
      <c r="F81" s="1079"/>
      <c r="G81" s="1079"/>
      <c r="H81" s="1079"/>
      <c r="I81" s="1079"/>
      <c r="J81" s="1079"/>
      <c r="K81" s="1079"/>
      <c r="L81" s="1079"/>
      <c r="M81" s="1080"/>
      <c r="N81" s="264">
        <f>SUM(N75:N80)</f>
        <v>45492.548333333332</v>
      </c>
    </row>
    <row r="82" spans="1:14" ht="15.75" thickBot="1">
      <c r="B82" s="39"/>
      <c r="C82" s="40"/>
      <c r="D82" s="40"/>
      <c r="E82" s="40"/>
      <c r="F82" s="40"/>
      <c r="G82" s="40"/>
      <c r="H82" s="40"/>
      <c r="I82" s="40"/>
      <c r="J82" s="40"/>
      <c r="K82" s="40"/>
      <c r="L82" s="40"/>
      <c r="M82" s="40"/>
      <c r="N82" s="41"/>
    </row>
    <row r="83" spans="1:14" ht="15.75" thickBot="1">
      <c r="B83" s="1069" t="s">
        <v>1051</v>
      </c>
      <c r="C83" s="1070"/>
      <c r="D83" s="1070"/>
      <c r="E83" s="1070"/>
      <c r="F83" s="1070"/>
      <c r="G83" s="1070"/>
      <c r="H83" s="1070"/>
      <c r="I83" s="1070"/>
      <c r="J83" s="1070"/>
      <c r="K83" s="1070"/>
      <c r="L83" s="1070"/>
      <c r="M83" s="1071"/>
      <c r="N83" s="102">
        <f>N43+N59+N70+N81</f>
        <v>196559.92975478456</v>
      </c>
    </row>
    <row r="84" spans="1:14">
      <c r="B84" s="39"/>
      <c r="C84" s="40"/>
      <c r="D84" s="40"/>
      <c r="E84" s="40"/>
      <c r="F84" s="40"/>
      <c r="G84" s="40"/>
      <c r="H84" s="40"/>
      <c r="I84" s="40"/>
      <c r="J84" s="40"/>
      <c r="K84" s="40"/>
      <c r="L84" s="40"/>
      <c r="M84" s="40"/>
      <c r="N84" s="41"/>
    </row>
    <row r="85" spans="1:14">
      <c r="B85" s="70" t="s">
        <v>1052</v>
      </c>
      <c r="C85" s="71"/>
      <c r="D85" s="71"/>
      <c r="E85" s="71"/>
      <c r="F85" s="71"/>
      <c r="G85" s="71"/>
      <c r="H85" s="71"/>
      <c r="I85" s="71"/>
      <c r="J85" s="71"/>
      <c r="K85" s="71"/>
      <c r="L85" s="71"/>
      <c r="M85" s="71"/>
      <c r="N85" s="72"/>
    </row>
    <row r="86" spans="1:14" ht="15.75" thickBot="1">
      <c r="B86" s="74"/>
      <c r="C86" s="67"/>
      <c r="D86" s="67"/>
      <c r="E86" s="67"/>
      <c r="F86" s="67"/>
      <c r="G86" s="67"/>
      <c r="H86" s="67"/>
      <c r="I86" s="67"/>
      <c r="J86" s="67"/>
      <c r="K86" s="67"/>
      <c r="L86" s="67"/>
      <c r="M86" s="67"/>
      <c r="N86" s="69"/>
    </row>
    <row r="87" spans="1:14">
      <c r="B87" s="1081" t="s">
        <v>1053</v>
      </c>
      <c r="C87" s="1082"/>
      <c r="D87" s="1082"/>
      <c r="E87" s="1082"/>
      <c r="F87" s="1082"/>
      <c r="G87" s="1082"/>
      <c r="H87" s="1082"/>
      <c r="I87" s="277"/>
      <c r="J87" s="294"/>
      <c r="K87" s="265" t="s">
        <v>1054</v>
      </c>
      <c r="L87" s="1083" t="s">
        <v>1055</v>
      </c>
      <c r="M87" s="1084"/>
      <c r="N87" s="266"/>
    </row>
    <row r="88" spans="1:14">
      <c r="B88" s="1085" t="s">
        <v>1056</v>
      </c>
      <c r="C88" s="1086"/>
      <c r="D88" s="1086"/>
      <c r="E88" s="1086"/>
      <c r="F88" s="1086"/>
      <c r="G88" s="1086"/>
      <c r="H88" s="1086"/>
      <c r="I88" s="90"/>
      <c r="J88" s="91"/>
      <c r="K88" s="267">
        <v>0.2</v>
      </c>
      <c r="L88" s="1065">
        <f>N83*K88</f>
        <v>39311.985950956914</v>
      </c>
      <c r="M88" s="1066"/>
      <c r="N88" s="57"/>
    </row>
    <row r="89" spans="1:14">
      <c r="B89" s="92" t="s">
        <v>1057</v>
      </c>
      <c r="C89" s="93"/>
      <c r="D89" s="93"/>
      <c r="E89" s="93"/>
      <c r="F89" s="93"/>
      <c r="G89" s="93"/>
      <c r="H89" s="93"/>
      <c r="I89" s="90"/>
      <c r="J89" s="91"/>
      <c r="K89" s="267">
        <v>0.05</v>
      </c>
      <c r="L89" s="1065">
        <f>N83*K89</f>
        <v>9827.9964877392285</v>
      </c>
      <c r="M89" s="1066"/>
      <c r="N89" s="57"/>
    </row>
    <row r="90" spans="1:14" ht="15.75" thickBot="1">
      <c r="B90" s="94" t="s">
        <v>1058</v>
      </c>
      <c r="C90" s="95"/>
      <c r="D90" s="95"/>
      <c r="E90" s="95"/>
      <c r="F90" s="95"/>
      <c r="G90" s="95"/>
      <c r="H90" s="95"/>
      <c r="I90" s="96"/>
      <c r="J90" s="97"/>
      <c r="K90" s="268">
        <v>0.05</v>
      </c>
      <c r="L90" s="1067">
        <f>N83*K90</f>
        <v>9827.9964877392285</v>
      </c>
      <c r="M90" s="1068"/>
      <c r="N90" s="57"/>
    </row>
    <row r="91" spans="1:14" ht="15.75" thickBot="1">
      <c r="B91" s="1069" t="s">
        <v>1037</v>
      </c>
      <c r="C91" s="1070"/>
      <c r="D91" s="1070"/>
      <c r="E91" s="1070"/>
      <c r="F91" s="1070"/>
      <c r="G91" s="1070"/>
      <c r="H91" s="1070"/>
      <c r="I91" s="1070"/>
      <c r="J91" s="1070"/>
      <c r="K91" s="1070"/>
      <c r="L91" s="1070"/>
      <c r="M91" s="1071"/>
      <c r="N91" s="58">
        <f>L88+L89+L90</f>
        <v>58967.978926435368</v>
      </c>
    </row>
    <row r="92" spans="1:14" ht="15.75" thickBot="1">
      <c r="B92" s="39"/>
      <c r="C92" s="40"/>
      <c r="D92" s="40"/>
      <c r="E92" s="40"/>
      <c r="F92" s="40"/>
      <c r="G92" s="40"/>
      <c r="H92" s="40"/>
      <c r="I92" s="40"/>
      <c r="J92" s="40"/>
      <c r="K92" s="40"/>
      <c r="L92" s="40"/>
      <c r="M92" s="40"/>
      <c r="N92" s="41"/>
    </row>
    <row r="93" spans="1:14" ht="15.75" thickBot="1">
      <c r="A93" t="s">
        <v>1490</v>
      </c>
      <c r="B93" s="1069" t="s">
        <v>1059</v>
      </c>
      <c r="C93" s="1070"/>
      <c r="D93" s="1070"/>
      <c r="E93" s="1070"/>
      <c r="F93" s="1070"/>
      <c r="G93" s="1070"/>
      <c r="H93" s="1070"/>
      <c r="I93" s="1070"/>
      <c r="J93" s="1070"/>
      <c r="K93" s="1070"/>
      <c r="L93" s="1070"/>
      <c r="M93" s="1071"/>
      <c r="N93" s="158">
        <f>N83+N91</f>
        <v>255527.90868121994</v>
      </c>
    </row>
    <row r="94" spans="1:14">
      <c r="B94" s="202"/>
      <c r="C94" s="203"/>
      <c r="D94" s="203"/>
      <c r="E94" s="203"/>
      <c r="F94" s="203"/>
      <c r="G94" s="203"/>
      <c r="H94" s="203"/>
      <c r="I94" s="203"/>
      <c r="J94" s="203"/>
      <c r="K94" s="203"/>
      <c r="L94" s="203"/>
      <c r="M94" s="203"/>
      <c r="N94" s="204"/>
    </row>
    <row r="95" spans="1:14">
      <c r="B95" s="205"/>
      <c r="C95" s="206"/>
      <c r="D95" s="206"/>
      <c r="E95" s="206"/>
      <c r="F95" s="206"/>
      <c r="G95" s="206"/>
      <c r="H95" s="206"/>
      <c r="I95" s="206"/>
      <c r="J95" s="206"/>
      <c r="K95" s="206"/>
      <c r="L95" s="206"/>
      <c r="M95" s="206"/>
      <c r="N95" s="207"/>
    </row>
    <row r="96" spans="1:14">
      <c r="B96" s="205"/>
      <c r="C96" s="206"/>
      <c r="D96" s="206"/>
      <c r="E96" s="206"/>
      <c r="F96" s="206"/>
      <c r="G96" s="206"/>
      <c r="H96" s="206"/>
      <c r="I96" s="206"/>
      <c r="J96" s="206"/>
      <c r="K96" s="206"/>
      <c r="L96" s="206"/>
      <c r="M96" s="206"/>
      <c r="N96" s="207"/>
    </row>
    <row r="97" spans="2:14">
      <c r="B97" s="205"/>
      <c r="C97" s="206"/>
      <c r="D97" s="206"/>
      <c r="E97" s="206"/>
      <c r="F97" s="206"/>
      <c r="G97" s="206"/>
      <c r="H97" s="206"/>
      <c r="I97" s="206"/>
      <c r="J97" s="206"/>
      <c r="K97" s="206"/>
      <c r="L97" s="206"/>
      <c r="M97" s="206"/>
      <c r="N97" s="207"/>
    </row>
    <row r="98" spans="2:14">
      <c r="B98" s="205"/>
      <c r="C98" s="206"/>
      <c r="D98" s="206"/>
      <c r="E98" s="340" t="s">
        <v>1060</v>
      </c>
      <c r="F98" s="340"/>
      <c r="G98" s="340"/>
      <c r="H98" s="340"/>
      <c r="I98" s="340"/>
      <c r="J98" s="340"/>
      <c r="K98" s="206"/>
      <c r="L98" s="206"/>
      <c r="M98" s="206"/>
      <c r="N98" s="207"/>
    </row>
    <row r="99" spans="2:14">
      <c r="B99" s="205"/>
      <c r="C99" s="206"/>
      <c r="D99" s="206"/>
      <c r="E99" s="206" t="s">
        <v>1061</v>
      </c>
      <c r="F99" s="206"/>
      <c r="G99" s="206"/>
      <c r="H99" s="206"/>
      <c r="I99" s="206"/>
      <c r="J99" s="206"/>
      <c r="K99" s="206"/>
      <c r="L99" s="206"/>
      <c r="M99" s="206"/>
      <c r="N99" s="207"/>
    </row>
    <row r="100" spans="2:14">
      <c r="B100" s="205"/>
      <c r="C100" s="206"/>
      <c r="D100" s="206"/>
      <c r="E100" s="206" t="s">
        <v>1062</v>
      </c>
      <c r="F100" s="206"/>
      <c r="G100" s="206"/>
      <c r="H100" s="206"/>
      <c r="I100" s="206"/>
      <c r="J100" s="206"/>
      <c r="K100" s="206"/>
      <c r="L100" s="206"/>
      <c r="M100" s="206"/>
      <c r="N100" s="207"/>
    </row>
    <row r="101" spans="2:14">
      <c r="B101" s="205"/>
      <c r="C101" s="206"/>
      <c r="D101" s="206"/>
      <c r="E101" s="206" t="s">
        <v>1063</v>
      </c>
      <c r="F101" s="206"/>
      <c r="G101" s="206"/>
      <c r="H101" s="206"/>
      <c r="I101" s="206"/>
      <c r="J101" s="206"/>
      <c r="K101" s="206"/>
      <c r="L101" s="206"/>
      <c r="M101" s="206"/>
      <c r="N101" s="207"/>
    </row>
    <row r="102" spans="2:14" ht="15.75" thickBot="1">
      <c r="B102" s="205"/>
      <c r="C102" s="206"/>
      <c r="D102" s="206"/>
      <c r="E102" s="206"/>
      <c r="F102" s="206" t="s">
        <v>1064</v>
      </c>
      <c r="G102" s="206"/>
      <c r="H102" s="206"/>
      <c r="I102" s="206"/>
      <c r="J102" s="206"/>
      <c r="K102" s="206"/>
      <c r="L102" s="206"/>
      <c r="M102" s="206"/>
      <c r="N102" s="207"/>
    </row>
    <row r="103" spans="2:14">
      <c r="B103" s="190" t="s">
        <v>1559</v>
      </c>
      <c r="C103" s="191"/>
      <c r="D103" s="191"/>
      <c r="E103" s="191"/>
      <c r="F103" s="191"/>
      <c r="G103" s="191"/>
      <c r="H103" s="191"/>
      <c r="I103" s="191"/>
      <c r="J103" s="191"/>
      <c r="K103" s="191"/>
      <c r="L103" s="191"/>
      <c r="M103" s="191"/>
      <c r="N103" s="192"/>
    </row>
    <row r="104" spans="2:14">
      <c r="B104" s="208"/>
      <c r="C104" s="209"/>
      <c r="D104" s="209"/>
      <c r="E104" s="209"/>
      <c r="F104" s="209"/>
      <c r="G104" s="209"/>
      <c r="H104" s="209"/>
      <c r="I104" s="209"/>
      <c r="J104" s="209"/>
      <c r="K104" s="209"/>
      <c r="L104" s="209"/>
      <c r="M104" s="209"/>
      <c r="N104" s="210"/>
    </row>
    <row r="105" spans="2:14">
      <c r="B105" s="208"/>
      <c r="C105" s="209"/>
      <c r="D105" s="209"/>
      <c r="E105" s="209"/>
      <c r="F105" s="209"/>
      <c r="G105" s="209"/>
      <c r="H105" s="209"/>
      <c r="I105" s="209"/>
      <c r="J105" s="209"/>
      <c r="K105" s="209"/>
      <c r="L105" s="209"/>
      <c r="M105" s="209"/>
      <c r="N105" s="210"/>
    </row>
    <row r="106" spans="2:14">
      <c r="B106" s="208"/>
      <c r="C106" s="209"/>
      <c r="D106" s="209"/>
      <c r="E106" s="209"/>
      <c r="F106" s="209"/>
      <c r="G106" s="209"/>
      <c r="H106" s="209"/>
      <c r="I106" s="209"/>
      <c r="J106" s="209"/>
      <c r="K106" s="209"/>
      <c r="L106" s="209"/>
      <c r="M106" s="209"/>
      <c r="N106" s="210"/>
    </row>
    <row r="107" spans="2:14" ht="15.75" thickBot="1">
      <c r="B107" s="211"/>
      <c r="C107" s="212"/>
      <c r="D107" s="212"/>
      <c r="E107" s="212"/>
      <c r="F107" s="212"/>
      <c r="G107" s="212"/>
      <c r="H107" s="212"/>
      <c r="I107" s="212"/>
      <c r="J107" s="212"/>
      <c r="K107" s="212"/>
      <c r="L107" s="212"/>
      <c r="M107" s="212"/>
      <c r="N107" s="213"/>
    </row>
    <row r="108" spans="2:14">
      <c r="B108" s="214"/>
      <c r="C108" s="215"/>
      <c r="D108" s="215"/>
      <c r="E108" s="215"/>
      <c r="F108" s="215"/>
      <c r="G108" s="215"/>
      <c r="H108" s="215"/>
      <c r="I108" s="215"/>
      <c r="J108" s="215"/>
      <c r="K108" s="215"/>
      <c r="L108" s="215"/>
      <c r="M108" s="215"/>
      <c r="N108" s="216"/>
    </row>
    <row r="109" spans="2:14">
      <c r="B109" s="217" t="s">
        <v>1560</v>
      </c>
      <c r="C109" s="218"/>
      <c r="D109" s="218"/>
      <c r="E109" s="218"/>
      <c r="F109" s="218"/>
      <c r="G109" s="218"/>
      <c r="H109" s="218"/>
      <c r="I109" s="218"/>
      <c r="J109" s="218"/>
      <c r="K109" s="218"/>
      <c r="L109" s="218"/>
      <c r="M109" s="218"/>
      <c r="N109" s="219"/>
    </row>
    <row r="110" spans="2:14" ht="15" customHeight="1">
      <c r="B110" s="1184" t="s">
        <v>1561</v>
      </c>
      <c r="C110" s="1185"/>
      <c r="D110" s="1185"/>
      <c r="E110" s="1185"/>
      <c r="F110" s="1185"/>
      <c r="G110" s="1185"/>
      <c r="H110" s="1185"/>
      <c r="I110" s="1185"/>
      <c r="J110" s="1185"/>
      <c r="K110" s="1185"/>
      <c r="L110" s="1185"/>
      <c r="M110" s="1185"/>
      <c r="N110" s="1186"/>
    </row>
    <row r="111" spans="2:14" ht="15" customHeight="1">
      <c r="B111" s="1184"/>
      <c r="C111" s="1185"/>
      <c r="D111" s="1185"/>
      <c r="E111" s="1185"/>
      <c r="F111" s="1185"/>
      <c r="G111" s="1185"/>
      <c r="H111" s="1185"/>
      <c r="I111" s="1185"/>
      <c r="J111" s="1185"/>
      <c r="K111" s="1185"/>
      <c r="L111" s="1185"/>
      <c r="M111" s="1185"/>
      <c r="N111" s="1186"/>
    </row>
    <row r="112" spans="2:14" ht="30" customHeight="1">
      <c r="B112" s="1187" t="s">
        <v>1562</v>
      </c>
      <c r="C112" s="1188"/>
      <c r="D112" s="1188"/>
      <c r="E112" s="1188"/>
      <c r="F112" s="1188"/>
      <c r="G112" s="1188"/>
      <c r="H112" s="1188"/>
      <c r="I112" s="1188"/>
      <c r="J112" s="1188"/>
      <c r="K112" s="1188"/>
      <c r="L112" s="1188"/>
      <c r="M112" s="1188"/>
      <c r="N112" s="1189"/>
    </row>
    <row r="113" spans="2:14">
      <c r="B113" s="1187"/>
      <c r="C113" s="1188"/>
      <c r="D113" s="1188"/>
      <c r="E113" s="1188"/>
      <c r="F113" s="1188"/>
      <c r="G113" s="1188"/>
      <c r="H113" s="1188"/>
      <c r="I113" s="1188"/>
      <c r="J113" s="1188"/>
      <c r="K113" s="1188"/>
      <c r="L113" s="1188"/>
      <c r="M113" s="1188"/>
      <c r="N113" s="1189"/>
    </row>
    <row r="114" spans="2:14">
      <c r="B114" s="297"/>
      <c r="C114" s="298"/>
      <c r="D114" s="298"/>
      <c r="E114" s="298"/>
      <c r="F114" s="298"/>
      <c r="G114" s="298"/>
      <c r="H114" s="298"/>
      <c r="I114" s="298"/>
      <c r="J114" s="298"/>
      <c r="K114" s="298"/>
      <c r="L114" s="298"/>
      <c r="M114" s="298"/>
      <c r="N114" s="299"/>
    </row>
    <row r="115" spans="2:14">
      <c r="B115" s="297"/>
      <c r="C115" s="298"/>
      <c r="D115" s="298"/>
      <c r="E115" s="298"/>
      <c r="F115" s="298"/>
      <c r="G115" s="298"/>
      <c r="H115" s="298"/>
      <c r="I115" s="298"/>
      <c r="J115" s="298"/>
      <c r="K115" s="298"/>
      <c r="L115" s="298"/>
      <c r="M115" s="298"/>
      <c r="N115" s="299"/>
    </row>
    <row r="116" spans="2:14">
      <c r="B116" s="297"/>
      <c r="C116" s="298"/>
      <c r="D116" s="298"/>
      <c r="E116" s="298"/>
      <c r="F116" s="298"/>
      <c r="G116" s="298"/>
      <c r="H116" s="298"/>
      <c r="I116" s="298"/>
      <c r="J116" s="298"/>
      <c r="K116" s="298"/>
      <c r="L116" s="298"/>
      <c r="M116" s="298"/>
      <c r="N116" s="299"/>
    </row>
    <row r="117" spans="2:14">
      <c r="B117" s="217"/>
      <c r="C117" s="218"/>
      <c r="D117" s="218"/>
      <c r="E117" s="218"/>
      <c r="F117" s="218"/>
      <c r="G117" s="218"/>
      <c r="H117" s="218"/>
      <c r="I117" s="218"/>
      <c r="J117" s="218"/>
      <c r="K117" s="218"/>
      <c r="L117" s="218"/>
      <c r="M117" s="218"/>
      <c r="N117" s="219"/>
    </row>
    <row r="118" spans="2:14">
      <c r="B118" s="205"/>
      <c r="C118" s="206"/>
      <c r="D118" s="206"/>
      <c r="E118" s="206" t="s">
        <v>1060</v>
      </c>
      <c r="F118" s="340"/>
      <c r="G118" s="340"/>
      <c r="H118" s="206"/>
      <c r="I118" s="206"/>
      <c r="J118" s="206"/>
      <c r="K118" s="206"/>
      <c r="L118" s="206"/>
      <c r="M118" s="206"/>
      <c r="N118" s="207"/>
    </row>
    <row r="119" spans="2:14">
      <c r="B119" s="205"/>
      <c r="C119" s="206"/>
      <c r="D119" s="206"/>
      <c r="E119" s="341" t="s">
        <v>1061</v>
      </c>
      <c r="F119" s="206"/>
      <c r="G119" s="206"/>
      <c r="H119" s="341"/>
      <c r="I119" s="341"/>
      <c r="J119" s="341"/>
      <c r="K119" s="206"/>
      <c r="L119" s="206"/>
      <c r="M119" s="206"/>
      <c r="N119" s="207"/>
    </row>
    <row r="120" spans="2:14">
      <c r="B120" s="205"/>
      <c r="C120" s="206"/>
      <c r="D120" s="206"/>
      <c r="E120" s="220" t="s">
        <v>1065</v>
      </c>
      <c r="F120" s="206"/>
      <c r="G120" s="206"/>
      <c r="H120" s="220"/>
      <c r="I120" s="220"/>
      <c r="J120" s="220"/>
      <c r="K120" s="206"/>
      <c r="L120" s="206"/>
      <c r="M120" s="206"/>
      <c r="N120" s="207"/>
    </row>
    <row r="121" spans="2:14">
      <c r="B121" s="221"/>
      <c r="C121" s="218"/>
      <c r="D121" s="218"/>
      <c r="E121" s="206" t="s">
        <v>1063</v>
      </c>
      <c r="F121" s="206"/>
      <c r="G121" s="206"/>
      <c r="H121" s="206"/>
      <c r="I121" s="206"/>
      <c r="J121" s="206"/>
      <c r="K121" s="218"/>
      <c r="L121" s="218"/>
      <c r="M121" s="218"/>
      <c r="N121" s="219"/>
    </row>
    <row r="122" spans="2:14">
      <c r="B122" s="221"/>
      <c r="C122" s="218"/>
      <c r="D122" s="218"/>
      <c r="E122" s="218"/>
      <c r="F122" s="206"/>
      <c r="G122" s="206"/>
      <c r="H122" s="206"/>
      <c r="I122" s="206"/>
      <c r="J122" s="206"/>
      <c r="K122" s="218"/>
      <c r="L122" s="218"/>
      <c r="M122" s="218"/>
      <c r="N122" s="219"/>
    </row>
    <row r="123" spans="2:14">
      <c r="B123" s="221" t="s">
        <v>1563</v>
      </c>
      <c r="C123" s="220"/>
      <c r="D123" s="220"/>
      <c r="E123" s="206"/>
      <c r="F123" s="206"/>
      <c r="G123" s="206"/>
      <c r="H123" s="206"/>
      <c r="I123" s="206"/>
      <c r="J123" s="1180"/>
      <c r="K123" s="1180"/>
      <c r="L123" s="1180"/>
      <c r="M123" s="1180"/>
      <c r="N123" s="1181"/>
    </row>
    <row r="124" spans="2:14" ht="15.75" thickBot="1">
      <c r="B124" s="342" t="s">
        <v>1564</v>
      </c>
      <c r="C124" s="343"/>
      <c r="D124" s="343"/>
      <c r="E124" s="222"/>
      <c r="F124" s="222"/>
      <c r="G124" s="222"/>
      <c r="H124" s="222"/>
      <c r="I124" s="222"/>
      <c r="J124" s="1182"/>
      <c r="K124" s="1182"/>
      <c r="L124" s="1182"/>
      <c r="M124" s="1182"/>
      <c r="N124" s="1183"/>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FFFFCC"/>
  </sheetPr>
  <dimension ref="A1:O121"/>
  <sheetViews>
    <sheetView zoomScale="75" zoomScaleNormal="75" workbookViewId="0"/>
  </sheetViews>
  <sheetFormatPr baseColWidth="10" defaultRowHeight="1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c r="B1" s="1148"/>
      <c r="C1" s="1151"/>
      <c r="D1" s="1152"/>
      <c r="E1" s="1152"/>
      <c r="F1" s="1152"/>
      <c r="G1" s="1152"/>
      <c r="H1" s="1152"/>
      <c r="I1" s="1152"/>
      <c r="J1" s="1153"/>
      <c r="K1" s="1154" t="s">
        <v>1017</v>
      </c>
      <c r="L1" s="1161" t="s">
        <v>1541</v>
      </c>
      <c r="M1" s="1162"/>
      <c r="N1" s="1163"/>
    </row>
    <row r="2" spans="2:14" ht="22.5" customHeight="1">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1303</v>
      </c>
      <c r="C31" s="84" t="s">
        <v>1525</v>
      </c>
      <c r="D31" s="85"/>
      <c r="E31" s="85"/>
      <c r="F31" s="85"/>
      <c r="G31" s="85"/>
      <c r="H31" s="85"/>
      <c r="I31" s="85"/>
      <c r="J31" s="85"/>
      <c r="K31" s="366"/>
      <c r="L31" s="269" t="s">
        <v>377</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156</v>
      </c>
      <c r="B36" s="1102" t="str">
        <f>VLOOKUP(A36,EQUIPOS!A6:D154,3,FALSE)</f>
        <v>Cizalla manual de 90 cm.</v>
      </c>
      <c r="C36" s="1103"/>
      <c r="D36" s="1103"/>
      <c r="E36" s="1103"/>
      <c r="F36" s="1103"/>
      <c r="G36" s="1103"/>
      <c r="H36" s="1105"/>
      <c r="I36" s="230"/>
      <c r="J36" s="231"/>
      <c r="K36" s="232">
        <f>VLOOKUP(A36,EQUIPOS!A6:D163,4,FALSE)</f>
        <v>1015.2</v>
      </c>
      <c r="L36" s="233"/>
      <c r="M36" s="296">
        <v>37.5</v>
      </c>
      <c r="N36" s="235">
        <f>K36/M36</f>
        <v>27.072000000000003</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0.02</v>
      </c>
      <c r="N41" s="302">
        <f>N78*M41</f>
        <v>13.647764499999999</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40.719764500000004</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6" t="s">
        <v>812</v>
      </c>
      <c r="B48" s="49" t="str">
        <f>VLOOKUP(A48,MATERIALES!A5:D373,3,FALSE)</f>
        <v>Acero PDR-60</v>
      </c>
      <c r="C48" s="244"/>
      <c r="D48" s="244"/>
      <c r="E48" s="244"/>
      <c r="F48" s="244"/>
      <c r="G48" s="244"/>
      <c r="H48" s="244"/>
      <c r="I48" s="231"/>
      <c r="J48" s="187" t="str">
        <f>VLOOKUP(A48,MATERIALES!A4:D640,2,FALSE)</f>
        <v>kg</v>
      </c>
      <c r="K48" s="245">
        <v>1.05</v>
      </c>
      <c r="L48" s="230"/>
      <c r="M48" s="338">
        <f>VLOOKUP(A48,MATERIALES!A5:D396,4,FALSE)</f>
        <v>2856</v>
      </c>
      <c r="N48" s="235">
        <f>K48*M48</f>
        <v>2998.8</v>
      </c>
    </row>
    <row r="49" spans="1:14">
      <c r="A49" s="136" t="s">
        <v>976</v>
      </c>
      <c r="B49" s="49" t="str">
        <f>VLOOKUP(A49,MATERIALES!A6:D373,3,FALSE)</f>
        <v>Alambre Negro Para Amarre</v>
      </c>
      <c r="C49" s="348"/>
      <c r="D49" s="348"/>
      <c r="E49" s="348"/>
      <c r="F49" s="348"/>
      <c r="G49" s="348"/>
      <c r="H49" s="348"/>
      <c r="I49" s="348"/>
      <c r="J49" s="274" t="str">
        <f>VLOOKUP(A49,MATERIALES!A5:D641,2,FALSE)</f>
        <v>kg</v>
      </c>
      <c r="K49" s="336">
        <v>0.03</v>
      </c>
      <c r="L49" s="344"/>
      <c r="M49" s="338">
        <f>VLOOKUP(A49,MATERIALES!A6:D397,4,FALSE)</f>
        <v>3800</v>
      </c>
      <c r="N49" s="235">
        <f>K49*M49</f>
        <v>114</v>
      </c>
    </row>
    <row r="50" spans="1:14">
      <c r="A50" s="136"/>
      <c r="B50" s="49"/>
      <c r="C50" s="348"/>
      <c r="D50" s="348"/>
      <c r="E50" s="348"/>
      <c r="F50" s="348"/>
      <c r="G50" s="348"/>
      <c r="H50" s="348"/>
      <c r="I50" s="348"/>
      <c r="J50" s="274"/>
      <c r="K50" s="336"/>
      <c r="L50" s="344"/>
      <c r="M50" s="338"/>
      <c r="N50" s="235"/>
    </row>
    <row r="51" spans="1:14">
      <c r="A51" s="136"/>
      <c r="B51" s="49"/>
      <c r="C51" s="348"/>
      <c r="D51" s="348"/>
      <c r="E51" s="348"/>
      <c r="F51" s="348"/>
      <c r="G51" s="348"/>
      <c r="H51" s="348"/>
      <c r="I51" s="348"/>
      <c r="J51" s="274"/>
      <c r="K51" s="336"/>
      <c r="L51" s="344"/>
      <c r="M51" s="338"/>
      <c r="N51" s="235"/>
    </row>
    <row r="52" spans="1:14">
      <c r="A52" s="136"/>
      <c r="B52" s="49"/>
      <c r="C52" s="348"/>
      <c r="D52" s="348"/>
      <c r="E52" s="348"/>
      <c r="F52" s="348"/>
      <c r="G52" s="348"/>
      <c r="H52" s="348"/>
      <c r="I52" s="348"/>
      <c r="J52" s="274"/>
      <c r="K52" s="336"/>
      <c r="L52" s="344"/>
      <c r="M52" s="338"/>
      <c r="N52" s="235"/>
    </row>
    <row r="53" spans="1:14">
      <c r="A53" s="136"/>
      <c r="B53" s="49"/>
      <c r="C53" s="348"/>
      <c r="D53" s="348"/>
      <c r="E53" s="348"/>
      <c r="F53" s="348"/>
      <c r="G53" s="348"/>
      <c r="H53" s="348"/>
      <c r="I53" s="348"/>
      <c r="J53" s="274"/>
      <c r="K53" s="336"/>
      <c r="L53" s="344"/>
      <c r="M53" s="338"/>
      <c r="N53" s="235"/>
    </row>
    <row r="54" spans="1:14">
      <c r="A54" s="136"/>
      <c r="B54" s="49"/>
      <c r="C54" s="348"/>
      <c r="D54" s="348"/>
      <c r="E54" s="348"/>
      <c r="F54" s="348"/>
      <c r="G54" s="348"/>
      <c r="H54" s="348"/>
      <c r="I54" s="348"/>
      <c r="J54" s="274"/>
      <c r="K54" s="336"/>
      <c r="L54" s="344"/>
      <c r="M54" s="338"/>
      <c r="N54" s="235"/>
    </row>
    <row r="55" spans="1:14" ht="15.75" thickBot="1">
      <c r="B55" s="49"/>
      <c r="C55" s="273"/>
      <c r="D55" s="273"/>
      <c r="E55" s="273"/>
      <c r="F55" s="273"/>
      <c r="G55" s="273"/>
      <c r="H55" s="273"/>
      <c r="I55" s="273"/>
      <c r="J55" s="358"/>
      <c r="K55" s="118"/>
      <c r="L55" s="286"/>
      <c r="M55" s="338"/>
      <c r="N55" s="235"/>
    </row>
    <row r="56" spans="1:14" ht="15.75" thickBot="1">
      <c r="B56" s="1069" t="s">
        <v>1037</v>
      </c>
      <c r="C56" s="1070"/>
      <c r="D56" s="1070"/>
      <c r="E56" s="1070"/>
      <c r="F56" s="1070"/>
      <c r="G56" s="1070"/>
      <c r="H56" s="1070"/>
      <c r="I56" s="1070"/>
      <c r="J56" s="1070"/>
      <c r="K56" s="1070"/>
      <c r="L56" s="1070"/>
      <c r="M56" s="1071"/>
      <c r="N56" s="334">
        <f>SUM(N48:N55)</f>
        <v>3112.8</v>
      </c>
    </row>
    <row r="57" spans="1:14">
      <c r="B57" s="39"/>
      <c r="C57" s="40"/>
      <c r="D57" s="40"/>
      <c r="E57" s="40"/>
      <c r="F57" s="40"/>
      <c r="G57" s="40"/>
      <c r="H57" s="40"/>
      <c r="I57" s="40"/>
      <c r="J57" s="40"/>
      <c r="K57" s="40"/>
      <c r="L57" s="40"/>
      <c r="M57" s="40"/>
      <c r="N57" s="41"/>
    </row>
    <row r="58" spans="1:14">
      <c r="B58" s="70" t="s">
        <v>1040</v>
      </c>
      <c r="C58" s="71"/>
      <c r="D58" s="71"/>
      <c r="E58" s="71"/>
      <c r="F58" s="71"/>
      <c r="G58" s="71"/>
      <c r="H58" s="71"/>
      <c r="I58" s="71"/>
      <c r="J58" s="71"/>
      <c r="K58" s="71"/>
      <c r="L58" s="71"/>
      <c r="M58" s="71"/>
      <c r="N58" s="72"/>
    </row>
    <row r="59" spans="1:14" ht="15.75" thickBot="1">
      <c r="B59" s="74"/>
      <c r="C59" s="67"/>
      <c r="D59" s="67"/>
      <c r="E59" s="67"/>
      <c r="F59" s="67"/>
      <c r="G59" s="67"/>
      <c r="H59" s="67"/>
      <c r="I59" s="67"/>
      <c r="J59" s="67"/>
      <c r="K59" s="67"/>
      <c r="L59" s="67"/>
      <c r="M59" s="67"/>
      <c r="N59" s="69"/>
    </row>
    <row r="60" spans="1:14" ht="25.5">
      <c r="B60" s="276" t="s">
        <v>1041</v>
      </c>
      <c r="C60" s="277"/>
      <c r="D60" s="277"/>
      <c r="E60" s="277"/>
      <c r="F60" s="277"/>
      <c r="G60" s="277"/>
      <c r="H60" s="79" t="s">
        <v>1029</v>
      </c>
      <c r="I60" s="80" t="s">
        <v>1042</v>
      </c>
      <c r="J60" s="81" t="s">
        <v>1043</v>
      </c>
      <c r="K60" s="79" t="s">
        <v>1044</v>
      </c>
      <c r="L60" s="1118" t="s">
        <v>1045</v>
      </c>
      <c r="M60" s="1119"/>
      <c r="N60" s="82" t="s">
        <v>1035</v>
      </c>
    </row>
    <row r="61" spans="1:14">
      <c r="A61" t="s">
        <v>1093</v>
      </c>
      <c r="B61" s="52" t="str">
        <f>VLOOKUP(A61,TRANSPORTE!A3:D117,3,FALSE)</f>
        <v>Transporte de acero</v>
      </c>
      <c r="C61" s="279"/>
      <c r="D61" s="279"/>
      <c r="E61" s="279"/>
      <c r="F61" s="279"/>
      <c r="G61" s="279"/>
      <c r="H61" s="274" t="s">
        <v>1506</v>
      </c>
      <c r="I61" s="242">
        <v>1.05</v>
      </c>
      <c r="J61" s="249">
        <v>1</v>
      </c>
      <c r="K61" s="242">
        <f>I61*J61</f>
        <v>1.05</v>
      </c>
      <c r="L61" s="1106">
        <f>VLOOKUP(A61,TRANSPORTE!A3:D117,4,FALSE)</f>
        <v>0.29694158018383182</v>
      </c>
      <c r="M61" s="1107"/>
      <c r="N61" s="250">
        <f>K61*L61</f>
        <v>0.3117886591930234</v>
      </c>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74"/>
      <c r="I64" s="242"/>
      <c r="J64" s="249"/>
      <c r="K64" s="242"/>
      <c r="L64" s="1106"/>
      <c r="M64" s="1107"/>
      <c r="N64" s="250"/>
    </row>
    <row r="65" spans="1:15">
      <c r="B65" s="52"/>
      <c r="C65" s="53"/>
      <c r="D65" s="53"/>
      <c r="E65" s="53"/>
      <c r="F65" s="53"/>
      <c r="G65" s="53"/>
      <c r="H65" s="251"/>
      <c r="I65" s="242"/>
      <c r="J65" s="242"/>
      <c r="K65" s="242"/>
      <c r="L65" s="252"/>
      <c r="M65" s="253"/>
      <c r="N65" s="254"/>
    </row>
    <row r="66" spans="1:15" ht="15.75" thickBot="1">
      <c r="B66" s="361"/>
      <c r="C66" s="362"/>
      <c r="D66" s="362"/>
      <c r="E66" s="362"/>
      <c r="F66" s="362"/>
      <c r="G66" s="362"/>
      <c r="H66" s="54"/>
      <c r="I66" s="118"/>
      <c r="J66" s="118"/>
      <c r="K66" s="118"/>
      <c r="L66" s="1087"/>
      <c r="M66" s="1088"/>
      <c r="N66" s="119"/>
    </row>
    <row r="67" spans="1:15" ht="15.75" thickBot="1">
      <c r="B67" s="1078" t="s">
        <v>1037</v>
      </c>
      <c r="C67" s="1079"/>
      <c r="D67" s="1079"/>
      <c r="E67" s="1079"/>
      <c r="F67" s="1079"/>
      <c r="G67" s="1079"/>
      <c r="H67" s="1079"/>
      <c r="I67" s="1079"/>
      <c r="J67" s="1079"/>
      <c r="K67" s="1079"/>
      <c r="L67" s="1079"/>
      <c r="M67" s="1080"/>
      <c r="N67" s="107">
        <f>N61+N62+N63+N64+N65</f>
        <v>0.3117886591930234</v>
      </c>
    </row>
    <row r="68" spans="1:15">
      <c r="B68" s="39"/>
      <c r="C68" s="40"/>
      <c r="D68" s="40"/>
      <c r="E68" s="40"/>
      <c r="F68" s="40"/>
      <c r="G68" s="40"/>
      <c r="H68" s="40"/>
      <c r="I68" s="40"/>
      <c r="J68" s="40"/>
      <c r="K68" s="40"/>
      <c r="L68" s="40"/>
      <c r="M68" s="40"/>
      <c r="N68" s="41"/>
    </row>
    <row r="69" spans="1:15">
      <c r="B69" s="70" t="s">
        <v>1046</v>
      </c>
      <c r="C69" s="71"/>
      <c r="D69" s="71"/>
      <c r="E69" s="71"/>
      <c r="F69" s="71"/>
      <c r="G69" s="71"/>
      <c r="H69" s="71"/>
      <c r="I69" s="71"/>
      <c r="J69" s="71"/>
      <c r="K69" s="71"/>
      <c r="L69" s="71"/>
      <c r="M69" s="71"/>
      <c r="N69" s="72"/>
    </row>
    <row r="70" spans="1:15" ht="15.75" thickBot="1">
      <c r="B70" s="74"/>
      <c r="C70" s="67"/>
      <c r="D70" s="67"/>
      <c r="E70" s="67"/>
      <c r="F70" s="67"/>
      <c r="G70" s="67"/>
      <c r="H70" s="67"/>
      <c r="I70" s="67"/>
      <c r="J70" s="67"/>
      <c r="K70" s="67"/>
      <c r="L70" s="67"/>
      <c r="M70" s="67"/>
      <c r="N70" s="69"/>
    </row>
    <row r="71" spans="1:15" ht="25.5">
      <c r="B71" s="1089" t="s">
        <v>1047</v>
      </c>
      <c r="C71" s="1090"/>
      <c r="D71" s="1090"/>
      <c r="E71" s="1090"/>
      <c r="F71" s="1090"/>
      <c r="G71" s="1090"/>
      <c r="H71" s="1090"/>
      <c r="I71" s="79" t="s">
        <v>1048</v>
      </c>
      <c r="J71" s="81" t="s">
        <v>1281</v>
      </c>
      <c r="K71" s="80" t="s">
        <v>1050</v>
      </c>
      <c r="L71" s="1091" t="s">
        <v>1034</v>
      </c>
      <c r="M71" s="1092"/>
      <c r="N71" s="101" t="s">
        <v>1035</v>
      </c>
    </row>
    <row r="72" spans="1:15">
      <c r="A72" s="137" t="s">
        <v>6</v>
      </c>
      <c r="B72" s="55" t="str">
        <f>VLOOKUP(A72,'MANO DE OBRA'!A8:D68,3,FALSE)</f>
        <v xml:space="preserve">Obrero </v>
      </c>
      <c r="C72" s="53"/>
      <c r="D72" s="53"/>
      <c r="E72" s="53"/>
      <c r="F72" s="53"/>
      <c r="G72" s="53"/>
      <c r="H72" s="53"/>
      <c r="I72" s="255">
        <f>K72/J72*100</f>
        <v>24590.566666666666</v>
      </c>
      <c r="J72" s="256">
        <v>185</v>
      </c>
      <c r="K72" s="257">
        <f>VLOOKUP(A72,'MANO DE OBRA'!A8:D99,4,FALSE)</f>
        <v>45492.548333333332</v>
      </c>
      <c r="L72" s="56"/>
      <c r="M72" s="357">
        <v>200</v>
      </c>
      <c r="N72" s="335">
        <f>K72/M72</f>
        <v>227.46274166666666</v>
      </c>
      <c r="O72" s="109"/>
    </row>
    <row r="73" spans="1:15">
      <c r="A73" s="137" t="s">
        <v>30</v>
      </c>
      <c r="B73" s="55" t="str">
        <f>VLOOKUP(A73,'MANO DE OBRA'!A8:D69,3,FALSE)</f>
        <v>Oficial</v>
      </c>
      <c r="C73" s="53"/>
      <c r="D73" s="53"/>
      <c r="E73" s="53"/>
      <c r="F73" s="53"/>
      <c r="G73" s="53"/>
      <c r="H73" s="53"/>
      <c r="I73" s="255">
        <f>K73/J73*100</f>
        <v>49181.133333333331</v>
      </c>
      <c r="J73" s="256">
        <v>185</v>
      </c>
      <c r="K73" s="257">
        <f>VLOOKUP(A73,'MANO DE OBRA'!A8:D100,4,FALSE)</f>
        <v>90985.096666666665</v>
      </c>
      <c r="L73" s="56"/>
      <c r="M73" s="357">
        <v>200</v>
      </c>
      <c r="N73" s="335">
        <f>K73/M73</f>
        <v>454.92548333333332</v>
      </c>
    </row>
    <row r="74" spans="1:15">
      <c r="B74" s="55"/>
      <c r="C74" s="53"/>
      <c r="D74" s="53"/>
      <c r="E74" s="53"/>
      <c r="F74" s="53"/>
      <c r="G74" s="53"/>
      <c r="H74" s="53"/>
      <c r="I74" s="255"/>
      <c r="J74" s="256"/>
      <c r="K74" s="257"/>
      <c r="L74" s="56"/>
      <c r="M74" s="355"/>
      <c r="N74" s="335"/>
    </row>
    <row r="75" spans="1:15">
      <c r="B75" s="55"/>
      <c r="C75" s="53"/>
      <c r="D75" s="53"/>
      <c r="E75" s="53"/>
      <c r="F75" s="53"/>
      <c r="G75" s="53"/>
      <c r="H75" s="53"/>
      <c r="I75" s="242"/>
      <c r="J75" s="260"/>
      <c r="K75" s="261"/>
      <c r="L75" s="280"/>
      <c r="M75" s="263"/>
      <c r="N75" s="259"/>
    </row>
    <row r="76" spans="1:15">
      <c r="B76" s="55"/>
      <c r="C76" s="53"/>
      <c r="D76" s="53"/>
      <c r="E76" s="53"/>
      <c r="F76" s="53"/>
      <c r="G76" s="53"/>
      <c r="H76" s="53"/>
      <c r="I76" s="242"/>
      <c r="J76" s="260"/>
      <c r="K76" s="261"/>
      <c r="L76" s="280"/>
      <c r="M76" s="263"/>
      <c r="N76" s="259"/>
    </row>
    <row r="77" spans="1:15" ht="15.75" thickBot="1">
      <c r="B77" s="1093"/>
      <c r="C77" s="1094"/>
      <c r="D77" s="1094"/>
      <c r="E77" s="1094"/>
      <c r="F77" s="1094"/>
      <c r="G77" s="1094"/>
      <c r="H77" s="1094"/>
      <c r="I77" s="118"/>
      <c r="J77" s="118"/>
      <c r="K77" s="118"/>
      <c r="L77" s="1095"/>
      <c r="M77" s="1095"/>
      <c r="N77" s="51"/>
    </row>
    <row r="78" spans="1:15" ht="15.75" thickBot="1">
      <c r="B78" s="1078" t="s">
        <v>1037</v>
      </c>
      <c r="C78" s="1079"/>
      <c r="D78" s="1079"/>
      <c r="E78" s="1079"/>
      <c r="F78" s="1079"/>
      <c r="G78" s="1079"/>
      <c r="H78" s="1079"/>
      <c r="I78" s="1079"/>
      <c r="J78" s="1079"/>
      <c r="K78" s="1079"/>
      <c r="L78" s="1079"/>
      <c r="M78" s="1080"/>
      <c r="N78" s="264">
        <f>SUM(N72:N77)</f>
        <v>682.38822499999992</v>
      </c>
    </row>
    <row r="79" spans="1:15" ht="15.75" thickBot="1">
      <c r="B79" s="39"/>
      <c r="C79" s="40"/>
      <c r="D79" s="40"/>
      <c r="E79" s="40"/>
      <c r="F79" s="40"/>
      <c r="G79" s="40"/>
      <c r="H79" s="40"/>
      <c r="I79" s="40"/>
      <c r="J79" s="40"/>
      <c r="K79" s="40"/>
      <c r="L79" s="40"/>
      <c r="M79" s="40"/>
      <c r="N79" s="41"/>
    </row>
    <row r="80" spans="1:15" ht="15.75" thickBot="1">
      <c r="B80" s="1069" t="s">
        <v>1051</v>
      </c>
      <c r="C80" s="1070"/>
      <c r="D80" s="1070"/>
      <c r="E80" s="1070"/>
      <c r="F80" s="1070"/>
      <c r="G80" s="1070"/>
      <c r="H80" s="1070"/>
      <c r="I80" s="1070"/>
      <c r="J80" s="1070"/>
      <c r="K80" s="1070"/>
      <c r="L80" s="1070"/>
      <c r="M80" s="1071"/>
      <c r="N80" s="102">
        <f>N43+N56+N67+N78</f>
        <v>3836.2197781591931</v>
      </c>
    </row>
    <row r="81" spans="1:14">
      <c r="B81" s="39"/>
      <c r="C81" s="40"/>
      <c r="D81" s="40"/>
      <c r="E81" s="40"/>
      <c r="F81" s="40"/>
      <c r="G81" s="40"/>
      <c r="H81" s="40"/>
      <c r="I81" s="40"/>
      <c r="J81" s="40"/>
      <c r="K81" s="40"/>
      <c r="L81" s="40"/>
      <c r="M81" s="40"/>
      <c r="N81" s="41"/>
    </row>
    <row r="82" spans="1:14">
      <c r="B82" s="70" t="s">
        <v>1052</v>
      </c>
      <c r="C82" s="71"/>
      <c r="D82" s="71"/>
      <c r="E82" s="71"/>
      <c r="F82" s="71"/>
      <c r="G82" s="71"/>
      <c r="H82" s="71"/>
      <c r="I82" s="71"/>
      <c r="J82" s="71"/>
      <c r="K82" s="71"/>
      <c r="L82" s="71"/>
      <c r="M82" s="71"/>
      <c r="N82" s="72"/>
    </row>
    <row r="83" spans="1:14" ht="15.75" thickBot="1">
      <c r="B83" s="74"/>
      <c r="C83" s="67"/>
      <c r="D83" s="67"/>
      <c r="E83" s="67"/>
      <c r="F83" s="67"/>
      <c r="G83" s="67"/>
      <c r="H83" s="67"/>
      <c r="I83" s="67"/>
      <c r="J83" s="67"/>
      <c r="K83" s="67"/>
      <c r="L83" s="67"/>
      <c r="M83" s="67"/>
      <c r="N83" s="69"/>
    </row>
    <row r="84" spans="1:14">
      <c r="B84" s="1081" t="s">
        <v>1053</v>
      </c>
      <c r="C84" s="1082"/>
      <c r="D84" s="1082"/>
      <c r="E84" s="1082"/>
      <c r="F84" s="1082"/>
      <c r="G84" s="1082"/>
      <c r="H84" s="1082"/>
      <c r="I84" s="277"/>
      <c r="J84" s="294"/>
      <c r="K84" s="265" t="s">
        <v>1054</v>
      </c>
      <c r="L84" s="1083" t="s">
        <v>1055</v>
      </c>
      <c r="M84" s="1084"/>
      <c r="N84" s="266"/>
    </row>
    <row r="85" spans="1:14">
      <c r="B85" s="1085" t="s">
        <v>1056</v>
      </c>
      <c r="C85" s="1086"/>
      <c r="D85" s="1086"/>
      <c r="E85" s="1086"/>
      <c r="F85" s="1086"/>
      <c r="G85" s="1086"/>
      <c r="H85" s="1086"/>
      <c r="I85" s="90"/>
      <c r="J85" s="91"/>
      <c r="K85" s="267">
        <v>0.2</v>
      </c>
      <c r="L85" s="1065">
        <f>N80*K85</f>
        <v>767.24395563183862</v>
      </c>
      <c r="M85" s="1066"/>
      <c r="N85" s="57"/>
    </row>
    <row r="86" spans="1:14">
      <c r="B86" s="92" t="s">
        <v>1057</v>
      </c>
      <c r="C86" s="93"/>
      <c r="D86" s="93"/>
      <c r="E86" s="93"/>
      <c r="F86" s="93"/>
      <c r="G86" s="93"/>
      <c r="H86" s="93"/>
      <c r="I86" s="90"/>
      <c r="J86" s="91"/>
      <c r="K86" s="267">
        <v>0.05</v>
      </c>
      <c r="L86" s="1065">
        <f>N80*K86</f>
        <v>191.81098890795965</v>
      </c>
      <c r="M86" s="1066"/>
      <c r="N86" s="57"/>
    </row>
    <row r="87" spans="1:14" ht="15.75" thickBot="1">
      <c r="B87" s="94" t="s">
        <v>1058</v>
      </c>
      <c r="C87" s="95"/>
      <c r="D87" s="95"/>
      <c r="E87" s="95"/>
      <c r="F87" s="95"/>
      <c r="G87" s="95"/>
      <c r="H87" s="95"/>
      <c r="I87" s="96"/>
      <c r="J87" s="97"/>
      <c r="K87" s="268">
        <v>0.05</v>
      </c>
      <c r="L87" s="1067">
        <f>N80*K87</f>
        <v>191.81098890795965</v>
      </c>
      <c r="M87" s="1068"/>
      <c r="N87" s="57"/>
    </row>
    <row r="88" spans="1:14" ht="15.75" thickBot="1">
      <c r="B88" s="1069" t="s">
        <v>1037</v>
      </c>
      <c r="C88" s="1070"/>
      <c r="D88" s="1070"/>
      <c r="E88" s="1070"/>
      <c r="F88" s="1070"/>
      <c r="G88" s="1070"/>
      <c r="H88" s="1070"/>
      <c r="I88" s="1070"/>
      <c r="J88" s="1070"/>
      <c r="K88" s="1070"/>
      <c r="L88" s="1070"/>
      <c r="M88" s="1071"/>
      <c r="N88" s="58">
        <f>L85+L86+L87</f>
        <v>1150.8659334477579</v>
      </c>
    </row>
    <row r="89" spans="1:14" ht="15.75" thickBot="1">
      <c r="B89" s="39"/>
      <c r="C89" s="40"/>
      <c r="D89" s="40"/>
      <c r="E89" s="40"/>
      <c r="F89" s="40"/>
      <c r="G89" s="40"/>
      <c r="H89" s="40"/>
      <c r="I89" s="40"/>
      <c r="J89" s="40"/>
      <c r="K89" s="40"/>
      <c r="L89" s="40"/>
      <c r="M89" s="40"/>
      <c r="N89" s="41"/>
    </row>
    <row r="90" spans="1:14" ht="15.75" thickBot="1">
      <c r="A90" t="s">
        <v>1490</v>
      </c>
      <c r="B90" s="1069" t="s">
        <v>1059</v>
      </c>
      <c r="C90" s="1070"/>
      <c r="D90" s="1070"/>
      <c r="E90" s="1070"/>
      <c r="F90" s="1070"/>
      <c r="G90" s="1070"/>
      <c r="H90" s="1070"/>
      <c r="I90" s="1070"/>
      <c r="J90" s="1070"/>
      <c r="K90" s="1070"/>
      <c r="L90" s="1070"/>
      <c r="M90" s="1071"/>
      <c r="N90" s="158">
        <f>N80+N88</f>
        <v>4987.085711606951</v>
      </c>
    </row>
    <row r="91" spans="1:14">
      <c r="B91" s="202"/>
      <c r="C91" s="203"/>
      <c r="D91" s="203"/>
      <c r="E91" s="203"/>
      <c r="F91" s="203"/>
      <c r="G91" s="203"/>
      <c r="H91" s="203"/>
      <c r="I91" s="203"/>
      <c r="J91" s="203"/>
      <c r="K91" s="203"/>
      <c r="L91" s="203"/>
      <c r="M91" s="203"/>
      <c r="N91" s="204"/>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206"/>
      <c r="F94" s="206"/>
      <c r="G94" s="206"/>
      <c r="H94" s="206"/>
      <c r="I94" s="206"/>
      <c r="J94" s="206"/>
      <c r="K94" s="206"/>
      <c r="L94" s="206"/>
      <c r="M94" s="206"/>
      <c r="N94" s="207"/>
    </row>
    <row r="95" spans="1:14">
      <c r="B95" s="205"/>
      <c r="C95" s="206"/>
      <c r="D95" s="206"/>
      <c r="E95" s="340" t="s">
        <v>1060</v>
      </c>
      <c r="F95" s="340"/>
      <c r="G95" s="340"/>
      <c r="H95" s="340"/>
      <c r="I95" s="340"/>
      <c r="J95" s="340"/>
      <c r="K95" s="206"/>
      <c r="L95" s="206"/>
      <c r="M95" s="206"/>
      <c r="N95" s="207"/>
    </row>
    <row r="96" spans="1:14">
      <c r="B96" s="205"/>
      <c r="C96" s="206"/>
      <c r="D96" s="206"/>
      <c r="E96" s="206" t="s">
        <v>1061</v>
      </c>
      <c r="F96" s="206"/>
      <c r="G96" s="206"/>
      <c r="H96" s="206"/>
      <c r="I96" s="206"/>
      <c r="J96" s="206"/>
      <c r="K96" s="206"/>
      <c r="L96" s="206"/>
      <c r="M96" s="206"/>
      <c r="N96" s="207"/>
    </row>
    <row r="97" spans="2:14">
      <c r="B97" s="205"/>
      <c r="C97" s="206"/>
      <c r="D97" s="206"/>
      <c r="E97" s="206" t="s">
        <v>1062</v>
      </c>
      <c r="F97" s="206"/>
      <c r="G97" s="206"/>
      <c r="H97" s="206"/>
      <c r="I97" s="206"/>
      <c r="J97" s="206"/>
      <c r="K97" s="206"/>
      <c r="L97" s="206"/>
      <c r="M97" s="206"/>
      <c r="N97" s="207"/>
    </row>
    <row r="98" spans="2:14">
      <c r="B98" s="205"/>
      <c r="C98" s="206"/>
      <c r="D98" s="206"/>
      <c r="E98" s="206" t="s">
        <v>1063</v>
      </c>
      <c r="F98" s="206"/>
      <c r="G98" s="206"/>
      <c r="H98" s="206"/>
      <c r="I98" s="206"/>
      <c r="J98" s="206"/>
      <c r="K98" s="206"/>
      <c r="L98" s="206"/>
      <c r="M98" s="206"/>
      <c r="N98" s="207"/>
    </row>
    <row r="99" spans="2:14" ht="15.75" thickBot="1">
      <c r="B99" s="205"/>
      <c r="C99" s="206"/>
      <c r="D99" s="206"/>
      <c r="E99" s="206"/>
      <c r="F99" s="206" t="s">
        <v>1064</v>
      </c>
      <c r="G99" s="206"/>
      <c r="H99" s="206"/>
      <c r="I99" s="206"/>
      <c r="J99" s="206"/>
      <c r="K99" s="206"/>
      <c r="L99" s="206"/>
      <c r="M99" s="206"/>
      <c r="N99" s="207"/>
    </row>
    <row r="100" spans="2:14">
      <c r="B100" s="190" t="s">
        <v>1559</v>
      </c>
      <c r="C100" s="191"/>
      <c r="D100" s="191"/>
      <c r="E100" s="191"/>
      <c r="F100" s="191"/>
      <c r="G100" s="191"/>
      <c r="H100" s="191"/>
      <c r="I100" s="191"/>
      <c r="J100" s="191"/>
      <c r="K100" s="191"/>
      <c r="L100" s="191"/>
      <c r="M100" s="191"/>
      <c r="N100" s="192"/>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c r="B103" s="208"/>
      <c r="C103" s="209"/>
      <c r="D103" s="209"/>
      <c r="E103" s="209"/>
      <c r="F103" s="209"/>
      <c r="G103" s="209"/>
      <c r="H103" s="209"/>
      <c r="I103" s="209"/>
      <c r="J103" s="209"/>
      <c r="K103" s="209"/>
      <c r="L103" s="209"/>
      <c r="M103" s="209"/>
      <c r="N103" s="210"/>
    </row>
    <row r="104" spans="2:14" ht="15.75" thickBot="1">
      <c r="B104" s="211"/>
      <c r="C104" s="212"/>
      <c r="D104" s="212"/>
      <c r="E104" s="212"/>
      <c r="F104" s="212"/>
      <c r="G104" s="212"/>
      <c r="H104" s="212"/>
      <c r="I104" s="212"/>
      <c r="J104" s="212"/>
      <c r="K104" s="212"/>
      <c r="L104" s="212"/>
      <c r="M104" s="212"/>
      <c r="N104" s="213"/>
    </row>
    <row r="105" spans="2:14">
      <c r="B105" s="214"/>
      <c r="C105" s="215"/>
      <c r="D105" s="215"/>
      <c r="E105" s="215"/>
      <c r="F105" s="215"/>
      <c r="G105" s="215"/>
      <c r="H105" s="215"/>
      <c r="I105" s="215"/>
      <c r="J105" s="215"/>
      <c r="K105" s="215"/>
      <c r="L105" s="215"/>
      <c r="M105" s="215"/>
      <c r="N105" s="216"/>
    </row>
    <row r="106" spans="2:14">
      <c r="B106" s="217" t="s">
        <v>1560</v>
      </c>
      <c r="C106" s="218"/>
      <c r="D106" s="218"/>
      <c r="E106" s="218"/>
      <c r="F106" s="218"/>
      <c r="G106" s="218"/>
      <c r="H106" s="218"/>
      <c r="I106" s="218"/>
      <c r="J106" s="218"/>
      <c r="K106" s="218"/>
      <c r="L106" s="218"/>
      <c r="M106" s="218"/>
      <c r="N106" s="219"/>
    </row>
    <row r="107" spans="2:14" ht="15" customHeight="1">
      <c r="B107" s="1184" t="s">
        <v>1561</v>
      </c>
      <c r="C107" s="1185"/>
      <c r="D107" s="1185"/>
      <c r="E107" s="1185"/>
      <c r="F107" s="1185"/>
      <c r="G107" s="1185"/>
      <c r="H107" s="1185"/>
      <c r="I107" s="1185"/>
      <c r="J107" s="1185"/>
      <c r="K107" s="1185"/>
      <c r="L107" s="1185"/>
      <c r="M107" s="1185"/>
      <c r="N107" s="1186"/>
    </row>
    <row r="108" spans="2:14" ht="15" customHeight="1">
      <c r="B108" s="1184"/>
      <c r="C108" s="1185"/>
      <c r="D108" s="1185"/>
      <c r="E108" s="1185"/>
      <c r="F108" s="1185"/>
      <c r="G108" s="1185"/>
      <c r="H108" s="1185"/>
      <c r="I108" s="1185"/>
      <c r="J108" s="1185"/>
      <c r="K108" s="1185"/>
      <c r="L108" s="1185"/>
      <c r="M108" s="1185"/>
      <c r="N108" s="1186"/>
    </row>
    <row r="109" spans="2:14" ht="30" customHeight="1">
      <c r="B109" s="1187" t="s">
        <v>1562</v>
      </c>
      <c r="C109" s="1188"/>
      <c r="D109" s="1188"/>
      <c r="E109" s="1188"/>
      <c r="F109" s="1188"/>
      <c r="G109" s="1188"/>
      <c r="H109" s="1188"/>
      <c r="I109" s="1188"/>
      <c r="J109" s="1188"/>
      <c r="K109" s="1188"/>
      <c r="L109" s="1188"/>
      <c r="M109" s="1188"/>
      <c r="N109" s="1189"/>
    </row>
    <row r="110" spans="2:14">
      <c r="B110" s="1187"/>
      <c r="C110" s="1188"/>
      <c r="D110" s="1188"/>
      <c r="E110" s="1188"/>
      <c r="F110" s="1188"/>
      <c r="G110" s="1188"/>
      <c r="H110" s="1188"/>
      <c r="I110" s="1188"/>
      <c r="J110" s="1188"/>
      <c r="K110" s="1188"/>
      <c r="L110" s="1188"/>
      <c r="M110" s="1188"/>
      <c r="N110" s="118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97"/>
      <c r="C113" s="298"/>
      <c r="D113" s="298"/>
      <c r="E113" s="298"/>
      <c r="F113" s="298"/>
      <c r="G113" s="298"/>
      <c r="H113" s="298"/>
      <c r="I113" s="298"/>
      <c r="J113" s="298"/>
      <c r="K113" s="298"/>
      <c r="L113" s="298"/>
      <c r="M113" s="298"/>
      <c r="N113" s="299"/>
    </row>
    <row r="114" spans="2:14">
      <c r="B114" s="217"/>
      <c r="C114" s="218"/>
      <c r="D114" s="218"/>
      <c r="E114" s="218"/>
      <c r="F114" s="218"/>
      <c r="G114" s="218"/>
      <c r="H114" s="218"/>
      <c r="I114" s="218"/>
      <c r="J114" s="218"/>
      <c r="K114" s="218"/>
      <c r="L114" s="218"/>
      <c r="M114" s="218"/>
      <c r="N114" s="219"/>
    </row>
    <row r="115" spans="2:14">
      <c r="B115" s="205"/>
      <c r="C115" s="206"/>
      <c r="D115" s="206"/>
      <c r="E115" s="206" t="s">
        <v>1060</v>
      </c>
      <c r="F115" s="340"/>
      <c r="G115" s="340"/>
      <c r="H115" s="206"/>
      <c r="I115" s="206"/>
      <c r="J115" s="206"/>
      <c r="K115" s="206"/>
      <c r="L115" s="206"/>
      <c r="M115" s="206"/>
      <c r="N115" s="207"/>
    </row>
    <row r="116" spans="2:14">
      <c r="B116" s="205"/>
      <c r="C116" s="206"/>
      <c r="D116" s="206"/>
      <c r="E116" s="341" t="s">
        <v>1061</v>
      </c>
      <c r="F116" s="206"/>
      <c r="G116" s="206"/>
      <c r="H116" s="341"/>
      <c r="I116" s="341"/>
      <c r="J116" s="341"/>
      <c r="K116" s="206"/>
      <c r="L116" s="206"/>
      <c r="M116" s="206"/>
      <c r="N116" s="207"/>
    </row>
    <row r="117" spans="2:14">
      <c r="B117" s="205"/>
      <c r="C117" s="206"/>
      <c r="D117" s="206"/>
      <c r="E117" s="220" t="s">
        <v>1065</v>
      </c>
      <c r="F117" s="206"/>
      <c r="G117" s="206"/>
      <c r="H117" s="220"/>
      <c r="I117" s="220"/>
      <c r="J117" s="220"/>
      <c r="K117" s="206"/>
      <c r="L117" s="206"/>
      <c r="M117" s="206"/>
      <c r="N117" s="207"/>
    </row>
    <row r="118" spans="2:14">
      <c r="B118" s="221"/>
      <c r="C118" s="218"/>
      <c r="D118" s="218"/>
      <c r="E118" s="206" t="s">
        <v>1063</v>
      </c>
      <c r="F118" s="206"/>
      <c r="G118" s="206"/>
      <c r="H118" s="206"/>
      <c r="I118" s="206"/>
      <c r="J118" s="206"/>
      <c r="K118" s="218"/>
      <c r="L118" s="218"/>
      <c r="M118" s="218"/>
      <c r="N118" s="219"/>
    </row>
    <row r="119" spans="2:14">
      <c r="B119" s="221"/>
      <c r="C119" s="218"/>
      <c r="D119" s="218"/>
      <c r="E119" s="218"/>
      <c r="F119" s="206"/>
      <c r="G119" s="206"/>
      <c r="H119" s="206"/>
      <c r="I119" s="206"/>
      <c r="J119" s="206"/>
      <c r="K119" s="218"/>
      <c r="L119" s="218"/>
      <c r="M119" s="218"/>
      <c r="N119" s="219"/>
    </row>
    <row r="120" spans="2:14">
      <c r="B120" s="221" t="s">
        <v>1563</v>
      </c>
      <c r="C120" s="220"/>
      <c r="D120" s="220"/>
      <c r="E120" s="206"/>
      <c r="F120" s="206"/>
      <c r="G120" s="206"/>
      <c r="H120" s="206"/>
      <c r="I120" s="206"/>
      <c r="J120" s="1180"/>
      <c r="K120" s="1180"/>
      <c r="L120" s="1180"/>
      <c r="M120" s="1180"/>
      <c r="N120" s="1181"/>
    </row>
    <row r="121" spans="2:14" ht="15.75" thickBot="1">
      <c r="B121" s="342" t="s">
        <v>1564</v>
      </c>
      <c r="C121" s="343"/>
      <c r="D121" s="343"/>
      <c r="E121" s="222"/>
      <c r="F121" s="222"/>
      <c r="G121" s="222"/>
      <c r="H121" s="222"/>
      <c r="I121" s="222"/>
      <c r="J121" s="1182"/>
      <c r="K121" s="1182"/>
      <c r="L121" s="1182"/>
      <c r="M121" s="1182"/>
      <c r="N121" s="1183"/>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29" sqref="B29"/>
    </sheetView>
  </sheetViews>
  <sheetFormatPr baseColWidth="10" defaultRowHeight="1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1319</v>
      </c>
      <c r="C31" s="84" t="s">
        <v>1529</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257</v>
      </c>
      <c r="B36" s="1102" t="str">
        <f>VLOOKUP(A36,EQUIPOS!A6:D154,3,FALSE)</f>
        <v>Mezcladora de concreto 1 bulto</v>
      </c>
      <c r="C36" s="1103"/>
      <c r="D36" s="1103"/>
      <c r="E36" s="1103"/>
      <c r="F36" s="1103"/>
      <c r="G36" s="1103"/>
      <c r="H36" s="1105"/>
      <c r="I36" s="230"/>
      <c r="J36" s="231"/>
      <c r="K36" s="232">
        <f>VLOOKUP(A36,EQUIPOS!A6:D163,4,FALSE)</f>
        <v>5625</v>
      </c>
      <c r="L36" s="233"/>
      <c r="M36" s="296">
        <v>1</v>
      </c>
      <c r="N36" s="235">
        <f>K36*M36</f>
        <v>5625</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2843.2842708333337</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8468.2842708333337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824</v>
      </c>
      <c r="B48" s="49" t="str">
        <f>VLOOKUP(A48,MATERIALES!A5:D373,3,FALSE)</f>
        <v>Agregado para concreto hidráulico</v>
      </c>
      <c r="C48" s="244"/>
      <c r="D48" s="244"/>
      <c r="E48" s="244"/>
      <c r="F48" s="244"/>
      <c r="G48" s="244"/>
      <c r="H48" s="244"/>
      <c r="I48" s="244"/>
      <c r="J48" s="274" t="str">
        <f>VLOOKUP(A48,MATERIALES!A4:D640,2,FALSE)</f>
        <v>m3</v>
      </c>
      <c r="K48" s="245">
        <v>0.504</v>
      </c>
      <c r="L48" s="230"/>
      <c r="M48" s="338">
        <f>VLOOKUP(A48,MATERIALES!A5:D396,4,FALSE)</f>
        <v>55110.850091930661</v>
      </c>
      <c r="N48" s="235">
        <f t="shared" ref="N48:N53" si="0">K48*M48</f>
        <v>27775.868446333054</v>
      </c>
    </row>
    <row r="49" spans="1:14">
      <c r="A49" s="138" t="s">
        <v>941</v>
      </c>
      <c r="B49" s="49" t="str">
        <f>VLOOKUP(A49,MATERIALES!A6:D373,3,FALSE)</f>
        <v xml:space="preserve">Formaleta (gaviones, juntas de bordillos, juntas de cunetas, muros, concretos clase D,E, F y G)
</v>
      </c>
      <c r="C49" s="348"/>
      <c r="D49" s="348"/>
      <c r="E49" s="348"/>
      <c r="F49" s="348"/>
      <c r="G49" s="348"/>
      <c r="H49" s="348"/>
      <c r="I49" s="348"/>
      <c r="J49" s="275" t="str">
        <f>VLOOKUP(A49,MATERIALES!A5:D641,2,FALSE)</f>
        <v>m2</v>
      </c>
      <c r="K49" s="336">
        <v>2</v>
      </c>
      <c r="L49" s="344"/>
      <c r="M49" s="338">
        <f>VLOOKUP(A49,MATERIALES!A6:D397,4,FALSE)</f>
        <v>4267.015774259763</v>
      </c>
      <c r="N49" s="235">
        <f t="shared" si="0"/>
        <v>8534.031548519526</v>
      </c>
    </row>
    <row r="50" spans="1:14">
      <c r="A50" s="138" t="s">
        <v>845</v>
      </c>
      <c r="B50" s="49" t="str">
        <f>VLOOKUP(A50,MATERIALES!A6:D373,3,FALSE)</f>
        <v>Agua</v>
      </c>
      <c r="C50" s="348"/>
      <c r="D50" s="348"/>
      <c r="E50" s="348"/>
      <c r="F50" s="348"/>
      <c r="G50" s="348"/>
      <c r="H50" s="348"/>
      <c r="I50" s="348"/>
      <c r="J50" s="275" t="str">
        <f>VLOOKUP(A50,MATERIALES!A6:D642,2,FALSE)</f>
        <v>lt</v>
      </c>
      <c r="K50" s="336">
        <v>111</v>
      </c>
      <c r="L50" s="344"/>
      <c r="M50" s="338">
        <f>VLOOKUP(A50,MATERIALES!A6:D398,4,FALSE)</f>
        <v>35.656490152579906</v>
      </c>
      <c r="N50" s="235">
        <f t="shared" si="0"/>
        <v>3957.8704069363694</v>
      </c>
    </row>
    <row r="51" spans="1:14">
      <c r="A51" s="138" t="s">
        <v>625</v>
      </c>
      <c r="B51" s="49" t="str">
        <f>VLOOKUP(A51,MATERIALES!A6:D373,3,FALSE)</f>
        <v xml:space="preserve">Piedra para concreto ciclópeo (rajón o canto rodado)
</v>
      </c>
      <c r="C51" s="348"/>
      <c r="D51" s="348"/>
      <c r="E51" s="348"/>
      <c r="F51" s="348"/>
      <c r="G51" s="348"/>
      <c r="H51" s="348"/>
      <c r="I51" s="348"/>
      <c r="J51" s="275" t="str">
        <f>VLOOKUP(A51,MATERIALES!A6:D643,2,FALSE)</f>
        <v>m3</v>
      </c>
      <c r="K51" s="336">
        <v>0.4</v>
      </c>
      <c r="L51" s="344"/>
      <c r="M51" s="338">
        <f>VLOOKUP(A51,MATERIALES!A6:D399,4,FALSE)</f>
        <v>45000</v>
      </c>
      <c r="N51" s="235">
        <f t="shared" si="0"/>
        <v>18000</v>
      </c>
    </row>
    <row r="52" spans="1:14">
      <c r="A52" t="s">
        <v>873</v>
      </c>
      <c r="B52" s="281" t="str">
        <f>VLOOKUP(A52,MATERIALES!A7:D373,3,FALSE)</f>
        <v>Arena lavada</v>
      </c>
      <c r="C52" s="53"/>
      <c r="D52" s="53"/>
      <c r="E52" s="53"/>
      <c r="F52" s="53"/>
      <c r="G52" s="53"/>
      <c r="H52" s="53"/>
      <c r="I52" s="53"/>
      <c r="J52" s="275" t="str">
        <f>VLOOKUP(A52,MATERIALES!A6:D644,2,FALSE)</f>
        <v>m3</v>
      </c>
      <c r="K52" s="142">
        <v>0.378</v>
      </c>
      <c r="L52" s="280"/>
      <c r="M52" s="349">
        <f>VLOOKUP(A52,MATERIALES!A7:D400,4,FALSE)</f>
        <v>50000</v>
      </c>
      <c r="N52" s="236">
        <f t="shared" si="0"/>
        <v>18900</v>
      </c>
    </row>
    <row r="53" spans="1:14">
      <c r="A53" t="s">
        <v>875</v>
      </c>
      <c r="B53" s="141" t="str">
        <f>VLOOKUP(A53,MATERIALES!A8:D373,3,FALSE)</f>
        <v xml:space="preserve">Cemento gris
</v>
      </c>
      <c r="C53" s="279"/>
      <c r="D53" s="279"/>
      <c r="E53" s="279"/>
      <c r="F53" s="279"/>
      <c r="G53" s="279"/>
      <c r="H53" s="279"/>
      <c r="I53" s="279"/>
      <c r="J53" s="275" t="str">
        <f>VLOOKUP(A53,MATERIALES!A7:D645,2,FALSE)</f>
        <v>kg</v>
      </c>
      <c r="K53" s="50">
        <v>156</v>
      </c>
      <c r="L53" s="280"/>
      <c r="M53" s="349">
        <f>VLOOKUP(A53,MATERIALES!A8:D401,4,FALSE)</f>
        <v>470</v>
      </c>
      <c r="N53" s="236">
        <f t="shared" si="0"/>
        <v>73320</v>
      </c>
    </row>
    <row r="54" spans="1:14">
      <c r="B54" s="281"/>
      <c r="C54" s="279"/>
      <c r="D54" s="279"/>
      <c r="E54" s="279"/>
      <c r="F54" s="279"/>
      <c r="G54" s="279"/>
      <c r="H54" s="279"/>
      <c r="I54" s="279"/>
      <c r="J54" s="274"/>
      <c r="K54" s="50"/>
      <c r="L54" s="280"/>
      <c r="M54" s="349"/>
      <c r="N54" s="236"/>
    </row>
    <row r="55" spans="1:14" ht="15.75" thickBot="1">
      <c r="B55" s="1078" t="s">
        <v>1037</v>
      </c>
      <c r="C55" s="1079"/>
      <c r="D55" s="1079"/>
      <c r="E55" s="1079"/>
      <c r="F55" s="1079"/>
      <c r="G55" s="1079"/>
      <c r="H55" s="1079"/>
      <c r="I55" s="1079"/>
      <c r="J55" s="1079"/>
      <c r="K55" s="1079"/>
      <c r="L55" s="1079"/>
      <c r="M55" s="1080"/>
      <c r="N55" s="107">
        <f>SUM(N48:N54)</f>
        <v>150487.77040178893</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1182</v>
      </c>
      <c r="B60" s="52" t="str">
        <f>VLOOKUP(A60,TRANSPORTE!A1:D117,3,FALSE)</f>
        <v>Transporte de piedra para gaviones</v>
      </c>
      <c r="C60" s="279"/>
      <c r="D60" s="279"/>
      <c r="E60" s="279"/>
      <c r="F60" s="279"/>
      <c r="G60" s="279"/>
      <c r="H60" s="274" t="s">
        <v>339</v>
      </c>
      <c r="I60" s="242">
        <v>0.4</v>
      </c>
      <c r="J60" s="249">
        <v>1</v>
      </c>
      <c r="K60" s="242">
        <f>I60*J60</f>
        <v>0.4</v>
      </c>
      <c r="L60" s="1106">
        <f>VLOOKUP(A60,TRANSPORTE!A1:D117,4,FALSE)</f>
        <v>946.969696969697</v>
      </c>
      <c r="M60" s="1107"/>
      <c r="N60" s="250">
        <f>K60*L60</f>
        <v>378.78787878787881</v>
      </c>
    </row>
    <row r="61" spans="1:14">
      <c r="A61" t="s">
        <v>1100</v>
      </c>
      <c r="B61" s="52" t="str">
        <f>VLOOKUP(A61,TRANSPORTE!A1:D117,3,FALSE)</f>
        <v>Transporte de arena</v>
      </c>
      <c r="C61" s="53"/>
      <c r="D61" s="53"/>
      <c r="E61" s="53"/>
      <c r="F61" s="53"/>
      <c r="G61" s="53"/>
      <c r="H61" s="274" t="s">
        <v>339</v>
      </c>
      <c r="I61" s="242">
        <v>0.378</v>
      </c>
      <c r="J61" s="249">
        <v>1</v>
      </c>
      <c r="K61" s="242">
        <f>I61*J61</f>
        <v>0.378</v>
      </c>
      <c r="L61" s="1106">
        <f>VLOOKUP(A61,TRANSPORTE!A1:D117,4,FALSE)</f>
        <v>946.969696969697</v>
      </c>
      <c r="M61" s="1107"/>
      <c r="N61" s="250">
        <f t="shared" ref="N61:N62" si="1">K61*L61</f>
        <v>357.9545454545455</v>
      </c>
    </row>
    <row r="62" spans="1:14">
      <c r="A62" t="s">
        <v>1152</v>
      </c>
      <c r="B62" s="52" t="str">
        <f>VLOOKUP(A62,TRANSPORTE!A1:D117,3,FALSE)</f>
        <v>Transporte de material triturado</v>
      </c>
      <c r="C62" s="53"/>
      <c r="D62" s="53"/>
      <c r="E62" s="53"/>
      <c r="F62" s="53"/>
      <c r="G62" s="53"/>
      <c r="H62" s="274" t="s">
        <v>339</v>
      </c>
      <c r="I62" s="242">
        <v>0.504</v>
      </c>
      <c r="J62" s="249">
        <v>1</v>
      </c>
      <c r="K62" s="242">
        <f>I62*J62</f>
        <v>0.504</v>
      </c>
      <c r="L62" s="1106">
        <f>VLOOKUP(A62,TRANSPORTE!A1:D117,4,FALSE)</f>
        <v>946.969696969697</v>
      </c>
      <c r="M62" s="1107"/>
      <c r="N62" s="250">
        <f t="shared" si="1"/>
        <v>477.27272727272731</v>
      </c>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1214.0151515151515</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9" t="s">
        <v>19</v>
      </c>
      <c r="B71" s="55" t="str">
        <f>VLOOKUP(A71,'MANO DE OBRA'!A8:D68,3,FALSE)</f>
        <v>Obrero (8)</v>
      </c>
      <c r="C71" s="53"/>
      <c r="D71" s="53"/>
      <c r="E71" s="53"/>
      <c r="F71" s="53"/>
      <c r="G71" s="53"/>
      <c r="H71" s="53"/>
      <c r="I71" s="255">
        <f>K71/J71*100</f>
        <v>196724.53333333333</v>
      </c>
      <c r="J71" s="256">
        <v>185</v>
      </c>
      <c r="K71" s="257">
        <f>VLOOKUP(A71,'MANO DE OBRA'!A8:D99,4,FALSE)</f>
        <v>363940.38666666666</v>
      </c>
      <c r="L71" s="56"/>
      <c r="M71" s="357">
        <v>8</v>
      </c>
      <c r="N71" s="335">
        <f>K71/M71</f>
        <v>45492.548333333332</v>
      </c>
      <c r="O71" s="109"/>
    </row>
    <row r="72" spans="1:15">
      <c r="A72" s="139"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8</v>
      </c>
      <c r="N72" s="335">
        <f>K72/M72</f>
        <v>11373.137083333333</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264">
        <f>SUM(N71:N76)</f>
        <v>56865.685416666667</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217035.75524080408</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43407.15104816082</v>
      </c>
      <c r="M84" s="1066"/>
      <c r="N84" s="57"/>
    </row>
    <row r="85" spans="1:14">
      <c r="B85" s="92" t="s">
        <v>1057</v>
      </c>
      <c r="C85" s="93"/>
      <c r="D85" s="93"/>
      <c r="E85" s="93"/>
      <c r="F85" s="93"/>
      <c r="G85" s="93"/>
      <c r="H85" s="93"/>
      <c r="I85" s="90"/>
      <c r="J85" s="91"/>
      <c r="K85" s="267">
        <v>0.05</v>
      </c>
      <c r="L85" s="1065">
        <f>N79*K85</f>
        <v>10851.787762040205</v>
      </c>
      <c r="M85" s="1066"/>
      <c r="N85" s="57"/>
    </row>
    <row r="86" spans="1:14" ht="15.75" thickBot="1">
      <c r="B86" s="94" t="s">
        <v>1058</v>
      </c>
      <c r="C86" s="95"/>
      <c r="D86" s="95"/>
      <c r="E86" s="95"/>
      <c r="F86" s="95"/>
      <c r="G86" s="95"/>
      <c r="H86" s="95"/>
      <c r="I86" s="96"/>
      <c r="J86" s="97"/>
      <c r="K86" s="268">
        <v>0.05</v>
      </c>
      <c r="L86" s="1067">
        <f>N79*K86</f>
        <v>10851.787762040205</v>
      </c>
      <c r="M86" s="1068"/>
      <c r="N86" s="57"/>
    </row>
    <row r="87" spans="1:14" ht="15.75" thickBot="1">
      <c r="B87" s="1069" t="s">
        <v>1037</v>
      </c>
      <c r="C87" s="1070"/>
      <c r="D87" s="1070"/>
      <c r="E87" s="1070"/>
      <c r="F87" s="1070"/>
      <c r="G87" s="1070"/>
      <c r="H87" s="1070"/>
      <c r="I87" s="1070"/>
      <c r="J87" s="1070"/>
      <c r="K87" s="1070"/>
      <c r="L87" s="1070"/>
      <c r="M87" s="1071"/>
      <c r="N87" s="58">
        <f>L84+L85+L86</f>
        <v>65110.726572241234</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282146.48181304534</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16" sqref="B116"/>
    </sheetView>
  </sheetViews>
  <sheetFormatPr baseColWidth="10" defaultRowHeight="1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thickBo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1320</v>
      </c>
      <c r="C31" s="1177" t="s">
        <v>1530</v>
      </c>
      <c r="D31" s="1178"/>
      <c r="E31" s="1178"/>
      <c r="F31" s="1178"/>
      <c r="G31" s="1178"/>
      <c r="H31" s="1178"/>
      <c r="I31" s="1178"/>
      <c r="J31" s="1303"/>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160</v>
      </c>
      <c r="B36" s="1102" t="str">
        <f>VLOOKUP(A36,EQUIPOS!A6:D154,3,FALSE)</f>
        <v>COMPACTADOR MANUAL VIBRATORIO (RANA) con motor de 6 HP</v>
      </c>
      <c r="C36" s="1103"/>
      <c r="D36" s="1103"/>
      <c r="E36" s="1103"/>
      <c r="F36" s="1103"/>
      <c r="G36" s="1103"/>
      <c r="H36" s="1105"/>
      <c r="I36" s="230"/>
      <c r="J36" s="231"/>
      <c r="K36" s="232">
        <f>VLOOKUP(A36,EQUIPOS!A6:D163,4,FALSE)</f>
        <v>7446.5698568969328</v>
      </c>
      <c r="L36" s="233"/>
      <c r="M36" s="296">
        <v>1.25</v>
      </c>
      <c r="N36" s="235">
        <f>K36/M36</f>
        <v>5957.2558855175466</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1592.2391916666668</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7549.4950771842132</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564</v>
      </c>
      <c r="B48" s="49" t="str">
        <f>VLOOKUP(A48,MATERIALES!A5:D373,3,FALSE)</f>
        <v xml:space="preserve">Material seleccionado para Relleno
</v>
      </c>
      <c r="C48" s="244"/>
      <c r="D48" s="244"/>
      <c r="E48" s="244"/>
      <c r="F48" s="244"/>
      <c r="G48" s="244"/>
      <c r="H48" s="244"/>
      <c r="I48" s="244"/>
      <c r="J48" s="274" t="str">
        <f>VLOOKUP(A48,MATERIALES!A4:D640,2,FALSE)</f>
        <v>m3</v>
      </c>
      <c r="K48" s="245">
        <v>0.5</v>
      </c>
      <c r="L48" s="230"/>
      <c r="M48" s="338">
        <f>VLOOKUP(A48,MATERIALES!A5:D396,4,FALSE)</f>
        <v>13811.391991287659</v>
      </c>
      <c r="N48" s="235">
        <f>K48*M48</f>
        <v>6905.6959956438295</v>
      </c>
    </row>
    <row r="49" spans="1:14">
      <c r="A49" s="138" t="s">
        <v>877</v>
      </c>
      <c r="B49" s="49" t="str">
        <f>VLOOKUP(A49,MATERIALES!A6:D373,3,FALSE)</f>
        <v>Cemento Asfaltico 60-70</v>
      </c>
      <c r="C49" s="348"/>
      <c r="D49" s="348"/>
      <c r="E49" s="348"/>
      <c r="F49" s="348"/>
      <c r="G49" s="348"/>
      <c r="H49" s="348"/>
      <c r="I49" s="348"/>
      <c r="J49" s="275" t="str">
        <f>VLOOKUP(A49,MATERIALES!A5:D641,2,FALSE)</f>
        <v>kg</v>
      </c>
      <c r="K49" s="336">
        <v>0.5</v>
      </c>
      <c r="L49" s="344"/>
      <c r="M49" s="338">
        <f>VLOOKUP(A49,MATERIALES!A6:D397,4,FALSE)</f>
        <v>1610.07</v>
      </c>
      <c r="N49" s="235">
        <f>K49*M49</f>
        <v>805.03499999999997</v>
      </c>
    </row>
    <row r="50" spans="1:14">
      <c r="A50" s="138" t="s">
        <v>905</v>
      </c>
      <c r="B50" s="49" t="str">
        <f>VLOOKUP(A50,MATERIALES!A6:D373,3,FALSE)</f>
        <v>Concreto Resistencia  14 (Mpa)</v>
      </c>
      <c r="C50" s="348"/>
      <c r="D50" s="348"/>
      <c r="E50" s="348"/>
      <c r="F50" s="348"/>
      <c r="G50" s="348"/>
      <c r="H50" s="348"/>
      <c r="I50" s="348"/>
      <c r="J50" s="275" t="str">
        <f>VLOOKUP(A50,MATERIALES!A6:D642,2,FALSE)</f>
        <v>m3</v>
      </c>
      <c r="K50" s="336">
        <v>1.01</v>
      </c>
      <c r="L50" s="344"/>
      <c r="M50" s="338">
        <f>VLOOKUP(A50,MATERIALES!A6:D398,4,FALSE)</f>
        <v>383537</v>
      </c>
      <c r="N50" s="235">
        <f>K50*M50</f>
        <v>387372.37</v>
      </c>
    </row>
    <row r="51" spans="1:14">
      <c r="A51" s="138" t="s">
        <v>941</v>
      </c>
      <c r="B51" s="49" t="str">
        <f>VLOOKUP(A51,MATERIALES!A6:D373,3,FALSE)</f>
        <v xml:space="preserve">Formaleta (gaviones, juntas de bordillos, juntas de cunetas, muros, concretos clase D,E, F y G)
</v>
      </c>
      <c r="C51" s="348"/>
      <c r="D51" s="348"/>
      <c r="E51" s="348"/>
      <c r="F51" s="348"/>
      <c r="G51" s="348"/>
      <c r="H51" s="348"/>
      <c r="I51" s="348"/>
      <c r="J51" s="275" t="str">
        <f>VLOOKUP(A51,MATERIALES!A6:D643,2,FALSE)</f>
        <v>m2</v>
      </c>
      <c r="K51" s="336">
        <v>0.3</v>
      </c>
      <c r="L51" s="344"/>
      <c r="M51" s="338">
        <f>VLOOKUP(A51,MATERIALES!A6:D399,4,FALSE)</f>
        <v>4267.015774259763</v>
      </c>
      <c r="N51" s="235">
        <f>K51*M51</f>
        <v>1280.1047322779289</v>
      </c>
    </row>
    <row r="52" spans="1:14" ht="15.75" thickBot="1">
      <c r="B52" s="49"/>
      <c r="C52" s="273"/>
      <c r="D52" s="273"/>
      <c r="E52" s="273"/>
      <c r="F52" s="273"/>
      <c r="G52" s="273"/>
      <c r="H52" s="273"/>
      <c r="I52" s="273"/>
      <c r="J52" s="358"/>
      <c r="K52" s="118"/>
      <c r="L52" s="286"/>
      <c r="M52" s="338"/>
      <c r="N52" s="235"/>
    </row>
    <row r="53" spans="1:14" ht="15.75" thickBot="1">
      <c r="B53" s="1069" t="s">
        <v>1037</v>
      </c>
      <c r="C53" s="1070"/>
      <c r="D53" s="1070"/>
      <c r="E53" s="1070"/>
      <c r="F53" s="1070"/>
      <c r="G53" s="1070"/>
      <c r="H53" s="1070"/>
      <c r="I53" s="1070"/>
      <c r="J53" s="1070"/>
      <c r="K53" s="1070"/>
      <c r="L53" s="1070"/>
      <c r="M53" s="1071"/>
      <c r="N53" s="334">
        <f>SUM(N48:N52)</f>
        <v>396363.20572792174</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A58" t="s">
        <v>1110</v>
      </c>
      <c r="B58" s="52" t="str">
        <f>VLOOKUP(A58,TRANSPORTE!A1:D117,3,FALSE)</f>
        <v>Transporte de concreto</v>
      </c>
      <c r="C58" s="279"/>
      <c r="D58" s="279"/>
      <c r="E58" s="279"/>
      <c r="F58" s="279"/>
      <c r="G58" s="279"/>
      <c r="H58" s="274" t="s">
        <v>1474</v>
      </c>
      <c r="I58" s="242">
        <v>1.01</v>
      </c>
      <c r="J58" s="249">
        <v>1</v>
      </c>
      <c r="K58" s="242">
        <f>I58*J58</f>
        <v>1.01</v>
      </c>
      <c r="L58" s="1106">
        <f>VLOOKUP(A58,TRANSPORTE!A1:D117,4,FALSE)</f>
        <v>946.969696969697</v>
      </c>
      <c r="M58" s="1107"/>
      <c r="N58" s="250">
        <f>K58*L58</f>
        <v>956.43939393939399</v>
      </c>
    </row>
    <row r="59" spans="1:14">
      <c r="A59" t="s">
        <v>1162</v>
      </c>
      <c r="B59" s="52" t="str">
        <f>VLOOKUP(A59,TRANSPORTE!A1:D117,3,FALSE)</f>
        <v>Transporte de material seleccionado para relleno</v>
      </c>
      <c r="C59" s="53"/>
      <c r="D59" s="53"/>
      <c r="E59" s="53"/>
      <c r="F59" s="53"/>
      <c r="G59" s="53"/>
      <c r="H59" s="274" t="s">
        <v>1474</v>
      </c>
      <c r="I59" s="242">
        <v>0.5</v>
      </c>
      <c r="J59" s="249">
        <v>1</v>
      </c>
      <c r="K59" s="242">
        <f>I59*J59</f>
        <v>0.5</v>
      </c>
      <c r="L59" s="1106">
        <f>VLOOKUP(A59,TRANSPORTE!A1:D117,4,FALSE)</f>
        <v>946.969696969697</v>
      </c>
      <c r="M59" s="1107"/>
      <c r="N59" s="250">
        <f>K59*L59</f>
        <v>473.4848484848485</v>
      </c>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272"/>
      <c r="C63" s="273"/>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f>N58+N59+N60+N61+N62</f>
        <v>1429.9242424242425</v>
      </c>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092"/>
      <c r="N68" s="101" t="s">
        <v>1035</v>
      </c>
    </row>
    <row r="69" spans="1:15">
      <c r="A69" s="139" t="s">
        <v>13</v>
      </c>
      <c r="B69" s="55" t="str">
        <f>VLOOKUP(A69,'MANO DE OBRA'!A8:D68,3,FALSE)</f>
        <v>Obrero (5)</v>
      </c>
      <c r="C69" s="53"/>
      <c r="D69" s="53"/>
      <c r="E69" s="53"/>
      <c r="F69" s="53"/>
      <c r="G69" s="53"/>
      <c r="H69" s="53"/>
      <c r="I69" s="255">
        <f>K69/J69*100</f>
        <v>122952.83333333334</v>
      </c>
      <c r="J69" s="256">
        <v>185</v>
      </c>
      <c r="K69" s="257">
        <f>VLOOKUP(A69,'MANO DE OBRA'!A8:D99,4,FALSE)</f>
        <v>227462.74166666667</v>
      </c>
      <c r="L69" s="56"/>
      <c r="M69" s="357">
        <v>10</v>
      </c>
      <c r="N69" s="335">
        <f>K69/M69</f>
        <v>22746.274166666666</v>
      </c>
      <c r="O69" s="109"/>
    </row>
    <row r="70" spans="1:15">
      <c r="A70" s="139" t="s">
        <v>30</v>
      </c>
      <c r="B70" s="55" t="str">
        <f>VLOOKUP(A70,'MANO DE OBRA'!A8:D69,3,FALSE)</f>
        <v>Oficial</v>
      </c>
      <c r="C70" s="53"/>
      <c r="D70" s="53"/>
      <c r="E70" s="53"/>
      <c r="F70" s="53"/>
      <c r="G70" s="53"/>
      <c r="H70" s="53"/>
      <c r="I70" s="255">
        <f>K70/J70*100</f>
        <v>49181.133333333331</v>
      </c>
      <c r="J70" s="256">
        <v>185</v>
      </c>
      <c r="K70" s="257">
        <f>VLOOKUP(A70,'MANO DE OBRA'!A8:D100,4,FALSE)</f>
        <v>90985.096666666665</v>
      </c>
      <c r="L70" s="56"/>
      <c r="M70" s="357">
        <v>10</v>
      </c>
      <c r="N70" s="335">
        <f>K70/M70</f>
        <v>9098.5096666666668</v>
      </c>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119"/>
    </row>
    <row r="75" spans="1:15" ht="15.75" thickBot="1">
      <c r="B75" s="1078" t="s">
        <v>1037</v>
      </c>
      <c r="C75" s="1079"/>
      <c r="D75" s="1079"/>
      <c r="E75" s="1079"/>
      <c r="F75" s="1079"/>
      <c r="G75" s="1079"/>
      <c r="H75" s="1079"/>
      <c r="I75" s="1079"/>
      <c r="J75" s="1079"/>
      <c r="K75" s="1079"/>
      <c r="L75" s="1079"/>
      <c r="M75" s="1080"/>
      <c r="N75" s="373">
        <f>SUM(N69:N74)</f>
        <v>31844.783833333335</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437187.40888086357</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87437.481776172717</v>
      </c>
      <c r="M82" s="1066"/>
      <c r="N82" s="57"/>
    </row>
    <row r="83" spans="1:14">
      <c r="B83" s="92" t="s">
        <v>1057</v>
      </c>
      <c r="C83" s="93"/>
      <c r="D83" s="93"/>
      <c r="E83" s="93"/>
      <c r="F83" s="93"/>
      <c r="G83" s="93"/>
      <c r="H83" s="93"/>
      <c r="I83" s="90"/>
      <c r="J83" s="91"/>
      <c r="K83" s="267">
        <v>0.05</v>
      </c>
      <c r="L83" s="1065">
        <f>N77*K83</f>
        <v>21859.370444043179</v>
      </c>
      <c r="M83" s="1066"/>
      <c r="N83" s="57"/>
    </row>
    <row r="84" spans="1:14" ht="15.75" thickBot="1">
      <c r="B84" s="94" t="s">
        <v>1058</v>
      </c>
      <c r="C84" s="95"/>
      <c r="D84" s="95"/>
      <c r="E84" s="95"/>
      <c r="F84" s="95"/>
      <c r="G84" s="95"/>
      <c r="H84" s="95"/>
      <c r="I84" s="96"/>
      <c r="J84" s="97"/>
      <c r="K84" s="268">
        <v>0.05</v>
      </c>
      <c r="L84" s="1067">
        <f>N77*K84</f>
        <v>21859.370444043179</v>
      </c>
      <c r="M84" s="1068"/>
      <c r="N84" s="57"/>
    </row>
    <row r="85" spans="1:14" ht="15.75" thickBot="1">
      <c r="B85" s="1069" t="s">
        <v>1037</v>
      </c>
      <c r="C85" s="1070"/>
      <c r="D85" s="1070"/>
      <c r="E85" s="1070"/>
      <c r="F85" s="1070"/>
      <c r="G85" s="1070"/>
      <c r="H85" s="1070"/>
      <c r="I85" s="1070"/>
      <c r="J85" s="1070"/>
      <c r="K85" s="1070"/>
      <c r="L85" s="1070"/>
      <c r="M85" s="1071"/>
      <c r="N85" s="58">
        <f>L82+L83+L84</f>
        <v>131156.22266425908</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568343.63154512271</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16" sqref="B116"/>
    </sheetView>
  </sheetViews>
  <sheetFormatPr baseColWidth="10" defaultRowHeight="1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8.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1316</v>
      </c>
      <c r="C31" s="84" t="s">
        <v>1317</v>
      </c>
      <c r="D31" s="85"/>
      <c r="E31" s="85"/>
      <c r="F31" s="85"/>
      <c r="G31" s="85"/>
      <c r="H31" s="85"/>
      <c r="I31" s="85"/>
      <c r="J31" s="85"/>
      <c r="K31" s="366"/>
      <c r="L31" s="269" t="s">
        <v>144</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113.73137083333332</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113.73137083333332</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773</v>
      </c>
      <c r="B48" s="49" t="str">
        <f>VLOOKUP(A48,MATERIALES!A5:D373,3,FALSE)</f>
        <v>Tubería de Plástico</v>
      </c>
      <c r="C48" s="244"/>
      <c r="D48" s="244"/>
      <c r="E48" s="244"/>
      <c r="F48" s="244"/>
      <c r="G48" s="244"/>
      <c r="H48" s="244"/>
      <c r="I48" s="231"/>
      <c r="J48" s="187" t="str">
        <f>VLOOKUP(A48,MATERIALES!A4:D640,2,FALSE)</f>
        <v>m</v>
      </c>
      <c r="K48" s="245">
        <v>1</v>
      </c>
      <c r="L48" s="230"/>
      <c r="M48" s="338">
        <f>VLOOKUP(A48,MATERIALES!A5:D396,4,FALSE)</f>
        <v>9633.754820572598</v>
      </c>
      <c r="N48" s="235">
        <f>K48*M48</f>
        <v>9633.754820572598</v>
      </c>
    </row>
    <row r="49" spans="1:14">
      <c r="A49" s="138"/>
      <c r="B49" s="49"/>
      <c r="C49" s="348"/>
      <c r="D49" s="348"/>
      <c r="E49" s="348"/>
      <c r="F49" s="348"/>
      <c r="G49" s="348"/>
      <c r="H49" s="348"/>
      <c r="I49" s="348"/>
      <c r="J49" s="274"/>
      <c r="K49" s="336"/>
      <c r="L49" s="344"/>
      <c r="M49" s="338"/>
      <c r="N49" s="235"/>
    </row>
    <row r="50" spans="1:14">
      <c r="A50" s="138"/>
      <c r="B50" s="49"/>
      <c r="C50" s="348"/>
      <c r="D50" s="348"/>
      <c r="E50" s="348"/>
      <c r="F50" s="348"/>
      <c r="G50" s="348"/>
      <c r="H50" s="348"/>
      <c r="I50" s="348"/>
      <c r="J50" s="274"/>
      <c r="K50" s="336"/>
      <c r="L50" s="344"/>
      <c r="M50" s="338"/>
      <c r="N50" s="235"/>
    </row>
    <row r="51" spans="1:14">
      <c r="A51" s="138"/>
      <c r="B51" s="49"/>
      <c r="C51" s="348"/>
      <c r="D51" s="348"/>
      <c r="E51" s="348"/>
      <c r="F51" s="348"/>
      <c r="G51" s="348"/>
      <c r="H51" s="348"/>
      <c r="I51" s="348"/>
      <c r="J51" s="274"/>
      <c r="K51" s="336"/>
      <c r="L51" s="344"/>
      <c r="M51" s="338"/>
      <c r="N51" s="235"/>
    </row>
    <row r="52" spans="1:14" ht="15.75" thickBot="1">
      <c r="B52" s="49"/>
      <c r="C52" s="273"/>
      <c r="D52" s="273"/>
      <c r="E52" s="273"/>
      <c r="F52" s="273"/>
      <c r="G52" s="273"/>
      <c r="H52" s="273"/>
      <c r="I52" s="273"/>
      <c r="J52" s="358"/>
      <c r="K52" s="118"/>
      <c r="L52" s="286"/>
      <c r="M52" s="338"/>
      <c r="N52" s="235"/>
    </row>
    <row r="53" spans="1:14" ht="15.75" thickBot="1">
      <c r="B53" s="1069" t="s">
        <v>1037</v>
      </c>
      <c r="C53" s="1070"/>
      <c r="D53" s="1070"/>
      <c r="E53" s="1070"/>
      <c r="F53" s="1070"/>
      <c r="G53" s="1070"/>
      <c r="H53" s="1070"/>
      <c r="I53" s="1070"/>
      <c r="J53" s="1070"/>
      <c r="K53" s="1070"/>
      <c r="L53" s="1070"/>
      <c r="M53" s="1071"/>
      <c r="N53" s="334">
        <f>SUM(N48:N52)</f>
        <v>9633.754820572598</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B58" s="52"/>
      <c r="C58" s="279"/>
      <c r="D58" s="279"/>
      <c r="E58" s="279"/>
      <c r="F58" s="279"/>
      <c r="G58" s="279"/>
      <c r="H58" s="274"/>
      <c r="I58" s="242"/>
      <c r="J58" s="249"/>
      <c r="K58" s="242"/>
      <c r="L58" s="1106"/>
      <c r="M58" s="1107"/>
      <c r="N58" s="250"/>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361"/>
      <c r="C63" s="362"/>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092"/>
      <c r="N68" s="101" t="s">
        <v>1035</v>
      </c>
    </row>
    <row r="69" spans="1:15">
      <c r="A69" s="139" t="s">
        <v>9</v>
      </c>
      <c r="B69" s="55" t="str">
        <f>VLOOKUP(A69,'MANO DE OBRA'!A8:D68,3,FALSE)</f>
        <v>Obrero (3)</v>
      </c>
      <c r="C69" s="53"/>
      <c r="D69" s="53"/>
      <c r="E69" s="53"/>
      <c r="F69" s="53"/>
      <c r="G69" s="53"/>
      <c r="H69" s="53"/>
      <c r="I69" s="255">
        <f>K69/J69*100</f>
        <v>73771.7</v>
      </c>
      <c r="J69" s="256">
        <v>185</v>
      </c>
      <c r="K69" s="257">
        <f>VLOOKUP(A69,'MANO DE OBRA'!A8:D99,4,FALSE)</f>
        <v>136477.64499999999</v>
      </c>
      <c r="L69" s="56"/>
      <c r="M69" s="357">
        <v>100</v>
      </c>
      <c r="N69" s="335">
        <f>K69/M69</f>
        <v>1364.7764499999998</v>
      </c>
      <c r="O69" s="109"/>
    </row>
    <row r="70" spans="1:15">
      <c r="A70" s="139" t="s">
        <v>30</v>
      </c>
      <c r="B70" s="55" t="str">
        <f>VLOOKUP(A70,'MANO DE OBRA'!A8:D69,3,FALSE)</f>
        <v>Oficial</v>
      </c>
      <c r="C70" s="53"/>
      <c r="D70" s="53"/>
      <c r="E70" s="53"/>
      <c r="F70" s="53"/>
      <c r="G70" s="53"/>
      <c r="H70" s="53"/>
      <c r="I70" s="255">
        <f>K70/J70*100</f>
        <v>49181.133333333331</v>
      </c>
      <c r="J70" s="256">
        <v>185</v>
      </c>
      <c r="K70" s="257">
        <f>VLOOKUP(A70,'MANO DE OBRA'!A8:D100,4,FALSE)</f>
        <v>90985.096666666665</v>
      </c>
      <c r="L70" s="56"/>
      <c r="M70" s="357">
        <v>100</v>
      </c>
      <c r="N70" s="335">
        <f>K70/M70</f>
        <v>909.85096666666664</v>
      </c>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51"/>
    </row>
    <row r="75" spans="1:15" ht="15.75" thickBot="1">
      <c r="B75" s="1078" t="s">
        <v>1037</v>
      </c>
      <c r="C75" s="1079"/>
      <c r="D75" s="1079"/>
      <c r="E75" s="1079"/>
      <c r="F75" s="1079"/>
      <c r="G75" s="1079"/>
      <c r="H75" s="1079"/>
      <c r="I75" s="1079"/>
      <c r="J75" s="1079"/>
      <c r="K75" s="1079"/>
      <c r="L75" s="1079"/>
      <c r="M75" s="1080"/>
      <c r="N75" s="264">
        <f>SUM(N69:N74)</f>
        <v>2274.6274166666662</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12022.113608072597</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2404.4227216145196</v>
      </c>
      <c r="M82" s="1066"/>
      <c r="N82" s="57"/>
    </row>
    <row r="83" spans="1:14">
      <c r="B83" s="92" t="s">
        <v>1057</v>
      </c>
      <c r="C83" s="93"/>
      <c r="D83" s="93"/>
      <c r="E83" s="93"/>
      <c r="F83" s="93"/>
      <c r="G83" s="93"/>
      <c r="H83" s="93"/>
      <c r="I83" s="90"/>
      <c r="J83" s="91"/>
      <c r="K83" s="267">
        <v>0.05</v>
      </c>
      <c r="L83" s="1065">
        <f>N77*K83</f>
        <v>601.10568040362989</v>
      </c>
      <c r="M83" s="1066"/>
      <c r="N83" s="57"/>
    </row>
    <row r="84" spans="1:14" ht="15.75" thickBot="1">
      <c r="B84" s="94" t="s">
        <v>1058</v>
      </c>
      <c r="C84" s="95"/>
      <c r="D84" s="95"/>
      <c r="E84" s="95"/>
      <c r="F84" s="95"/>
      <c r="G84" s="95"/>
      <c r="H84" s="95"/>
      <c r="I84" s="96"/>
      <c r="J84" s="97"/>
      <c r="K84" s="268">
        <v>0.05</v>
      </c>
      <c r="L84" s="1067">
        <f>N77*K84</f>
        <v>601.10568040362989</v>
      </c>
      <c r="M84" s="1068"/>
      <c r="N84" s="57"/>
    </row>
    <row r="85" spans="1:14" ht="15.75" thickBot="1">
      <c r="B85" s="1069" t="s">
        <v>1037</v>
      </c>
      <c r="C85" s="1070"/>
      <c r="D85" s="1070"/>
      <c r="E85" s="1070"/>
      <c r="F85" s="1070"/>
      <c r="G85" s="1070"/>
      <c r="H85" s="1070"/>
      <c r="I85" s="1070"/>
      <c r="J85" s="1070"/>
      <c r="K85" s="1070"/>
      <c r="L85" s="1070"/>
      <c r="M85" s="1071"/>
      <c r="N85" s="58">
        <f>L82+L83+L84</f>
        <v>3606.6340824217791</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15628.747690494376</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16" sqref="B116"/>
    </sheetView>
  </sheetViews>
  <sheetFormatPr baseColWidth="10" defaultRowHeight="1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312" t="s">
        <v>1028</v>
      </c>
      <c r="D30" s="1313"/>
      <c r="E30" s="1313"/>
      <c r="F30" s="1313"/>
      <c r="G30" s="1313"/>
      <c r="H30" s="1313"/>
      <c r="I30" s="1313"/>
      <c r="J30" s="367"/>
      <c r="K30" s="270"/>
      <c r="L30" s="1143" t="s">
        <v>1029</v>
      </c>
      <c r="M30" s="1144"/>
      <c r="N30" s="77" t="s">
        <v>1030</v>
      </c>
    </row>
    <row r="31" spans="1:14" ht="30" customHeight="1" thickBot="1">
      <c r="A31" t="s">
        <v>1351</v>
      </c>
      <c r="B31" s="83" t="s">
        <v>1076</v>
      </c>
      <c r="C31" s="1314" t="s">
        <v>1526</v>
      </c>
      <c r="D31" s="1315"/>
      <c r="E31" s="1315"/>
      <c r="F31" s="1315"/>
      <c r="G31" s="1315"/>
      <c r="H31" s="1315"/>
      <c r="I31" s="1315"/>
      <c r="J31" s="1315"/>
      <c r="K31" s="375"/>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1705.9705624999999</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1705.9705624999999</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630</v>
      </c>
      <c r="B48" s="49" t="str">
        <f>VLOOKUP(A48,MATERIALES!A5:D373,3,FALSE)</f>
        <v xml:space="preserve">Piedra para gavión
</v>
      </c>
      <c r="C48" s="244"/>
      <c r="D48" s="244"/>
      <c r="E48" s="244"/>
      <c r="F48" s="244"/>
      <c r="G48" s="244"/>
      <c r="H48" s="244"/>
      <c r="I48" s="244"/>
      <c r="J48" s="274" t="str">
        <f>VLOOKUP(A48,MATERIALES!A4:D640,2,FALSE)</f>
        <v>m3</v>
      </c>
      <c r="K48" s="245">
        <v>1.1000000000000001</v>
      </c>
      <c r="L48" s="230"/>
      <c r="M48" s="338">
        <f>VLOOKUP(A48,MATERIALES!A5:D396,4,FALSE)</f>
        <v>45220</v>
      </c>
      <c r="N48" s="235">
        <f>K48*M48</f>
        <v>49742.000000000007</v>
      </c>
    </row>
    <row r="49" spans="1:14">
      <c r="A49" s="138" t="s">
        <v>853</v>
      </c>
      <c r="B49" s="49" t="str">
        <f>VLOOKUP(A49,MATERIALES!A6:D373,3,FALSE)</f>
        <v>Alambre galvanizado No. 12</v>
      </c>
      <c r="C49" s="348"/>
      <c r="D49" s="348"/>
      <c r="E49" s="348"/>
      <c r="F49" s="348"/>
      <c r="G49" s="348"/>
      <c r="H49" s="348"/>
      <c r="I49" s="348"/>
      <c r="J49" s="275" t="str">
        <f>VLOOKUP(A49,MATERIALES!A5:D641,2,FALSE)</f>
        <v>kg</v>
      </c>
      <c r="K49" s="336">
        <v>1.1499999999999999</v>
      </c>
      <c r="L49" s="344"/>
      <c r="M49" s="338">
        <f>VLOOKUP(A49,MATERIALES!A6:D397,4,FALSE)</f>
        <v>4600</v>
      </c>
      <c r="N49" s="235">
        <f>K49*M49</f>
        <v>5290</v>
      </c>
    </row>
    <row r="50" spans="1:14">
      <c r="A50" s="138" t="s">
        <v>608</v>
      </c>
      <c r="B50" s="49" t="str">
        <f>VLOOKUP(A50,MATERIALES!A6:D373,3,FALSE)</f>
        <v>Mortero 1:3 De recubrimiento</v>
      </c>
      <c r="C50" s="348"/>
      <c r="D50" s="348"/>
      <c r="E50" s="348"/>
      <c r="F50" s="348"/>
      <c r="G50" s="348"/>
      <c r="H50" s="348"/>
      <c r="I50" s="348"/>
      <c r="J50" s="275" t="str">
        <f>VLOOKUP(A50,MATERIALES!A6:D642,2,FALSE)</f>
        <v>m3</v>
      </c>
      <c r="K50" s="336">
        <v>0.12</v>
      </c>
      <c r="L50" s="344"/>
      <c r="M50" s="338">
        <f>VLOOKUP(A50,MATERIALES!A6:D398,4,FALSE)</f>
        <v>234366.57198835653</v>
      </c>
      <c r="N50" s="235">
        <f>K50*M50</f>
        <v>28123.988638602783</v>
      </c>
    </row>
    <row r="51" spans="1:14">
      <c r="A51" s="138" t="s">
        <v>941</v>
      </c>
      <c r="B51" s="49" t="str">
        <f>VLOOKUP(A51,MATERIALES!A6:D373,3,FALSE)</f>
        <v xml:space="preserve">Formaleta (gaviones, juntas de bordillos, juntas de cunetas, muros, concretos clase D,E, F y G)
</v>
      </c>
      <c r="C51" s="348"/>
      <c r="D51" s="348"/>
      <c r="E51" s="348"/>
      <c r="F51" s="348"/>
      <c r="G51" s="348"/>
      <c r="H51" s="348"/>
      <c r="I51" s="348"/>
      <c r="J51" s="275" t="str">
        <f>VLOOKUP(A51,MATERIALES!A6:D643,2,FALSE)</f>
        <v>m2</v>
      </c>
      <c r="K51" s="336">
        <v>2</v>
      </c>
      <c r="L51" s="344"/>
      <c r="M51" s="338">
        <f>VLOOKUP(A51,MATERIALES!A6:D399,4,FALSE)</f>
        <v>4267.015774259763</v>
      </c>
      <c r="N51" s="235">
        <f>K51*M51</f>
        <v>8534.031548519526</v>
      </c>
    </row>
    <row r="52" spans="1:14" ht="15.75" thickBot="1">
      <c r="A52" t="s">
        <v>1005</v>
      </c>
      <c r="B52" s="49" t="str">
        <f>VLOOKUP(A52,MATERIALES!A7:D373,3,FALSE)</f>
        <v>Malla para gaviones (2M3)</v>
      </c>
      <c r="C52" s="273"/>
      <c r="D52" s="273"/>
      <c r="E52" s="273"/>
      <c r="F52" s="273"/>
      <c r="G52" s="273"/>
      <c r="H52" s="273"/>
      <c r="I52" s="273"/>
      <c r="J52" s="356" t="str">
        <f>VLOOKUP(A52,MATERIALES!A6:D644,2,FALSE)</f>
        <v>u</v>
      </c>
      <c r="K52" s="118">
        <v>0.5</v>
      </c>
      <c r="L52" s="286"/>
      <c r="M52" s="338">
        <f>VLOOKUP(A52,MATERIALES!A7:D400,4,FALSE)</f>
        <v>70000</v>
      </c>
      <c r="N52" s="235">
        <f>K52*M52</f>
        <v>35000</v>
      </c>
    </row>
    <row r="53" spans="1:14" ht="15.75" thickBot="1">
      <c r="B53" s="1069" t="s">
        <v>1037</v>
      </c>
      <c r="C53" s="1070"/>
      <c r="D53" s="1070"/>
      <c r="E53" s="1070"/>
      <c r="F53" s="1070"/>
      <c r="G53" s="1070"/>
      <c r="H53" s="1070"/>
      <c r="I53" s="1070"/>
      <c r="J53" s="1070"/>
      <c r="K53" s="1070"/>
      <c r="L53" s="1070"/>
      <c r="M53" s="1071"/>
      <c r="N53" s="334">
        <f>SUM(N48:N52)</f>
        <v>126690.02018712233</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A58" t="s">
        <v>1182</v>
      </c>
      <c r="B58" s="52" t="str">
        <f>VLOOKUP(A58,TRANSPORTE!A1:D117,3,FALSE)</f>
        <v>Transporte de piedra para gaviones</v>
      </c>
      <c r="C58" s="279"/>
      <c r="D58" s="279"/>
      <c r="E58" s="279"/>
      <c r="F58" s="279"/>
      <c r="G58" s="279"/>
      <c r="H58" s="274" t="s">
        <v>339</v>
      </c>
      <c r="I58" s="242">
        <v>1.1000000000000001</v>
      </c>
      <c r="J58" s="249">
        <v>1</v>
      </c>
      <c r="K58" s="242">
        <f>I58*J58</f>
        <v>1.1000000000000001</v>
      </c>
      <c r="L58" s="1106">
        <f>VLOOKUP(A58,TRANSPORTE!A1:D117,4,FALSE)</f>
        <v>946.969696969697</v>
      </c>
      <c r="M58" s="1107"/>
      <c r="N58" s="250">
        <f>K58*L58</f>
        <v>1041.6666666666667</v>
      </c>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272"/>
      <c r="C63" s="273"/>
      <c r="D63" s="273"/>
      <c r="E63" s="273"/>
      <c r="F63" s="273"/>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f>N58+N59+N60+N61+N62</f>
        <v>1041.6666666666667</v>
      </c>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092"/>
      <c r="N68" s="101" t="s">
        <v>1035</v>
      </c>
    </row>
    <row r="69" spans="1:15">
      <c r="A69" s="139" t="s">
        <v>11</v>
      </c>
      <c r="B69" s="55" t="str">
        <f>VLOOKUP(A69,'MANO DE OBRA'!A8:D68,3,FALSE)</f>
        <v>Obrero (4)</v>
      </c>
      <c r="C69" s="53"/>
      <c r="D69" s="53"/>
      <c r="E69" s="53"/>
      <c r="F69" s="53"/>
      <c r="G69" s="53"/>
      <c r="H69" s="53"/>
      <c r="I69" s="255">
        <f>K69/J69*100</f>
        <v>98362.266666666663</v>
      </c>
      <c r="J69" s="256">
        <v>185</v>
      </c>
      <c r="K69" s="257">
        <f>VLOOKUP(A69,'MANO DE OBRA'!A8:D99,4,FALSE)</f>
        <v>181970.19333333333</v>
      </c>
      <c r="L69" s="56"/>
      <c r="M69" s="357">
        <v>8</v>
      </c>
      <c r="N69" s="335">
        <f>K69/M69</f>
        <v>22746.274166666666</v>
      </c>
      <c r="O69" s="109"/>
    </row>
    <row r="70" spans="1:15">
      <c r="A70" s="139" t="s">
        <v>30</v>
      </c>
      <c r="B70" s="55" t="str">
        <f>VLOOKUP(A70,'MANO DE OBRA'!A8:D69,3,FALSE)</f>
        <v>Oficial</v>
      </c>
      <c r="C70" s="53"/>
      <c r="D70" s="53"/>
      <c r="E70" s="53"/>
      <c r="F70" s="53"/>
      <c r="G70" s="53"/>
      <c r="H70" s="53"/>
      <c r="I70" s="255">
        <f>K70/J70*100</f>
        <v>49181.133333333331</v>
      </c>
      <c r="J70" s="256">
        <v>185</v>
      </c>
      <c r="K70" s="257">
        <f>VLOOKUP(A70,'MANO DE OBRA'!A8:D100,4,FALSE)</f>
        <v>90985.096666666665</v>
      </c>
      <c r="L70" s="56"/>
      <c r="M70" s="357">
        <v>8</v>
      </c>
      <c r="N70" s="335">
        <f>K70/M70</f>
        <v>11373.137083333333</v>
      </c>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119"/>
    </row>
    <row r="75" spans="1:15" ht="15.75" thickBot="1">
      <c r="B75" s="1078" t="s">
        <v>1037</v>
      </c>
      <c r="C75" s="1079"/>
      <c r="D75" s="1079"/>
      <c r="E75" s="1079"/>
      <c r="F75" s="1079"/>
      <c r="G75" s="1079"/>
      <c r="H75" s="1079"/>
      <c r="I75" s="1079"/>
      <c r="J75" s="1079"/>
      <c r="K75" s="1079"/>
      <c r="L75" s="1079"/>
      <c r="M75" s="1080"/>
      <c r="N75" s="373">
        <f>SUM(N69:N74)</f>
        <v>34119.411249999997</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163557.06866628901</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32711.413733257803</v>
      </c>
      <c r="M82" s="1066"/>
      <c r="N82" s="57"/>
    </row>
    <row r="83" spans="1:14">
      <c r="B83" s="92" t="s">
        <v>1057</v>
      </c>
      <c r="C83" s="93"/>
      <c r="D83" s="93"/>
      <c r="E83" s="93"/>
      <c r="F83" s="93"/>
      <c r="G83" s="93"/>
      <c r="H83" s="93"/>
      <c r="I83" s="90"/>
      <c r="J83" s="91"/>
      <c r="K83" s="267">
        <v>0.05</v>
      </c>
      <c r="L83" s="1065">
        <f>N77*K83</f>
        <v>8177.8534333144507</v>
      </c>
      <c r="M83" s="1066"/>
      <c r="N83" s="57"/>
    </row>
    <row r="84" spans="1:14" ht="15.75" thickBot="1">
      <c r="B84" s="94" t="s">
        <v>1058</v>
      </c>
      <c r="C84" s="95"/>
      <c r="D84" s="95"/>
      <c r="E84" s="95"/>
      <c r="F84" s="95"/>
      <c r="G84" s="95"/>
      <c r="H84" s="95"/>
      <c r="I84" s="96"/>
      <c r="J84" s="97"/>
      <c r="K84" s="268">
        <v>0.05</v>
      </c>
      <c r="L84" s="1067">
        <f>N77*K84</f>
        <v>8177.8534333144507</v>
      </c>
      <c r="M84" s="1068"/>
      <c r="N84" s="57"/>
    </row>
    <row r="85" spans="1:14" ht="15.75" thickBot="1">
      <c r="B85" s="1069" t="s">
        <v>1037</v>
      </c>
      <c r="C85" s="1070"/>
      <c r="D85" s="1070"/>
      <c r="E85" s="1070"/>
      <c r="F85" s="1070"/>
      <c r="G85" s="1070"/>
      <c r="H85" s="1070"/>
      <c r="I85" s="1070"/>
      <c r="J85" s="1070"/>
      <c r="K85" s="1070"/>
      <c r="L85" s="1070"/>
      <c r="M85" s="1071"/>
      <c r="N85" s="58">
        <f>L82+L83+L84</f>
        <v>49067.120599886701</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212624.1892661757</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16" sqref="B116"/>
    </sheetView>
  </sheetViews>
  <sheetFormatPr baseColWidth="10" defaultRowHeight="1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312" t="s">
        <v>1028</v>
      </c>
      <c r="D30" s="1313"/>
      <c r="E30" s="1313"/>
      <c r="F30" s="1313"/>
      <c r="G30" s="1313"/>
      <c r="H30" s="1313"/>
      <c r="I30" s="1313"/>
      <c r="J30" s="367"/>
      <c r="K30" s="270"/>
      <c r="L30" s="1143" t="s">
        <v>1029</v>
      </c>
      <c r="M30" s="1144"/>
      <c r="N30" s="77" t="s">
        <v>1030</v>
      </c>
    </row>
    <row r="31" spans="1:14" ht="27" customHeight="1" thickBot="1">
      <c r="A31" t="s">
        <v>1351</v>
      </c>
      <c r="B31" s="83" t="s">
        <v>1077</v>
      </c>
      <c r="C31" s="1314" t="s">
        <v>1527</v>
      </c>
      <c r="D31" s="1315"/>
      <c r="E31" s="1315"/>
      <c r="F31" s="1315"/>
      <c r="G31" s="1315"/>
      <c r="H31" s="1315"/>
      <c r="I31" s="1315"/>
      <c r="J31" s="1315"/>
      <c r="K31" s="375"/>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1705.9705624999999</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1705.9705624999999</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630</v>
      </c>
      <c r="B48" s="49" t="str">
        <f>VLOOKUP(A48,MATERIALES!A5:D373,3,FALSE)</f>
        <v xml:space="preserve">Piedra para gavión
</v>
      </c>
      <c r="C48" s="244"/>
      <c r="D48" s="244"/>
      <c r="E48" s="244"/>
      <c r="F48" s="244"/>
      <c r="G48" s="244"/>
      <c r="H48" s="244"/>
      <c r="I48" s="244"/>
      <c r="J48" s="274" t="str">
        <f>VLOOKUP(A48,MATERIALES!A4:D640,2,FALSE)</f>
        <v>m3</v>
      </c>
      <c r="K48" s="245">
        <v>1.1000000000000001</v>
      </c>
      <c r="L48" s="230"/>
      <c r="M48" s="338">
        <f>VLOOKUP(A48,MATERIALES!A5:D396,4,FALSE)</f>
        <v>45220</v>
      </c>
      <c r="N48" s="235">
        <f>K48*M48</f>
        <v>49742.000000000007</v>
      </c>
    </row>
    <row r="49" spans="1:14">
      <c r="A49" s="138" t="s">
        <v>853</v>
      </c>
      <c r="B49" s="49" t="str">
        <f>VLOOKUP(A49,MATERIALES!A6:D373,3,FALSE)</f>
        <v>Alambre galvanizado No. 12</v>
      </c>
      <c r="C49" s="348"/>
      <c r="D49" s="348"/>
      <c r="E49" s="348"/>
      <c r="F49" s="348"/>
      <c r="G49" s="348"/>
      <c r="H49" s="348"/>
      <c r="I49" s="348"/>
      <c r="J49" s="275" t="str">
        <f>VLOOKUP(A49,MATERIALES!A5:D641,2,FALSE)</f>
        <v>kg</v>
      </c>
      <c r="K49" s="336">
        <v>1.1499999999999999</v>
      </c>
      <c r="L49" s="344"/>
      <c r="M49" s="338">
        <f>VLOOKUP(A49,MATERIALES!A6:D397,4,FALSE)</f>
        <v>4600</v>
      </c>
      <c r="N49" s="235">
        <f>K49*M49</f>
        <v>5290</v>
      </c>
    </row>
    <row r="50" spans="1:14">
      <c r="A50" s="138" t="s">
        <v>608</v>
      </c>
      <c r="B50" s="49" t="str">
        <f>VLOOKUP(A50,MATERIALES!A6:D373,3,FALSE)</f>
        <v>Mortero 1:3 De recubrimiento</v>
      </c>
      <c r="C50" s="348"/>
      <c r="D50" s="348"/>
      <c r="E50" s="348"/>
      <c r="F50" s="348"/>
      <c r="G50" s="348"/>
      <c r="H50" s="348"/>
      <c r="I50" s="348"/>
      <c r="J50" s="275" t="str">
        <f>VLOOKUP(A50,MATERIALES!A6:D642,2,FALSE)</f>
        <v>m3</v>
      </c>
      <c r="K50" s="336">
        <v>0.12</v>
      </c>
      <c r="L50" s="344"/>
      <c r="M50" s="338">
        <f>VLOOKUP(A50,MATERIALES!A6:D398,4,FALSE)</f>
        <v>234366.57198835653</v>
      </c>
      <c r="N50" s="235">
        <f>K50*M50</f>
        <v>28123.988638602783</v>
      </c>
    </row>
    <row r="51" spans="1:14">
      <c r="A51" s="138" t="s">
        <v>941</v>
      </c>
      <c r="B51" s="49" t="str">
        <f>VLOOKUP(A51,MATERIALES!A6:D373,3,FALSE)</f>
        <v xml:space="preserve">Formaleta (gaviones, juntas de bordillos, juntas de cunetas, muros, concretos clase D,E, F y G)
</v>
      </c>
      <c r="C51" s="348"/>
      <c r="D51" s="348"/>
      <c r="E51" s="348"/>
      <c r="F51" s="348"/>
      <c r="G51" s="348"/>
      <c r="H51" s="348"/>
      <c r="I51" s="348"/>
      <c r="J51" s="275" t="str">
        <f>VLOOKUP(A51,MATERIALES!A6:D643,2,FALSE)</f>
        <v>m2</v>
      </c>
      <c r="K51" s="336">
        <v>2</v>
      </c>
      <c r="L51" s="344"/>
      <c r="M51" s="338">
        <f>VLOOKUP(A51,MATERIALES!A6:D399,4,FALSE)</f>
        <v>4267.015774259763</v>
      </c>
      <c r="N51" s="235">
        <f>K51*M51</f>
        <v>8534.031548519526</v>
      </c>
    </row>
    <row r="52" spans="1:14" ht="15.75" thickBot="1">
      <c r="A52" t="s">
        <v>1009</v>
      </c>
      <c r="B52" s="49" t="str">
        <f>VLOOKUP(A52,MATERIALES!A7:D373,3,FALSE)</f>
        <v>Malla Ciclónica Para Gaviones Galvanizada Aleación Zn-5A1-Mm Cal 12 (2M3)</v>
      </c>
      <c r="C52" s="273"/>
      <c r="D52" s="273"/>
      <c r="E52" s="273"/>
      <c r="F52" s="273"/>
      <c r="G52" s="273"/>
      <c r="H52" s="273"/>
      <c r="I52" s="273"/>
      <c r="J52" s="356" t="str">
        <f>VLOOKUP(A52,MATERIALES!A6:D644,2,FALSE)</f>
        <v>u</v>
      </c>
      <c r="K52" s="118">
        <v>0.5</v>
      </c>
      <c r="L52" s="286"/>
      <c r="M52" s="338">
        <f>VLOOKUP(A52,MATERIALES!A7:D400,4,FALSE)</f>
        <v>120151.17723610339</v>
      </c>
      <c r="N52" s="235">
        <f>K52*M52</f>
        <v>60075.588618051697</v>
      </c>
    </row>
    <row r="53" spans="1:14" ht="15.75" thickBot="1">
      <c r="B53" s="1069" t="s">
        <v>1037</v>
      </c>
      <c r="C53" s="1070"/>
      <c r="D53" s="1070"/>
      <c r="E53" s="1070"/>
      <c r="F53" s="1070"/>
      <c r="G53" s="1070"/>
      <c r="H53" s="1070"/>
      <c r="I53" s="1070"/>
      <c r="J53" s="1070"/>
      <c r="K53" s="1070"/>
      <c r="L53" s="1070"/>
      <c r="M53" s="1071"/>
      <c r="N53" s="334">
        <f>SUM(N48:N52)</f>
        <v>151765.60880517401</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A58" t="s">
        <v>1182</v>
      </c>
      <c r="B58" s="52" t="str">
        <f>VLOOKUP(A58,TRANSPORTE!A1:D117,3,FALSE)</f>
        <v>Transporte de piedra para gaviones</v>
      </c>
      <c r="C58" s="279"/>
      <c r="D58" s="279"/>
      <c r="E58" s="279"/>
      <c r="F58" s="279"/>
      <c r="G58" s="279"/>
      <c r="H58" s="274" t="s">
        <v>339</v>
      </c>
      <c r="I58" s="242">
        <v>1.1000000000000001</v>
      </c>
      <c r="J58" s="249">
        <v>1</v>
      </c>
      <c r="K58" s="242">
        <f>I58*J58</f>
        <v>1.1000000000000001</v>
      </c>
      <c r="L58" s="1106">
        <f>VLOOKUP(A58,TRANSPORTE!A1:D117,4,FALSE)</f>
        <v>946.969696969697</v>
      </c>
      <c r="M58" s="1107"/>
      <c r="N58" s="250">
        <f>K58*L58</f>
        <v>1041.6666666666667</v>
      </c>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361"/>
      <c r="C63" s="362"/>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f>N58+N59+N60+N61+N62</f>
        <v>1041.6666666666667</v>
      </c>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092"/>
      <c r="N68" s="101" t="s">
        <v>1035</v>
      </c>
    </row>
    <row r="69" spans="1:15">
      <c r="A69" s="139" t="s">
        <v>11</v>
      </c>
      <c r="B69" s="55" t="str">
        <f>VLOOKUP(A69,'MANO DE OBRA'!A8:D68,3,FALSE)</f>
        <v>Obrero (4)</v>
      </c>
      <c r="C69" s="53"/>
      <c r="D69" s="53"/>
      <c r="E69" s="53"/>
      <c r="F69" s="53"/>
      <c r="G69" s="53"/>
      <c r="H69" s="53"/>
      <c r="I69" s="255">
        <f>K69/J69*100</f>
        <v>98362.266666666663</v>
      </c>
      <c r="J69" s="256">
        <v>185</v>
      </c>
      <c r="K69" s="257">
        <f>VLOOKUP(A69,'MANO DE OBRA'!A8:D99,4,FALSE)</f>
        <v>181970.19333333333</v>
      </c>
      <c r="L69" s="56"/>
      <c r="M69" s="357">
        <v>8</v>
      </c>
      <c r="N69" s="335">
        <f>K69/M69</f>
        <v>22746.274166666666</v>
      </c>
      <c r="O69" s="109"/>
    </row>
    <row r="70" spans="1:15">
      <c r="A70" s="139" t="s">
        <v>30</v>
      </c>
      <c r="B70" s="55" t="str">
        <f>VLOOKUP(A70,'MANO DE OBRA'!A8:D69,3,FALSE)</f>
        <v>Oficial</v>
      </c>
      <c r="C70" s="53"/>
      <c r="D70" s="53"/>
      <c r="E70" s="53"/>
      <c r="F70" s="53"/>
      <c r="G70" s="53"/>
      <c r="H70" s="53"/>
      <c r="I70" s="255">
        <f>K70/J70*100</f>
        <v>49181.133333333331</v>
      </c>
      <c r="J70" s="256">
        <v>185</v>
      </c>
      <c r="K70" s="257">
        <f>VLOOKUP(A70,'MANO DE OBRA'!A8:D100,4,FALSE)</f>
        <v>90985.096666666665</v>
      </c>
      <c r="L70" s="56"/>
      <c r="M70" s="357">
        <v>8</v>
      </c>
      <c r="N70" s="335">
        <f>K70/M70</f>
        <v>11373.137083333333</v>
      </c>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51"/>
    </row>
    <row r="75" spans="1:15" ht="15.75" thickBot="1">
      <c r="B75" s="1078" t="s">
        <v>1037</v>
      </c>
      <c r="C75" s="1079"/>
      <c r="D75" s="1079"/>
      <c r="E75" s="1079"/>
      <c r="F75" s="1079"/>
      <c r="G75" s="1079"/>
      <c r="H75" s="1079"/>
      <c r="I75" s="1079"/>
      <c r="J75" s="1079"/>
      <c r="K75" s="1079"/>
      <c r="L75" s="1079"/>
      <c r="M75" s="1080"/>
      <c r="N75" s="264">
        <f>SUM(N69:N74)</f>
        <v>34119.411249999997</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188632.65728434068</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37726.531456868135</v>
      </c>
      <c r="M82" s="1066"/>
      <c r="N82" s="57"/>
    </row>
    <row r="83" spans="1:14">
      <c r="B83" s="92" t="s">
        <v>1057</v>
      </c>
      <c r="C83" s="93"/>
      <c r="D83" s="93"/>
      <c r="E83" s="93"/>
      <c r="F83" s="93"/>
      <c r="G83" s="93"/>
      <c r="H83" s="93"/>
      <c r="I83" s="90"/>
      <c r="J83" s="91"/>
      <c r="K83" s="267">
        <v>0.05</v>
      </c>
      <c r="L83" s="1065">
        <f>N77*K83</f>
        <v>9431.6328642170338</v>
      </c>
      <c r="M83" s="1066"/>
      <c r="N83" s="57"/>
    </row>
    <row r="84" spans="1:14" ht="15.75" thickBot="1">
      <c r="B84" s="94" t="s">
        <v>1058</v>
      </c>
      <c r="C84" s="95"/>
      <c r="D84" s="95"/>
      <c r="E84" s="95"/>
      <c r="F84" s="95"/>
      <c r="G84" s="95"/>
      <c r="H84" s="95"/>
      <c r="I84" s="96"/>
      <c r="J84" s="97"/>
      <c r="K84" s="268">
        <v>0.05</v>
      </c>
      <c r="L84" s="1067">
        <f>N77*K84</f>
        <v>9431.6328642170338</v>
      </c>
      <c r="M84" s="1068"/>
      <c r="N84" s="57"/>
    </row>
    <row r="85" spans="1:14" ht="15.75" thickBot="1">
      <c r="B85" s="1069" t="s">
        <v>1037</v>
      </c>
      <c r="C85" s="1070"/>
      <c r="D85" s="1070"/>
      <c r="E85" s="1070"/>
      <c r="F85" s="1070"/>
      <c r="G85" s="1070"/>
      <c r="H85" s="1070"/>
      <c r="I85" s="1070"/>
      <c r="J85" s="1070"/>
      <c r="K85" s="1070"/>
      <c r="L85" s="1070"/>
      <c r="M85" s="1071"/>
      <c r="N85" s="58">
        <f>L82+L83+L84</f>
        <v>56589.797185302203</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245222.45446964289</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16" sqref="B116"/>
    </sheetView>
  </sheetViews>
  <sheetFormatPr baseColWidth="10" defaultRowHeight="1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312" t="s">
        <v>1028</v>
      </c>
      <c r="D30" s="1313"/>
      <c r="E30" s="1313"/>
      <c r="F30" s="1313"/>
      <c r="G30" s="1313"/>
      <c r="H30" s="1313"/>
      <c r="I30" s="1313"/>
      <c r="J30" s="367"/>
      <c r="K30" s="270"/>
      <c r="L30" s="1143" t="s">
        <v>1029</v>
      </c>
      <c r="M30" s="1144"/>
      <c r="N30" s="77" t="s">
        <v>1030</v>
      </c>
    </row>
    <row r="31" spans="1:14" ht="27" customHeight="1" thickBot="1">
      <c r="A31" t="s">
        <v>1351</v>
      </c>
      <c r="B31" s="83" t="s">
        <v>1318</v>
      </c>
      <c r="C31" s="1314" t="s">
        <v>1528</v>
      </c>
      <c r="D31" s="1315"/>
      <c r="E31" s="1315"/>
      <c r="F31" s="1315"/>
      <c r="G31" s="1315"/>
      <c r="H31" s="1315"/>
      <c r="I31" s="1315"/>
      <c r="J31" s="1315"/>
      <c r="K31" s="375"/>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1705.9705624999999</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1705.9705624999999</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630</v>
      </c>
      <c r="B48" s="49" t="str">
        <f>VLOOKUP(A48,MATERIALES!A5:D373,3,FALSE)</f>
        <v xml:space="preserve">Piedra para gavión
</v>
      </c>
      <c r="C48" s="244"/>
      <c r="D48" s="244"/>
      <c r="E48" s="244"/>
      <c r="F48" s="244"/>
      <c r="G48" s="244"/>
      <c r="H48" s="244"/>
      <c r="I48" s="244"/>
      <c r="J48" s="274" t="str">
        <f>VLOOKUP(A48,MATERIALES!A4:D640,2,FALSE)</f>
        <v>m3</v>
      </c>
      <c r="K48" s="245">
        <v>1.1000000000000001</v>
      </c>
      <c r="L48" s="230"/>
      <c r="M48" s="338">
        <f>VLOOKUP(A48,MATERIALES!A5:D396,4,FALSE)</f>
        <v>45220</v>
      </c>
      <c r="N48" s="235">
        <f>K48*M48</f>
        <v>49742.000000000007</v>
      </c>
    </row>
    <row r="49" spans="1:14">
      <c r="A49" s="138" t="s">
        <v>853</v>
      </c>
      <c r="B49" s="49" t="str">
        <f>VLOOKUP(A49,MATERIALES!A6:D373,3,FALSE)</f>
        <v>Alambre galvanizado No. 12</v>
      </c>
      <c r="C49" s="348"/>
      <c r="D49" s="348"/>
      <c r="E49" s="348"/>
      <c r="F49" s="348"/>
      <c r="G49" s="348"/>
      <c r="H49" s="348"/>
      <c r="I49" s="348"/>
      <c r="J49" s="275" t="str">
        <f>VLOOKUP(A49,MATERIALES!A5:D641,2,FALSE)</f>
        <v>kg</v>
      </c>
      <c r="K49" s="336">
        <v>1.1499999999999999</v>
      </c>
      <c r="L49" s="344"/>
      <c r="M49" s="338">
        <f>VLOOKUP(A49,MATERIALES!A6:D397,4,FALSE)</f>
        <v>4600</v>
      </c>
      <c r="N49" s="235">
        <f>K49*M49</f>
        <v>5290</v>
      </c>
    </row>
    <row r="50" spans="1:14">
      <c r="A50" s="138" t="s">
        <v>608</v>
      </c>
      <c r="B50" s="49" t="str">
        <f>VLOOKUP(A50,MATERIALES!A6:D373,3,FALSE)</f>
        <v>Mortero 1:3 De recubrimiento</v>
      </c>
      <c r="C50" s="348"/>
      <c r="D50" s="348"/>
      <c r="E50" s="348"/>
      <c r="F50" s="348"/>
      <c r="G50" s="348"/>
      <c r="H50" s="348"/>
      <c r="I50" s="348"/>
      <c r="J50" s="275" t="str">
        <f>VLOOKUP(A50,MATERIALES!A6:D642,2,FALSE)</f>
        <v>m3</v>
      </c>
      <c r="K50" s="336">
        <v>0.12</v>
      </c>
      <c r="L50" s="344"/>
      <c r="M50" s="338">
        <f>VLOOKUP(A50,MATERIALES!A6:D398,4,FALSE)</f>
        <v>234366.57198835653</v>
      </c>
      <c r="N50" s="235">
        <f>K50*M50</f>
        <v>28123.988638602783</v>
      </c>
    </row>
    <row r="51" spans="1:14">
      <c r="A51" s="138" t="s">
        <v>941</v>
      </c>
      <c r="B51" s="49" t="str">
        <f>VLOOKUP(A51,MATERIALES!A6:D373,3,FALSE)</f>
        <v xml:space="preserve">Formaleta (gaviones, juntas de bordillos, juntas de cunetas, muros, concretos clase D,E, F y G)
</v>
      </c>
      <c r="C51" s="348"/>
      <c r="D51" s="348"/>
      <c r="E51" s="348"/>
      <c r="F51" s="348"/>
      <c r="G51" s="348"/>
      <c r="H51" s="348"/>
      <c r="I51" s="348"/>
      <c r="J51" s="275" t="str">
        <f>VLOOKUP(A51,MATERIALES!A6:D643,2,FALSE)</f>
        <v>m2</v>
      </c>
      <c r="K51" s="336">
        <v>2</v>
      </c>
      <c r="L51" s="344"/>
      <c r="M51" s="338">
        <f>VLOOKUP(A51,MATERIALES!A6:D399,4,FALSE)</f>
        <v>4267.015774259763</v>
      </c>
      <c r="N51" s="235">
        <f>K51*M51</f>
        <v>8534.031548519526</v>
      </c>
    </row>
    <row r="52" spans="1:14" ht="15.75" thickBot="1">
      <c r="A52" t="s">
        <v>1011</v>
      </c>
      <c r="B52" s="49" t="str">
        <f>VLOOKUP(A52,MATERIALES!A7:D373,3,FALSE)</f>
        <v>Malla Ciclónica Para Gaviones Galvanizada Y Plastificada Con Pvc Cal 12 (2M3)</v>
      </c>
      <c r="C52" s="273"/>
      <c r="D52" s="273"/>
      <c r="E52" s="273"/>
      <c r="F52" s="273"/>
      <c r="G52" s="273"/>
      <c r="H52" s="273"/>
      <c r="I52" s="273"/>
      <c r="J52" s="356" t="str">
        <f>VLOOKUP(A52,MATERIALES!A6:D644,2,FALSE)</f>
        <v>u</v>
      </c>
      <c r="K52" s="118">
        <v>0.5</v>
      </c>
      <c r="L52" s="286"/>
      <c r="M52" s="338">
        <f>VLOOKUP(A52,MATERIALES!A7:D400,4,FALSE)</f>
        <v>94279.207460661142</v>
      </c>
      <c r="N52" s="235">
        <f>K52*M52</f>
        <v>47139.603730330571</v>
      </c>
    </row>
    <row r="53" spans="1:14" ht="15.75" thickBot="1">
      <c r="B53" s="1069" t="s">
        <v>1037</v>
      </c>
      <c r="C53" s="1070"/>
      <c r="D53" s="1070"/>
      <c r="E53" s="1070"/>
      <c r="F53" s="1070"/>
      <c r="G53" s="1070"/>
      <c r="H53" s="1070"/>
      <c r="I53" s="1070"/>
      <c r="J53" s="1070"/>
      <c r="K53" s="1070"/>
      <c r="L53" s="1070"/>
      <c r="M53" s="1071"/>
      <c r="N53" s="334">
        <f>SUM(N48:N52)</f>
        <v>138829.6239174529</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A58" t="s">
        <v>1182</v>
      </c>
      <c r="B58" s="52" t="str">
        <f>VLOOKUP(A58,TRANSPORTE!A1:D117,3,FALSE)</f>
        <v>Transporte de piedra para gaviones</v>
      </c>
      <c r="C58" s="279"/>
      <c r="D58" s="279"/>
      <c r="E58" s="279"/>
      <c r="F58" s="279"/>
      <c r="G58" s="279"/>
      <c r="H58" s="274" t="s">
        <v>339</v>
      </c>
      <c r="I58" s="242">
        <v>1.1000000000000001</v>
      </c>
      <c r="J58" s="249">
        <v>1</v>
      </c>
      <c r="K58" s="242">
        <f>I58*J58</f>
        <v>1.1000000000000001</v>
      </c>
      <c r="L58" s="1106">
        <f>VLOOKUP(A58,TRANSPORTE!A1:D117,4,FALSE)</f>
        <v>946.969696969697</v>
      </c>
      <c r="M58" s="1107"/>
      <c r="N58" s="250">
        <f>K58*L58</f>
        <v>1041.6666666666667</v>
      </c>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361"/>
      <c r="C63" s="362"/>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f>N58+N59+N60+N61+N62</f>
        <v>1041.6666666666667</v>
      </c>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304"/>
      <c r="N68" s="101" t="s">
        <v>1035</v>
      </c>
    </row>
    <row r="69" spans="1:15">
      <c r="A69" s="139" t="s">
        <v>11</v>
      </c>
      <c r="B69" s="55" t="str">
        <f>VLOOKUP(A69,'MANO DE OBRA'!A8:D68,3,FALSE)</f>
        <v>Obrero (4)</v>
      </c>
      <c r="C69" s="53"/>
      <c r="D69" s="53"/>
      <c r="E69" s="53"/>
      <c r="F69" s="53"/>
      <c r="G69" s="53"/>
      <c r="H69" s="53"/>
      <c r="I69" s="255">
        <f>K69/J69*100</f>
        <v>98362.266666666663</v>
      </c>
      <c r="J69" s="256">
        <v>185</v>
      </c>
      <c r="K69" s="257">
        <f>VLOOKUP(A69,'MANO DE OBRA'!A8:D99,4,FALSE)</f>
        <v>181970.19333333333</v>
      </c>
      <c r="L69" s="56"/>
      <c r="M69" s="357">
        <v>8</v>
      </c>
      <c r="N69" s="335">
        <f>K69/M69</f>
        <v>22746.274166666666</v>
      </c>
      <c r="O69" s="109"/>
    </row>
    <row r="70" spans="1:15">
      <c r="A70" s="139" t="s">
        <v>30</v>
      </c>
      <c r="B70" s="55" t="str">
        <f>VLOOKUP(A70,'MANO DE OBRA'!A8:D69,3,FALSE)</f>
        <v>Oficial</v>
      </c>
      <c r="C70" s="53"/>
      <c r="D70" s="53"/>
      <c r="E70" s="53"/>
      <c r="F70" s="53"/>
      <c r="G70" s="53"/>
      <c r="H70" s="53"/>
      <c r="I70" s="255">
        <f>K70/J70*100</f>
        <v>49181.133333333331</v>
      </c>
      <c r="J70" s="256">
        <v>185</v>
      </c>
      <c r="K70" s="257">
        <f>VLOOKUP(A70,'MANO DE OBRA'!A8:D100,4,FALSE)</f>
        <v>90985.096666666665</v>
      </c>
      <c r="L70" s="56"/>
      <c r="M70" s="357">
        <v>8</v>
      </c>
      <c r="N70" s="335">
        <f>K70/M70</f>
        <v>11373.137083333333</v>
      </c>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119"/>
    </row>
    <row r="75" spans="1:15" ht="15.75" thickBot="1">
      <c r="B75" s="1078" t="s">
        <v>1037</v>
      </c>
      <c r="C75" s="1079"/>
      <c r="D75" s="1079"/>
      <c r="E75" s="1079"/>
      <c r="F75" s="1079"/>
      <c r="G75" s="1079"/>
      <c r="H75" s="1079"/>
      <c r="I75" s="1079"/>
      <c r="J75" s="1079"/>
      <c r="K75" s="1079"/>
      <c r="L75" s="1079"/>
      <c r="M75" s="1080"/>
      <c r="N75" s="373">
        <f>SUM(N69:N74)</f>
        <v>34119.411249999997</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175696.67239661957</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35139.334479323916</v>
      </c>
      <c r="M82" s="1066"/>
      <c r="N82" s="57"/>
    </row>
    <row r="83" spans="1:14">
      <c r="B83" s="92" t="s">
        <v>1057</v>
      </c>
      <c r="C83" s="93"/>
      <c r="D83" s="93"/>
      <c r="E83" s="93"/>
      <c r="F83" s="93"/>
      <c r="G83" s="93"/>
      <c r="H83" s="93"/>
      <c r="I83" s="90"/>
      <c r="J83" s="91"/>
      <c r="K83" s="267">
        <v>0.05</v>
      </c>
      <c r="L83" s="1065">
        <f>N77*K83</f>
        <v>8784.8336198309789</v>
      </c>
      <c r="M83" s="1066"/>
      <c r="N83" s="57"/>
    </row>
    <row r="84" spans="1:14" ht="15.75" thickBot="1">
      <c r="B84" s="94" t="s">
        <v>1058</v>
      </c>
      <c r="C84" s="95"/>
      <c r="D84" s="95"/>
      <c r="E84" s="95"/>
      <c r="F84" s="95"/>
      <c r="G84" s="95"/>
      <c r="H84" s="95"/>
      <c r="I84" s="96"/>
      <c r="J84" s="97"/>
      <c r="K84" s="268">
        <v>0.05</v>
      </c>
      <c r="L84" s="1067">
        <f>N77*K84</f>
        <v>8784.8336198309789</v>
      </c>
      <c r="M84" s="1068"/>
      <c r="N84" s="57"/>
    </row>
    <row r="85" spans="1:14" ht="15.75" thickBot="1">
      <c r="B85" s="1069" t="s">
        <v>1037</v>
      </c>
      <c r="C85" s="1070"/>
      <c r="D85" s="1070"/>
      <c r="E85" s="1070"/>
      <c r="F85" s="1070"/>
      <c r="G85" s="1070"/>
      <c r="H85" s="1070"/>
      <c r="I85" s="1070"/>
      <c r="J85" s="1070"/>
      <c r="K85" s="1070"/>
      <c r="L85" s="1070"/>
      <c r="M85" s="1071"/>
      <c r="N85" s="58">
        <f>L82+L83+L84</f>
        <v>52709.00171898587</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228405.67411560545</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75" zoomScaleNormal="75" workbookViewId="0">
      <selection activeCell="B1" sqref="B1:B6"/>
    </sheetView>
  </sheetViews>
  <sheetFormatPr baseColWidth="10" defaultRowHeight="1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1331</v>
      </c>
      <c r="C31" s="84" t="s">
        <v>1321</v>
      </c>
      <c r="D31" s="85"/>
      <c r="E31" s="85"/>
      <c r="F31" s="85"/>
      <c r="G31" s="85"/>
      <c r="H31" s="85"/>
      <c r="I31" s="85"/>
      <c r="J31" s="85"/>
      <c r="K31" s="366"/>
      <c r="L31" s="269" t="s">
        <v>233</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18.955228472222224</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18.955228472222224</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961</v>
      </c>
      <c r="B48" s="49" t="str">
        <f>VLOOKUP(A48,MATERIALES!A5:D373,3,FALSE)</f>
        <v>Geotextil Nt-2500 O Similar (Proveedores, Pavco, Geomatrix, Tensar, Omnes U Otros)</v>
      </c>
      <c r="C48" s="244"/>
      <c r="D48" s="244"/>
      <c r="E48" s="244"/>
      <c r="F48" s="244"/>
      <c r="G48" s="244"/>
      <c r="H48" s="244"/>
      <c r="I48" s="231"/>
      <c r="J48" s="187" t="str">
        <f>VLOOKUP(A48,MATERIALES!A4:D640,2,FALSE)</f>
        <v>m2</v>
      </c>
      <c r="K48" s="245">
        <v>1.1000000000000001</v>
      </c>
      <c r="L48" s="230"/>
      <c r="M48" s="338">
        <f>VLOOKUP(A48,MATERIALES!A5:D396,4,FALSE)</f>
        <v>4768</v>
      </c>
      <c r="N48" s="235">
        <f>K48*M48</f>
        <v>5244.8</v>
      </c>
    </row>
    <row r="49" spans="1:14">
      <c r="A49" s="138"/>
      <c r="B49" s="49"/>
      <c r="C49" s="348"/>
      <c r="D49" s="348"/>
      <c r="E49" s="348"/>
      <c r="F49" s="348"/>
      <c r="G49" s="348"/>
      <c r="H49" s="348"/>
      <c r="I49" s="348"/>
      <c r="J49" s="274"/>
      <c r="K49" s="336"/>
      <c r="L49" s="344"/>
      <c r="M49" s="338"/>
      <c r="N49" s="235"/>
    </row>
    <row r="50" spans="1:14">
      <c r="A50" s="138"/>
      <c r="B50" s="49"/>
      <c r="C50" s="348"/>
      <c r="D50" s="348"/>
      <c r="E50" s="348"/>
      <c r="F50" s="348"/>
      <c r="G50" s="348"/>
      <c r="H50" s="348"/>
      <c r="I50" s="348"/>
      <c r="J50" s="274"/>
      <c r="K50" s="336"/>
      <c r="L50" s="344"/>
      <c r="M50" s="338"/>
      <c r="N50" s="235"/>
    </row>
    <row r="51" spans="1:14">
      <c r="A51" s="138"/>
      <c r="B51" s="49"/>
      <c r="C51" s="348"/>
      <c r="D51" s="348"/>
      <c r="E51" s="348"/>
      <c r="F51" s="348"/>
      <c r="G51" s="348"/>
      <c r="H51" s="348"/>
      <c r="I51" s="348"/>
      <c r="J51" s="274"/>
      <c r="K51" s="336"/>
      <c r="L51" s="344"/>
      <c r="M51" s="338"/>
      <c r="N51" s="235"/>
    </row>
    <row r="52" spans="1:14" ht="15.75" thickBot="1">
      <c r="B52" s="49"/>
      <c r="C52" s="273"/>
      <c r="D52" s="273"/>
      <c r="E52" s="273"/>
      <c r="F52" s="273"/>
      <c r="G52" s="273"/>
      <c r="H52" s="273"/>
      <c r="I52" s="273"/>
      <c r="J52" s="358"/>
      <c r="K52" s="118"/>
      <c r="L52" s="286"/>
      <c r="M52" s="338"/>
      <c r="N52" s="235"/>
    </row>
    <row r="53" spans="1:14" ht="15.75" thickBot="1">
      <c r="B53" s="1069" t="s">
        <v>1037</v>
      </c>
      <c r="C53" s="1070"/>
      <c r="D53" s="1070"/>
      <c r="E53" s="1070"/>
      <c r="F53" s="1070"/>
      <c r="G53" s="1070"/>
      <c r="H53" s="1070"/>
      <c r="I53" s="1070"/>
      <c r="J53" s="1070"/>
      <c r="K53" s="1070"/>
      <c r="L53" s="1070"/>
      <c r="M53" s="1071"/>
      <c r="N53" s="334">
        <f>SUM(N48:N52)</f>
        <v>5244.8</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B58" s="52"/>
      <c r="C58" s="279"/>
      <c r="D58" s="279"/>
      <c r="E58" s="279"/>
      <c r="F58" s="279"/>
      <c r="G58" s="279"/>
      <c r="H58" s="274"/>
      <c r="I58" s="242"/>
      <c r="J58" s="249"/>
      <c r="K58" s="242"/>
      <c r="L58" s="1106"/>
      <c r="M58" s="1107"/>
      <c r="N58" s="250"/>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361"/>
      <c r="C63" s="362"/>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304"/>
      <c r="N68" s="101" t="s">
        <v>1035</v>
      </c>
    </row>
    <row r="69" spans="1:15">
      <c r="A69" s="139" t="s">
        <v>7</v>
      </c>
      <c r="B69" s="55" t="str">
        <f>VLOOKUP(A69,'MANO DE OBRA'!A8:D68,3,FALSE)</f>
        <v>Obrero (2)</v>
      </c>
      <c r="C69" s="53"/>
      <c r="D69" s="53"/>
      <c r="E69" s="53"/>
      <c r="F69" s="53"/>
      <c r="G69" s="53"/>
      <c r="H69" s="53"/>
      <c r="I69" s="255">
        <f>K69/J69*100</f>
        <v>49181.133333333331</v>
      </c>
      <c r="J69" s="256">
        <v>185</v>
      </c>
      <c r="K69" s="257">
        <f>VLOOKUP(A69,'MANO DE OBRA'!A8:D99,4,FALSE)</f>
        <v>90985.096666666665</v>
      </c>
      <c r="L69" s="56"/>
      <c r="M69" s="357">
        <v>240</v>
      </c>
      <c r="N69" s="335">
        <f>K69/M69</f>
        <v>379.10456944444445</v>
      </c>
      <c r="O69" s="109"/>
    </row>
    <row r="70" spans="1:15">
      <c r="A70" s="139"/>
      <c r="B70" s="55"/>
      <c r="C70" s="53"/>
      <c r="D70" s="53"/>
      <c r="E70" s="53"/>
      <c r="F70" s="53"/>
      <c r="G70" s="53"/>
      <c r="H70" s="53"/>
      <c r="I70" s="255"/>
      <c r="J70" s="256"/>
      <c r="K70" s="257"/>
      <c r="L70" s="56"/>
      <c r="M70" s="357"/>
      <c r="N70" s="335"/>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51"/>
    </row>
    <row r="75" spans="1:15" ht="15.75" thickBot="1">
      <c r="B75" s="1078" t="s">
        <v>1037</v>
      </c>
      <c r="C75" s="1079"/>
      <c r="D75" s="1079"/>
      <c r="E75" s="1079"/>
      <c r="F75" s="1079"/>
      <c r="G75" s="1079"/>
      <c r="H75" s="1079"/>
      <c r="I75" s="1079"/>
      <c r="J75" s="1079"/>
      <c r="K75" s="1079"/>
      <c r="L75" s="1079"/>
      <c r="M75" s="1080"/>
      <c r="N75" s="264">
        <f>SUM(N69:N74)</f>
        <v>379.10456944444445</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5642.859797916667</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1128.5719595833334</v>
      </c>
      <c r="M82" s="1066"/>
      <c r="N82" s="57"/>
    </row>
    <row r="83" spans="1:14">
      <c r="B83" s="92" t="s">
        <v>1057</v>
      </c>
      <c r="C83" s="93"/>
      <c r="D83" s="93"/>
      <c r="E83" s="93"/>
      <c r="F83" s="93"/>
      <c r="G83" s="93"/>
      <c r="H83" s="93"/>
      <c r="I83" s="90"/>
      <c r="J83" s="91"/>
      <c r="K83" s="267">
        <v>0.05</v>
      </c>
      <c r="L83" s="1065">
        <f>N77*K83</f>
        <v>282.14298989583335</v>
      </c>
      <c r="M83" s="1066"/>
      <c r="N83" s="57"/>
    </row>
    <row r="84" spans="1:14" ht="15.75" thickBot="1">
      <c r="B84" s="94" t="s">
        <v>1058</v>
      </c>
      <c r="C84" s="95"/>
      <c r="D84" s="95"/>
      <c r="E84" s="95"/>
      <c r="F84" s="95"/>
      <c r="G84" s="95"/>
      <c r="H84" s="95"/>
      <c r="I84" s="96"/>
      <c r="J84" s="97"/>
      <c r="K84" s="268">
        <v>0.05</v>
      </c>
      <c r="L84" s="1067">
        <f>N77*K84</f>
        <v>282.14298989583335</v>
      </c>
      <c r="M84" s="1068"/>
      <c r="N84" s="57"/>
    </row>
    <row r="85" spans="1:14" ht="15.75" thickBot="1">
      <c r="B85" s="1069" t="s">
        <v>1037</v>
      </c>
      <c r="C85" s="1070"/>
      <c r="D85" s="1070"/>
      <c r="E85" s="1070"/>
      <c r="F85" s="1070"/>
      <c r="G85" s="1070"/>
      <c r="H85" s="1070"/>
      <c r="I85" s="1070"/>
      <c r="J85" s="1070"/>
      <c r="K85" s="1070"/>
      <c r="L85" s="1070"/>
      <c r="M85" s="1071"/>
      <c r="N85" s="58">
        <f>L82+L83+L84</f>
        <v>1692.8579393750001</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7335.7177372916667</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29" zoomScale="75" zoomScaleNormal="75" workbookViewId="0">
      <selection activeCell="B29" sqref="B29"/>
    </sheetView>
  </sheetViews>
  <sheetFormatPr baseColWidth="10" defaultRowHeight="1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1078</v>
      </c>
      <c r="C31" s="84" t="s">
        <v>1322</v>
      </c>
      <c r="D31" s="85"/>
      <c r="E31" s="85"/>
      <c r="F31" s="85"/>
      <c r="G31" s="85"/>
      <c r="H31" s="85"/>
      <c r="I31" s="85"/>
      <c r="J31" s="85"/>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N75*M41</f>
        <v>272.95528999999999</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272.95528999999999</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556</v>
      </c>
      <c r="B48" s="49" t="str">
        <f>VLOOKUP(A48,MATERIALES!A5:D373,3,FALSE)</f>
        <v>Material drenante (3´´)</v>
      </c>
      <c r="C48" s="244"/>
      <c r="D48" s="244"/>
      <c r="E48" s="244"/>
      <c r="F48" s="244"/>
      <c r="G48" s="244"/>
      <c r="H48" s="244"/>
      <c r="I48" s="231"/>
      <c r="J48" s="187" t="str">
        <f>VLOOKUP(A48,MATERIALES!A4:D640,2,FALSE)</f>
        <v>m3</v>
      </c>
      <c r="K48" s="245">
        <v>1.1000000000000001</v>
      </c>
      <c r="L48" s="230"/>
      <c r="M48" s="338">
        <f>VLOOKUP(A48,MATERIALES!A5:D396,4,FALSE)</f>
        <v>45220</v>
      </c>
      <c r="N48" s="235">
        <f>K48*M48</f>
        <v>49742.000000000007</v>
      </c>
    </row>
    <row r="49" spans="1:14">
      <c r="A49" s="138"/>
      <c r="B49" s="49"/>
      <c r="C49" s="348"/>
      <c r="D49" s="348"/>
      <c r="E49" s="348"/>
      <c r="F49" s="348"/>
      <c r="G49" s="348"/>
      <c r="H49" s="348"/>
      <c r="I49" s="348"/>
      <c r="J49" s="274"/>
      <c r="K49" s="336"/>
      <c r="L49" s="344"/>
      <c r="M49" s="338"/>
      <c r="N49" s="235"/>
    </row>
    <row r="50" spans="1:14">
      <c r="A50" s="138"/>
      <c r="B50" s="49"/>
      <c r="C50" s="348"/>
      <c r="D50" s="348"/>
      <c r="E50" s="348"/>
      <c r="F50" s="348"/>
      <c r="G50" s="348"/>
      <c r="H50" s="348"/>
      <c r="I50" s="348"/>
      <c r="J50" s="274"/>
      <c r="K50" s="336"/>
      <c r="L50" s="344"/>
      <c r="M50" s="338"/>
      <c r="N50" s="235"/>
    </row>
    <row r="51" spans="1:14">
      <c r="A51" s="138"/>
      <c r="B51" s="49"/>
      <c r="C51" s="348"/>
      <c r="D51" s="348"/>
      <c r="E51" s="348"/>
      <c r="F51" s="348"/>
      <c r="G51" s="348"/>
      <c r="H51" s="348"/>
      <c r="I51" s="348"/>
      <c r="J51" s="274"/>
      <c r="K51" s="336"/>
      <c r="L51" s="344"/>
      <c r="M51" s="338"/>
      <c r="N51" s="235"/>
    </row>
    <row r="52" spans="1:14" ht="15.75" thickBot="1">
      <c r="B52" s="49"/>
      <c r="C52" s="273"/>
      <c r="D52" s="273"/>
      <c r="E52" s="273"/>
      <c r="F52" s="273"/>
      <c r="G52" s="273"/>
      <c r="H52" s="273"/>
      <c r="I52" s="273"/>
      <c r="J52" s="358"/>
      <c r="K52" s="118"/>
      <c r="L52" s="286"/>
      <c r="M52" s="338"/>
      <c r="N52" s="235"/>
    </row>
    <row r="53" spans="1:14" ht="15.75" thickBot="1">
      <c r="B53" s="1069" t="s">
        <v>1037</v>
      </c>
      <c r="C53" s="1070"/>
      <c r="D53" s="1070"/>
      <c r="E53" s="1070"/>
      <c r="F53" s="1070"/>
      <c r="G53" s="1070"/>
      <c r="H53" s="1070"/>
      <c r="I53" s="1070"/>
      <c r="J53" s="1070"/>
      <c r="K53" s="1070"/>
      <c r="L53" s="1070"/>
      <c r="M53" s="1071"/>
      <c r="N53" s="334">
        <f>SUM(N48:N52)</f>
        <v>49742.000000000007</v>
      </c>
    </row>
    <row r="54" spans="1:14">
      <c r="B54" s="39"/>
      <c r="C54" s="40"/>
      <c r="D54" s="40"/>
      <c r="E54" s="40"/>
      <c r="F54" s="40"/>
      <c r="G54" s="40"/>
      <c r="H54" s="40"/>
      <c r="I54" s="40"/>
      <c r="J54" s="40"/>
      <c r="K54" s="40"/>
      <c r="L54" s="40"/>
      <c r="M54" s="40"/>
      <c r="N54" s="41"/>
    </row>
    <row r="55" spans="1:14">
      <c r="B55" s="70" t="s">
        <v>1040</v>
      </c>
      <c r="C55" s="71"/>
      <c r="D55" s="71"/>
      <c r="E55" s="71"/>
      <c r="F55" s="71"/>
      <c r="G55" s="71"/>
      <c r="H55" s="71"/>
      <c r="I55" s="71"/>
      <c r="J55" s="71"/>
      <c r="K55" s="71"/>
      <c r="L55" s="71"/>
      <c r="M55" s="71"/>
      <c r="N55" s="72"/>
    </row>
    <row r="56" spans="1:14" ht="15.75" thickBot="1">
      <c r="B56" s="74"/>
      <c r="C56" s="67"/>
      <c r="D56" s="67"/>
      <c r="E56" s="67"/>
      <c r="F56" s="67"/>
      <c r="G56" s="67"/>
      <c r="H56" s="67"/>
      <c r="I56" s="67"/>
      <c r="J56" s="67"/>
      <c r="K56" s="67"/>
      <c r="L56" s="67"/>
      <c r="M56" s="67"/>
      <c r="N56" s="69"/>
    </row>
    <row r="57" spans="1:14" ht="25.5">
      <c r="B57" s="276" t="s">
        <v>1041</v>
      </c>
      <c r="C57" s="277"/>
      <c r="D57" s="277"/>
      <c r="E57" s="277"/>
      <c r="F57" s="277"/>
      <c r="G57" s="277"/>
      <c r="H57" s="79" t="s">
        <v>1029</v>
      </c>
      <c r="I57" s="80" t="s">
        <v>1042</v>
      </c>
      <c r="J57" s="81" t="s">
        <v>1043</v>
      </c>
      <c r="K57" s="79" t="s">
        <v>1044</v>
      </c>
      <c r="L57" s="1118" t="s">
        <v>1045</v>
      </c>
      <c r="M57" s="1119"/>
      <c r="N57" s="82" t="s">
        <v>1035</v>
      </c>
    </row>
    <row r="58" spans="1:14">
      <c r="A58" t="s">
        <v>1132</v>
      </c>
      <c r="B58" s="52" t="str">
        <f>VLOOKUP(A58,TRANSPORTE!A1:D117,3,FALSE)</f>
        <v>Transporte de Material Drenante</v>
      </c>
      <c r="C58" s="279"/>
      <c r="D58" s="279"/>
      <c r="E58" s="279"/>
      <c r="F58" s="279"/>
      <c r="G58" s="279"/>
      <c r="H58" s="274" t="s">
        <v>1474</v>
      </c>
      <c r="I58" s="242">
        <v>1.1000000000000001</v>
      </c>
      <c r="J58" s="249">
        <v>1</v>
      </c>
      <c r="K58" s="242">
        <f>I58*J58</f>
        <v>1.1000000000000001</v>
      </c>
      <c r="L58" s="1106">
        <f>VLOOKUP(A58,TRANSPORTE!A1:D117,4,FALSE)</f>
        <v>946.969696969697</v>
      </c>
      <c r="M58" s="1107"/>
      <c r="N58" s="250">
        <f>K58*L58</f>
        <v>1041.6666666666667</v>
      </c>
    </row>
    <row r="59" spans="1:14">
      <c r="B59" s="52"/>
      <c r="C59" s="53"/>
      <c r="D59" s="53"/>
      <c r="E59" s="53"/>
      <c r="F59" s="53"/>
      <c r="G59" s="53"/>
      <c r="H59" s="274"/>
      <c r="I59" s="242"/>
      <c r="J59" s="249"/>
      <c r="K59" s="242"/>
      <c r="L59" s="1106"/>
      <c r="M59" s="1107"/>
      <c r="N59" s="250"/>
    </row>
    <row r="60" spans="1:14">
      <c r="B60" s="52"/>
      <c r="C60" s="53"/>
      <c r="D60" s="53"/>
      <c r="E60" s="53"/>
      <c r="F60" s="53"/>
      <c r="G60" s="53"/>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51"/>
      <c r="I62" s="242"/>
      <c r="J62" s="242"/>
      <c r="K62" s="242"/>
      <c r="L62" s="252"/>
      <c r="M62" s="253"/>
      <c r="N62" s="254"/>
    </row>
    <row r="63" spans="1:14" ht="15.75" thickBot="1">
      <c r="B63" s="361"/>
      <c r="C63" s="362"/>
      <c r="D63" s="362"/>
      <c r="E63" s="362"/>
      <c r="F63" s="362"/>
      <c r="G63" s="362"/>
      <c r="H63" s="54"/>
      <c r="I63" s="118"/>
      <c r="J63" s="118"/>
      <c r="K63" s="118"/>
      <c r="L63" s="1087"/>
      <c r="M63" s="1088"/>
      <c r="N63" s="119"/>
    </row>
    <row r="64" spans="1:14" ht="15.75" thickBot="1">
      <c r="B64" s="1078" t="s">
        <v>1037</v>
      </c>
      <c r="C64" s="1079"/>
      <c r="D64" s="1079"/>
      <c r="E64" s="1079"/>
      <c r="F64" s="1079"/>
      <c r="G64" s="1079"/>
      <c r="H64" s="1079"/>
      <c r="I64" s="1079"/>
      <c r="J64" s="1079"/>
      <c r="K64" s="1079"/>
      <c r="L64" s="1079"/>
      <c r="M64" s="1080"/>
      <c r="N64" s="107">
        <f>N58+N59+N60+N61+N62</f>
        <v>1041.6666666666667</v>
      </c>
    </row>
    <row r="65" spans="1:15">
      <c r="B65" s="39"/>
      <c r="C65" s="40"/>
      <c r="D65" s="40"/>
      <c r="E65" s="40"/>
      <c r="F65" s="40"/>
      <c r="G65" s="40"/>
      <c r="H65" s="40"/>
      <c r="I65" s="40"/>
      <c r="J65" s="40"/>
      <c r="K65" s="40"/>
      <c r="L65" s="40"/>
      <c r="M65" s="40"/>
      <c r="N65" s="41"/>
    </row>
    <row r="66" spans="1:15">
      <c r="B66" s="70" t="s">
        <v>1046</v>
      </c>
      <c r="C66" s="71"/>
      <c r="D66" s="71"/>
      <c r="E66" s="71"/>
      <c r="F66" s="71"/>
      <c r="G66" s="71"/>
      <c r="H66" s="71"/>
      <c r="I66" s="71"/>
      <c r="J66" s="71"/>
      <c r="K66" s="71"/>
      <c r="L66" s="71"/>
      <c r="M66" s="71"/>
      <c r="N66" s="72"/>
    </row>
    <row r="67" spans="1:15" ht="15.75" thickBot="1">
      <c r="B67" s="74"/>
      <c r="C67" s="67"/>
      <c r="D67" s="67"/>
      <c r="E67" s="67"/>
      <c r="F67" s="67"/>
      <c r="G67" s="67"/>
      <c r="H67" s="67"/>
      <c r="I67" s="67"/>
      <c r="J67" s="67"/>
      <c r="K67" s="67"/>
      <c r="L67" s="67"/>
      <c r="M67" s="67"/>
      <c r="N67" s="69"/>
    </row>
    <row r="68" spans="1:15" ht="25.5">
      <c r="B68" s="1089" t="s">
        <v>1047</v>
      </c>
      <c r="C68" s="1090"/>
      <c r="D68" s="1090"/>
      <c r="E68" s="1090"/>
      <c r="F68" s="1090"/>
      <c r="G68" s="1090"/>
      <c r="H68" s="1090"/>
      <c r="I68" s="79" t="s">
        <v>1048</v>
      </c>
      <c r="J68" s="81" t="s">
        <v>1281</v>
      </c>
      <c r="K68" s="80" t="s">
        <v>1050</v>
      </c>
      <c r="L68" s="1091" t="s">
        <v>1034</v>
      </c>
      <c r="M68" s="1304"/>
      <c r="N68" s="101" t="s">
        <v>1035</v>
      </c>
    </row>
    <row r="69" spans="1:15">
      <c r="A69" s="139" t="s">
        <v>9</v>
      </c>
      <c r="B69" s="55" t="str">
        <f>VLOOKUP(A69,'MANO DE OBRA'!A8:D68,3,FALSE)</f>
        <v>Obrero (3)</v>
      </c>
      <c r="C69" s="53"/>
      <c r="D69" s="53"/>
      <c r="E69" s="53"/>
      <c r="F69" s="53"/>
      <c r="G69" s="53"/>
      <c r="H69" s="53"/>
      <c r="I69" s="255">
        <f>K69/J69*100</f>
        <v>73771.7</v>
      </c>
      <c r="J69" s="256">
        <v>185</v>
      </c>
      <c r="K69" s="257">
        <f>VLOOKUP(A69,'MANO DE OBRA'!A8:D99,4,FALSE)</f>
        <v>136477.64499999999</v>
      </c>
      <c r="L69" s="56"/>
      <c r="M69" s="357">
        <v>25</v>
      </c>
      <c r="N69" s="335">
        <f>K69/M69</f>
        <v>5459.1057999999994</v>
      </c>
      <c r="O69" s="109"/>
    </row>
    <row r="70" spans="1:15">
      <c r="A70" s="139"/>
      <c r="B70" s="55"/>
      <c r="C70" s="53"/>
      <c r="D70" s="53"/>
      <c r="E70" s="53"/>
      <c r="F70" s="53"/>
      <c r="G70" s="53"/>
      <c r="H70" s="53"/>
      <c r="I70" s="255"/>
      <c r="J70" s="256"/>
      <c r="K70" s="257"/>
      <c r="L70" s="56"/>
      <c r="M70" s="357"/>
      <c r="N70" s="335"/>
    </row>
    <row r="71" spans="1:15">
      <c r="B71" s="55"/>
      <c r="C71" s="53"/>
      <c r="D71" s="53"/>
      <c r="E71" s="53"/>
      <c r="F71" s="53"/>
      <c r="G71" s="53"/>
      <c r="H71" s="53"/>
      <c r="I71" s="255"/>
      <c r="J71" s="256"/>
      <c r="K71" s="257"/>
      <c r="L71" s="56"/>
      <c r="M71" s="355"/>
      <c r="N71" s="335"/>
    </row>
    <row r="72" spans="1:15">
      <c r="B72" s="55"/>
      <c r="C72" s="53"/>
      <c r="D72" s="53"/>
      <c r="E72" s="53"/>
      <c r="F72" s="53"/>
      <c r="G72" s="53"/>
      <c r="H72" s="53"/>
      <c r="I72" s="242"/>
      <c r="J72" s="260"/>
      <c r="K72" s="261"/>
      <c r="L72" s="280"/>
      <c r="M72" s="263"/>
      <c r="N72" s="259"/>
    </row>
    <row r="73" spans="1:15">
      <c r="B73" s="55"/>
      <c r="C73" s="53"/>
      <c r="D73" s="53"/>
      <c r="E73" s="53"/>
      <c r="F73" s="53"/>
      <c r="G73" s="53"/>
      <c r="H73" s="53"/>
      <c r="I73" s="242"/>
      <c r="J73" s="260"/>
      <c r="K73" s="261"/>
      <c r="L73" s="280"/>
      <c r="M73" s="263"/>
      <c r="N73" s="259"/>
    </row>
    <row r="74" spans="1:15" ht="15.75" thickBot="1">
      <c r="B74" s="1093"/>
      <c r="C74" s="1094"/>
      <c r="D74" s="1094"/>
      <c r="E74" s="1094"/>
      <c r="F74" s="1094"/>
      <c r="G74" s="1094"/>
      <c r="H74" s="1094"/>
      <c r="I74" s="118"/>
      <c r="J74" s="118"/>
      <c r="K74" s="118"/>
      <c r="L74" s="1095"/>
      <c r="M74" s="1095"/>
      <c r="N74" s="51"/>
    </row>
    <row r="75" spans="1:15" ht="15.75" thickBot="1">
      <c r="B75" s="1078" t="s">
        <v>1037</v>
      </c>
      <c r="C75" s="1079"/>
      <c r="D75" s="1079"/>
      <c r="E75" s="1079"/>
      <c r="F75" s="1079"/>
      <c r="G75" s="1079"/>
      <c r="H75" s="1079"/>
      <c r="I75" s="1079"/>
      <c r="J75" s="1079"/>
      <c r="K75" s="1079"/>
      <c r="L75" s="1079"/>
      <c r="M75" s="1080"/>
      <c r="N75" s="264">
        <f>SUM(N69:N74)</f>
        <v>5459.1057999999994</v>
      </c>
    </row>
    <row r="76" spans="1:15" ht="15.75" thickBot="1">
      <c r="B76" s="39"/>
      <c r="C76" s="40"/>
      <c r="D76" s="40"/>
      <c r="E76" s="40"/>
      <c r="F76" s="40"/>
      <c r="G76" s="40"/>
      <c r="H76" s="40"/>
      <c r="I76" s="40"/>
      <c r="J76" s="40"/>
      <c r="K76" s="40"/>
      <c r="L76" s="40"/>
      <c r="M76" s="40"/>
      <c r="N76" s="41"/>
    </row>
    <row r="77" spans="1:15" ht="15.75" thickBot="1">
      <c r="B77" s="1069" t="s">
        <v>1051</v>
      </c>
      <c r="C77" s="1070"/>
      <c r="D77" s="1070"/>
      <c r="E77" s="1070"/>
      <c r="F77" s="1070"/>
      <c r="G77" s="1070"/>
      <c r="H77" s="1070"/>
      <c r="I77" s="1070"/>
      <c r="J77" s="1070"/>
      <c r="K77" s="1070"/>
      <c r="L77" s="1070"/>
      <c r="M77" s="1071"/>
      <c r="N77" s="102">
        <f>N43+N53+N64+N75</f>
        <v>56515.727756666667</v>
      </c>
    </row>
    <row r="78" spans="1:15">
      <c r="B78" s="39"/>
      <c r="C78" s="40"/>
      <c r="D78" s="40"/>
      <c r="E78" s="40"/>
      <c r="F78" s="40"/>
      <c r="G78" s="40"/>
      <c r="H78" s="40"/>
      <c r="I78" s="40"/>
      <c r="J78" s="40"/>
      <c r="K78" s="40"/>
      <c r="L78" s="40"/>
      <c r="M78" s="40"/>
      <c r="N78" s="41"/>
    </row>
    <row r="79" spans="1:15">
      <c r="B79" s="70" t="s">
        <v>1052</v>
      </c>
      <c r="C79" s="71"/>
      <c r="D79" s="71"/>
      <c r="E79" s="71"/>
      <c r="F79" s="71"/>
      <c r="G79" s="71"/>
      <c r="H79" s="71"/>
      <c r="I79" s="71"/>
      <c r="J79" s="71"/>
      <c r="K79" s="71"/>
      <c r="L79" s="71"/>
      <c r="M79" s="71"/>
      <c r="N79" s="72"/>
    </row>
    <row r="80" spans="1:15" ht="15.75" thickBot="1">
      <c r="B80" s="74"/>
      <c r="C80" s="67"/>
      <c r="D80" s="67"/>
      <c r="E80" s="67"/>
      <c r="F80" s="67"/>
      <c r="G80" s="67"/>
      <c r="H80" s="67"/>
      <c r="I80" s="67"/>
      <c r="J80" s="67"/>
      <c r="K80" s="67"/>
      <c r="L80" s="67"/>
      <c r="M80" s="67"/>
      <c r="N80" s="69"/>
    </row>
    <row r="81" spans="1:14">
      <c r="B81" s="1081" t="s">
        <v>1053</v>
      </c>
      <c r="C81" s="1082"/>
      <c r="D81" s="1082"/>
      <c r="E81" s="1082"/>
      <c r="F81" s="1082"/>
      <c r="G81" s="1082"/>
      <c r="H81" s="1082"/>
      <c r="I81" s="277"/>
      <c r="J81" s="294"/>
      <c r="K81" s="265" t="s">
        <v>1054</v>
      </c>
      <c r="L81" s="1083" t="s">
        <v>1055</v>
      </c>
      <c r="M81" s="1084"/>
      <c r="N81" s="266"/>
    </row>
    <row r="82" spans="1:14">
      <c r="B82" s="1085" t="s">
        <v>1056</v>
      </c>
      <c r="C82" s="1086"/>
      <c r="D82" s="1086"/>
      <c r="E82" s="1086"/>
      <c r="F82" s="1086"/>
      <c r="G82" s="1086"/>
      <c r="H82" s="1086"/>
      <c r="I82" s="90"/>
      <c r="J82" s="91"/>
      <c r="K82" s="267">
        <v>0.2</v>
      </c>
      <c r="L82" s="1065">
        <f>N77*K82</f>
        <v>11303.145551333335</v>
      </c>
      <c r="M82" s="1066"/>
      <c r="N82" s="57"/>
    </row>
    <row r="83" spans="1:14">
      <c r="B83" s="92" t="s">
        <v>1057</v>
      </c>
      <c r="C83" s="93"/>
      <c r="D83" s="93"/>
      <c r="E83" s="93"/>
      <c r="F83" s="93"/>
      <c r="G83" s="93"/>
      <c r="H83" s="93"/>
      <c r="I83" s="90"/>
      <c r="J83" s="91"/>
      <c r="K83" s="267">
        <v>0.05</v>
      </c>
      <c r="L83" s="1065">
        <f>N77*K83</f>
        <v>2825.7863878333337</v>
      </c>
      <c r="M83" s="1066"/>
      <c r="N83" s="57"/>
    </row>
    <row r="84" spans="1:14" ht="15.75" thickBot="1">
      <c r="B84" s="94" t="s">
        <v>1058</v>
      </c>
      <c r="C84" s="95"/>
      <c r="D84" s="95"/>
      <c r="E84" s="95"/>
      <c r="F84" s="95"/>
      <c r="G84" s="95"/>
      <c r="H84" s="95"/>
      <c r="I84" s="96"/>
      <c r="J84" s="97"/>
      <c r="K84" s="268">
        <v>0.05</v>
      </c>
      <c r="L84" s="1067">
        <f>N77*K84</f>
        <v>2825.7863878333337</v>
      </c>
      <c r="M84" s="1068"/>
      <c r="N84" s="57"/>
    </row>
    <row r="85" spans="1:14" ht="15.75" thickBot="1">
      <c r="B85" s="1069" t="s">
        <v>1037</v>
      </c>
      <c r="C85" s="1070"/>
      <c r="D85" s="1070"/>
      <c r="E85" s="1070"/>
      <c r="F85" s="1070"/>
      <c r="G85" s="1070"/>
      <c r="H85" s="1070"/>
      <c r="I85" s="1070"/>
      <c r="J85" s="1070"/>
      <c r="K85" s="1070"/>
      <c r="L85" s="1070"/>
      <c r="M85" s="1071"/>
      <c r="N85" s="58">
        <f>L82+L83+L84</f>
        <v>16954.718327000002</v>
      </c>
    </row>
    <row r="86" spans="1:14" ht="15.75" thickBot="1">
      <c r="B86" s="39"/>
      <c r="C86" s="40"/>
      <c r="D86" s="40"/>
      <c r="E86" s="40"/>
      <c r="F86" s="40"/>
      <c r="G86" s="40"/>
      <c r="H86" s="40"/>
      <c r="I86" s="40"/>
      <c r="J86" s="40"/>
      <c r="K86" s="40"/>
      <c r="L86" s="40"/>
      <c r="M86" s="40"/>
      <c r="N86" s="41"/>
    </row>
    <row r="87" spans="1:14" ht="15.75" thickBot="1">
      <c r="A87" t="s">
        <v>1490</v>
      </c>
      <c r="B87" s="1069" t="s">
        <v>1059</v>
      </c>
      <c r="C87" s="1070"/>
      <c r="D87" s="1070"/>
      <c r="E87" s="1070"/>
      <c r="F87" s="1070"/>
      <c r="G87" s="1070"/>
      <c r="H87" s="1070"/>
      <c r="I87" s="1070"/>
      <c r="J87" s="1070"/>
      <c r="K87" s="1070"/>
      <c r="L87" s="1070"/>
      <c r="M87" s="1071"/>
      <c r="N87" s="158">
        <f>N77+N85</f>
        <v>73470.446083666669</v>
      </c>
    </row>
    <row r="88" spans="1:14">
      <c r="B88" s="202"/>
      <c r="C88" s="203"/>
      <c r="D88" s="203"/>
      <c r="E88" s="203"/>
      <c r="F88" s="203"/>
      <c r="G88" s="203"/>
      <c r="H88" s="203"/>
      <c r="I88" s="203"/>
      <c r="J88" s="203"/>
      <c r="K88" s="203"/>
      <c r="L88" s="203"/>
      <c r="M88" s="203"/>
      <c r="N88" s="204"/>
    </row>
    <row r="89" spans="1:14">
      <c r="B89" s="205"/>
      <c r="C89" s="206"/>
      <c r="D89" s="206"/>
      <c r="E89" s="206"/>
      <c r="F89" s="206"/>
      <c r="G89" s="206"/>
      <c r="H89" s="206"/>
      <c r="I89" s="206"/>
      <c r="J89" s="206"/>
      <c r="K89" s="206"/>
      <c r="L89" s="206"/>
      <c r="M89" s="206"/>
      <c r="N89" s="207"/>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340" t="s">
        <v>1060</v>
      </c>
      <c r="F92" s="340"/>
      <c r="G92" s="340"/>
      <c r="H92" s="340"/>
      <c r="I92" s="340"/>
      <c r="J92" s="340"/>
      <c r="K92" s="206"/>
      <c r="L92" s="206"/>
      <c r="M92" s="206"/>
      <c r="N92" s="207"/>
    </row>
    <row r="93" spans="1:14">
      <c r="B93" s="205"/>
      <c r="C93" s="206"/>
      <c r="D93" s="206"/>
      <c r="E93" s="206" t="s">
        <v>1061</v>
      </c>
      <c r="F93" s="206"/>
      <c r="G93" s="206"/>
      <c r="H93" s="206"/>
      <c r="I93" s="206"/>
      <c r="J93" s="206"/>
      <c r="K93" s="206"/>
      <c r="L93" s="206"/>
      <c r="M93" s="206"/>
      <c r="N93" s="207"/>
    </row>
    <row r="94" spans="1:14">
      <c r="B94" s="205"/>
      <c r="C94" s="206"/>
      <c r="D94" s="206"/>
      <c r="E94" s="206" t="s">
        <v>1062</v>
      </c>
      <c r="F94" s="206"/>
      <c r="G94" s="206"/>
      <c r="H94" s="206"/>
      <c r="I94" s="206"/>
      <c r="J94" s="206"/>
      <c r="K94" s="206"/>
      <c r="L94" s="206"/>
      <c r="M94" s="206"/>
      <c r="N94" s="207"/>
    </row>
    <row r="95" spans="1:14">
      <c r="B95" s="205"/>
      <c r="C95" s="206"/>
      <c r="D95" s="206"/>
      <c r="E95" s="206" t="s">
        <v>1063</v>
      </c>
      <c r="F95" s="206"/>
      <c r="G95" s="206"/>
      <c r="H95" s="206"/>
      <c r="I95" s="206"/>
      <c r="J95" s="206"/>
      <c r="K95" s="206"/>
      <c r="L95" s="206"/>
      <c r="M95" s="206"/>
      <c r="N95" s="207"/>
    </row>
    <row r="96" spans="1:14" ht="15.75" thickBot="1">
      <c r="B96" s="205"/>
      <c r="C96" s="206"/>
      <c r="D96" s="206"/>
      <c r="E96" s="206"/>
      <c r="F96" s="206" t="s">
        <v>1064</v>
      </c>
      <c r="G96" s="206"/>
      <c r="H96" s="206"/>
      <c r="I96" s="206"/>
      <c r="J96" s="206"/>
      <c r="K96" s="206"/>
      <c r="L96" s="206"/>
      <c r="M96" s="206"/>
      <c r="N96" s="207"/>
    </row>
    <row r="97" spans="2:14">
      <c r="B97" s="190" t="s">
        <v>1559</v>
      </c>
      <c r="C97" s="191"/>
      <c r="D97" s="191"/>
      <c r="E97" s="191"/>
      <c r="F97" s="191"/>
      <c r="G97" s="191"/>
      <c r="H97" s="191"/>
      <c r="I97" s="191"/>
      <c r="J97" s="191"/>
      <c r="K97" s="191"/>
      <c r="L97" s="191"/>
      <c r="M97" s="191"/>
      <c r="N97" s="192"/>
    </row>
    <row r="98" spans="2:14">
      <c r="B98" s="208"/>
      <c r="C98" s="209"/>
      <c r="D98" s="209"/>
      <c r="E98" s="209"/>
      <c r="F98" s="209"/>
      <c r="G98" s="209"/>
      <c r="H98" s="209"/>
      <c r="I98" s="209"/>
      <c r="J98" s="209"/>
      <c r="K98" s="209"/>
      <c r="L98" s="209"/>
      <c r="M98" s="209"/>
      <c r="N98" s="210"/>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ht="15.75" thickBot="1">
      <c r="B101" s="211"/>
      <c r="C101" s="212"/>
      <c r="D101" s="212"/>
      <c r="E101" s="212"/>
      <c r="F101" s="212"/>
      <c r="G101" s="212"/>
      <c r="H101" s="212"/>
      <c r="I101" s="212"/>
      <c r="J101" s="212"/>
      <c r="K101" s="212"/>
      <c r="L101" s="212"/>
      <c r="M101" s="212"/>
      <c r="N101" s="213"/>
    </row>
    <row r="102" spans="2:14">
      <c r="B102" s="214"/>
      <c r="C102" s="215"/>
      <c r="D102" s="215"/>
      <c r="E102" s="215"/>
      <c r="F102" s="215"/>
      <c r="G102" s="215"/>
      <c r="H102" s="215"/>
      <c r="I102" s="215"/>
      <c r="J102" s="215"/>
      <c r="K102" s="215"/>
      <c r="L102" s="215"/>
      <c r="M102" s="215"/>
      <c r="N102" s="216"/>
    </row>
    <row r="103" spans="2:14">
      <c r="B103" s="217" t="s">
        <v>1560</v>
      </c>
      <c r="C103" s="218"/>
      <c r="D103" s="218"/>
      <c r="E103" s="218"/>
      <c r="F103" s="218"/>
      <c r="G103" s="218"/>
      <c r="H103" s="218"/>
      <c r="I103" s="218"/>
      <c r="J103" s="218"/>
      <c r="K103" s="218"/>
      <c r="L103" s="218"/>
      <c r="M103" s="218"/>
      <c r="N103" s="219"/>
    </row>
    <row r="104" spans="2:14" ht="15" customHeight="1">
      <c r="B104" s="1184" t="s">
        <v>1561</v>
      </c>
      <c r="C104" s="1185"/>
      <c r="D104" s="1185"/>
      <c r="E104" s="1185"/>
      <c r="F104" s="1185"/>
      <c r="G104" s="1185"/>
      <c r="H104" s="1185"/>
      <c r="I104" s="1185"/>
      <c r="J104" s="1185"/>
      <c r="K104" s="1185"/>
      <c r="L104" s="1185"/>
      <c r="M104" s="1185"/>
      <c r="N104" s="1186"/>
    </row>
    <row r="105" spans="2:14" ht="15" customHeight="1">
      <c r="B105" s="1184"/>
      <c r="C105" s="1185"/>
      <c r="D105" s="1185"/>
      <c r="E105" s="1185"/>
      <c r="F105" s="1185"/>
      <c r="G105" s="1185"/>
      <c r="H105" s="1185"/>
      <c r="I105" s="1185"/>
      <c r="J105" s="1185"/>
      <c r="K105" s="1185"/>
      <c r="L105" s="1185"/>
      <c r="M105" s="1185"/>
      <c r="N105" s="1186"/>
    </row>
    <row r="106" spans="2:14" ht="30" customHeight="1">
      <c r="B106" s="1187" t="s">
        <v>1562</v>
      </c>
      <c r="C106" s="1188"/>
      <c r="D106" s="1188"/>
      <c r="E106" s="1188"/>
      <c r="F106" s="1188"/>
      <c r="G106" s="1188"/>
      <c r="H106" s="1188"/>
      <c r="I106" s="1188"/>
      <c r="J106" s="1188"/>
      <c r="K106" s="1188"/>
      <c r="L106" s="1188"/>
      <c r="M106" s="1188"/>
      <c r="N106" s="1189"/>
    </row>
    <row r="107" spans="2:14">
      <c r="B107" s="1187"/>
      <c r="C107" s="1188"/>
      <c r="D107" s="1188"/>
      <c r="E107" s="1188"/>
      <c r="F107" s="1188"/>
      <c r="G107" s="1188"/>
      <c r="H107" s="1188"/>
      <c r="I107" s="1188"/>
      <c r="J107" s="1188"/>
      <c r="K107" s="1188"/>
      <c r="L107" s="1188"/>
      <c r="M107" s="1188"/>
      <c r="N107" s="1189"/>
    </row>
    <row r="108" spans="2:14">
      <c r="B108" s="297"/>
      <c r="C108" s="298"/>
      <c r="D108" s="298"/>
      <c r="E108" s="298"/>
      <c r="F108" s="298"/>
      <c r="G108" s="298"/>
      <c r="H108" s="298"/>
      <c r="I108" s="298"/>
      <c r="J108" s="298"/>
      <c r="K108" s="298"/>
      <c r="L108" s="298"/>
      <c r="M108" s="298"/>
      <c r="N108" s="29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17"/>
      <c r="C111" s="218"/>
      <c r="D111" s="218"/>
      <c r="E111" s="218"/>
      <c r="F111" s="218"/>
      <c r="G111" s="218"/>
      <c r="H111" s="218"/>
      <c r="I111" s="218"/>
      <c r="J111" s="218"/>
      <c r="K111" s="218"/>
      <c r="L111" s="218"/>
      <c r="M111" s="218"/>
      <c r="N111" s="219"/>
    </row>
    <row r="112" spans="2:14">
      <c r="B112" s="205"/>
      <c r="C112" s="206"/>
      <c r="D112" s="206"/>
      <c r="E112" s="206" t="s">
        <v>1060</v>
      </c>
      <c r="F112" s="340"/>
      <c r="G112" s="340"/>
      <c r="H112" s="206"/>
      <c r="I112" s="206"/>
      <c r="J112" s="206"/>
      <c r="K112" s="206"/>
      <c r="L112" s="206"/>
      <c r="M112" s="206"/>
      <c r="N112" s="207"/>
    </row>
    <row r="113" spans="2:14">
      <c r="B113" s="205"/>
      <c r="C113" s="206"/>
      <c r="D113" s="206"/>
      <c r="E113" s="341" t="s">
        <v>1061</v>
      </c>
      <c r="F113" s="206"/>
      <c r="G113" s="206"/>
      <c r="H113" s="341"/>
      <c r="I113" s="341"/>
      <c r="J113" s="341"/>
      <c r="K113" s="206"/>
      <c r="L113" s="206"/>
      <c r="M113" s="206"/>
      <c r="N113" s="207"/>
    </row>
    <row r="114" spans="2:14">
      <c r="B114" s="205"/>
      <c r="C114" s="206"/>
      <c r="D114" s="206"/>
      <c r="E114" s="220" t="s">
        <v>1065</v>
      </c>
      <c r="F114" s="206"/>
      <c r="G114" s="206"/>
      <c r="H114" s="220"/>
      <c r="I114" s="220"/>
      <c r="J114" s="220"/>
      <c r="K114" s="206"/>
      <c r="L114" s="206"/>
      <c r="M114" s="206"/>
      <c r="N114" s="207"/>
    </row>
    <row r="115" spans="2:14">
      <c r="B115" s="221"/>
      <c r="C115" s="218"/>
      <c r="D115" s="218"/>
      <c r="E115" s="206" t="s">
        <v>1063</v>
      </c>
      <c r="F115" s="206"/>
      <c r="G115" s="206"/>
      <c r="H115" s="206"/>
      <c r="I115" s="206"/>
      <c r="J115" s="206"/>
      <c r="K115" s="218"/>
      <c r="L115" s="218"/>
      <c r="M115" s="218"/>
      <c r="N115" s="219"/>
    </row>
    <row r="116" spans="2:14">
      <c r="B116" s="221"/>
      <c r="C116" s="218"/>
      <c r="D116" s="218"/>
      <c r="E116" s="218"/>
      <c r="F116" s="206"/>
      <c r="G116" s="206"/>
      <c r="H116" s="206"/>
      <c r="I116" s="206"/>
      <c r="J116" s="206"/>
      <c r="K116" s="218"/>
      <c r="L116" s="218"/>
      <c r="M116" s="218"/>
      <c r="N116" s="219"/>
    </row>
    <row r="117" spans="2:14">
      <c r="B117" s="221" t="s">
        <v>1563</v>
      </c>
      <c r="C117" s="220"/>
      <c r="D117" s="220"/>
      <c r="E117" s="206"/>
      <c r="F117" s="206"/>
      <c r="G117" s="206"/>
      <c r="H117" s="206"/>
      <c r="I117" s="206"/>
      <c r="J117" s="1180"/>
      <c r="K117" s="1180"/>
      <c r="L117" s="1180"/>
      <c r="M117" s="1180"/>
      <c r="N117" s="1181"/>
    </row>
    <row r="118" spans="2:14" ht="15.75" thickBot="1">
      <c r="B118" s="342" t="s">
        <v>1564</v>
      </c>
      <c r="C118" s="343"/>
      <c r="D118" s="343"/>
      <c r="E118" s="222"/>
      <c r="F118" s="222"/>
      <c r="G118" s="222"/>
      <c r="H118" s="222"/>
      <c r="I118" s="222"/>
      <c r="J118" s="1182"/>
      <c r="K118" s="1182"/>
      <c r="L118" s="1182"/>
      <c r="M118" s="1182"/>
      <c r="N118" s="1183"/>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29" sqref="B29"/>
    </sheetView>
  </sheetViews>
  <sheetFormatPr baseColWidth="10" defaultRowHeight="1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1080</v>
      </c>
      <c r="C31" s="84" t="s">
        <v>1532</v>
      </c>
      <c r="D31" s="85"/>
      <c r="E31" s="85"/>
      <c r="F31" s="85"/>
      <c r="G31" s="85"/>
      <c r="H31" s="85"/>
      <c r="I31" s="85"/>
      <c r="J31" s="85"/>
      <c r="K31" s="366"/>
      <c r="L31" s="269" t="s">
        <v>144</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197</v>
      </c>
      <c r="B36" s="1102" t="str">
        <f>VLOOKUP(A36,EQUIPOS!A6:D154,3,FALSE)</f>
        <v>Equipo de perforación (TRACKDRILL), potencia 40 HP, 2100 golpes / minuto</v>
      </c>
      <c r="C36" s="1103"/>
      <c r="D36" s="1103"/>
      <c r="E36" s="1103"/>
      <c r="F36" s="1103"/>
      <c r="G36" s="1103"/>
      <c r="H36" s="1105"/>
      <c r="I36" s="230"/>
      <c r="J36" s="231"/>
      <c r="K36" s="232">
        <f>VLOOKUP(A36,EQUIPOS!A6:D163,4,FALSE)</f>
        <v>140436</v>
      </c>
      <c r="L36" s="233"/>
      <c r="M36" s="296">
        <v>1.25</v>
      </c>
      <c r="N36" s="235">
        <f>K36/M36</f>
        <v>112348.8</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909.85096666666675</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113258.65096666667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765</v>
      </c>
      <c r="B48" s="49" t="str">
        <f>VLOOKUP(A48,MATERIALES!A5:D373,3,FALSE)</f>
        <v xml:space="preserve">Tubería Perforada en PVC de 2´´
</v>
      </c>
      <c r="C48" s="244"/>
      <c r="D48" s="244"/>
      <c r="E48" s="244"/>
      <c r="F48" s="244"/>
      <c r="G48" s="244"/>
      <c r="H48" s="244"/>
      <c r="I48" s="231"/>
      <c r="J48" s="187" t="str">
        <f>VLOOKUP(A48,MATERIALES!A4:D640,2,FALSE)</f>
        <v>m</v>
      </c>
      <c r="K48" s="245">
        <v>1.01</v>
      </c>
      <c r="L48" s="230"/>
      <c r="M48" s="338">
        <f>VLOOKUP(A48,MATERIALES!A5:D396,4,FALSE)</f>
        <v>12614.633393868833</v>
      </c>
      <c r="N48" s="235">
        <f>K48*M48</f>
        <v>12740.779727807521</v>
      </c>
    </row>
    <row r="49" spans="1:14">
      <c r="A49" s="138"/>
      <c r="B49" s="49"/>
      <c r="C49" s="348"/>
      <c r="D49" s="348"/>
      <c r="E49" s="348"/>
      <c r="F49" s="348"/>
      <c r="G49" s="348"/>
      <c r="H49" s="348"/>
      <c r="I49" s="348"/>
      <c r="J49" s="274"/>
      <c r="K49" s="336"/>
      <c r="L49" s="344"/>
      <c r="M49" s="338"/>
      <c r="N49" s="235"/>
    </row>
    <row r="50" spans="1:14">
      <c r="A50" s="138"/>
      <c r="B50" s="49"/>
      <c r="C50" s="348"/>
      <c r="D50" s="348"/>
      <c r="E50" s="348"/>
      <c r="F50" s="348"/>
      <c r="G50" s="348"/>
      <c r="H50" s="348"/>
      <c r="I50" s="348"/>
      <c r="J50" s="274"/>
      <c r="K50" s="336"/>
      <c r="L50" s="344"/>
      <c r="M50" s="338"/>
      <c r="N50" s="235"/>
    </row>
    <row r="51" spans="1:14">
      <c r="A51" s="138"/>
      <c r="B51" s="49"/>
      <c r="C51" s="348"/>
      <c r="D51" s="348"/>
      <c r="E51" s="348"/>
      <c r="F51" s="348"/>
      <c r="G51" s="348"/>
      <c r="H51" s="348"/>
      <c r="I51" s="348"/>
      <c r="J51" s="274"/>
      <c r="K51" s="336"/>
      <c r="L51" s="344"/>
      <c r="M51" s="338"/>
      <c r="N51" s="235"/>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64"/>
      <c r="C54" s="362"/>
      <c r="D54" s="362"/>
      <c r="E54" s="362"/>
      <c r="F54" s="362"/>
      <c r="G54" s="362"/>
      <c r="H54" s="362"/>
      <c r="I54" s="362"/>
      <c r="J54" s="363"/>
      <c r="K54" s="118"/>
      <c r="L54" s="360"/>
      <c r="M54" s="380"/>
      <c r="N54" s="381"/>
    </row>
    <row r="55" spans="1:14" ht="15.75" thickBot="1">
      <c r="B55" s="1078" t="s">
        <v>1037</v>
      </c>
      <c r="C55" s="1079"/>
      <c r="D55" s="1079"/>
      <c r="E55" s="1079"/>
      <c r="F55" s="1079"/>
      <c r="G55" s="1079"/>
      <c r="H55" s="1079"/>
      <c r="I55" s="1079"/>
      <c r="J55" s="1079"/>
      <c r="K55" s="1079"/>
      <c r="L55" s="1079"/>
      <c r="M55" s="1080"/>
      <c r="N55" s="107">
        <f>SUM(N48:N54)</f>
        <v>12740.779727807521</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272"/>
      <c r="C65" s="273"/>
      <c r="D65" s="273"/>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092"/>
      <c r="N70" s="101" t="s">
        <v>1035</v>
      </c>
    </row>
    <row r="71" spans="1:15">
      <c r="A71" s="139" t="s">
        <v>7</v>
      </c>
      <c r="B71" s="55" t="str">
        <f>VLOOKUP(A71,'MANO DE OBRA'!A8:D68,3,FALSE)</f>
        <v>Obrero (2)</v>
      </c>
      <c r="C71" s="53"/>
      <c r="D71" s="53"/>
      <c r="E71" s="53"/>
      <c r="F71" s="53"/>
      <c r="G71" s="53"/>
      <c r="H71" s="53"/>
      <c r="I71" s="255">
        <f>K71/J71*100</f>
        <v>49181.133333333331</v>
      </c>
      <c r="J71" s="256">
        <v>185</v>
      </c>
      <c r="K71" s="257">
        <f>VLOOKUP(A71,'MANO DE OBRA'!A8:D99,4,FALSE)</f>
        <v>90985.096666666665</v>
      </c>
      <c r="L71" s="56"/>
      <c r="M71" s="357">
        <v>10</v>
      </c>
      <c r="N71" s="335">
        <f>K71/M71</f>
        <v>9098.5096666666668</v>
      </c>
      <c r="O71" s="109"/>
    </row>
    <row r="72" spans="1:15">
      <c r="A72" s="139"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10</v>
      </c>
      <c r="N72" s="335">
        <f>K72/M72</f>
        <v>9098.5096666666668</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119"/>
    </row>
    <row r="77" spans="1:15" ht="15.75" thickBot="1">
      <c r="B77" s="1078" t="s">
        <v>1037</v>
      </c>
      <c r="C77" s="1079"/>
      <c r="D77" s="1079"/>
      <c r="E77" s="1079"/>
      <c r="F77" s="1079"/>
      <c r="G77" s="1079"/>
      <c r="H77" s="1079"/>
      <c r="I77" s="1079"/>
      <c r="J77" s="1079"/>
      <c r="K77" s="1079"/>
      <c r="L77" s="1079"/>
      <c r="M77" s="1080"/>
      <c r="N77" s="373">
        <f>SUM(N71:N76)</f>
        <v>18197.019333333334</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144196.45002780753</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28839.290005561506</v>
      </c>
      <c r="M84" s="1066"/>
      <c r="N84" s="57"/>
    </row>
    <row r="85" spans="1:14">
      <c r="B85" s="92" t="s">
        <v>1057</v>
      </c>
      <c r="C85" s="93"/>
      <c r="D85" s="93"/>
      <c r="E85" s="93"/>
      <c r="F85" s="93"/>
      <c r="G85" s="93"/>
      <c r="H85" s="93"/>
      <c r="I85" s="90"/>
      <c r="J85" s="91"/>
      <c r="K85" s="267">
        <v>0.05</v>
      </c>
      <c r="L85" s="1065">
        <f>N79*K85</f>
        <v>7209.8225013903766</v>
      </c>
      <c r="M85" s="1066"/>
      <c r="N85" s="57"/>
    </row>
    <row r="86" spans="1:14" ht="15.75" thickBot="1">
      <c r="B86" s="94" t="s">
        <v>1058</v>
      </c>
      <c r="C86" s="95"/>
      <c r="D86" s="95"/>
      <c r="E86" s="95"/>
      <c r="F86" s="95"/>
      <c r="G86" s="95"/>
      <c r="H86" s="95"/>
      <c r="I86" s="96"/>
      <c r="J86" s="97"/>
      <c r="K86" s="268">
        <v>0.05</v>
      </c>
      <c r="L86" s="1067">
        <f>N79*K86</f>
        <v>7209.8225013903766</v>
      </c>
      <c r="M86" s="1068"/>
      <c r="N86" s="57"/>
    </row>
    <row r="87" spans="1:14" ht="15.75" thickBot="1">
      <c r="B87" s="1069" t="s">
        <v>1037</v>
      </c>
      <c r="C87" s="1070"/>
      <c r="D87" s="1070"/>
      <c r="E87" s="1070"/>
      <c r="F87" s="1070"/>
      <c r="G87" s="1070"/>
      <c r="H87" s="1070"/>
      <c r="I87" s="1070"/>
      <c r="J87" s="1070"/>
      <c r="K87" s="1070"/>
      <c r="L87" s="1070"/>
      <c r="M87" s="1071"/>
      <c r="N87" s="58">
        <f>L84+L85+L86</f>
        <v>43258.935008342261</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187455.38503614979</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29" sqref="B29"/>
    </sheetView>
  </sheetViews>
  <sheetFormatPr baseColWidth="10" defaultRowHeight="1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1079</v>
      </c>
      <c r="C31" s="84" t="s">
        <v>1531</v>
      </c>
      <c r="D31" s="85"/>
      <c r="E31" s="85"/>
      <c r="F31" s="85"/>
      <c r="G31" s="85"/>
      <c r="H31" s="85"/>
      <c r="I31" s="85"/>
      <c r="J31" s="85"/>
      <c r="K31" s="366"/>
      <c r="L31" s="269" t="s">
        <v>144</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197</v>
      </c>
      <c r="B36" s="1102" t="str">
        <f>VLOOKUP(A36,EQUIPOS!A6:D154,3,FALSE)</f>
        <v>Equipo de perforación (TRACKDRILL), potencia 40 HP, 2100 golpes / minuto</v>
      </c>
      <c r="C36" s="1103"/>
      <c r="D36" s="1103"/>
      <c r="E36" s="1103"/>
      <c r="F36" s="1103"/>
      <c r="G36" s="1103"/>
      <c r="H36" s="1105"/>
      <c r="I36" s="230"/>
      <c r="J36" s="231"/>
      <c r="K36" s="232">
        <f>VLOOKUP(A36,EQUIPOS!A6:D163,4,FALSE)</f>
        <v>140436</v>
      </c>
      <c r="L36" s="233"/>
      <c r="M36" s="296">
        <v>2.5</v>
      </c>
      <c r="N36" s="235">
        <f>K36/M36</f>
        <v>56174.400000000001</v>
      </c>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341.19411250000007</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56515.594112500003</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765</v>
      </c>
      <c r="B48" s="49" t="str">
        <f>VLOOKUP(A48,MATERIALES!A5:D373,3,FALSE)</f>
        <v xml:space="preserve">Tubería Perforada en PVC de 2´´
</v>
      </c>
      <c r="C48" s="244"/>
      <c r="D48" s="244"/>
      <c r="E48" s="244"/>
      <c r="F48" s="244"/>
      <c r="G48" s="244"/>
      <c r="H48" s="244"/>
      <c r="I48" s="231"/>
      <c r="J48" s="187" t="str">
        <f>VLOOKUP(A48,MATERIALES!A4:D640,2,FALSE)</f>
        <v>m</v>
      </c>
      <c r="K48" s="245">
        <v>1.01</v>
      </c>
      <c r="L48" s="230"/>
      <c r="M48" s="338">
        <f>VLOOKUP(A48,MATERIALES!A5:D396,4,FALSE)</f>
        <v>12614.633393868833</v>
      </c>
      <c r="N48" s="235">
        <f>K48*M48</f>
        <v>12740.779727807521</v>
      </c>
    </row>
    <row r="49" spans="1:14">
      <c r="A49" s="138"/>
      <c r="B49" s="49"/>
      <c r="C49" s="348"/>
      <c r="D49" s="348"/>
      <c r="E49" s="348"/>
      <c r="F49" s="348"/>
      <c r="G49" s="348"/>
      <c r="H49" s="348"/>
      <c r="I49" s="348"/>
      <c r="J49" s="274"/>
      <c r="K49" s="336"/>
      <c r="L49" s="344"/>
      <c r="M49" s="338"/>
      <c r="N49" s="235"/>
    </row>
    <row r="50" spans="1:14">
      <c r="A50" s="138"/>
      <c r="B50" s="49"/>
      <c r="C50" s="348"/>
      <c r="D50" s="348"/>
      <c r="E50" s="348"/>
      <c r="F50" s="348"/>
      <c r="G50" s="348"/>
      <c r="H50" s="348"/>
      <c r="I50" s="348"/>
      <c r="J50" s="274"/>
      <c r="K50" s="336"/>
      <c r="L50" s="344"/>
      <c r="M50" s="338"/>
      <c r="N50" s="235"/>
    </row>
    <row r="51" spans="1:14">
      <c r="A51" s="138"/>
      <c r="B51" s="49"/>
      <c r="C51" s="348"/>
      <c r="D51" s="348"/>
      <c r="E51" s="348"/>
      <c r="F51" s="348"/>
      <c r="G51" s="348"/>
      <c r="H51" s="348"/>
      <c r="I51" s="348"/>
      <c r="J51" s="274"/>
      <c r="K51" s="336"/>
      <c r="L51" s="344"/>
      <c r="M51" s="338"/>
      <c r="N51" s="235"/>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64"/>
      <c r="C54" s="362"/>
      <c r="D54" s="362"/>
      <c r="E54" s="362"/>
      <c r="F54" s="362"/>
      <c r="G54" s="362"/>
      <c r="H54" s="362"/>
      <c r="I54" s="362"/>
      <c r="J54" s="363"/>
      <c r="K54" s="118"/>
      <c r="L54" s="360"/>
      <c r="M54" s="380"/>
      <c r="N54" s="381"/>
    </row>
    <row r="55" spans="1:14" ht="15.75" thickBot="1">
      <c r="B55" s="1078" t="s">
        <v>1037</v>
      </c>
      <c r="C55" s="1079"/>
      <c r="D55" s="1079"/>
      <c r="E55" s="1079"/>
      <c r="F55" s="1079"/>
      <c r="G55" s="1079"/>
      <c r="H55" s="1079"/>
      <c r="I55" s="1079"/>
      <c r="J55" s="1079"/>
      <c r="K55" s="1079"/>
      <c r="L55" s="1079"/>
      <c r="M55" s="1080"/>
      <c r="N55" s="107">
        <f>SUM(N48:N54)</f>
        <v>12740.779727807521</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39" t="s">
        <v>6</v>
      </c>
      <c r="B71" s="55" t="str">
        <f>VLOOKUP(A71,'MANO DE OBRA'!A8:D68,3,FALSE)</f>
        <v xml:space="preserve">Obrero </v>
      </c>
      <c r="C71" s="53"/>
      <c r="D71" s="53"/>
      <c r="E71" s="53"/>
      <c r="F71" s="53"/>
      <c r="G71" s="53"/>
      <c r="H71" s="53"/>
      <c r="I71" s="255">
        <f>K71/J71*100</f>
        <v>24590.566666666666</v>
      </c>
      <c r="J71" s="256">
        <v>185</v>
      </c>
      <c r="K71" s="257">
        <f>VLOOKUP(A71,'MANO DE OBRA'!A8:D99,4,FALSE)</f>
        <v>45492.548333333332</v>
      </c>
      <c r="L71" s="56"/>
      <c r="M71" s="357">
        <v>20</v>
      </c>
      <c r="N71" s="335">
        <f>K71/M71</f>
        <v>2274.6274166666667</v>
      </c>
      <c r="O71" s="109"/>
    </row>
    <row r="72" spans="1:15">
      <c r="A72" s="139"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20</v>
      </c>
      <c r="N72" s="335">
        <f>K72/M72</f>
        <v>4549.2548333333334</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264">
        <f>SUM(N71:N76)</f>
        <v>6823.8822500000006</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76080.256090307521</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15216.051218061504</v>
      </c>
      <c r="M84" s="1066"/>
      <c r="N84" s="57"/>
    </row>
    <row r="85" spans="1:14">
      <c r="B85" s="92" t="s">
        <v>1057</v>
      </c>
      <c r="C85" s="93"/>
      <c r="D85" s="93"/>
      <c r="E85" s="93"/>
      <c r="F85" s="93"/>
      <c r="G85" s="93"/>
      <c r="H85" s="93"/>
      <c r="I85" s="90"/>
      <c r="J85" s="91"/>
      <c r="K85" s="267">
        <v>0.05</v>
      </c>
      <c r="L85" s="1065">
        <f>N79*K85</f>
        <v>3804.012804515376</v>
      </c>
      <c r="M85" s="1066"/>
      <c r="N85" s="57"/>
    </row>
    <row r="86" spans="1:14" ht="15.75" thickBot="1">
      <c r="B86" s="94" t="s">
        <v>1058</v>
      </c>
      <c r="C86" s="95"/>
      <c r="D86" s="95"/>
      <c r="E86" s="95"/>
      <c r="F86" s="95"/>
      <c r="G86" s="95"/>
      <c r="H86" s="95"/>
      <c r="I86" s="96"/>
      <c r="J86" s="97"/>
      <c r="K86" s="268">
        <v>0.05</v>
      </c>
      <c r="L86" s="1067">
        <f>N79*K86</f>
        <v>3804.012804515376</v>
      </c>
      <c r="M86" s="1068"/>
      <c r="N86" s="57"/>
    </row>
    <row r="87" spans="1:14" ht="15.75" thickBot="1">
      <c r="B87" s="1069" t="s">
        <v>1037</v>
      </c>
      <c r="C87" s="1070"/>
      <c r="D87" s="1070"/>
      <c r="E87" s="1070"/>
      <c r="F87" s="1070"/>
      <c r="G87" s="1070"/>
      <c r="H87" s="1070"/>
      <c r="I87" s="1070"/>
      <c r="J87" s="1070"/>
      <c r="K87" s="1070"/>
      <c r="L87" s="1070"/>
      <c r="M87" s="1071"/>
      <c r="N87" s="58">
        <f>L84+L85+L86</f>
        <v>22824.076827092256</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98904.332917399777</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29" sqref="B29"/>
    </sheetView>
  </sheetViews>
  <sheetFormatPr baseColWidth="10" defaultRowHeight="1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32.25" customHeight="1" thickBot="1">
      <c r="A31" t="s">
        <v>1351</v>
      </c>
      <c r="B31" s="83" t="s">
        <v>1081</v>
      </c>
      <c r="C31" s="1177" t="s">
        <v>1533</v>
      </c>
      <c r="D31" s="1178"/>
      <c r="E31" s="1178"/>
      <c r="F31" s="1178"/>
      <c r="G31" s="1178"/>
      <c r="H31" s="1178"/>
      <c r="I31" s="1178"/>
      <c r="J31" s="1303"/>
      <c r="K31" s="366"/>
      <c r="L31" s="269" t="s">
        <v>388</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c r="B36" s="1102"/>
      <c r="C36" s="1103"/>
      <c r="D36" s="1103"/>
      <c r="E36" s="1103"/>
      <c r="F36" s="1103"/>
      <c r="G36" s="1103"/>
      <c r="H36" s="1105"/>
      <c r="I36" s="230"/>
      <c r="J36" s="231"/>
      <c r="K36" s="232"/>
      <c r="L36" s="233"/>
      <c r="M36" s="296"/>
      <c r="N36" s="235"/>
    </row>
    <row r="37" spans="1:14">
      <c r="A37" s="116"/>
      <c r="B37" s="1102"/>
      <c r="C37" s="1103"/>
      <c r="D37" s="1103"/>
      <c r="E37" s="1103"/>
      <c r="F37" s="1103"/>
      <c r="G37" s="1103"/>
      <c r="H37" s="1105"/>
      <c r="I37" s="344"/>
      <c r="J37" s="345"/>
      <c r="K37" s="232"/>
      <c r="L37" s="295"/>
      <c r="M37" s="296"/>
      <c r="N37" s="235"/>
    </row>
    <row r="38" spans="1:14">
      <c r="A38" s="116"/>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682.38822500000015</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SUM(N36:N41)</f>
        <v>682.38822500000015</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38" t="s">
        <v>630</v>
      </c>
      <c r="B48" s="49" t="str">
        <f>VLOOKUP(A48,MATERIALES!A5:D373,3,FALSE)</f>
        <v xml:space="preserve">Piedra para gavión
</v>
      </c>
      <c r="C48" s="244"/>
      <c r="D48" s="244"/>
      <c r="E48" s="244"/>
      <c r="F48" s="244"/>
      <c r="G48" s="244"/>
      <c r="H48" s="244"/>
      <c r="I48" s="244"/>
      <c r="J48" s="274" t="str">
        <f>VLOOKUP(A48,MATERIALES!A4:D640,2,FALSE)</f>
        <v>m3</v>
      </c>
      <c r="K48" s="245">
        <v>1.1000000000000001</v>
      </c>
      <c r="L48" s="230"/>
      <c r="M48" s="338">
        <f>VLOOKUP(A48,MATERIALES!A5:D396,4,FALSE)</f>
        <v>45220</v>
      </c>
      <c r="N48" s="235">
        <f>K48*M48</f>
        <v>49742.000000000007</v>
      </c>
    </row>
    <row r="49" spans="1:14">
      <c r="A49" s="138" t="s">
        <v>853</v>
      </c>
      <c r="B49" s="49" t="str">
        <f>VLOOKUP(A49,MATERIALES!A6:D373,3,FALSE)</f>
        <v>Alambre galvanizado No. 12</v>
      </c>
      <c r="C49" s="348"/>
      <c r="D49" s="348"/>
      <c r="E49" s="348"/>
      <c r="F49" s="348"/>
      <c r="G49" s="348"/>
      <c r="H49" s="348"/>
      <c r="I49" s="348"/>
      <c r="J49" s="275" t="str">
        <f>VLOOKUP(A49,MATERIALES!A5:D641,2,FALSE)</f>
        <v>kg</v>
      </c>
      <c r="K49" s="336">
        <v>1.1499999999999999</v>
      </c>
      <c r="L49" s="344"/>
      <c r="M49" s="338">
        <f>VLOOKUP(A49,MATERIALES!A6:D397,4,FALSE)</f>
        <v>4600</v>
      </c>
      <c r="N49" s="235">
        <f>K49*M49</f>
        <v>5290</v>
      </c>
    </row>
    <row r="50" spans="1:14">
      <c r="A50" s="138" t="s">
        <v>941</v>
      </c>
      <c r="B50" s="49" t="str">
        <f>VLOOKUP(A50,MATERIALES!A6:D373,3,FALSE)</f>
        <v xml:space="preserve">Formaleta (gaviones, juntas de bordillos, juntas de cunetas, muros, concretos clase D,E, F y G)
</v>
      </c>
      <c r="C50" s="348"/>
      <c r="D50" s="348"/>
      <c r="E50" s="348"/>
      <c r="F50" s="348"/>
      <c r="G50" s="348"/>
      <c r="H50" s="348"/>
      <c r="I50" s="348"/>
      <c r="J50" s="275" t="str">
        <f>VLOOKUP(A50,MATERIALES!A6:D642,2,FALSE)</f>
        <v>m2</v>
      </c>
      <c r="K50" s="336">
        <v>2</v>
      </c>
      <c r="L50" s="344"/>
      <c r="M50" s="338">
        <f>VLOOKUP(A50,MATERIALES!A6:D398,4,FALSE)</f>
        <v>4267.015774259763</v>
      </c>
      <c r="N50" s="235">
        <f>K50*M50</f>
        <v>8534.031548519526</v>
      </c>
    </row>
    <row r="51" spans="1:14">
      <c r="A51" s="138" t="s">
        <v>1005</v>
      </c>
      <c r="B51" s="49" t="str">
        <f>VLOOKUP(A51,MATERIALES!A6:D373,3,FALSE)</f>
        <v>Malla para gaviones (2M3)</v>
      </c>
      <c r="C51" s="348"/>
      <c r="D51" s="348"/>
      <c r="E51" s="348"/>
      <c r="F51" s="348"/>
      <c r="G51" s="348"/>
      <c r="H51" s="348"/>
      <c r="I51" s="348"/>
      <c r="J51" s="275" t="str">
        <f>VLOOKUP(A51,MATERIALES!A6:D643,2,FALSE)</f>
        <v>u</v>
      </c>
      <c r="K51" s="336">
        <v>0.5</v>
      </c>
      <c r="L51" s="344"/>
      <c r="M51" s="338">
        <f>VLOOKUP(A51,MATERIALES!A6:D399,4,FALSE)</f>
        <v>70000</v>
      </c>
      <c r="N51" s="235">
        <f>K51*M51</f>
        <v>35000</v>
      </c>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64"/>
      <c r="C54" s="362"/>
      <c r="D54" s="362"/>
      <c r="E54" s="362"/>
      <c r="F54" s="362"/>
      <c r="G54" s="362"/>
      <c r="H54" s="362"/>
      <c r="I54" s="362"/>
      <c r="J54" s="363"/>
      <c r="K54" s="118"/>
      <c r="L54" s="360"/>
      <c r="M54" s="380"/>
      <c r="N54" s="381"/>
    </row>
    <row r="55" spans="1:14" ht="15.75" thickBot="1">
      <c r="B55" s="1078" t="s">
        <v>1037</v>
      </c>
      <c r="C55" s="1079"/>
      <c r="D55" s="1079"/>
      <c r="E55" s="1079"/>
      <c r="F55" s="1079"/>
      <c r="G55" s="1079"/>
      <c r="H55" s="1079"/>
      <c r="I55" s="1079"/>
      <c r="J55" s="1079"/>
      <c r="K55" s="1079"/>
      <c r="L55" s="1079"/>
      <c r="M55" s="1080"/>
      <c r="N55" s="107">
        <f>SUM(N48:N54)</f>
        <v>98566.031548519531</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A60" t="s">
        <v>1182</v>
      </c>
      <c r="B60" s="52" t="str">
        <f>VLOOKUP(A60,TRANSPORTE!A1:D117,3,FALSE)</f>
        <v>Transporte de piedra para gaviones</v>
      </c>
      <c r="C60" s="279"/>
      <c r="D60" s="279"/>
      <c r="E60" s="279"/>
      <c r="F60" s="279"/>
      <c r="G60" s="279"/>
      <c r="H60" s="274" t="s">
        <v>1474</v>
      </c>
      <c r="I60" s="242">
        <v>1.1000000000000001</v>
      </c>
      <c r="J60" s="249">
        <v>1</v>
      </c>
      <c r="K60" s="242">
        <f>I60*J60</f>
        <v>1.1000000000000001</v>
      </c>
      <c r="L60" s="1106">
        <f>VLOOKUP(A60,TRANSPORTE!A1:D117,4,FALSE)</f>
        <v>946.969696969697</v>
      </c>
      <c r="M60" s="1107"/>
      <c r="N60" s="250">
        <f>K60*L60</f>
        <v>1041.6666666666667</v>
      </c>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361"/>
      <c r="C65" s="362"/>
      <c r="D65" s="362"/>
      <c r="E65" s="362"/>
      <c r="F65" s="362"/>
      <c r="G65" s="362"/>
      <c r="H65" s="54"/>
      <c r="I65" s="118"/>
      <c r="J65" s="118"/>
      <c r="K65" s="118"/>
      <c r="L65" s="1087"/>
      <c r="M65" s="1088"/>
      <c r="N65" s="119"/>
    </row>
    <row r="66" spans="1:15" ht="15.75" thickBot="1">
      <c r="B66" s="1078" t="s">
        <v>1037</v>
      </c>
      <c r="C66" s="1079"/>
      <c r="D66" s="1079"/>
      <c r="E66" s="1079"/>
      <c r="F66" s="1079"/>
      <c r="G66" s="1079"/>
      <c r="H66" s="1079"/>
      <c r="I66" s="1079"/>
      <c r="J66" s="1079"/>
      <c r="K66" s="1079"/>
      <c r="L66" s="1079"/>
      <c r="M66" s="1080"/>
      <c r="N66" s="107">
        <f>N60+N61+N62+N63+N64</f>
        <v>1041.6666666666667</v>
      </c>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39" t="s">
        <v>11</v>
      </c>
      <c r="B71" s="55" t="str">
        <f>VLOOKUP(A71,'MANO DE OBRA'!A8:D68,3,FALSE)</f>
        <v>Obrero (4)</v>
      </c>
      <c r="C71" s="53"/>
      <c r="D71" s="53"/>
      <c r="E71" s="53"/>
      <c r="F71" s="53"/>
      <c r="G71" s="53"/>
      <c r="H71" s="53"/>
      <c r="I71" s="255">
        <f>K71/J71*100</f>
        <v>98362.266666666663</v>
      </c>
      <c r="J71" s="256">
        <v>185</v>
      </c>
      <c r="K71" s="257">
        <f>VLOOKUP(A71,'MANO DE OBRA'!A8:D99,4,FALSE)</f>
        <v>181970.19333333333</v>
      </c>
      <c r="L71" s="56"/>
      <c r="M71" s="357">
        <v>20</v>
      </c>
      <c r="N71" s="335">
        <f>K71/M71</f>
        <v>9098.5096666666668</v>
      </c>
      <c r="O71" s="109"/>
    </row>
    <row r="72" spans="1:15">
      <c r="A72" s="139"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20</v>
      </c>
      <c r="N72" s="335">
        <f>K72/M72</f>
        <v>4549.2548333333334</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093"/>
      <c r="C76" s="1094"/>
      <c r="D76" s="1094"/>
      <c r="E76" s="1094"/>
      <c r="F76" s="1094"/>
      <c r="G76" s="1094"/>
      <c r="H76" s="1094"/>
      <c r="I76" s="118"/>
      <c r="J76" s="118"/>
      <c r="K76" s="118"/>
      <c r="L76" s="1095"/>
      <c r="M76" s="1095"/>
      <c r="N76" s="51"/>
    </row>
    <row r="77" spans="1:15" ht="15.75" thickBot="1">
      <c r="B77" s="1078" t="s">
        <v>1037</v>
      </c>
      <c r="C77" s="1079"/>
      <c r="D77" s="1079"/>
      <c r="E77" s="1079"/>
      <c r="F77" s="1079"/>
      <c r="G77" s="1079"/>
      <c r="H77" s="1079"/>
      <c r="I77" s="1079"/>
      <c r="J77" s="1079"/>
      <c r="K77" s="1079"/>
      <c r="L77" s="1079"/>
      <c r="M77" s="1080"/>
      <c r="N77" s="264">
        <f>SUM(N71:N76)</f>
        <v>13647.764500000001</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113937.85094018621</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22787.570188037243</v>
      </c>
      <c r="M84" s="1066"/>
      <c r="N84" s="57"/>
    </row>
    <row r="85" spans="1:14">
      <c r="B85" s="92" t="s">
        <v>1057</v>
      </c>
      <c r="C85" s="93"/>
      <c r="D85" s="93"/>
      <c r="E85" s="93"/>
      <c r="F85" s="93"/>
      <c r="G85" s="93"/>
      <c r="H85" s="93"/>
      <c r="I85" s="90"/>
      <c r="J85" s="91"/>
      <c r="K85" s="267">
        <v>0.05</v>
      </c>
      <c r="L85" s="1065">
        <f>N79*K85</f>
        <v>5696.8925470093109</v>
      </c>
      <c r="M85" s="1066"/>
      <c r="N85" s="57"/>
    </row>
    <row r="86" spans="1:14" ht="15.75" thickBot="1">
      <c r="B86" s="94" t="s">
        <v>1058</v>
      </c>
      <c r="C86" s="95"/>
      <c r="D86" s="95"/>
      <c r="E86" s="95"/>
      <c r="F86" s="95"/>
      <c r="G86" s="95"/>
      <c r="H86" s="95"/>
      <c r="I86" s="96"/>
      <c r="J86" s="97"/>
      <c r="K86" s="268">
        <v>0.05</v>
      </c>
      <c r="L86" s="1067">
        <f>N79*K86</f>
        <v>5696.8925470093109</v>
      </c>
      <c r="M86" s="1068"/>
      <c r="N86" s="57"/>
    </row>
    <row r="87" spans="1:14" ht="15.75" thickBot="1">
      <c r="B87" s="1069" t="s">
        <v>1037</v>
      </c>
      <c r="C87" s="1070"/>
      <c r="D87" s="1070"/>
      <c r="E87" s="1070"/>
      <c r="F87" s="1070"/>
      <c r="G87" s="1070"/>
      <c r="H87" s="1070"/>
      <c r="I87" s="1070"/>
      <c r="J87" s="1070"/>
      <c r="K87" s="1070"/>
      <c r="L87" s="1070"/>
      <c r="M87" s="1071"/>
      <c r="N87" s="58">
        <f>L84+L85+L86</f>
        <v>34181.355282055862</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148119.20622224206</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E54" sqref="E54"/>
    </sheetView>
  </sheetViews>
  <sheetFormatPr baseColWidth="10" defaultRowHeight="1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customHeight="1" thickBot="1">
      <c r="A31" t="s">
        <v>1351</v>
      </c>
      <c r="B31" s="83" t="s">
        <v>1082</v>
      </c>
      <c r="C31" s="84" t="s">
        <v>1534</v>
      </c>
      <c r="D31" s="85"/>
      <c r="E31" s="85"/>
      <c r="F31" s="85"/>
      <c r="G31" s="85"/>
      <c r="H31" s="85"/>
      <c r="I31" s="85"/>
      <c r="J31" s="85"/>
      <c r="K31" s="366"/>
      <c r="L31" s="269" t="s">
        <v>233</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253</v>
      </c>
      <c r="B36" s="1102" t="str">
        <f>VLOOKUP(A36,EQUIPOS!A6:D154,3,FALSE)</f>
        <v>Máquina hidrosembradora</v>
      </c>
      <c r="C36" s="1103"/>
      <c r="D36" s="1103"/>
      <c r="E36" s="1103"/>
      <c r="F36" s="1103"/>
      <c r="G36" s="1103"/>
      <c r="H36" s="1105"/>
      <c r="I36" s="230"/>
      <c r="J36" s="231"/>
      <c r="K36" s="232">
        <f>VLOOKUP(A36,EQUIPOS!A6:D163,4,FALSE)</f>
        <v>18506.250000000004</v>
      </c>
      <c r="L36" s="233"/>
      <c r="M36" s="296">
        <v>350</v>
      </c>
      <c r="N36" s="235">
        <f>K36/M36</f>
        <v>52.875000000000007</v>
      </c>
    </row>
    <row r="37" spans="1:14">
      <c r="A37" s="116" t="s">
        <v>138</v>
      </c>
      <c r="B37" s="1102" t="str">
        <f>VLOOKUP(A37,EQUIPOS!A7:D154,3,FALSE)</f>
        <v>Camioneta D-300</v>
      </c>
      <c r="C37" s="1103"/>
      <c r="D37" s="1103"/>
      <c r="E37" s="1103"/>
      <c r="F37" s="1103"/>
      <c r="G37" s="1103"/>
      <c r="H37" s="1105"/>
      <c r="I37" s="344"/>
      <c r="J37" s="345"/>
      <c r="K37" s="232">
        <f>VLOOKUP(A37,EQUIPOS!A7:D164,4,FALSE)</f>
        <v>38000</v>
      </c>
      <c r="L37" s="295"/>
      <c r="M37" s="296">
        <v>350</v>
      </c>
      <c r="N37" s="235">
        <f>K37/M37</f>
        <v>108.57142857142857</v>
      </c>
    </row>
    <row r="38" spans="1:14">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0.05</v>
      </c>
      <c r="N41" s="302">
        <f>N77*M41</f>
        <v>4.0618346726190477</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165.50826324404764</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43" t="s">
        <v>429</v>
      </c>
      <c r="B48" s="49" t="str">
        <f>VLOOKUP(A48,MATERIALES!A5:D373,3,FALSE)</f>
        <v>Costal de fibra o fique</v>
      </c>
      <c r="C48" s="244"/>
      <c r="D48" s="244"/>
      <c r="E48" s="244"/>
      <c r="F48" s="244"/>
      <c r="G48" s="244"/>
      <c r="H48" s="244"/>
      <c r="I48" s="244"/>
      <c r="J48" s="274" t="str">
        <f>VLOOKUP(A48,MATERIALES!A4:D640,2,FALSE)</f>
        <v>m2</v>
      </c>
      <c r="K48" s="245">
        <v>1</v>
      </c>
      <c r="L48" s="230"/>
      <c r="M48" s="338">
        <f>VLOOKUP(A48,MATERIALES!A5:D396,4,FALSE)</f>
        <v>695.04364792996194</v>
      </c>
      <c r="N48" s="235">
        <f>K48*M48</f>
        <v>695.04364792996194</v>
      </c>
    </row>
    <row r="49" spans="1:14">
      <c r="A49" s="143" t="s">
        <v>509</v>
      </c>
      <c r="B49" s="49" t="str">
        <f>VLOOKUP(A49,MATERIALES!A6:D373,3,FALSE)</f>
        <v>Mulch Orgánico</v>
      </c>
      <c r="C49" s="348"/>
      <c r="D49" s="348"/>
      <c r="E49" s="348"/>
      <c r="F49" s="348"/>
      <c r="G49" s="348"/>
      <c r="H49" s="348"/>
      <c r="I49" s="348"/>
      <c r="J49" s="275" t="str">
        <f>VLOOKUP(A49,MATERIALES!A5:D641,2,FALSE)</f>
        <v>kg</v>
      </c>
      <c r="K49" s="336">
        <v>0.4</v>
      </c>
      <c r="L49" s="344"/>
      <c r="M49" s="338">
        <f>VLOOKUP(A49,MATERIALES!A6:D397,4,FALSE)</f>
        <v>1689.2771252230204</v>
      </c>
      <c r="N49" s="235">
        <f>K49*M49</f>
        <v>675.71085008920818</v>
      </c>
    </row>
    <row r="50" spans="1:14">
      <c r="A50" s="143" t="s">
        <v>845</v>
      </c>
      <c r="B50" s="49" t="str">
        <f>VLOOKUP(A50,MATERIALES!A6:D373,3,FALSE)</f>
        <v>Agua</v>
      </c>
      <c r="C50" s="348"/>
      <c r="D50" s="348"/>
      <c r="E50" s="348"/>
      <c r="F50" s="348"/>
      <c r="G50" s="348"/>
      <c r="H50" s="348"/>
      <c r="I50" s="348"/>
      <c r="J50" s="275" t="str">
        <f>VLOOKUP(A50,MATERIALES!A6:D642,2,FALSE)</f>
        <v>lt</v>
      </c>
      <c r="K50" s="336">
        <v>5</v>
      </c>
      <c r="L50" s="344"/>
      <c r="M50" s="338">
        <f>VLOOKUP(A50,MATERIALES!A6:D398,4,FALSE)</f>
        <v>35.656490152579906</v>
      </c>
      <c r="N50" s="235">
        <f>K50*M50</f>
        <v>178.28245076289954</v>
      </c>
    </row>
    <row r="51" spans="1:14">
      <c r="A51" s="143" t="s">
        <v>688</v>
      </c>
      <c r="B51" s="49" t="str">
        <f>VLOOKUP(A51,MATERIALES!A6:D373,3,FALSE)</f>
        <v>Semillas para empradizar</v>
      </c>
      <c r="C51" s="348"/>
      <c r="D51" s="348"/>
      <c r="E51" s="348"/>
      <c r="F51" s="348"/>
      <c r="G51" s="348"/>
      <c r="H51" s="348"/>
      <c r="I51" s="348"/>
      <c r="J51" s="275" t="str">
        <f>VLOOKUP(A51,MATERIALES!A6:D643,2,FALSE)</f>
        <v>kg</v>
      </c>
      <c r="K51" s="336">
        <v>0.05</v>
      </c>
      <c r="L51" s="344"/>
      <c r="M51" s="338">
        <f>VLOOKUP(A51,MATERIALES!A6:D399,4,FALSE)</f>
        <v>34000</v>
      </c>
      <c r="N51" s="235">
        <f>K51*M51</f>
        <v>1700</v>
      </c>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76"/>
      <c r="C54" s="53"/>
      <c r="D54" s="53"/>
      <c r="E54" s="53"/>
      <c r="F54" s="53"/>
      <c r="G54" s="53"/>
      <c r="H54" s="53"/>
      <c r="I54" s="53"/>
      <c r="J54" s="251"/>
      <c r="K54" s="142"/>
      <c r="L54" s="377"/>
      <c r="M54" s="378"/>
      <c r="N54" s="379"/>
    </row>
    <row r="55" spans="1:14" ht="15.75" thickBot="1">
      <c r="B55" s="1069" t="s">
        <v>1037</v>
      </c>
      <c r="C55" s="1070"/>
      <c r="D55" s="1070"/>
      <c r="E55" s="1070"/>
      <c r="F55" s="1070"/>
      <c r="G55" s="1070"/>
      <c r="H55" s="1070"/>
      <c r="I55" s="1070"/>
      <c r="J55" s="1070"/>
      <c r="K55" s="1070"/>
      <c r="L55" s="1070"/>
      <c r="M55" s="1071"/>
      <c r="N55" s="334">
        <f>SUM(N48:N54)</f>
        <v>3249.0369487820699</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55"/>
      <c r="C65" s="53"/>
      <c r="D65" s="53"/>
      <c r="E65" s="53"/>
      <c r="F65" s="53"/>
      <c r="G65" s="53"/>
      <c r="H65" s="382"/>
      <c r="I65" s="142"/>
      <c r="J65" s="142"/>
      <c r="K65" s="142"/>
      <c r="L65" s="1190"/>
      <c r="M65" s="1191"/>
      <c r="N65" s="383"/>
    </row>
    <row r="66" spans="1:15" ht="15.75" thickBot="1">
      <c r="B66" s="1069" t="s">
        <v>1037</v>
      </c>
      <c r="C66" s="1070"/>
      <c r="D66" s="1070"/>
      <c r="E66" s="1070"/>
      <c r="F66" s="1070"/>
      <c r="G66" s="1070"/>
      <c r="H66" s="1070"/>
      <c r="I66" s="1070"/>
      <c r="J66" s="1070"/>
      <c r="K66" s="1070"/>
      <c r="L66" s="1070"/>
      <c r="M66" s="1071"/>
      <c r="N66" s="334"/>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4" t="s">
        <v>9</v>
      </c>
      <c r="B71" s="55" t="str">
        <f>VLOOKUP(A71,'MANO DE OBRA'!A8:D68,3,FALSE)</f>
        <v>Obrero (3)</v>
      </c>
      <c r="C71" s="53"/>
      <c r="D71" s="53"/>
      <c r="E71" s="53"/>
      <c r="F71" s="53"/>
      <c r="G71" s="53"/>
      <c r="H71" s="53"/>
      <c r="I71" s="255">
        <f>K71/J71*100</f>
        <v>73771.7</v>
      </c>
      <c r="J71" s="256">
        <v>185</v>
      </c>
      <c r="K71" s="257">
        <f>VLOOKUP(A71,'MANO DE OBRA'!A8:D99,4,FALSE)</f>
        <v>136477.64499999999</v>
      </c>
      <c r="L71" s="56"/>
      <c r="M71" s="357">
        <v>2800</v>
      </c>
      <c r="N71" s="335">
        <f>K71/M71</f>
        <v>48.742016071428566</v>
      </c>
      <c r="O71" s="109"/>
    </row>
    <row r="72" spans="1:15">
      <c r="A72" s="144"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2800</v>
      </c>
      <c r="N72" s="335">
        <f>K72/M72</f>
        <v>32.494677380952382</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192"/>
      <c r="C76" s="1193"/>
      <c r="D76" s="1193"/>
      <c r="E76" s="1193"/>
      <c r="F76" s="1193"/>
      <c r="G76" s="1193"/>
      <c r="H76" s="1193"/>
      <c r="I76" s="142"/>
      <c r="J76" s="142"/>
      <c r="K76" s="142"/>
      <c r="L76" s="1194"/>
      <c r="M76" s="1195"/>
      <c r="N76" s="383"/>
    </row>
    <row r="77" spans="1:15" ht="15.75" thickBot="1">
      <c r="B77" s="1069" t="s">
        <v>1037</v>
      </c>
      <c r="C77" s="1070"/>
      <c r="D77" s="1070"/>
      <c r="E77" s="1070"/>
      <c r="F77" s="1070"/>
      <c r="G77" s="1070"/>
      <c r="H77" s="1070"/>
      <c r="I77" s="1070"/>
      <c r="J77" s="1070"/>
      <c r="K77" s="1070"/>
      <c r="L77" s="1070"/>
      <c r="M77" s="1071"/>
      <c r="N77" s="264">
        <f>SUM(N71:N76)</f>
        <v>81.236693452380948</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3495.7819054784986</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699.15638109569977</v>
      </c>
      <c r="M84" s="1066"/>
      <c r="N84" s="57"/>
    </row>
    <row r="85" spans="1:14">
      <c r="B85" s="92" t="s">
        <v>1057</v>
      </c>
      <c r="C85" s="93"/>
      <c r="D85" s="93"/>
      <c r="E85" s="93"/>
      <c r="F85" s="93"/>
      <c r="G85" s="93"/>
      <c r="H85" s="93"/>
      <c r="I85" s="90"/>
      <c r="J85" s="91"/>
      <c r="K85" s="267">
        <v>0.05</v>
      </c>
      <c r="L85" s="1065">
        <f>N79*K85</f>
        <v>174.78909527392494</v>
      </c>
      <c r="M85" s="1066"/>
      <c r="N85" s="57"/>
    </row>
    <row r="86" spans="1:14" ht="15.75" thickBot="1">
      <c r="B86" s="94" t="s">
        <v>1058</v>
      </c>
      <c r="C86" s="95"/>
      <c r="D86" s="95"/>
      <c r="E86" s="95"/>
      <c r="F86" s="95"/>
      <c r="G86" s="95"/>
      <c r="H86" s="95"/>
      <c r="I86" s="96"/>
      <c r="J86" s="97"/>
      <c r="K86" s="268">
        <v>0.05</v>
      </c>
      <c r="L86" s="1067">
        <f>N79*K86</f>
        <v>174.78909527392494</v>
      </c>
      <c r="M86" s="1068"/>
      <c r="N86" s="57"/>
    </row>
    <row r="87" spans="1:14" ht="15.75" thickBot="1">
      <c r="B87" s="1069" t="s">
        <v>1037</v>
      </c>
      <c r="C87" s="1070"/>
      <c r="D87" s="1070"/>
      <c r="E87" s="1070"/>
      <c r="F87" s="1070"/>
      <c r="G87" s="1070"/>
      <c r="H87" s="1070"/>
      <c r="I87" s="1070"/>
      <c r="J87" s="1070"/>
      <c r="K87" s="1070"/>
      <c r="L87" s="1070"/>
      <c r="M87" s="1071"/>
      <c r="N87" s="58">
        <f>L84+L85+L86</f>
        <v>1048.7345716435495</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4544.5164771220479</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29" sqref="B29"/>
    </sheetView>
  </sheetViews>
  <sheetFormatPr baseColWidth="10" defaultRowHeight="1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29.25" customHeight="1" thickBot="1">
      <c r="A31" t="s">
        <v>1351</v>
      </c>
      <c r="B31" s="83" t="s">
        <v>1328</v>
      </c>
      <c r="C31" s="1177" t="s">
        <v>1507</v>
      </c>
      <c r="D31" s="1178"/>
      <c r="E31" s="1178"/>
      <c r="F31" s="1178"/>
      <c r="G31" s="1178"/>
      <c r="H31" s="1178"/>
      <c r="I31" s="1178"/>
      <c r="J31" s="1178"/>
      <c r="K31" s="374"/>
      <c r="L31" s="269" t="s">
        <v>233</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138</v>
      </c>
      <c r="B36" s="1102" t="str">
        <f>VLOOKUP(A36,EQUIPOS!A6:D154,3,FALSE)</f>
        <v>Camioneta D-300</v>
      </c>
      <c r="C36" s="1103"/>
      <c r="D36" s="1103"/>
      <c r="E36" s="1103"/>
      <c r="F36" s="1103"/>
      <c r="G36" s="1103"/>
      <c r="H36" s="1105"/>
      <c r="I36" s="230"/>
      <c r="J36" s="231"/>
      <c r="K36" s="232">
        <f>VLOOKUP(A36,EQUIPOS!A6:D163,4,FALSE)</f>
        <v>38000</v>
      </c>
      <c r="L36" s="233"/>
      <c r="M36" s="296">
        <v>8000</v>
      </c>
      <c r="N36" s="235">
        <f>K36/M36</f>
        <v>4.75</v>
      </c>
    </row>
    <row r="37" spans="1:14">
      <c r="A37" s="116"/>
      <c r="B37" s="1102"/>
      <c r="C37" s="1103"/>
      <c r="D37" s="1103"/>
      <c r="E37" s="1103"/>
      <c r="F37" s="1103"/>
      <c r="G37" s="1103"/>
      <c r="H37" s="1105"/>
      <c r="I37" s="344"/>
      <c r="J37" s="345"/>
      <c r="K37" s="232"/>
      <c r="L37" s="295"/>
      <c r="M37" s="296"/>
      <c r="N37" s="235"/>
    </row>
    <row r="38" spans="1:14">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0.01</v>
      </c>
      <c r="N41" s="302">
        <f>N77*M41</f>
        <v>22.746274166666662</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27.496274166666662</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43" t="s">
        <v>521</v>
      </c>
      <c r="B48" s="49" t="str">
        <f>VLOOKUP(A48,MATERIALES!A5:D373,3,FALSE)</f>
        <v>Manto Temporal (Protección de Taludes)</v>
      </c>
      <c r="C48" s="244"/>
      <c r="D48" s="244"/>
      <c r="E48" s="244"/>
      <c r="F48" s="244"/>
      <c r="G48" s="244"/>
      <c r="H48" s="244"/>
      <c r="I48" s="244"/>
      <c r="J48" s="274" t="str">
        <f>VLOOKUP(A48,MATERIALES!A4:D640,2,FALSE)</f>
        <v>m2</v>
      </c>
      <c r="K48" s="384">
        <v>1.05</v>
      </c>
      <c r="L48" s="230"/>
      <c r="M48" s="338">
        <f>VLOOKUP(A48,MATERIALES!A5:D396,4,FALSE)</f>
        <v>5137.9106057453209</v>
      </c>
      <c r="N48" s="235">
        <f>K48*M48</f>
        <v>5394.8061360325873</v>
      </c>
    </row>
    <row r="49" spans="1:14">
      <c r="A49" s="143" t="s">
        <v>605</v>
      </c>
      <c r="B49" s="49" t="str">
        <f>VLOOKUP(A49,MATERIALES!A6:D373,3,FALSE)</f>
        <v>Mezcla Fértil</v>
      </c>
      <c r="C49" s="348"/>
      <c r="D49" s="348"/>
      <c r="E49" s="348"/>
      <c r="F49" s="348"/>
      <c r="G49" s="348"/>
      <c r="H49" s="348"/>
      <c r="I49" s="348"/>
      <c r="J49" s="275" t="str">
        <f>VLOOKUP(A49,MATERIALES!A5:D641,2,FALSE)</f>
        <v>m2</v>
      </c>
      <c r="K49" s="384">
        <v>1</v>
      </c>
      <c r="L49" s="344"/>
      <c r="M49" s="338">
        <f>VLOOKUP(A49,MATERIALES!A6:D397,4,FALSE)</f>
        <v>11656.889001453175</v>
      </c>
      <c r="N49" s="235">
        <f>K49*M49</f>
        <v>11656.889001453175</v>
      </c>
    </row>
    <row r="50" spans="1:14">
      <c r="A50" s="143" t="s">
        <v>899</v>
      </c>
      <c r="B50" s="49" t="str">
        <f>VLOOKUP(A50,MATERIALES!A6:D373,3,FALSE)</f>
        <v>Anclaje para fijación del manto</v>
      </c>
      <c r="C50" s="348"/>
      <c r="D50" s="348"/>
      <c r="E50" s="348"/>
      <c r="F50" s="348"/>
      <c r="G50" s="348"/>
      <c r="H50" s="348"/>
      <c r="I50" s="348"/>
      <c r="J50" s="275" t="str">
        <f>VLOOKUP(A50,MATERIALES!A6:D642,2,FALSE)</f>
        <v>u</v>
      </c>
      <c r="K50" s="384">
        <v>2</v>
      </c>
      <c r="L50" s="344"/>
      <c r="M50" s="338">
        <f>VLOOKUP(A50,MATERIALES!A6:D398,4,FALSE)</f>
        <v>632.60110740250741</v>
      </c>
      <c r="N50" s="235">
        <f>K50*M50</f>
        <v>1265.2022148050148</v>
      </c>
    </row>
    <row r="51" spans="1:14">
      <c r="A51" s="143"/>
      <c r="B51" s="49"/>
      <c r="C51" s="348"/>
      <c r="D51" s="348"/>
      <c r="E51" s="348"/>
      <c r="F51" s="348"/>
      <c r="G51" s="348"/>
      <c r="H51" s="348"/>
      <c r="I51" s="348"/>
      <c r="J51" s="274"/>
      <c r="K51" s="365"/>
      <c r="L51" s="344"/>
      <c r="M51" s="338"/>
      <c r="N51" s="235"/>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76"/>
      <c r="C54" s="53"/>
      <c r="D54" s="53"/>
      <c r="E54" s="53"/>
      <c r="F54" s="53"/>
      <c r="G54" s="53"/>
      <c r="H54" s="53"/>
      <c r="I54" s="53"/>
      <c r="J54" s="251"/>
      <c r="K54" s="142"/>
      <c r="L54" s="377"/>
      <c r="M54" s="378"/>
      <c r="N54" s="379"/>
    </row>
    <row r="55" spans="1:14" ht="15.75" thickBot="1">
      <c r="B55" s="1069" t="s">
        <v>1037</v>
      </c>
      <c r="C55" s="1070"/>
      <c r="D55" s="1070"/>
      <c r="E55" s="1070"/>
      <c r="F55" s="1070"/>
      <c r="G55" s="1070"/>
      <c r="H55" s="1070"/>
      <c r="I55" s="1070"/>
      <c r="J55" s="1070"/>
      <c r="K55" s="1070"/>
      <c r="L55" s="1070"/>
      <c r="M55" s="1071"/>
      <c r="N55" s="334">
        <f>SUM(N48:N54)</f>
        <v>18316.89735229078</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55"/>
      <c r="C65" s="53"/>
      <c r="D65" s="53"/>
      <c r="E65" s="53"/>
      <c r="F65" s="53"/>
      <c r="G65" s="53"/>
      <c r="H65" s="382"/>
      <c r="I65" s="142"/>
      <c r="J65" s="142"/>
      <c r="K65" s="142"/>
      <c r="L65" s="1190"/>
      <c r="M65" s="1191"/>
      <c r="N65" s="383"/>
    </row>
    <row r="66" spans="1:15" ht="15.75" thickBot="1">
      <c r="B66" s="1069" t="s">
        <v>1037</v>
      </c>
      <c r="C66" s="1070"/>
      <c r="D66" s="1070"/>
      <c r="E66" s="1070"/>
      <c r="F66" s="1070"/>
      <c r="G66" s="1070"/>
      <c r="H66" s="1070"/>
      <c r="I66" s="1070"/>
      <c r="J66" s="1070"/>
      <c r="K66" s="1070"/>
      <c r="L66" s="1070"/>
      <c r="M66" s="1071"/>
      <c r="N66" s="334"/>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4" t="s">
        <v>9</v>
      </c>
      <c r="B71" s="55" t="str">
        <f>VLOOKUP(A71,'MANO DE OBRA'!A8:D68,3,FALSE)</f>
        <v>Obrero (3)</v>
      </c>
      <c r="C71" s="53"/>
      <c r="D71" s="53"/>
      <c r="E71" s="53"/>
      <c r="F71" s="53"/>
      <c r="G71" s="53"/>
      <c r="H71" s="53"/>
      <c r="I71" s="255">
        <f>K71/J71*100</f>
        <v>73771.7</v>
      </c>
      <c r="J71" s="256">
        <v>185</v>
      </c>
      <c r="K71" s="257">
        <f>VLOOKUP(A71,'MANO DE OBRA'!A8:D99,4,FALSE)</f>
        <v>136477.64499999999</v>
      </c>
      <c r="L71" s="56"/>
      <c r="M71" s="357">
        <v>100</v>
      </c>
      <c r="N71" s="335">
        <f>K71/M71</f>
        <v>1364.7764499999998</v>
      </c>
      <c r="O71" s="109"/>
    </row>
    <row r="72" spans="1:15">
      <c r="A72" s="144"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100</v>
      </c>
      <c r="N72" s="335">
        <f>K72/M72</f>
        <v>909.85096666666664</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192"/>
      <c r="C76" s="1193"/>
      <c r="D76" s="1193"/>
      <c r="E76" s="1193"/>
      <c r="F76" s="1193"/>
      <c r="G76" s="1193"/>
      <c r="H76" s="1193"/>
      <c r="I76" s="142"/>
      <c r="J76" s="142"/>
      <c r="K76" s="142"/>
      <c r="L76" s="1194"/>
      <c r="M76" s="1195"/>
      <c r="N76" s="383"/>
    </row>
    <row r="77" spans="1:15" ht="15.75" thickBot="1">
      <c r="B77" s="1069" t="s">
        <v>1037</v>
      </c>
      <c r="C77" s="1070"/>
      <c r="D77" s="1070"/>
      <c r="E77" s="1070"/>
      <c r="F77" s="1070"/>
      <c r="G77" s="1070"/>
      <c r="H77" s="1070"/>
      <c r="I77" s="1070"/>
      <c r="J77" s="1070"/>
      <c r="K77" s="1070"/>
      <c r="L77" s="1070"/>
      <c r="M77" s="1071"/>
      <c r="N77" s="264">
        <f>SUM(N71:N76)</f>
        <v>2274.6274166666662</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20619.021043124114</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4123.8042086248233</v>
      </c>
      <c r="M84" s="1066"/>
      <c r="N84" s="57"/>
    </row>
    <row r="85" spans="1:14">
      <c r="B85" s="92" t="s">
        <v>1057</v>
      </c>
      <c r="C85" s="93"/>
      <c r="D85" s="93"/>
      <c r="E85" s="93"/>
      <c r="F85" s="93"/>
      <c r="G85" s="93"/>
      <c r="H85" s="93"/>
      <c r="I85" s="90"/>
      <c r="J85" s="91"/>
      <c r="K85" s="267">
        <v>0.05</v>
      </c>
      <c r="L85" s="1065">
        <f>N79*K85</f>
        <v>1030.9510521562058</v>
      </c>
      <c r="M85" s="1066"/>
      <c r="N85" s="57"/>
    </row>
    <row r="86" spans="1:14" ht="15.75" thickBot="1">
      <c r="B86" s="94" t="s">
        <v>1058</v>
      </c>
      <c r="C86" s="95"/>
      <c r="D86" s="95"/>
      <c r="E86" s="95"/>
      <c r="F86" s="95"/>
      <c r="G86" s="95"/>
      <c r="H86" s="95"/>
      <c r="I86" s="96"/>
      <c r="J86" s="97"/>
      <c r="K86" s="268">
        <v>0.05</v>
      </c>
      <c r="L86" s="1067">
        <f>N79*K86</f>
        <v>1030.9510521562058</v>
      </c>
      <c r="M86" s="1068"/>
      <c r="N86" s="57"/>
    </row>
    <row r="87" spans="1:14" ht="15.75" thickBot="1">
      <c r="B87" s="1069" t="s">
        <v>1037</v>
      </c>
      <c r="C87" s="1070"/>
      <c r="D87" s="1070"/>
      <c r="E87" s="1070"/>
      <c r="F87" s="1070"/>
      <c r="G87" s="1070"/>
      <c r="H87" s="1070"/>
      <c r="I87" s="1070"/>
      <c r="J87" s="1070"/>
      <c r="K87" s="1070"/>
      <c r="L87" s="1070"/>
      <c r="M87" s="1071"/>
      <c r="N87" s="58">
        <f>L84+L85+L86</f>
        <v>6185.7063129372355</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26804.72735606135</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C31" sqref="C31:J31"/>
    </sheetView>
  </sheetViews>
  <sheetFormatPr baseColWidth="10" defaultRowHeight="1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28.5" customHeight="1" thickBot="1">
      <c r="A31" t="s">
        <v>1351</v>
      </c>
      <c r="B31" s="83" t="s">
        <v>1329</v>
      </c>
      <c r="C31" s="1177" t="s">
        <v>1510</v>
      </c>
      <c r="D31" s="1178"/>
      <c r="E31" s="1178"/>
      <c r="F31" s="1178"/>
      <c r="G31" s="1178"/>
      <c r="H31" s="1178"/>
      <c r="I31" s="1178"/>
      <c r="J31" s="1178"/>
      <c r="K31" s="374"/>
      <c r="L31" s="269" t="s">
        <v>233</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138</v>
      </c>
      <c r="B36" s="1102" t="str">
        <f>VLOOKUP(A36,EQUIPOS!A6:D154,3,FALSE)</f>
        <v>Camioneta D-300</v>
      </c>
      <c r="C36" s="1103"/>
      <c r="D36" s="1103"/>
      <c r="E36" s="1103"/>
      <c r="F36" s="1103"/>
      <c r="G36" s="1103"/>
      <c r="H36" s="1105"/>
      <c r="I36" s="230"/>
      <c r="J36" s="231"/>
      <c r="K36" s="232">
        <f>VLOOKUP(A36,EQUIPOS!A6:D163,4,FALSE)</f>
        <v>38000</v>
      </c>
      <c r="L36" s="233"/>
      <c r="M36" s="296">
        <v>8000</v>
      </c>
      <c r="N36" s="235">
        <f>K36/M36</f>
        <v>4.75</v>
      </c>
    </row>
    <row r="37" spans="1:14">
      <c r="A37" s="116"/>
      <c r="B37" s="1102"/>
      <c r="C37" s="1103"/>
      <c r="D37" s="1103"/>
      <c r="E37" s="1103"/>
      <c r="F37" s="1103"/>
      <c r="G37" s="1103"/>
      <c r="H37" s="1105"/>
      <c r="I37" s="344"/>
      <c r="J37" s="345"/>
      <c r="K37" s="232"/>
      <c r="L37" s="295"/>
      <c r="M37" s="296"/>
      <c r="N37" s="235"/>
    </row>
    <row r="38" spans="1:14">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0.01</v>
      </c>
      <c r="N41" s="302">
        <f>N77*M41</f>
        <v>22.746274166666662</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27.496274166666662</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43" t="s">
        <v>522</v>
      </c>
      <c r="B48" s="49" t="str">
        <f>VLOOKUP(A48,MATERIALES!A5:D373,3,FALSE)</f>
        <v>Manto Permanente (Protección de Taludes)</v>
      </c>
      <c r="C48" s="244"/>
      <c r="D48" s="244"/>
      <c r="E48" s="244"/>
      <c r="F48" s="244"/>
      <c r="G48" s="244"/>
      <c r="H48" s="244"/>
      <c r="I48" s="244"/>
      <c r="J48" s="274" t="str">
        <f>VLOOKUP(A48,MATERIALES!A4:D640,2,FALSE)</f>
        <v>m2</v>
      </c>
      <c r="K48" s="384">
        <v>1.05</v>
      </c>
      <c r="L48" s="230"/>
      <c r="M48" s="338">
        <f>VLOOKUP(A48,MATERIALES!A5:D396,4,FALSE)</f>
        <v>6951.3375571637152</v>
      </c>
      <c r="N48" s="235">
        <f>K48*M48</f>
        <v>7298.904435021901</v>
      </c>
    </row>
    <row r="49" spans="1:14">
      <c r="A49" s="143" t="s">
        <v>605</v>
      </c>
      <c r="B49" s="49" t="str">
        <f>VLOOKUP(A49,MATERIALES!A6:D373,3,FALSE)</f>
        <v>Mezcla Fértil</v>
      </c>
      <c r="C49" s="348"/>
      <c r="D49" s="348"/>
      <c r="E49" s="348"/>
      <c r="F49" s="348"/>
      <c r="G49" s="348"/>
      <c r="H49" s="348"/>
      <c r="I49" s="348"/>
      <c r="J49" s="275" t="str">
        <f>VLOOKUP(A49,MATERIALES!A5:D641,2,FALSE)</f>
        <v>m2</v>
      </c>
      <c r="K49" s="384">
        <v>1</v>
      </c>
      <c r="L49" s="344"/>
      <c r="M49" s="338">
        <f>VLOOKUP(A49,MATERIALES!A6:D397,4,FALSE)</f>
        <v>11656.889001453175</v>
      </c>
      <c r="N49" s="235">
        <f>K49*M49</f>
        <v>11656.889001453175</v>
      </c>
    </row>
    <row r="50" spans="1:14">
      <c r="A50" s="143" t="s">
        <v>899</v>
      </c>
      <c r="B50" s="49" t="str">
        <f>VLOOKUP(A50,MATERIALES!A6:D373,3,FALSE)</f>
        <v>Anclaje para fijación del manto</v>
      </c>
      <c r="C50" s="348"/>
      <c r="D50" s="348"/>
      <c r="E50" s="348"/>
      <c r="F50" s="348"/>
      <c r="G50" s="348"/>
      <c r="H50" s="348"/>
      <c r="I50" s="348"/>
      <c r="J50" s="275" t="str">
        <f>VLOOKUP(A50,MATERIALES!A6:D642,2,FALSE)</f>
        <v>u</v>
      </c>
      <c r="K50" s="384">
        <v>2</v>
      </c>
      <c r="L50" s="344"/>
      <c r="M50" s="338">
        <f>VLOOKUP(A50,MATERIALES!A6:D398,4,FALSE)</f>
        <v>632.60110740250741</v>
      </c>
      <c r="N50" s="235">
        <f>K50*M50</f>
        <v>1265.2022148050148</v>
      </c>
    </row>
    <row r="51" spans="1:14">
      <c r="A51" s="143"/>
      <c r="B51" s="49"/>
      <c r="C51" s="348"/>
      <c r="D51" s="348"/>
      <c r="E51" s="348"/>
      <c r="F51" s="348"/>
      <c r="G51" s="348"/>
      <c r="H51" s="348"/>
      <c r="I51" s="348"/>
      <c r="J51" s="274"/>
      <c r="K51" s="365"/>
      <c r="L51" s="344"/>
      <c r="M51" s="338"/>
      <c r="N51" s="235"/>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76"/>
      <c r="C54" s="53"/>
      <c r="D54" s="53"/>
      <c r="E54" s="53"/>
      <c r="F54" s="53"/>
      <c r="G54" s="53"/>
      <c r="H54" s="53"/>
      <c r="I54" s="53"/>
      <c r="J54" s="251"/>
      <c r="K54" s="142"/>
      <c r="L54" s="377"/>
      <c r="M54" s="378"/>
      <c r="N54" s="379"/>
    </row>
    <row r="55" spans="1:14" ht="15.75" thickBot="1">
      <c r="B55" s="1069" t="s">
        <v>1037</v>
      </c>
      <c r="C55" s="1070"/>
      <c r="D55" s="1070"/>
      <c r="E55" s="1070"/>
      <c r="F55" s="1070"/>
      <c r="G55" s="1070"/>
      <c r="H55" s="1070"/>
      <c r="I55" s="1070"/>
      <c r="J55" s="1070"/>
      <c r="K55" s="1070"/>
      <c r="L55" s="1070"/>
      <c r="M55" s="1071"/>
      <c r="N55" s="334">
        <f>SUM(N48:N54)</f>
        <v>20220.995651280093</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55"/>
      <c r="C65" s="53"/>
      <c r="D65" s="53"/>
      <c r="E65" s="53"/>
      <c r="F65" s="53"/>
      <c r="G65" s="53"/>
      <c r="H65" s="382"/>
      <c r="I65" s="142"/>
      <c r="J65" s="142"/>
      <c r="K65" s="142"/>
      <c r="L65" s="1190"/>
      <c r="M65" s="1191"/>
      <c r="N65" s="383"/>
    </row>
    <row r="66" spans="1:15" ht="15.75" thickBot="1">
      <c r="B66" s="1069" t="s">
        <v>1037</v>
      </c>
      <c r="C66" s="1070"/>
      <c r="D66" s="1070"/>
      <c r="E66" s="1070"/>
      <c r="F66" s="1070"/>
      <c r="G66" s="1070"/>
      <c r="H66" s="1070"/>
      <c r="I66" s="1070"/>
      <c r="J66" s="1070"/>
      <c r="K66" s="1070"/>
      <c r="L66" s="1070"/>
      <c r="M66" s="1071"/>
      <c r="N66" s="334"/>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4" t="s">
        <v>9</v>
      </c>
      <c r="B71" s="55" t="str">
        <f>VLOOKUP(A71,'MANO DE OBRA'!A8:D68,3,FALSE)</f>
        <v>Obrero (3)</v>
      </c>
      <c r="C71" s="53"/>
      <c r="D71" s="53"/>
      <c r="E71" s="53"/>
      <c r="F71" s="53"/>
      <c r="G71" s="53"/>
      <c r="H71" s="53"/>
      <c r="I71" s="255">
        <f>K71/J71*100</f>
        <v>73771.7</v>
      </c>
      <c r="J71" s="256">
        <v>185</v>
      </c>
      <c r="K71" s="257">
        <f>VLOOKUP(A71,'MANO DE OBRA'!A8:D99,4,FALSE)</f>
        <v>136477.64499999999</v>
      </c>
      <c r="L71" s="56"/>
      <c r="M71" s="357">
        <v>100</v>
      </c>
      <c r="N71" s="335">
        <f>K71/M71</f>
        <v>1364.7764499999998</v>
      </c>
      <c r="O71" s="109"/>
    </row>
    <row r="72" spans="1:15">
      <c r="A72" s="144"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100</v>
      </c>
      <c r="N72" s="335">
        <f>K72/M72</f>
        <v>909.85096666666664</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192"/>
      <c r="C76" s="1193"/>
      <c r="D76" s="1193"/>
      <c r="E76" s="1193"/>
      <c r="F76" s="1193"/>
      <c r="G76" s="1193"/>
      <c r="H76" s="1193"/>
      <c r="I76" s="142"/>
      <c r="J76" s="142"/>
      <c r="K76" s="142"/>
      <c r="L76" s="1194"/>
      <c r="M76" s="1195"/>
      <c r="N76" s="383"/>
    </row>
    <row r="77" spans="1:15" ht="15.75" thickBot="1">
      <c r="B77" s="1069" t="s">
        <v>1037</v>
      </c>
      <c r="C77" s="1070"/>
      <c r="D77" s="1070"/>
      <c r="E77" s="1070"/>
      <c r="F77" s="1070"/>
      <c r="G77" s="1070"/>
      <c r="H77" s="1070"/>
      <c r="I77" s="1070"/>
      <c r="J77" s="1070"/>
      <c r="K77" s="1070"/>
      <c r="L77" s="1070"/>
      <c r="M77" s="1071"/>
      <c r="N77" s="264">
        <f>SUM(N71:N76)</f>
        <v>2274.6274166666662</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22523.119342113427</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4504.6238684226855</v>
      </c>
      <c r="M84" s="1066"/>
      <c r="N84" s="57"/>
    </row>
    <row r="85" spans="1:14">
      <c r="B85" s="92" t="s">
        <v>1057</v>
      </c>
      <c r="C85" s="93"/>
      <c r="D85" s="93"/>
      <c r="E85" s="93"/>
      <c r="F85" s="93"/>
      <c r="G85" s="93"/>
      <c r="H85" s="93"/>
      <c r="I85" s="90"/>
      <c r="J85" s="91"/>
      <c r="K85" s="267">
        <v>0.05</v>
      </c>
      <c r="L85" s="1065">
        <f>N79*K85</f>
        <v>1126.1559671056714</v>
      </c>
      <c r="M85" s="1066"/>
      <c r="N85" s="57"/>
    </row>
    <row r="86" spans="1:14" ht="15.75" thickBot="1">
      <c r="B86" s="94" t="s">
        <v>1058</v>
      </c>
      <c r="C86" s="95"/>
      <c r="D86" s="95"/>
      <c r="E86" s="95"/>
      <c r="F86" s="95"/>
      <c r="G86" s="95"/>
      <c r="H86" s="95"/>
      <c r="I86" s="96"/>
      <c r="J86" s="97"/>
      <c r="K86" s="268">
        <v>0.05</v>
      </c>
      <c r="L86" s="1067">
        <f>N79*K86</f>
        <v>1126.1559671056714</v>
      </c>
      <c r="M86" s="1068"/>
      <c r="N86" s="57"/>
    </row>
    <row r="87" spans="1:14" ht="15.75" thickBot="1">
      <c r="B87" s="1069" t="s">
        <v>1037</v>
      </c>
      <c r="C87" s="1070"/>
      <c r="D87" s="1070"/>
      <c r="E87" s="1070"/>
      <c r="F87" s="1070"/>
      <c r="G87" s="1070"/>
      <c r="H87" s="1070"/>
      <c r="I87" s="1070"/>
      <c r="J87" s="1070"/>
      <c r="K87" s="1070"/>
      <c r="L87" s="1070"/>
      <c r="M87" s="1071"/>
      <c r="N87" s="58">
        <f>L84+L85+L86</f>
        <v>6756.9358026340278</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29280.055144747454</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9" zoomScale="75" zoomScaleNormal="75" workbookViewId="0">
      <selection activeCell="B32" sqref="B32"/>
    </sheetView>
  </sheetViews>
  <sheetFormatPr baseColWidth="10" defaultRowHeight="1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30" customHeight="1" thickBot="1">
      <c r="B29" s="77" t="s">
        <v>1027</v>
      </c>
      <c r="C29" s="1141" t="s">
        <v>1028</v>
      </c>
      <c r="D29" s="1142"/>
      <c r="E29" s="1142"/>
      <c r="F29" s="1142"/>
      <c r="G29" s="1142"/>
      <c r="H29" s="1142"/>
      <c r="I29" s="1142"/>
      <c r="J29" s="78"/>
      <c r="K29" s="300" t="s">
        <v>1558</v>
      </c>
      <c r="L29" s="1143" t="s">
        <v>1029</v>
      </c>
      <c r="M29" s="1144"/>
      <c r="N29" s="77" t="s">
        <v>1030</v>
      </c>
    </row>
    <row r="30" spans="1:14" ht="17.25" hidden="1" customHeight="1">
      <c r="B30" s="77" t="s">
        <v>1027</v>
      </c>
      <c r="C30" s="1141" t="s">
        <v>1028</v>
      </c>
      <c r="D30" s="1142"/>
      <c r="E30" s="1142"/>
      <c r="F30" s="1142"/>
      <c r="G30" s="1142"/>
      <c r="H30" s="1142"/>
      <c r="I30" s="1142"/>
      <c r="J30" s="78"/>
      <c r="K30" s="270"/>
      <c r="L30" s="1143" t="s">
        <v>1029</v>
      </c>
      <c r="M30" s="1144"/>
      <c r="N30" s="77" t="s">
        <v>1030</v>
      </c>
    </row>
    <row r="31" spans="1:14" ht="15.75" thickBot="1">
      <c r="A31" t="s">
        <v>1351</v>
      </c>
      <c r="B31" s="83" t="s">
        <v>1083</v>
      </c>
      <c r="C31" s="84" t="s">
        <v>1535</v>
      </c>
      <c r="D31" s="85"/>
      <c r="E31" s="85"/>
      <c r="F31" s="85"/>
      <c r="G31" s="85"/>
      <c r="H31" s="85"/>
      <c r="I31" s="85"/>
      <c r="J31" s="85"/>
      <c r="K31" s="366"/>
      <c r="L31" s="269" t="s">
        <v>233</v>
      </c>
      <c r="M31" s="171"/>
      <c r="N31" s="87"/>
    </row>
    <row r="32" spans="1:14" ht="6"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16" t="s">
        <v>119</v>
      </c>
      <c r="B36" s="1102" t="str">
        <f>VLOOKUP(A36,EQUIPOS!A6:D154,3,FALSE)</f>
        <v xml:space="preserve">Bomba de concreto, Producción: 30 m3/h, POTENCIA: 67 HP, MAX PRESION DE CONCRETO: 1150 PSI
</v>
      </c>
      <c r="C36" s="1103"/>
      <c r="D36" s="1103"/>
      <c r="E36" s="1103"/>
      <c r="F36" s="1103"/>
      <c r="G36" s="1103"/>
      <c r="H36" s="1105"/>
      <c r="I36" s="230"/>
      <c r="J36" s="231"/>
      <c r="K36" s="232">
        <f>VLOOKUP(A36,EQUIPOS!A6:D163,4,FALSE)</f>
        <v>45220</v>
      </c>
      <c r="L36" s="233"/>
      <c r="M36" s="296">
        <v>100</v>
      </c>
      <c r="N36" s="235">
        <f>K36/M36</f>
        <v>452.2</v>
      </c>
    </row>
    <row r="37" spans="1:14">
      <c r="A37" s="116" t="s">
        <v>138</v>
      </c>
      <c r="B37" s="1102" t="str">
        <f>VLOOKUP(A37,EQUIPOS!A7:D154,3,FALSE)</f>
        <v>Camioneta D-300</v>
      </c>
      <c r="C37" s="1103"/>
      <c r="D37" s="1103"/>
      <c r="E37" s="1103"/>
      <c r="F37" s="1103"/>
      <c r="G37" s="1103"/>
      <c r="H37" s="1105"/>
      <c r="I37" s="344"/>
      <c r="J37" s="345"/>
      <c r="K37" s="232">
        <f>VLOOKUP(A37,EQUIPOS!A7:D164,4,FALSE)</f>
        <v>38000</v>
      </c>
      <c r="L37" s="295"/>
      <c r="M37" s="296">
        <v>1000</v>
      </c>
      <c r="N37" s="235">
        <f>K37/M37</f>
        <v>38</v>
      </c>
    </row>
    <row r="38" spans="1:14">
      <c r="B38" s="1102"/>
      <c r="C38" s="1103"/>
      <c r="D38" s="1103"/>
      <c r="E38" s="1103"/>
      <c r="F38" s="1103"/>
      <c r="G38" s="1103"/>
      <c r="H38" s="1105"/>
      <c r="I38" s="288"/>
      <c r="J38" s="290"/>
      <c r="K38" s="232"/>
      <c r="L38" s="346"/>
      <c r="M38" s="347"/>
      <c r="N38" s="235"/>
    </row>
    <row r="39" spans="1:14">
      <c r="B39" s="1102"/>
      <c r="C39" s="1103"/>
      <c r="D39" s="1103"/>
      <c r="E39" s="1103"/>
      <c r="F39" s="1103"/>
      <c r="G39" s="1103"/>
      <c r="H39" s="1105"/>
      <c r="I39" s="42"/>
      <c r="J39" s="43"/>
      <c r="K39" s="232"/>
      <c r="L39" s="239"/>
      <c r="M39" s="296"/>
      <c r="N39" s="235"/>
    </row>
    <row r="40" spans="1:14">
      <c r="B40" s="281"/>
      <c r="C40" s="282"/>
      <c r="D40" s="282"/>
      <c r="E40" s="282"/>
      <c r="F40" s="284"/>
      <c r="G40" s="284"/>
      <c r="H40" s="117"/>
      <c r="I40" s="42"/>
      <c r="J40" s="43"/>
      <c r="K40" s="232"/>
      <c r="L40" s="239"/>
      <c r="M40" s="240"/>
      <c r="N40" s="236"/>
    </row>
    <row r="41" spans="1:14">
      <c r="B41" s="1311" t="s">
        <v>1036</v>
      </c>
      <c r="C41" s="1097"/>
      <c r="D41" s="1097"/>
      <c r="E41" s="44"/>
      <c r="F41" s="45"/>
      <c r="G41" s="45"/>
      <c r="H41" s="46"/>
      <c r="I41" s="42"/>
      <c r="J41" s="43"/>
      <c r="K41" s="242"/>
      <c r="L41" s="239"/>
      <c r="M41" s="337">
        <v>0.01</v>
      </c>
      <c r="N41" s="302">
        <f>N77*M41</f>
        <v>3.4119411249999998</v>
      </c>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334">
        <f>SUM(N36:N42)</f>
        <v>493.61194112499999</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A48" s="143" t="s">
        <v>606</v>
      </c>
      <c r="B48" s="49" t="str">
        <f>VLOOKUP(A48,MATERIALES!A5:D373,3,FALSE)</f>
        <v>Mortero 1:3</v>
      </c>
      <c r="C48" s="244"/>
      <c r="D48" s="244"/>
      <c r="E48" s="244"/>
      <c r="F48" s="244"/>
      <c r="G48" s="244"/>
      <c r="H48" s="244"/>
      <c r="I48" s="244"/>
      <c r="J48" s="274" t="str">
        <f>VLOOKUP(A48,MATERIALES!A4:D640,2,FALSE)</f>
        <v>m3</v>
      </c>
      <c r="K48" s="384">
        <v>0.1</v>
      </c>
      <c r="L48" s="230"/>
      <c r="M48" s="338">
        <f>VLOOKUP(A48,MATERIALES!A5:D396,4,FALSE)</f>
        <v>249743.0730984706</v>
      </c>
      <c r="N48" s="235">
        <f>K48*M48</f>
        <v>24974.307309847063</v>
      </c>
    </row>
    <row r="49" spans="1:14">
      <c r="A49" s="143" t="s">
        <v>806</v>
      </c>
      <c r="B49" s="49" t="str">
        <f>VLOOKUP(A49,MATERIALES!A6:D373,3,FALSE)</f>
        <v>Varilla 5/8</v>
      </c>
      <c r="C49" s="348"/>
      <c r="D49" s="348"/>
      <c r="E49" s="348"/>
      <c r="F49" s="348"/>
      <c r="G49" s="348"/>
      <c r="H49" s="348"/>
      <c r="I49" s="348"/>
      <c r="J49" s="275" t="str">
        <f>VLOOKUP(A49,MATERIALES!A5:D641,2,FALSE)</f>
        <v>kg</v>
      </c>
      <c r="K49" s="384">
        <v>1.1000000000000001</v>
      </c>
      <c r="L49" s="344"/>
      <c r="M49" s="338">
        <f>VLOOKUP(A49,MATERIALES!A6:D397,4,FALSE)</f>
        <v>2500</v>
      </c>
      <c r="N49" s="235">
        <f>K49*M49</f>
        <v>2750</v>
      </c>
    </row>
    <row r="50" spans="1:14">
      <c r="A50" s="143" t="s">
        <v>1015</v>
      </c>
      <c r="B50" s="49" t="str">
        <f>VLOOKUP(A50,MATERIALES!A6:D373,3,FALSE)</f>
        <v>Malla Electrosoldada de 5/16</v>
      </c>
      <c r="C50" s="348"/>
      <c r="D50" s="348"/>
      <c r="E50" s="348"/>
      <c r="F50" s="348"/>
      <c r="G50" s="348"/>
      <c r="H50" s="348"/>
      <c r="I50" s="348"/>
      <c r="J50" s="275" t="str">
        <f>VLOOKUP(A50,MATERIALES!A6:D642,2,FALSE)</f>
        <v>m2</v>
      </c>
      <c r="K50" s="384">
        <v>1</v>
      </c>
      <c r="L50" s="344"/>
      <c r="M50" s="338">
        <f>VLOOKUP(A50,MATERIALES!A6:D398,4,FALSE)</f>
        <v>5950</v>
      </c>
      <c r="N50" s="235">
        <f>K50*M50</f>
        <v>5950</v>
      </c>
    </row>
    <row r="51" spans="1:14">
      <c r="A51" s="143"/>
      <c r="B51" s="49"/>
      <c r="C51" s="348"/>
      <c r="D51" s="348"/>
      <c r="E51" s="348"/>
      <c r="F51" s="348"/>
      <c r="G51" s="348"/>
      <c r="H51" s="348"/>
      <c r="I51" s="348"/>
      <c r="J51" s="274"/>
      <c r="K51" s="365"/>
      <c r="L51" s="344"/>
      <c r="M51" s="338"/>
      <c r="N51" s="235"/>
    </row>
    <row r="52" spans="1:14">
      <c r="B52" s="281"/>
      <c r="C52" s="53"/>
      <c r="D52" s="53"/>
      <c r="E52" s="53"/>
      <c r="F52" s="53"/>
      <c r="G52" s="53"/>
      <c r="H52" s="53"/>
      <c r="I52" s="53"/>
      <c r="J52" s="251"/>
      <c r="K52" s="142"/>
      <c r="L52" s="280"/>
      <c r="M52" s="349"/>
      <c r="N52" s="236"/>
    </row>
    <row r="53" spans="1:14">
      <c r="B53" s="141"/>
      <c r="C53" s="279"/>
      <c r="D53" s="279"/>
      <c r="E53" s="279"/>
      <c r="F53" s="279"/>
      <c r="G53" s="279"/>
      <c r="H53" s="279"/>
      <c r="I53" s="279"/>
      <c r="J53" s="274"/>
      <c r="K53" s="50"/>
      <c r="L53" s="280"/>
      <c r="M53" s="349"/>
      <c r="N53" s="236"/>
    </row>
    <row r="54" spans="1:14" ht="15.75" thickBot="1">
      <c r="B54" s="376"/>
      <c r="C54" s="53"/>
      <c r="D54" s="53"/>
      <c r="E54" s="53"/>
      <c r="F54" s="53"/>
      <c r="G54" s="53"/>
      <c r="H54" s="53"/>
      <c r="I54" s="53"/>
      <c r="J54" s="251"/>
      <c r="K54" s="142"/>
      <c r="L54" s="377"/>
      <c r="M54" s="378"/>
      <c r="N54" s="379"/>
    </row>
    <row r="55" spans="1:14" ht="15.75" thickBot="1">
      <c r="B55" s="1069" t="s">
        <v>1037</v>
      </c>
      <c r="C55" s="1070"/>
      <c r="D55" s="1070"/>
      <c r="E55" s="1070"/>
      <c r="F55" s="1070"/>
      <c r="G55" s="1070"/>
      <c r="H55" s="1070"/>
      <c r="I55" s="1070"/>
      <c r="J55" s="1070"/>
      <c r="K55" s="1070"/>
      <c r="L55" s="1070"/>
      <c r="M55" s="1071"/>
      <c r="N55" s="334">
        <f>SUM(N48:N54)</f>
        <v>33674.307309847063</v>
      </c>
    </row>
    <row r="56" spans="1:14">
      <c r="B56" s="39"/>
      <c r="C56" s="40"/>
      <c r="D56" s="40"/>
      <c r="E56" s="40"/>
      <c r="F56" s="40"/>
      <c r="G56" s="40"/>
      <c r="H56" s="40"/>
      <c r="I56" s="40"/>
      <c r="J56" s="40"/>
      <c r="K56" s="40"/>
      <c r="L56" s="40"/>
      <c r="M56" s="40"/>
      <c r="N56" s="41"/>
    </row>
    <row r="57" spans="1:14">
      <c r="B57" s="70" t="s">
        <v>1040</v>
      </c>
      <c r="C57" s="71"/>
      <c r="D57" s="71"/>
      <c r="E57" s="71"/>
      <c r="F57" s="71"/>
      <c r="G57" s="71"/>
      <c r="H57" s="71"/>
      <c r="I57" s="71"/>
      <c r="J57" s="71"/>
      <c r="K57" s="71"/>
      <c r="L57" s="71"/>
      <c r="M57" s="71"/>
      <c r="N57" s="72"/>
    </row>
    <row r="58" spans="1:14" ht="15.75" thickBot="1">
      <c r="B58" s="74"/>
      <c r="C58" s="67"/>
      <c r="D58" s="67"/>
      <c r="E58" s="67"/>
      <c r="F58" s="67"/>
      <c r="G58" s="67"/>
      <c r="H58" s="67"/>
      <c r="I58" s="67"/>
      <c r="J58" s="67"/>
      <c r="K58" s="67"/>
      <c r="L58" s="67"/>
      <c r="M58" s="67"/>
      <c r="N58" s="69"/>
    </row>
    <row r="59" spans="1:14" ht="25.5">
      <c r="B59" s="276" t="s">
        <v>1041</v>
      </c>
      <c r="C59" s="277"/>
      <c r="D59" s="277"/>
      <c r="E59" s="277"/>
      <c r="F59" s="277"/>
      <c r="G59" s="277"/>
      <c r="H59" s="79" t="s">
        <v>1029</v>
      </c>
      <c r="I59" s="80" t="s">
        <v>1042</v>
      </c>
      <c r="J59" s="81" t="s">
        <v>1043</v>
      </c>
      <c r="K59" s="79" t="s">
        <v>1044</v>
      </c>
      <c r="L59" s="1118" t="s">
        <v>1045</v>
      </c>
      <c r="M59" s="1119"/>
      <c r="N59" s="82" t="s">
        <v>1035</v>
      </c>
    </row>
    <row r="60" spans="1:14">
      <c r="B60" s="52"/>
      <c r="C60" s="279"/>
      <c r="D60" s="279"/>
      <c r="E60" s="279"/>
      <c r="F60" s="279"/>
      <c r="G60" s="279"/>
      <c r="H60" s="274"/>
      <c r="I60" s="242"/>
      <c r="J60" s="249"/>
      <c r="K60" s="242"/>
      <c r="L60" s="1106"/>
      <c r="M60" s="1107"/>
      <c r="N60" s="250"/>
    </row>
    <row r="61" spans="1:14">
      <c r="B61" s="52"/>
      <c r="C61" s="53"/>
      <c r="D61" s="53"/>
      <c r="E61" s="53"/>
      <c r="F61" s="53"/>
      <c r="G61" s="53"/>
      <c r="H61" s="274"/>
      <c r="I61" s="242"/>
      <c r="J61" s="249"/>
      <c r="K61" s="242"/>
      <c r="L61" s="1106"/>
      <c r="M61" s="1107"/>
      <c r="N61" s="250"/>
    </row>
    <row r="62" spans="1:14">
      <c r="B62" s="52"/>
      <c r="C62" s="53"/>
      <c r="D62" s="53"/>
      <c r="E62" s="53"/>
      <c r="F62" s="53"/>
      <c r="G62" s="53"/>
      <c r="H62" s="274"/>
      <c r="I62" s="242"/>
      <c r="J62" s="249"/>
      <c r="K62" s="242"/>
      <c r="L62" s="1106"/>
      <c r="M62" s="1107"/>
      <c r="N62" s="250"/>
    </row>
    <row r="63" spans="1:14">
      <c r="B63" s="52"/>
      <c r="C63" s="53"/>
      <c r="D63" s="53"/>
      <c r="E63" s="53"/>
      <c r="F63" s="53"/>
      <c r="G63" s="53"/>
      <c r="H63" s="274"/>
      <c r="I63" s="242"/>
      <c r="J63" s="249"/>
      <c r="K63" s="242"/>
      <c r="L63" s="1106"/>
      <c r="M63" s="1107"/>
      <c r="N63" s="250"/>
    </row>
    <row r="64" spans="1:14">
      <c r="B64" s="52"/>
      <c r="C64" s="53"/>
      <c r="D64" s="53"/>
      <c r="E64" s="53"/>
      <c r="F64" s="53"/>
      <c r="G64" s="53"/>
      <c r="H64" s="251"/>
      <c r="I64" s="242"/>
      <c r="J64" s="242"/>
      <c r="K64" s="242"/>
      <c r="L64" s="252"/>
      <c r="M64" s="253"/>
      <c r="N64" s="254"/>
    </row>
    <row r="65" spans="1:15" ht="15.75" thickBot="1">
      <c r="B65" s="55"/>
      <c r="C65" s="53"/>
      <c r="D65" s="53"/>
      <c r="E65" s="53"/>
      <c r="F65" s="53"/>
      <c r="G65" s="53"/>
      <c r="H65" s="382"/>
      <c r="I65" s="142"/>
      <c r="J65" s="142"/>
      <c r="K65" s="142"/>
      <c r="L65" s="1190"/>
      <c r="M65" s="1191"/>
      <c r="N65" s="383"/>
    </row>
    <row r="66" spans="1:15" ht="15.75" thickBot="1">
      <c r="B66" s="1069" t="s">
        <v>1037</v>
      </c>
      <c r="C66" s="1070"/>
      <c r="D66" s="1070"/>
      <c r="E66" s="1070"/>
      <c r="F66" s="1070"/>
      <c r="G66" s="1070"/>
      <c r="H66" s="1070"/>
      <c r="I66" s="1070"/>
      <c r="J66" s="1070"/>
      <c r="K66" s="1070"/>
      <c r="L66" s="1070"/>
      <c r="M66" s="1071"/>
      <c r="N66" s="334"/>
    </row>
    <row r="67" spans="1:15">
      <c r="B67" s="39"/>
      <c r="C67" s="40"/>
      <c r="D67" s="40"/>
      <c r="E67" s="40"/>
      <c r="F67" s="40"/>
      <c r="G67" s="40"/>
      <c r="H67" s="40"/>
      <c r="I67" s="40"/>
      <c r="J67" s="40"/>
      <c r="K67" s="40"/>
      <c r="L67" s="40"/>
      <c r="M67" s="40"/>
      <c r="N67" s="41"/>
    </row>
    <row r="68" spans="1:15">
      <c r="B68" s="70" t="s">
        <v>1046</v>
      </c>
      <c r="C68" s="71"/>
      <c r="D68" s="71"/>
      <c r="E68" s="71"/>
      <c r="F68" s="71"/>
      <c r="G68" s="71"/>
      <c r="H68" s="71"/>
      <c r="I68" s="71"/>
      <c r="J68" s="71"/>
      <c r="K68" s="71"/>
      <c r="L68" s="71"/>
      <c r="M68" s="71"/>
      <c r="N68" s="72"/>
    </row>
    <row r="69" spans="1:15" ht="15.75" thickBot="1">
      <c r="B69" s="74"/>
      <c r="C69" s="67"/>
      <c r="D69" s="67"/>
      <c r="E69" s="67"/>
      <c r="F69" s="67"/>
      <c r="G69" s="67"/>
      <c r="H69" s="67"/>
      <c r="I69" s="67"/>
      <c r="J69" s="67"/>
      <c r="K69" s="67"/>
      <c r="L69" s="67"/>
      <c r="M69" s="67"/>
      <c r="N69" s="69"/>
    </row>
    <row r="70" spans="1:15" ht="25.5">
      <c r="B70" s="1089" t="s">
        <v>1047</v>
      </c>
      <c r="C70" s="1090"/>
      <c r="D70" s="1090"/>
      <c r="E70" s="1090"/>
      <c r="F70" s="1090"/>
      <c r="G70" s="1090"/>
      <c r="H70" s="1090"/>
      <c r="I70" s="79" t="s">
        <v>1048</v>
      </c>
      <c r="J70" s="81" t="s">
        <v>1281</v>
      </c>
      <c r="K70" s="80" t="s">
        <v>1050</v>
      </c>
      <c r="L70" s="1091" t="s">
        <v>1034</v>
      </c>
      <c r="M70" s="1304"/>
      <c r="N70" s="101" t="s">
        <v>1035</v>
      </c>
    </row>
    <row r="71" spans="1:15">
      <c r="A71" s="144" t="s">
        <v>11</v>
      </c>
      <c r="B71" s="55" t="str">
        <f>VLOOKUP(A71,'MANO DE OBRA'!A8:D68,3,FALSE)</f>
        <v>Obrero (4)</v>
      </c>
      <c r="C71" s="53"/>
      <c r="D71" s="53"/>
      <c r="E71" s="53"/>
      <c r="F71" s="53"/>
      <c r="G71" s="53"/>
      <c r="H71" s="53"/>
      <c r="I71" s="255">
        <f>K71/J71*100</f>
        <v>98362.266666666663</v>
      </c>
      <c r="J71" s="256">
        <v>185</v>
      </c>
      <c r="K71" s="257">
        <f>VLOOKUP(A71,'MANO DE OBRA'!A8:D99,4,FALSE)</f>
        <v>181970.19333333333</v>
      </c>
      <c r="L71" s="56"/>
      <c r="M71" s="357">
        <v>800</v>
      </c>
      <c r="N71" s="335">
        <f>K71/M71</f>
        <v>227.46274166666666</v>
      </c>
      <c r="O71" s="109"/>
    </row>
    <row r="72" spans="1:15">
      <c r="A72" s="144" t="s">
        <v>30</v>
      </c>
      <c r="B72" s="55" t="str">
        <f>VLOOKUP(A72,'MANO DE OBRA'!A8:D69,3,FALSE)</f>
        <v>Oficial</v>
      </c>
      <c r="C72" s="53"/>
      <c r="D72" s="53"/>
      <c r="E72" s="53"/>
      <c r="F72" s="53"/>
      <c r="G72" s="53"/>
      <c r="H72" s="53"/>
      <c r="I72" s="255">
        <f>K72/J72*100</f>
        <v>49181.133333333331</v>
      </c>
      <c r="J72" s="256">
        <v>185</v>
      </c>
      <c r="K72" s="257">
        <f>VLOOKUP(A72,'MANO DE OBRA'!A8:D100,4,FALSE)</f>
        <v>90985.096666666665</v>
      </c>
      <c r="L72" s="56"/>
      <c r="M72" s="357">
        <v>800</v>
      </c>
      <c r="N72" s="335">
        <f>K72/M72</f>
        <v>113.73137083333333</v>
      </c>
    </row>
    <row r="73" spans="1:15">
      <c r="B73" s="55"/>
      <c r="C73" s="53"/>
      <c r="D73" s="53"/>
      <c r="E73" s="53"/>
      <c r="F73" s="53"/>
      <c r="G73" s="53"/>
      <c r="H73" s="53"/>
      <c r="I73" s="255"/>
      <c r="J73" s="256"/>
      <c r="K73" s="257"/>
      <c r="L73" s="56"/>
      <c r="M73" s="355"/>
      <c r="N73" s="335"/>
    </row>
    <row r="74" spans="1:15">
      <c r="B74" s="55"/>
      <c r="C74" s="53"/>
      <c r="D74" s="53"/>
      <c r="E74" s="53"/>
      <c r="F74" s="53"/>
      <c r="G74" s="53"/>
      <c r="H74" s="53"/>
      <c r="I74" s="242"/>
      <c r="J74" s="260"/>
      <c r="K74" s="261"/>
      <c r="L74" s="280"/>
      <c r="M74" s="263"/>
      <c r="N74" s="259"/>
    </row>
    <row r="75" spans="1:15">
      <c r="B75" s="55"/>
      <c r="C75" s="53"/>
      <c r="D75" s="53"/>
      <c r="E75" s="53"/>
      <c r="F75" s="53"/>
      <c r="G75" s="53"/>
      <c r="H75" s="53"/>
      <c r="I75" s="242"/>
      <c r="J75" s="260"/>
      <c r="K75" s="261"/>
      <c r="L75" s="280"/>
      <c r="M75" s="263"/>
      <c r="N75" s="259"/>
    </row>
    <row r="76" spans="1:15" ht="15.75" thickBot="1">
      <c r="B76" s="1192"/>
      <c r="C76" s="1193"/>
      <c r="D76" s="1193"/>
      <c r="E76" s="1193"/>
      <c r="F76" s="1193"/>
      <c r="G76" s="1193"/>
      <c r="H76" s="1193"/>
      <c r="I76" s="142"/>
      <c r="J76" s="142"/>
      <c r="K76" s="142"/>
      <c r="L76" s="1194"/>
      <c r="M76" s="1195"/>
      <c r="N76" s="383"/>
    </row>
    <row r="77" spans="1:15" ht="15.75" thickBot="1">
      <c r="B77" s="1069" t="s">
        <v>1037</v>
      </c>
      <c r="C77" s="1070"/>
      <c r="D77" s="1070"/>
      <c r="E77" s="1070"/>
      <c r="F77" s="1070"/>
      <c r="G77" s="1070"/>
      <c r="H77" s="1070"/>
      <c r="I77" s="1070"/>
      <c r="J77" s="1070"/>
      <c r="K77" s="1070"/>
      <c r="L77" s="1070"/>
      <c r="M77" s="1071"/>
      <c r="N77" s="264">
        <f>SUM(N71:N76)</f>
        <v>341.19411249999996</v>
      </c>
    </row>
    <row r="78" spans="1:15" ht="15.75" thickBot="1">
      <c r="B78" s="39"/>
      <c r="C78" s="40"/>
      <c r="D78" s="40"/>
      <c r="E78" s="40"/>
      <c r="F78" s="40"/>
      <c r="G78" s="40"/>
      <c r="H78" s="40"/>
      <c r="I78" s="40"/>
      <c r="J78" s="40"/>
      <c r="K78" s="40"/>
      <c r="L78" s="40"/>
      <c r="M78" s="40"/>
      <c r="N78" s="41"/>
    </row>
    <row r="79" spans="1:15" ht="15.75" thickBot="1">
      <c r="B79" s="1069" t="s">
        <v>1051</v>
      </c>
      <c r="C79" s="1070"/>
      <c r="D79" s="1070"/>
      <c r="E79" s="1070"/>
      <c r="F79" s="1070"/>
      <c r="G79" s="1070"/>
      <c r="H79" s="1070"/>
      <c r="I79" s="1070"/>
      <c r="J79" s="1070"/>
      <c r="K79" s="1070"/>
      <c r="L79" s="1070"/>
      <c r="M79" s="1071"/>
      <c r="N79" s="102">
        <f>N43+N55+N66+N77</f>
        <v>34509.113363472061</v>
      </c>
    </row>
    <row r="80" spans="1:15">
      <c r="B80" s="39"/>
      <c r="C80" s="40"/>
      <c r="D80" s="40"/>
      <c r="E80" s="40"/>
      <c r="F80" s="40"/>
      <c r="G80" s="40"/>
      <c r="H80" s="40"/>
      <c r="I80" s="40"/>
      <c r="J80" s="40"/>
      <c r="K80" s="40"/>
      <c r="L80" s="40"/>
      <c r="M80" s="40"/>
      <c r="N80" s="41"/>
    </row>
    <row r="81" spans="1:14">
      <c r="B81" s="70" t="s">
        <v>1052</v>
      </c>
      <c r="C81" s="71"/>
      <c r="D81" s="71"/>
      <c r="E81" s="71"/>
      <c r="F81" s="71"/>
      <c r="G81" s="71"/>
      <c r="H81" s="71"/>
      <c r="I81" s="71"/>
      <c r="J81" s="71"/>
      <c r="K81" s="71"/>
      <c r="L81" s="71"/>
      <c r="M81" s="71"/>
      <c r="N81" s="72"/>
    </row>
    <row r="82" spans="1:14" ht="15.75" thickBot="1">
      <c r="B82" s="74"/>
      <c r="C82" s="67"/>
      <c r="D82" s="67"/>
      <c r="E82" s="67"/>
      <c r="F82" s="67"/>
      <c r="G82" s="67"/>
      <c r="H82" s="67"/>
      <c r="I82" s="67"/>
      <c r="J82" s="67"/>
      <c r="K82" s="67"/>
      <c r="L82" s="67"/>
      <c r="M82" s="67"/>
      <c r="N82" s="69"/>
    </row>
    <row r="83" spans="1:14">
      <c r="B83" s="1081" t="s">
        <v>1053</v>
      </c>
      <c r="C83" s="1082"/>
      <c r="D83" s="1082"/>
      <c r="E83" s="1082"/>
      <c r="F83" s="1082"/>
      <c r="G83" s="1082"/>
      <c r="H83" s="1082"/>
      <c r="I83" s="277"/>
      <c r="J83" s="294"/>
      <c r="K83" s="265" t="s">
        <v>1054</v>
      </c>
      <c r="L83" s="1083" t="s">
        <v>1055</v>
      </c>
      <c r="M83" s="1084"/>
      <c r="N83" s="266"/>
    </row>
    <row r="84" spans="1:14">
      <c r="B84" s="1085" t="s">
        <v>1056</v>
      </c>
      <c r="C84" s="1086"/>
      <c r="D84" s="1086"/>
      <c r="E84" s="1086"/>
      <c r="F84" s="1086"/>
      <c r="G84" s="1086"/>
      <c r="H84" s="1086"/>
      <c r="I84" s="90"/>
      <c r="J84" s="91"/>
      <c r="K84" s="267">
        <v>0.2</v>
      </c>
      <c r="L84" s="1065">
        <f>N79*K84</f>
        <v>6901.8226726944122</v>
      </c>
      <c r="M84" s="1066"/>
      <c r="N84" s="57"/>
    </row>
    <row r="85" spans="1:14">
      <c r="B85" s="92" t="s">
        <v>1057</v>
      </c>
      <c r="C85" s="93"/>
      <c r="D85" s="93"/>
      <c r="E85" s="93"/>
      <c r="F85" s="93"/>
      <c r="G85" s="93"/>
      <c r="H85" s="93"/>
      <c r="I85" s="90"/>
      <c r="J85" s="91"/>
      <c r="K85" s="267">
        <v>0.05</v>
      </c>
      <c r="L85" s="1065">
        <f>N79*K85</f>
        <v>1725.455668173603</v>
      </c>
      <c r="M85" s="1066"/>
      <c r="N85" s="57"/>
    </row>
    <row r="86" spans="1:14" ht="15.75" thickBot="1">
      <c r="B86" s="94" t="s">
        <v>1058</v>
      </c>
      <c r="C86" s="95"/>
      <c r="D86" s="95"/>
      <c r="E86" s="95"/>
      <c r="F86" s="95"/>
      <c r="G86" s="95"/>
      <c r="H86" s="95"/>
      <c r="I86" s="96"/>
      <c r="J86" s="97"/>
      <c r="K86" s="268">
        <v>0.05</v>
      </c>
      <c r="L86" s="1067">
        <f>N79*K86</f>
        <v>1725.455668173603</v>
      </c>
      <c r="M86" s="1068"/>
      <c r="N86" s="57"/>
    </row>
    <row r="87" spans="1:14" ht="15.75" thickBot="1">
      <c r="B87" s="1069" t="s">
        <v>1037</v>
      </c>
      <c r="C87" s="1070"/>
      <c r="D87" s="1070"/>
      <c r="E87" s="1070"/>
      <c r="F87" s="1070"/>
      <c r="G87" s="1070"/>
      <c r="H87" s="1070"/>
      <c r="I87" s="1070"/>
      <c r="J87" s="1070"/>
      <c r="K87" s="1070"/>
      <c r="L87" s="1070"/>
      <c r="M87" s="1071"/>
      <c r="N87" s="58">
        <f>L84+L85+L86</f>
        <v>10352.734009041618</v>
      </c>
    </row>
    <row r="88" spans="1:14" ht="15.75" thickBot="1">
      <c r="B88" s="39"/>
      <c r="C88" s="40"/>
      <c r="D88" s="40"/>
      <c r="E88" s="40"/>
      <c r="F88" s="40"/>
      <c r="G88" s="40"/>
      <c r="H88" s="40"/>
      <c r="I88" s="40"/>
      <c r="J88" s="40"/>
      <c r="K88" s="40"/>
      <c r="L88" s="40"/>
      <c r="M88" s="40"/>
      <c r="N88" s="41"/>
    </row>
    <row r="89" spans="1:14" ht="15.75" thickBot="1">
      <c r="A89" t="s">
        <v>1490</v>
      </c>
      <c r="B89" s="1069" t="s">
        <v>1059</v>
      </c>
      <c r="C89" s="1070"/>
      <c r="D89" s="1070"/>
      <c r="E89" s="1070"/>
      <c r="F89" s="1070"/>
      <c r="G89" s="1070"/>
      <c r="H89" s="1070"/>
      <c r="I89" s="1070"/>
      <c r="J89" s="1070"/>
      <c r="K89" s="1070"/>
      <c r="L89" s="1070"/>
      <c r="M89" s="1071"/>
      <c r="N89" s="158">
        <f>N79+N87</f>
        <v>44861.847372513679</v>
      </c>
    </row>
    <row r="90" spans="1:14">
      <c r="B90" s="202"/>
      <c r="C90" s="203"/>
      <c r="D90" s="203"/>
      <c r="E90" s="203"/>
      <c r="F90" s="203"/>
      <c r="G90" s="203"/>
      <c r="H90" s="203"/>
      <c r="I90" s="203"/>
      <c r="J90" s="203"/>
      <c r="K90" s="203"/>
      <c r="L90" s="203"/>
      <c r="M90" s="203"/>
      <c r="N90" s="204"/>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206"/>
      <c r="F93" s="206"/>
      <c r="G93" s="206"/>
      <c r="H93" s="206"/>
      <c r="I93" s="206"/>
      <c r="J93" s="206"/>
      <c r="K93" s="206"/>
      <c r="L93" s="206"/>
      <c r="M93" s="206"/>
      <c r="N93" s="207"/>
    </row>
    <row r="94" spans="1:14">
      <c r="B94" s="205"/>
      <c r="C94" s="206"/>
      <c r="D94" s="206"/>
      <c r="E94" s="340" t="s">
        <v>1060</v>
      </c>
      <c r="F94" s="340"/>
      <c r="G94" s="340"/>
      <c r="H94" s="340"/>
      <c r="I94" s="340"/>
      <c r="J94" s="340"/>
      <c r="K94" s="206"/>
      <c r="L94" s="206"/>
      <c r="M94" s="206"/>
      <c r="N94" s="207"/>
    </row>
    <row r="95" spans="1:14">
      <c r="B95" s="205"/>
      <c r="C95" s="206"/>
      <c r="D95" s="206"/>
      <c r="E95" s="206" t="s">
        <v>1061</v>
      </c>
      <c r="F95" s="206"/>
      <c r="G95" s="206"/>
      <c r="H95" s="206"/>
      <c r="I95" s="206"/>
      <c r="J95" s="206"/>
      <c r="K95" s="206"/>
      <c r="L95" s="206"/>
      <c r="M95" s="206"/>
      <c r="N95" s="207"/>
    </row>
    <row r="96" spans="1:14">
      <c r="B96" s="205"/>
      <c r="C96" s="206"/>
      <c r="D96" s="206"/>
      <c r="E96" s="206" t="s">
        <v>1062</v>
      </c>
      <c r="F96" s="206"/>
      <c r="G96" s="206"/>
      <c r="H96" s="206"/>
      <c r="I96" s="206"/>
      <c r="J96" s="206"/>
      <c r="K96" s="206"/>
      <c r="L96" s="206"/>
      <c r="M96" s="206"/>
      <c r="N96" s="207"/>
    </row>
    <row r="97" spans="2:14">
      <c r="B97" s="205"/>
      <c r="C97" s="206"/>
      <c r="D97" s="206"/>
      <c r="E97" s="206" t="s">
        <v>1063</v>
      </c>
      <c r="F97" s="206"/>
      <c r="G97" s="206"/>
      <c r="H97" s="206"/>
      <c r="I97" s="206"/>
      <c r="J97" s="206"/>
      <c r="K97" s="206"/>
      <c r="L97" s="206"/>
      <c r="M97" s="206"/>
      <c r="N97" s="207"/>
    </row>
    <row r="98" spans="2:14" ht="15.75" thickBot="1">
      <c r="B98" s="205"/>
      <c r="C98" s="206"/>
      <c r="D98" s="206"/>
      <c r="E98" s="206"/>
      <c r="F98" s="206" t="s">
        <v>1064</v>
      </c>
      <c r="G98" s="206"/>
      <c r="H98" s="206"/>
      <c r="I98" s="206"/>
      <c r="J98" s="206"/>
      <c r="K98" s="206"/>
      <c r="L98" s="206"/>
      <c r="M98" s="206"/>
      <c r="N98" s="207"/>
    </row>
    <row r="99" spans="2:14">
      <c r="B99" s="190" t="s">
        <v>1559</v>
      </c>
      <c r="C99" s="191"/>
      <c r="D99" s="191"/>
      <c r="E99" s="191"/>
      <c r="F99" s="191"/>
      <c r="G99" s="191"/>
      <c r="H99" s="191"/>
      <c r="I99" s="191"/>
      <c r="J99" s="191"/>
      <c r="K99" s="191"/>
      <c r="L99" s="191"/>
      <c r="M99" s="191"/>
      <c r="N99" s="192"/>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c r="B102" s="208"/>
      <c r="C102" s="209"/>
      <c r="D102" s="209"/>
      <c r="E102" s="209"/>
      <c r="F102" s="209"/>
      <c r="G102" s="209"/>
      <c r="H102" s="209"/>
      <c r="I102" s="209"/>
      <c r="J102" s="209"/>
      <c r="K102" s="209"/>
      <c r="L102" s="209"/>
      <c r="M102" s="209"/>
      <c r="N102" s="210"/>
    </row>
    <row r="103" spans="2:14" ht="15.75" thickBot="1">
      <c r="B103" s="211"/>
      <c r="C103" s="212"/>
      <c r="D103" s="212"/>
      <c r="E103" s="212"/>
      <c r="F103" s="212"/>
      <c r="G103" s="212"/>
      <c r="H103" s="212"/>
      <c r="I103" s="212"/>
      <c r="J103" s="212"/>
      <c r="K103" s="212"/>
      <c r="L103" s="212"/>
      <c r="M103" s="212"/>
      <c r="N103" s="213"/>
    </row>
    <row r="104" spans="2:14">
      <c r="B104" s="214"/>
      <c r="C104" s="215"/>
      <c r="D104" s="215"/>
      <c r="E104" s="215"/>
      <c r="F104" s="215"/>
      <c r="G104" s="215"/>
      <c r="H104" s="215"/>
      <c r="I104" s="215"/>
      <c r="J104" s="215"/>
      <c r="K104" s="215"/>
      <c r="L104" s="215"/>
      <c r="M104" s="215"/>
      <c r="N104" s="216"/>
    </row>
    <row r="105" spans="2:14">
      <c r="B105" s="217" t="s">
        <v>1560</v>
      </c>
      <c r="C105" s="218"/>
      <c r="D105" s="218"/>
      <c r="E105" s="218"/>
      <c r="F105" s="218"/>
      <c r="G105" s="218"/>
      <c r="H105" s="218"/>
      <c r="I105" s="218"/>
      <c r="J105" s="218"/>
      <c r="K105" s="218"/>
      <c r="L105" s="218"/>
      <c r="M105" s="218"/>
      <c r="N105" s="219"/>
    </row>
    <row r="106" spans="2:14" ht="15" customHeight="1">
      <c r="B106" s="1184" t="s">
        <v>1561</v>
      </c>
      <c r="C106" s="1185"/>
      <c r="D106" s="1185"/>
      <c r="E106" s="1185"/>
      <c r="F106" s="1185"/>
      <c r="G106" s="1185"/>
      <c r="H106" s="1185"/>
      <c r="I106" s="1185"/>
      <c r="J106" s="1185"/>
      <c r="K106" s="1185"/>
      <c r="L106" s="1185"/>
      <c r="M106" s="1185"/>
      <c r="N106" s="1186"/>
    </row>
    <row r="107" spans="2:14" ht="15" customHeight="1">
      <c r="B107" s="1184"/>
      <c r="C107" s="1185"/>
      <c r="D107" s="1185"/>
      <c r="E107" s="1185"/>
      <c r="F107" s="1185"/>
      <c r="G107" s="1185"/>
      <c r="H107" s="1185"/>
      <c r="I107" s="1185"/>
      <c r="J107" s="1185"/>
      <c r="K107" s="1185"/>
      <c r="L107" s="1185"/>
      <c r="M107" s="1185"/>
      <c r="N107" s="1186"/>
    </row>
    <row r="108" spans="2:14" ht="30" customHeight="1">
      <c r="B108" s="1187" t="s">
        <v>1562</v>
      </c>
      <c r="C108" s="1188"/>
      <c r="D108" s="1188"/>
      <c r="E108" s="1188"/>
      <c r="F108" s="1188"/>
      <c r="G108" s="1188"/>
      <c r="H108" s="1188"/>
      <c r="I108" s="1188"/>
      <c r="J108" s="1188"/>
      <c r="K108" s="1188"/>
      <c r="L108" s="1188"/>
      <c r="M108" s="1188"/>
      <c r="N108" s="1189"/>
    </row>
    <row r="109" spans="2:14">
      <c r="B109" s="1187"/>
      <c r="C109" s="1188"/>
      <c r="D109" s="1188"/>
      <c r="E109" s="1188"/>
      <c r="F109" s="1188"/>
      <c r="G109" s="1188"/>
      <c r="H109" s="1188"/>
      <c r="I109" s="1188"/>
      <c r="J109" s="1188"/>
      <c r="K109" s="1188"/>
      <c r="L109" s="1188"/>
      <c r="M109" s="1188"/>
      <c r="N109" s="118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97"/>
      <c r="C112" s="298"/>
      <c r="D112" s="298"/>
      <c r="E112" s="298"/>
      <c r="F112" s="298"/>
      <c r="G112" s="298"/>
      <c r="H112" s="298"/>
      <c r="I112" s="298"/>
      <c r="J112" s="298"/>
      <c r="K112" s="298"/>
      <c r="L112" s="298"/>
      <c r="M112" s="298"/>
      <c r="N112" s="299"/>
    </row>
    <row r="113" spans="2:14">
      <c r="B113" s="217"/>
      <c r="C113" s="218"/>
      <c r="D113" s="218"/>
      <c r="E113" s="218"/>
      <c r="F113" s="218"/>
      <c r="G113" s="218"/>
      <c r="H113" s="218"/>
      <c r="I113" s="218"/>
      <c r="J113" s="218"/>
      <c r="K113" s="218"/>
      <c r="L113" s="218"/>
      <c r="M113" s="218"/>
      <c r="N113" s="219"/>
    </row>
    <row r="114" spans="2:14">
      <c r="B114" s="205"/>
      <c r="C114" s="206"/>
      <c r="D114" s="206"/>
      <c r="E114" s="206" t="s">
        <v>1060</v>
      </c>
      <c r="F114" s="340"/>
      <c r="G114" s="340"/>
      <c r="H114" s="206"/>
      <c r="I114" s="206"/>
      <c r="J114" s="206"/>
      <c r="K114" s="206"/>
      <c r="L114" s="206"/>
      <c r="M114" s="206"/>
      <c r="N114" s="207"/>
    </row>
    <row r="115" spans="2:14">
      <c r="B115" s="205"/>
      <c r="C115" s="206"/>
      <c r="D115" s="206"/>
      <c r="E115" s="341" t="s">
        <v>1061</v>
      </c>
      <c r="F115" s="206"/>
      <c r="G115" s="206"/>
      <c r="H115" s="341"/>
      <c r="I115" s="341"/>
      <c r="J115" s="341"/>
      <c r="K115" s="206"/>
      <c r="L115" s="206"/>
      <c r="M115" s="206"/>
      <c r="N115" s="207"/>
    </row>
    <row r="116" spans="2:14">
      <c r="B116" s="205"/>
      <c r="C116" s="206"/>
      <c r="D116" s="206"/>
      <c r="E116" s="220" t="s">
        <v>1065</v>
      </c>
      <c r="F116" s="206"/>
      <c r="G116" s="206"/>
      <c r="H116" s="220"/>
      <c r="I116" s="220"/>
      <c r="J116" s="220"/>
      <c r="K116" s="206"/>
      <c r="L116" s="206"/>
      <c r="M116" s="206"/>
      <c r="N116" s="207"/>
    </row>
    <row r="117" spans="2:14">
      <c r="B117" s="221"/>
      <c r="C117" s="218"/>
      <c r="D117" s="218"/>
      <c r="E117" s="206" t="s">
        <v>1063</v>
      </c>
      <c r="F117" s="206"/>
      <c r="G117" s="206"/>
      <c r="H117" s="206"/>
      <c r="I117" s="206"/>
      <c r="J117" s="206"/>
      <c r="K117" s="218"/>
      <c r="L117" s="218"/>
      <c r="M117" s="218"/>
      <c r="N117" s="219"/>
    </row>
    <row r="118" spans="2:14">
      <c r="B118" s="221"/>
      <c r="C118" s="218"/>
      <c r="D118" s="218"/>
      <c r="E118" s="218"/>
      <c r="F118" s="206"/>
      <c r="G118" s="206"/>
      <c r="H118" s="206"/>
      <c r="I118" s="206"/>
      <c r="J118" s="206"/>
      <c r="K118" s="218"/>
      <c r="L118" s="218"/>
      <c r="M118" s="218"/>
      <c r="N118" s="219"/>
    </row>
    <row r="119" spans="2:14">
      <c r="B119" s="221" t="s">
        <v>1563</v>
      </c>
      <c r="C119" s="220"/>
      <c r="D119" s="220"/>
      <c r="E119" s="206"/>
      <c r="F119" s="206"/>
      <c r="G119" s="206"/>
      <c r="H119" s="206"/>
      <c r="I119" s="206"/>
      <c r="J119" s="1180"/>
      <c r="K119" s="1180"/>
      <c r="L119" s="1180"/>
      <c r="M119" s="1180"/>
      <c r="N119" s="1181"/>
    </row>
    <row r="120" spans="2:14" ht="15.75" thickBot="1">
      <c r="B120" s="342" t="s">
        <v>1564</v>
      </c>
      <c r="C120" s="343"/>
      <c r="D120" s="343"/>
      <c r="E120" s="222"/>
      <c r="F120" s="222"/>
      <c r="G120" s="222"/>
      <c r="H120" s="222"/>
      <c r="I120" s="222"/>
      <c r="J120" s="1182"/>
      <c r="K120" s="1182"/>
      <c r="L120" s="1182"/>
      <c r="M120" s="1182"/>
      <c r="N120" s="1183"/>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29" zoomScale="75" zoomScaleNormal="75" workbookViewId="0">
      <selection activeCell="B29" sqref="B29"/>
    </sheetView>
  </sheetViews>
  <sheetFormatPr baseColWidth="10" defaultRowHeight="1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28.5" customHeight="1" thickBot="1">
      <c r="A31" t="s">
        <v>1351</v>
      </c>
      <c r="B31" s="110" t="s">
        <v>1084</v>
      </c>
      <c r="C31" s="1174" t="s">
        <v>1536</v>
      </c>
      <c r="D31" s="1175"/>
      <c r="E31" s="1175"/>
      <c r="F31" s="1175"/>
      <c r="G31" s="1175"/>
      <c r="H31" s="1175"/>
      <c r="I31" s="1175"/>
      <c r="J31" s="1175"/>
      <c r="K31" s="385"/>
      <c r="L31" s="371" t="s">
        <v>1330</v>
      </c>
      <c r="M31" s="172"/>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s="144" t="s">
        <v>373</v>
      </c>
      <c r="B36" s="1102" t="str">
        <f>VLOOKUP(A36,EQUIPOS!A6:D154,3,FALSE)</f>
        <v>Volqueta 6 m3</v>
      </c>
      <c r="C36" s="1103"/>
      <c r="D36" s="1103"/>
      <c r="E36" s="1103"/>
      <c r="F36" s="1103"/>
      <c r="G36" s="1103"/>
      <c r="H36" s="1105"/>
      <c r="I36" s="230"/>
      <c r="J36" s="231"/>
      <c r="K36" s="232">
        <f>VLOOKUP(A36,EQUIPOS!A6:D161,4,FALSE)</f>
        <v>62500</v>
      </c>
      <c r="L36" s="233"/>
      <c r="M36" s="368">
        <v>81</v>
      </c>
      <c r="N36" s="235">
        <f>K36/M36</f>
        <v>771.60493827160496</v>
      </c>
    </row>
    <row r="37" spans="1:14">
      <c r="B37" s="1102"/>
      <c r="C37" s="1103"/>
      <c r="D37" s="1103"/>
      <c r="E37" s="1103"/>
      <c r="F37" s="1103"/>
      <c r="G37" s="1103"/>
      <c r="H37" s="1105"/>
      <c r="I37" s="230"/>
      <c r="J37" s="231"/>
      <c r="K37" s="232"/>
      <c r="L37" s="233"/>
      <c r="M37" s="234"/>
      <c r="N37" s="235"/>
    </row>
    <row r="38" spans="1:14">
      <c r="B38" s="1102"/>
      <c r="C38" s="1103"/>
      <c r="D38" s="1103"/>
      <c r="E38" s="1103"/>
      <c r="F38" s="1103"/>
      <c r="G38" s="1103"/>
      <c r="H38" s="1105"/>
      <c r="I38" s="230"/>
      <c r="J38" s="231"/>
      <c r="K38" s="232"/>
      <c r="L38" s="233"/>
      <c r="M38" s="234"/>
      <c r="N38" s="236"/>
    </row>
    <row r="39" spans="1:14">
      <c r="B39" s="1102"/>
      <c r="C39" s="1103"/>
      <c r="D39" s="1103"/>
      <c r="E39" s="1103"/>
      <c r="F39" s="1103"/>
      <c r="G39" s="1103"/>
      <c r="H39" s="1105"/>
      <c r="I39" s="1098"/>
      <c r="J39" s="1099"/>
      <c r="K39" s="237"/>
      <c r="L39" s="1100"/>
      <c r="M39" s="1101"/>
      <c r="N39" s="238"/>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102">
        <f>SUM(N36:N42)</f>
        <v>771.60493827160496</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B48" s="49"/>
      <c r="C48" s="244"/>
      <c r="D48" s="244"/>
      <c r="E48" s="244"/>
      <c r="F48" s="244"/>
      <c r="G48" s="244"/>
      <c r="H48" s="244"/>
      <c r="I48" s="231"/>
      <c r="J48" s="187"/>
      <c r="K48" s="245"/>
      <c r="L48" s="230"/>
      <c r="M48" s="246"/>
      <c r="N48" s="247"/>
    </row>
    <row r="49" spans="2:14">
      <c r="B49" s="49"/>
      <c r="C49" s="244"/>
      <c r="D49" s="244"/>
      <c r="E49" s="244"/>
      <c r="F49" s="244"/>
      <c r="G49" s="244"/>
      <c r="H49" s="244"/>
      <c r="I49" s="231"/>
      <c r="J49" s="187"/>
      <c r="K49" s="245"/>
      <c r="L49" s="230"/>
      <c r="M49" s="246"/>
      <c r="N49" s="247"/>
    </row>
    <row r="50" spans="2:14">
      <c r="B50" s="49"/>
      <c r="C50" s="244"/>
      <c r="D50" s="244"/>
      <c r="E50" s="244"/>
      <c r="F50" s="244"/>
      <c r="G50" s="244"/>
      <c r="H50" s="244"/>
      <c r="I50" s="231"/>
      <c r="J50" s="187"/>
      <c r="K50" s="245"/>
      <c r="L50" s="230"/>
      <c r="M50" s="246"/>
      <c r="N50" s="247"/>
    </row>
    <row r="51" spans="2:14">
      <c r="B51" s="49"/>
      <c r="C51" s="244"/>
      <c r="D51" s="244"/>
      <c r="E51" s="244"/>
      <c r="F51" s="244"/>
      <c r="G51" s="244"/>
      <c r="H51" s="244"/>
      <c r="I51" s="231"/>
      <c r="J51" s="187"/>
      <c r="K51" s="245"/>
      <c r="L51" s="230"/>
      <c r="M51" s="246"/>
      <c r="N51" s="247"/>
    </row>
    <row r="52" spans="2:14">
      <c r="B52" s="49"/>
      <c r="C52" s="244"/>
      <c r="D52" s="244"/>
      <c r="E52" s="244"/>
      <c r="F52" s="244"/>
      <c r="G52" s="244"/>
      <c r="H52" s="244"/>
      <c r="I52" s="231"/>
      <c r="J52" s="187"/>
      <c r="K52" s="245"/>
      <c r="L52" s="230"/>
      <c r="M52" s="246"/>
      <c r="N52" s="247"/>
    </row>
    <row r="53" spans="2:14" ht="15.75" thickBot="1">
      <c r="B53" s="1114"/>
      <c r="C53" s="1115"/>
      <c r="D53" s="1115"/>
      <c r="E53" s="1115"/>
      <c r="F53" s="1115"/>
      <c r="G53" s="1115"/>
      <c r="H53" s="1115"/>
      <c r="I53" s="1099"/>
      <c r="J53" s="48"/>
      <c r="K53" s="50"/>
      <c r="L53" s="1116"/>
      <c r="M53" s="1117"/>
      <c r="N53" s="51"/>
    </row>
    <row r="54" spans="2:14" ht="15.75" thickBot="1">
      <c r="B54" s="1069" t="s">
        <v>1037</v>
      </c>
      <c r="C54" s="1070"/>
      <c r="D54" s="1070"/>
      <c r="E54" s="1070"/>
      <c r="F54" s="1070"/>
      <c r="G54" s="1070"/>
      <c r="H54" s="1070"/>
      <c r="I54" s="1070"/>
      <c r="J54" s="1070"/>
      <c r="K54" s="1070"/>
      <c r="L54" s="1070"/>
      <c r="M54" s="1071"/>
      <c r="N54" s="248"/>
    </row>
    <row r="55" spans="2:14">
      <c r="B55" s="39"/>
      <c r="C55" s="40"/>
      <c r="D55" s="40"/>
      <c r="E55" s="40"/>
      <c r="F55" s="40"/>
      <c r="G55" s="40"/>
      <c r="H55" s="40"/>
      <c r="I55" s="40"/>
      <c r="J55" s="40"/>
      <c r="K55" s="40"/>
      <c r="L55" s="40"/>
      <c r="M55" s="40"/>
      <c r="N55" s="41"/>
    </row>
    <row r="56" spans="2:14">
      <c r="B56" s="70" t="s">
        <v>1040</v>
      </c>
      <c r="C56" s="71"/>
      <c r="D56" s="71"/>
      <c r="E56" s="71"/>
      <c r="F56" s="71"/>
      <c r="G56" s="71"/>
      <c r="H56" s="71"/>
      <c r="I56" s="71"/>
      <c r="J56" s="71"/>
      <c r="K56" s="71"/>
      <c r="L56" s="71"/>
      <c r="M56" s="71"/>
      <c r="N56" s="72"/>
    </row>
    <row r="57" spans="2:14" ht="15.75" thickBot="1">
      <c r="B57" s="74"/>
      <c r="C57" s="67"/>
      <c r="D57" s="67"/>
      <c r="E57" s="67"/>
      <c r="F57" s="67"/>
      <c r="G57" s="67"/>
      <c r="H57" s="67"/>
      <c r="I57" s="67"/>
      <c r="J57" s="67"/>
      <c r="K57" s="67"/>
      <c r="L57" s="67"/>
      <c r="M57" s="67"/>
      <c r="N57" s="69"/>
    </row>
    <row r="58" spans="2:14" ht="25.5">
      <c r="B58" s="276" t="s">
        <v>1041</v>
      </c>
      <c r="C58" s="277"/>
      <c r="D58" s="277"/>
      <c r="E58" s="277"/>
      <c r="F58" s="277"/>
      <c r="G58" s="277"/>
      <c r="H58" s="79" t="s">
        <v>1029</v>
      </c>
      <c r="I58" s="80" t="s">
        <v>1042</v>
      </c>
      <c r="J58" s="81" t="s">
        <v>1043</v>
      </c>
      <c r="K58" s="79" t="s">
        <v>1044</v>
      </c>
      <c r="L58" s="1118" t="s">
        <v>1045</v>
      </c>
      <c r="M58" s="1119"/>
      <c r="N58" s="82" t="s">
        <v>1035</v>
      </c>
    </row>
    <row r="59" spans="2:14">
      <c r="B59" s="52"/>
      <c r="C59" s="279"/>
      <c r="D59" s="279"/>
      <c r="E59" s="279"/>
      <c r="F59" s="279"/>
      <c r="G59" s="279"/>
      <c r="H59" s="274"/>
      <c r="I59" s="242"/>
      <c r="J59" s="249"/>
      <c r="K59" s="242"/>
      <c r="L59" s="1106"/>
      <c r="M59" s="1107"/>
      <c r="N59" s="250"/>
    </row>
    <row r="60" spans="2:14">
      <c r="B60" s="52"/>
      <c r="C60" s="53"/>
      <c r="D60" s="53"/>
      <c r="E60" s="53"/>
      <c r="F60" s="53"/>
      <c r="G60" s="53"/>
      <c r="H60" s="251"/>
      <c r="I60" s="242"/>
      <c r="J60" s="242"/>
      <c r="K60" s="242"/>
      <c r="L60" s="252"/>
      <c r="M60" s="253"/>
      <c r="N60" s="254"/>
    </row>
    <row r="61" spans="2:14">
      <c r="B61" s="52"/>
      <c r="C61" s="53"/>
      <c r="D61" s="53"/>
      <c r="E61" s="53"/>
      <c r="F61" s="53"/>
      <c r="G61" s="53"/>
      <c r="H61" s="251"/>
      <c r="I61" s="242"/>
      <c r="J61" s="242"/>
      <c r="K61" s="242"/>
      <c r="L61" s="252"/>
      <c r="M61" s="253"/>
      <c r="N61" s="254"/>
    </row>
    <row r="62" spans="2:14">
      <c r="B62" s="52"/>
      <c r="C62" s="53"/>
      <c r="D62" s="53"/>
      <c r="E62" s="53"/>
      <c r="F62" s="53"/>
      <c r="G62" s="53"/>
      <c r="H62" s="251"/>
      <c r="I62" s="242"/>
      <c r="J62" s="242"/>
      <c r="K62" s="242"/>
      <c r="L62" s="252"/>
      <c r="M62" s="253"/>
      <c r="N62" s="254"/>
    </row>
    <row r="63" spans="2:14">
      <c r="B63" s="52"/>
      <c r="C63" s="53"/>
      <c r="D63" s="53"/>
      <c r="E63" s="53"/>
      <c r="F63" s="53"/>
      <c r="G63" s="53"/>
      <c r="H63" s="251"/>
      <c r="I63" s="242"/>
      <c r="J63" s="242"/>
      <c r="K63" s="242"/>
      <c r="L63" s="252"/>
      <c r="M63" s="253"/>
      <c r="N63" s="254"/>
    </row>
    <row r="64" spans="2:14" ht="15.75" thickBot="1">
      <c r="B64" s="55"/>
      <c r="C64" s="53"/>
      <c r="D64" s="53"/>
      <c r="E64" s="53"/>
      <c r="F64" s="53"/>
      <c r="G64" s="53"/>
      <c r="H64" s="382"/>
      <c r="I64" s="142"/>
      <c r="J64" s="142"/>
      <c r="K64" s="142"/>
      <c r="L64" s="1190"/>
      <c r="M64" s="1191"/>
      <c r="N64" s="383"/>
    </row>
    <row r="65" spans="2:15" ht="15.75" thickBot="1">
      <c r="B65" s="1069" t="s">
        <v>1037</v>
      </c>
      <c r="C65" s="1070"/>
      <c r="D65" s="1070"/>
      <c r="E65" s="1070"/>
      <c r="F65" s="1070"/>
      <c r="G65" s="1070"/>
      <c r="H65" s="1070"/>
      <c r="I65" s="1070"/>
      <c r="J65" s="1070"/>
      <c r="K65" s="1070"/>
      <c r="L65" s="1070"/>
      <c r="M65" s="1071"/>
      <c r="N65" s="334"/>
    </row>
    <row r="66" spans="2:15">
      <c r="B66" s="39"/>
      <c r="C66" s="40"/>
      <c r="D66" s="40"/>
      <c r="E66" s="40"/>
      <c r="F66" s="40"/>
      <c r="G66" s="40"/>
      <c r="H66" s="40"/>
      <c r="I66" s="40"/>
      <c r="J66" s="40"/>
      <c r="K66" s="40"/>
      <c r="L66" s="40"/>
      <c r="M66" s="40"/>
      <c r="N66" s="41"/>
    </row>
    <row r="67" spans="2:15">
      <c r="B67" s="70" t="s">
        <v>1046</v>
      </c>
      <c r="C67" s="71"/>
      <c r="D67" s="71"/>
      <c r="E67" s="71"/>
      <c r="F67" s="71"/>
      <c r="G67" s="71"/>
      <c r="H67" s="71"/>
      <c r="I67" s="71"/>
      <c r="J67" s="71"/>
      <c r="K67" s="71"/>
      <c r="L67" s="71"/>
      <c r="M67" s="71"/>
      <c r="N67" s="72"/>
    </row>
    <row r="68" spans="2:15" ht="15.75" thickBot="1">
      <c r="B68" s="74"/>
      <c r="C68" s="67"/>
      <c r="D68" s="67"/>
      <c r="E68" s="67"/>
      <c r="F68" s="67"/>
      <c r="G68" s="67"/>
      <c r="H68" s="67"/>
      <c r="I68" s="67"/>
      <c r="J68" s="67"/>
      <c r="K68" s="67"/>
      <c r="L68" s="67"/>
      <c r="M68" s="67"/>
      <c r="N68" s="69"/>
    </row>
    <row r="69" spans="2:15" ht="25.5">
      <c r="B69" s="1089" t="s">
        <v>1047</v>
      </c>
      <c r="C69" s="1090"/>
      <c r="D69" s="1090"/>
      <c r="E69" s="1090"/>
      <c r="F69" s="1090"/>
      <c r="G69" s="1090"/>
      <c r="H69" s="1090"/>
      <c r="I69" s="79" t="s">
        <v>1048</v>
      </c>
      <c r="J69" s="81" t="s">
        <v>1281</v>
      </c>
      <c r="K69" s="80" t="s">
        <v>1050</v>
      </c>
      <c r="L69" s="1091" t="s">
        <v>1034</v>
      </c>
      <c r="M69" s="1092"/>
      <c r="N69" s="101" t="s">
        <v>1035</v>
      </c>
    </row>
    <row r="70" spans="2:15">
      <c r="B70" s="55"/>
      <c r="C70" s="53"/>
      <c r="D70" s="53"/>
      <c r="E70" s="53"/>
      <c r="F70" s="53"/>
      <c r="G70" s="53"/>
      <c r="H70" s="53"/>
      <c r="I70" s="255"/>
      <c r="J70" s="256"/>
      <c r="K70" s="257"/>
      <c r="L70" s="56"/>
      <c r="M70" s="258"/>
      <c r="N70" s="259"/>
      <c r="O70" s="109"/>
    </row>
    <row r="71" spans="2:15">
      <c r="B71" s="55"/>
      <c r="C71" s="53"/>
      <c r="D71" s="53"/>
      <c r="E71" s="53"/>
      <c r="F71" s="53"/>
      <c r="G71" s="53"/>
      <c r="H71" s="53"/>
      <c r="I71" s="242"/>
      <c r="J71" s="260"/>
      <c r="K71" s="261"/>
      <c r="L71" s="56"/>
      <c r="M71" s="262"/>
      <c r="N71" s="259"/>
    </row>
    <row r="72" spans="2:15">
      <c r="B72" s="55"/>
      <c r="C72" s="53"/>
      <c r="D72" s="53"/>
      <c r="E72" s="53"/>
      <c r="F72" s="53"/>
      <c r="G72" s="53"/>
      <c r="H72" s="53"/>
      <c r="I72" s="242"/>
      <c r="J72" s="260"/>
      <c r="K72" s="261"/>
      <c r="L72" s="56"/>
      <c r="M72" s="263"/>
      <c r="N72" s="259"/>
    </row>
    <row r="73" spans="2:15">
      <c r="B73" s="55"/>
      <c r="C73" s="53"/>
      <c r="D73" s="53"/>
      <c r="E73" s="53"/>
      <c r="F73" s="53"/>
      <c r="G73" s="53"/>
      <c r="H73" s="53"/>
      <c r="I73" s="242"/>
      <c r="J73" s="260"/>
      <c r="K73" s="261"/>
      <c r="L73" s="280"/>
      <c r="M73" s="263"/>
      <c r="N73" s="259"/>
    </row>
    <row r="74" spans="2:15">
      <c r="B74" s="55"/>
      <c r="C74" s="53"/>
      <c r="D74" s="53"/>
      <c r="E74" s="53"/>
      <c r="F74" s="53"/>
      <c r="G74" s="53"/>
      <c r="H74" s="53"/>
      <c r="I74" s="242"/>
      <c r="J74" s="260"/>
      <c r="K74" s="261"/>
      <c r="L74" s="280"/>
      <c r="M74" s="263"/>
      <c r="N74" s="259"/>
    </row>
    <row r="75" spans="2:15" ht="15.75" thickBot="1">
      <c r="B75" s="1192"/>
      <c r="C75" s="1193"/>
      <c r="D75" s="1193"/>
      <c r="E75" s="1193"/>
      <c r="F75" s="1193"/>
      <c r="G75" s="1193"/>
      <c r="H75" s="1193"/>
      <c r="I75" s="142"/>
      <c r="J75" s="142"/>
      <c r="K75" s="142"/>
      <c r="L75" s="1194"/>
      <c r="M75" s="1195"/>
      <c r="N75" s="51"/>
    </row>
    <row r="76" spans="2:15" ht="15.75" thickBot="1">
      <c r="B76" s="1069" t="s">
        <v>1037</v>
      </c>
      <c r="C76" s="1070"/>
      <c r="D76" s="1070"/>
      <c r="E76" s="1070"/>
      <c r="F76" s="1070"/>
      <c r="G76" s="1070"/>
      <c r="H76" s="1070"/>
      <c r="I76" s="1070"/>
      <c r="J76" s="1070"/>
      <c r="K76" s="1070"/>
      <c r="L76" s="1070"/>
      <c r="M76" s="1071"/>
      <c r="N76" s="264"/>
    </row>
    <row r="77" spans="2:15" ht="15.75" thickBot="1">
      <c r="B77" s="39"/>
      <c r="C77" s="40"/>
      <c r="D77" s="40"/>
      <c r="E77" s="40"/>
      <c r="F77" s="40"/>
      <c r="G77" s="40"/>
      <c r="H77" s="40"/>
      <c r="I77" s="40"/>
      <c r="J77" s="40"/>
      <c r="K77" s="40"/>
      <c r="L77" s="40"/>
      <c r="M77" s="40"/>
      <c r="N77" s="41"/>
    </row>
    <row r="78" spans="2:15" ht="15.75" thickBot="1">
      <c r="B78" s="1069" t="s">
        <v>1051</v>
      </c>
      <c r="C78" s="1070"/>
      <c r="D78" s="1070"/>
      <c r="E78" s="1070"/>
      <c r="F78" s="1070"/>
      <c r="G78" s="1070"/>
      <c r="H78" s="1070"/>
      <c r="I78" s="1070"/>
      <c r="J78" s="1070"/>
      <c r="K78" s="1070"/>
      <c r="L78" s="1070"/>
      <c r="M78" s="1071"/>
      <c r="N78" s="102">
        <f>N43+N54+N65+N76</f>
        <v>771.60493827160496</v>
      </c>
    </row>
    <row r="79" spans="2:15">
      <c r="B79" s="39"/>
      <c r="C79" s="40"/>
      <c r="D79" s="40"/>
      <c r="E79" s="40"/>
      <c r="F79" s="40"/>
      <c r="G79" s="40"/>
      <c r="H79" s="40"/>
      <c r="I79" s="40"/>
      <c r="J79" s="40"/>
      <c r="K79" s="40"/>
      <c r="L79" s="40"/>
      <c r="M79" s="40"/>
      <c r="N79" s="41"/>
    </row>
    <row r="80" spans="2: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154.32098765432102</v>
      </c>
      <c r="M83" s="1066"/>
      <c r="N83" s="57"/>
    </row>
    <row r="84" spans="1:14">
      <c r="B84" s="92" t="s">
        <v>1057</v>
      </c>
      <c r="C84" s="93"/>
      <c r="D84" s="93"/>
      <c r="E84" s="93"/>
      <c r="F84" s="93"/>
      <c r="G84" s="93"/>
      <c r="H84" s="93"/>
      <c r="I84" s="90"/>
      <c r="J84" s="91"/>
      <c r="K84" s="267">
        <v>0.05</v>
      </c>
      <c r="L84" s="1065">
        <f>N78*K84</f>
        <v>38.580246913580254</v>
      </c>
      <c r="M84" s="1066"/>
      <c r="N84" s="57"/>
    </row>
    <row r="85" spans="1:14" ht="15.75" thickBot="1">
      <c r="B85" s="94" t="s">
        <v>1058</v>
      </c>
      <c r="C85" s="95"/>
      <c r="D85" s="95"/>
      <c r="E85" s="95"/>
      <c r="F85" s="95"/>
      <c r="G85" s="95"/>
      <c r="H85" s="95"/>
      <c r="I85" s="96"/>
      <c r="J85" s="97"/>
      <c r="K85" s="268">
        <v>0.05</v>
      </c>
      <c r="L85" s="1067">
        <f>N78*K85</f>
        <v>38.580246913580254</v>
      </c>
      <c r="M85" s="1068"/>
      <c r="N85" s="57"/>
    </row>
    <row r="86" spans="1:14" ht="15.75" thickBot="1">
      <c r="B86" s="1069" t="s">
        <v>1037</v>
      </c>
      <c r="C86" s="1070"/>
      <c r="D86" s="1070"/>
      <c r="E86" s="1070"/>
      <c r="F86" s="1070"/>
      <c r="G86" s="1070"/>
      <c r="H86" s="1070"/>
      <c r="I86" s="1070"/>
      <c r="J86" s="1070"/>
      <c r="K86" s="1070"/>
      <c r="L86" s="1070"/>
      <c r="M86" s="1071"/>
      <c r="N86" s="58">
        <f>L83+L84+L85</f>
        <v>231.48148148148152</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1003.0864197530865</v>
      </c>
    </row>
    <row r="89" spans="1:14">
      <c r="B89" s="202"/>
      <c r="C89" s="203"/>
      <c r="D89" s="203"/>
      <c r="E89" s="203"/>
      <c r="F89" s="203"/>
      <c r="G89" s="203"/>
      <c r="H89" s="203"/>
      <c r="I89" s="203"/>
      <c r="J89" s="203"/>
      <c r="K89" s="203"/>
      <c r="L89" s="203"/>
      <c r="M89" s="203"/>
      <c r="N89" s="204"/>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340" t="s">
        <v>1060</v>
      </c>
      <c r="F93" s="340"/>
      <c r="G93" s="340"/>
      <c r="H93" s="340"/>
      <c r="I93" s="340"/>
      <c r="J93" s="340"/>
      <c r="K93" s="206"/>
      <c r="L93" s="206"/>
      <c r="M93" s="206"/>
      <c r="N93" s="207"/>
    </row>
    <row r="94" spans="1:14">
      <c r="B94" s="205"/>
      <c r="C94" s="206"/>
      <c r="D94" s="206"/>
      <c r="E94" s="206" t="s">
        <v>1061</v>
      </c>
      <c r="F94" s="206"/>
      <c r="G94" s="206"/>
      <c r="H94" s="206"/>
      <c r="I94" s="206"/>
      <c r="J94" s="206"/>
      <c r="K94" s="206"/>
      <c r="L94" s="206"/>
      <c r="M94" s="206"/>
      <c r="N94" s="207"/>
    </row>
    <row r="95" spans="1:14">
      <c r="B95" s="205"/>
      <c r="C95" s="206"/>
      <c r="D95" s="206"/>
      <c r="E95" s="206" t="s">
        <v>1062</v>
      </c>
      <c r="F95" s="206"/>
      <c r="G95" s="206"/>
      <c r="H95" s="206"/>
      <c r="I95" s="206"/>
      <c r="J95" s="206"/>
      <c r="K95" s="206"/>
      <c r="L95" s="206"/>
      <c r="M95" s="206"/>
      <c r="N95" s="207"/>
    </row>
    <row r="96" spans="1:14">
      <c r="B96" s="205"/>
      <c r="C96" s="206"/>
      <c r="D96" s="206"/>
      <c r="E96" s="206" t="s">
        <v>1063</v>
      </c>
      <c r="F96" s="206"/>
      <c r="G96" s="206"/>
      <c r="H96" s="206"/>
      <c r="I96" s="206"/>
      <c r="J96" s="206"/>
      <c r="K96" s="206"/>
      <c r="L96" s="206"/>
      <c r="M96" s="206"/>
      <c r="N96" s="207"/>
    </row>
    <row r="97" spans="2:14" ht="15.75" thickBot="1">
      <c r="B97" s="205"/>
      <c r="C97" s="206"/>
      <c r="D97" s="206"/>
      <c r="E97" s="206"/>
      <c r="F97" s="206" t="s">
        <v>1064</v>
      </c>
      <c r="G97" s="206"/>
      <c r="H97" s="206"/>
      <c r="I97" s="206"/>
      <c r="J97" s="206"/>
      <c r="K97" s="206"/>
      <c r="L97" s="206"/>
      <c r="M97" s="206"/>
      <c r="N97" s="207"/>
    </row>
    <row r="98" spans="2:14">
      <c r="B98" s="190" t="s">
        <v>1559</v>
      </c>
      <c r="C98" s="191"/>
      <c r="D98" s="191"/>
      <c r="E98" s="191"/>
      <c r="F98" s="191"/>
      <c r="G98" s="191"/>
      <c r="H98" s="191"/>
      <c r="I98" s="191"/>
      <c r="J98" s="191"/>
      <c r="K98" s="191"/>
      <c r="L98" s="191"/>
      <c r="M98" s="191"/>
      <c r="N98" s="192"/>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ht="15.75" thickBot="1">
      <c r="B102" s="211"/>
      <c r="C102" s="212"/>
      <c r="D102" s="212"/>
      <c r="E102" s="212"/>
      <c r="F102" s="212"/>
      <c r="G102" s="212"/>
      <c r="H102" s="212"/>
      <c r="I102" s="212"/>
      <c r="J102" s="212"/>
      <c r="K102" s="212"/>
      <c r="L102" s="212"/>
      <c r="M102" s="212"/>
      <c r="N102" s="213"/>
    </row>
    <row r="103" spans="2:14">
      <c r="B103" s="214"/>
      <c r="C103" s="215"/>
      <c r="D103" s="215"/>
      <c r="E103" s="215"/>
      <c r="F103" s="215"/>
      <c r="G103" s="215"/>
      <c r="H103" s="215"/>
      <c r="I103" s="215"/>
      <c r="J103" s="215"/>
      <c r="K103" s="215"/>
      <c r="L103" s="215"/>
      <c r="M103" s="215"/>
      <c r="N103" s="216"/>
    </row>
    <row r="104" spans="2:14">
      <c r="B104" s="217" t="s">
        <v>1560</v>
      </c>
      <c r="C104" s="218"/>
      <c r="D104" s="218"/>
      <c r="E104" s="218"/>
      <c r="F104" s="218"/>
      <c r="G104" s="218"/>
      <c r="H104" s="218"/>
      <c r="I104" s="218"/>
      <c r="J104" s="218"/>
      <c r="K104" s="218"/>
      <c r="L104" s="218"/>
      <c r="M104" s="218"/>
      <c r="N104" s="219"/>
    </row>
    <row r="105" spans="2:14" ht="15" customHeight="1">
      <c r="B105" s="1184" t="s">
        <v>1561</v>
      </c>
      <c r="C105" s="1185"/>
      <c r="D105" s="1185"/>
      <c r="E105" s="1185"/>
      <c r="F105" s="1185"/>
      <c r="G105" s="1185"/>
      <c r="H105" s="1185"/>
      <c r="I105" s="1185"/>
      <c r="J105" s="1185"/>
      <c r="K105" s="1185"/>
      <c r="L105" s="1185"/>
      <c r="M105" s="1185"/>
      <c r="N105" s="1186"/>
    </row>
    <row r="106" spans="2:14" ht="15" customHeight="1">
      <c r="B106" s="1184"/>
      <c r="C106" s="1185"/>
      <c r="D106" s="1185"/>
      <c r="E106" s="1185"/>
      <c r="F106" s="1185"/>
      <c r="G106" s="1185"/>
      <c r="H106" s="1185"/>
      <c r="I106" s="1185"/>
      <c r="J106" s="1185"/>
      <c r="K106" s="1185"/>
      <c r="L106" s="1185"/>
      <c r="M106" s="1185"/>
      <c r="N106" s="1186"/>
    </row>
    <row r="107" spans="2:14" ht="30" customHeight="1">
      <c r="B107" s="1187" t="s">
        <v>1562</v>
      </c>
      <c r="C107" s="1188"/>
      <c r="D107" s="1188"/>
      <c r="E107" s="1188"/>
      <c r="F107" s="1188"/>
      <c r="G107" s="1188"/>
      <c r="H107" s="1188"/>
      <c r="I107" s="1188"/>
      <c r="J107" s="1188"/>
      <c r="K107" s="1188"/>
      <c r="L107" s="1188"/>
      <c r="M107" s="1188"/>
      <c r="N107" s="1189"/>
    </row>
    <row r="108" spans="2:14">
      <c r="B108" s="1187"/>
      <c r="C108" s="1188"/>
      <c r="D108" s="1188"/>
      <c r="E108" s="1188"/>
      <c r="F108" s="1188"/>
      <c r="G108" s="1188"/>
      <c r="H108" s="1188"/>
      <c r="I108" s="1188"/>
      <c r="J108" s="1188"/>
      <c r="K108" s="1188"/>
      <c r="L108" s="1188"/>
      <c r="M108" s="1188"/>
      <c r="N108" s="118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17"/>
      <c r="C112" s="218"/>
      <c r="D112" s="218"/>
      <c r="E112" s="218"/>
      <c r="F112" s="218"/>
      <c r="G112" s="218"/>
      <c r="H112" s="218"/>
      <c r="I112" s="218"/>
      <c r="J112" s="218"/>
      <c r="K112" s="218"/>
      <c r="L112" s="218"/>
      <c r="M112" s="218"/>
      <c r="N112" s="219"/>
    </row>
    <row r="113" spans="2:14">
      <c r="B113" s="205"/>
      <c r="C113" s="206"/>
      <c r="D113" s="206"/>
      <c r="E113" s="206" t="s">
        <v>1060</v>
      </c>
      <c r="F113" s="340"/>
      <c r="G113" s="340"/>
      <c r="H113" s="206"/>
      <c r="I113" s="206"/>
      <c r="J113" s="206"/>
      <c r="K113" s="206"/>
      <c r="L113" s="206"/>
      <c r="M113" s="206"/>
      <c r="N113" s="207"/>
    </row>
    <row r="114" spans="2:14">
      <c r="B114" s="205"/>
      <c r="C114" s="206"/>
      <c r="D114" s="206"/>
      <c r="E114" s="341" t="s">
        <v>1061</v>
      </c>
      <c r="F114" s="206"/>
      <c r="G114" s="206"/>
      <c r="H114" s="341"/>
      <c r="I114" s="341"/>
      <c r="J114" s="341"/>
      <c r="K114" s="206"/>
      <c r="L114" s="206"/>
      <c r="M114" s="206"/>
      <c r="N114" s="207"/>
    </row>
    <row r="115" spans="2:14">
      <c r="B115" s="205"/>
      <c r="C115" s="206"/>
      <c r="D115" s="206"/>
      <c r="E115" s="220" t="s">
        <v>1065</v>
      </c>
      <c r="F115" s="206"/>
      <c r="G115" s="206"/>
      <c r="H115" s="220"/>
      <c r="I115" s="220"/>
      <c r="J115" s="220"/>
      <c r="K115" s="206"/>
      <c r="L115" s="206"/>
      <c r="M115" s="206"/>
      <c r="N115" s="207"/>
    </row>
    <row r="116" spans="2:14">
      <c r="B116" s="221"/>
      <c r="C116" s="218"/>
      <c r="D116" s="218"/>
      <c r="E116" s="206" t="s">
        <v>1063</v>
      </c>
      <c r="F116" s="206"/>
      <c r="G116" s="206"/>
      <c r="H116" s="206"/>
      <c r="I116" s="206"/>
      <c r="J116" s="206"/>
      <c r="K116" s="218"/>
      <c r="L116" s="218"/>
      <c r="M116" s="218"/>
      <c r="N116" s="219"/>
    </row>
    <row r="117" spans="2:14">
      <c r="B117" s="221"/>
      <c r="C117" s="218"/>
      <c r="D117" s="218"/>
      <c r="E117" s="218"/>
      <c r="F117" s="206"/>
      <c r="G117" s="206"/>
      <c r="H117" s="206"/>
      <c r="I117" s="206"/>
      <c r="J117" s="206"/>
      <c r="K117" s="218"/>
      <c r="L117" s="218"/>
      <c r="M117" s="218"/>
      <c r="N117" s="219"/>
    </row>
    <row r="118" spans="2:14">
      <c r="B118" s="221" t="s">
        <v>1563</v>
      </c>
      <c r="C118" s="220"/>
      <c r="D118" s="220"/>
      <c r="E118" s="206"/>
      <c r="F118" s="206"/>
      <c r="G118" s="206"/>
      <c r="H118" s="206"/>
      <c r="I118" s="206"/>
      <c r="J118" s="1180"/>
      <c r="K118" s="1180"/>
      <c r="L118" s="1180"/>
      <c r="M118" s="1180"/>
      <c r="N118" s="1181"/>
    </row>
    <row r="119" spans="2:14" ht="15.75" thickBot="1">
      <c r="B119" s="342" t="s">
        <v>1564</v>
      </c>
      <c r="C119" s="343"/>
      <c r="D119" s="343"/>
      <c r="E119" s="222"/>
      <c r="F119" s="222"/>
      <c r="G119" s="222"/>
      <c r="H119" s="222"/>
      <c r="I119" s="222"/>
      <c r="J119" s="1182"/>
      <c r="K119" s="1182"/>
      <c r="L119" s="1182"/>
      <c r="M119" s="1182"/>
      <c r="N119" s="1183"/>
    </row>
  </sheetData>
  <mergeCells count="67">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 ref="L5:L6"/>
    <mergeCell ref="M5:M6"/>
    <mergeCell ref="L1:N2"/>
    <mergeCell ref="C2:J2"/>
    <mergeCell ref="C3:J3"/>
    <mergeCell ref="K3:K4"/>
    <mergeCell ref="L3:N4"/>
    <mergeCell ref="C4:J4"/>
    <mergeCell ref="C1:J1"/>
    <mergeCell ref="K1:K2"/>
    <mergeCell ref="N5:N6"/>
    <mergeCell ref="B43:M43"/>
    <mergeCell ref="B10:E10"/>
    <mergeCell ref="I10:J10"/>
    <mergeCell ref="D11:E11"/>
    <mergeCell ref="B41:D41"/>
    <mergeCell ref="B38:H38"/>
    <mergeCell ref="L12:N12"/>
    <mergeCell ref="C30:I30"/>
    <mergeCell ref="L30:M30"/>
    <mergeCell ref="B37:H37"/>
    <mergeCell ref="I42:J42"/>
    <mergeCell ref="L42:M42"/>
    <mergeCell ref="C29:I29"/>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FFFFCC"/>
  </sheetPr>
  <dimension ref="A1:O119"/>
  <sheetViews>
    <sheetView zoomScale="75" zoomScaleNormal="75" workbookViewId="0">
      <selection activeCell="B116" sqref="B116"/>
    </sheetView>
  </sheetViews>
  <sheetFormatPr baseColWidth="10" defaultRowHeight="1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1"/>
      <c r="H25" s="1131"/>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38" t="s">
        <v>1026</v>
      </c>
      <c r="C27" s="1139"/>
      <c r="D27" s="1139"/>
      <c r="E27" s="1139"/>
      <c r="F27" s="1139"/>
      <c r="G27" s="1139"/>
      <c r="H27" s="1139"/>
      <c r="I27" s="1139"/>
      <c r="J27" s="1139"/>
      <c r="K27" s="1139"/>
      <c r="L27" s="1139"/>
      <c r="M27" s="1139"/>
      <c r="N27" s="1140"/>
    </row>
    <row r="28" spans="1:14" ht="15.75" thickBot="1">
      <c r="B28" s="39"/>
      <c r="C28" s="40"/>
      <c r="D28" s="40"/>
      <c r="E28" s="40"/>
      <c r="F28" s="40"/>
      <c r="G28" s="40"/>
      <c r="H28" s="40"/>
      <c r="I28" s="40"/>
      <c r="J28" s="40"/>
      <c r="K28" s="40"/>
      <c r="L28" s="40"/>
      <c r="M28" s="40"/>
      <c r="N28" s="41"/>
    </row>
    <row r="29" spans="1:14" ht="26.25" thickBot="1">
      <c r="B29" s="77" t="s">
        <v>1027</v>
      </c>
      <c r="C29" s="1141" t="s">
        <v>1028</v>
      </c>
      <c r="D29" s="1142"/>
      <c r="E29" s="1142"/>
      <c r="F29" s="1142"/>
      <c r="G29" s="1142"/>
      <c r="H29" s="1142"/>
      <c r="I29" s="1142"/>
      <c r="J29" s="78"/>
      <c r="K29" s="300" t="s">
        <v>1558</v>
      </c>
      <c r="L29" s="1143" t="s">
        <v>1029</v>
      </c>
      <c r="M29" s="1144"/>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41.25" customHeight="1" thickBot="1">
      <c r="A31" t="s">
        <v>1351</v>
      </c>
      <c r="B31" s="110" t="s">
        <v>1085</v>
      </c>
      <c r="C31" s="1174" t="s">
        <v>1539</v>
      </c>
      <c r="D31" s="1175"/>
      <c r="E31" s="1175"/>
      <c r="F31" s="1175"/>
      <c r="G31" s="1175"/>
      <c r="H31" s="1175"/>
      <c r="I31" s="1175"/>
      <c r="J31" s="1175"/>
      <c r="K31" s="385"/>
      <c r="L31" s="371" t="s">
        <v>1474</v>
      </c>
      <c r="M31" s="172"/>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t="s">
        <v>373</v>
      </c>
      <c r="B36" s="1102" t="str">
        <f>VLOOKUP(A36,EQUIPOS!A6:D154,3,FALSE)</f>
        <v>Volqueta 6 m3</v>
      </c>
      <c r="C36" s="1103"/>
      <c r="D36" s="1103"/>
      <c r="E36" s="1103"/>
      <c r="F36" s="1103"/>
      <c r="G36" s="1103"/>
      <c r="H36" s="1105"/>
      <c r="I36" s="230"/>
      <c r="J36" s="231"/>
      <c r="K36" s="232">
        <f>VLOOKUP(A36,EQUIPOS!A6:D161,4,FALSE)</f>
        <v>62500</v>
      </c>
      <c r="L36" s="233"/>
      <c r="M36" s="246">
        <v>66</v>
      </c>
      <c r="N36" s="235">
        <f>K36/M36</f>
        <v>946.969696969697</v>
      </c>
    </row>
    <row r="37" spans="1:14">
      <c r="B37" s="1102"/>
      <c r="C37" s="1103"/>
      <c r="D37" s="1103"/>
      <c r="E37" s="1103"/>
      <c r="F37" s="1103"/>
      <c r="G37" s="1103"/>
      <c r="H37" s="1105"/>
      <c r="I37" s="230"/>
      <c r="J37" s="231"/>
      <c r="K37" s="232"/>
      <c r="L37" s="233"/>
      <c r="M37" s="234"/>
      <c r="N37" s="235"/>
    </row>
    <row r="38" spans="1:14">
      <c r="B38" s="1102"/>
      <c r="C38" s="1103"/>
      <c r="D38" s="1103"/>
      <c r="E38" s="1103"/>
      <c r="F38" s="1103"/>
      <c r="G38" s="1103"/>
      <c r="H38" s="1105"/>
      <c r="I38" s="230"/>
      <c r="J38" s="231"/>
      <c r="K38" s="232"/>
      <c r="L38" s="233"/>
      <c r="M38" s="234"/>
      <c r="N38" s="236"/>
    </row>
    <row r="39" spans="1:14">
      <c r="B39" s="1102"/>
      <c r="C39" s="1103"/>
      <c r="D39" s="1103"/>
      <c r="E39" s="1103"/>
      <c r="F39" s="1103"/>
      <c r="G39" s="1103"/>
      <c r="H39" s="1105"/>
      <c r="I39" s="1098"/>
      <c r="J39" s="1099"/>
      <c r="K39" s="237"/>
      <c r="L39" s="1100"/>
      <c r="M39" s="1101"/>
      <c r="N39" s="238"/>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102">
        <f>SUM(N36:N42)</f>
        <v>946.969696969697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B48" s="49"/>
      <c r="C48" s="244"/>
      <c r="D48" s="244"/>
      <c r="E48" s="244"/>
      <c r="F48" s="244"/>
      <c r="G48" s="244"/>
      <c r="H48" s="244"/>
      <c r="I48" s="231"/>
      <c r="J48" s="187"/>
      <c r="K48" s="245"/>
      <c r="L48" s="230"/>
      <c r="M48" s="246"/>
      <c r="N48" s="247"/>
    </row>
    <row r="49" spans="2:14">
      <c r="B49" s="49"/>
      <c r="C49" s="244"/>
      <c r="D49" s="244"/>
      <c r="E49" s="244"/>
      <c r="F49" s="244"/>
      <c r="G49" s="244"/>
      <c r="H49" s="244"/>
      <c r="I49" s="231"/>
      <c r="J49" s="187"/>
      <c r="K49" s="245"/>
      <c r="L49" s="230"/>
      <c r="M49" s="246"/>
      <c r="N49" s="247"/>
    </row>
    <row r="50" spans="2:14">
      <c r="B50" s="49"/>
      <c r="C50" s="244"/>
      <c r="D50" s="244"/>
      <c r="E50" s="244"/>
      <c r="F50" s="244"/>
      <c r="G50" s="244"/>
      <c r="H50" s="244"/>
      <c r="I50" s="231"/>
      <c r="J50" s="187"/>
      <c r="K50" s="245"/>
      <c r="L50" s="230"/>
      <c r="M50" s="246"/>
      <c r="N50" s="247"/>
    </row>
    <row r="51" spans="2:14">
      <c r="B51" s="49"/>
      <c r="C51" s="244"/>
      <c r="D51" s="244"/>
      <c r="E51" s="244"/>
      <c r="F51" s="244"/>
      <c r="G51" s="244"/>
      <c r="H51" s="244"/>
      <c r="I51" s="231"/>
      <c r="J51" s="187"/>
      <c r="K51" s="245"/>
      <c r="L51" s="230"/>
      <c r="M51" s="246"/>
      <c r="N51" s="247"/>
    </row>
    <row r="52" spans="2:14">
      <c r="B52" s="49"/>
      <c r="C52" s="244"/>
      <c r="D52" s="244"/>
      <c r="E52" s="244"/>
      <c r="F52" s="244"/>
      <c r="G52" s="244"/>
      <c r="H52" s="244"/>
      <c r="I52" s="231"/>
      <c r="J52" s="187"/>
      <c r="K52" s="245"/>
      <c r="L52" s="230"/>
      <c r="M52" s="246"/>
      <c r="N52" s="247"/>
    </row>
    <row r="53" spans="2:14" ht="15.75" thickBot="1">
      <c r="B53" s="1114"/>
      <c r="C53" s="1115"/>
      <c r="D53" s="1115"/>
      <c r="E53" s="1115"/>
      <c r="F53" s="1115"/>
      <c r="G53" s="1115"/>
      <c r="H53" s="1115"/>
      <c r="I53" s="1099"/>
      <c r="J53" s="48"/>
      <c r="K53" s="50"/>
      <c r="L53" s="1116"/>
      <c r="M53" s="1117"/>
      <c r="N53" s="51"/>
    </row>
    <row r="54" spans="2:14" ht="15.75" thickBot="1">
      <c r="B54" s="1069" t="s">
        <v>1037</v>
      </c>
      <c r="C54" s="1070"/>
      <c r="D54" s="1070"/>
      <c r="E54" s="1070"/>
      <c r="F54" s="1070"/>
      <c r="G54" s="1070"/>
      <c r="H54" s="1070"/>
      <c r="I54" s="1070"/>
      <c r="J54" s="1070"/>
      <c r="K54" s="1070"/>
      <c r="L54" s="1070"/>
      <c r="M54" s="1071"/>
      <c r="N54" s="248"/>
    </row>
    <row r="55" spans="2:14">
      <c r="B55" s="39"/>
      <c r="C55" s="40"/>
      <c r="D55" s="40"/>
      <c r="E55" s="40"/>
      <c r="F55" s="40"/>
      <c r="G55" s="40"/>
      <c r="H55" s="40"/>
      <c r="I55" s="40"/>
      <c r="J55" s="40"/>
      <c r="K55" s="40"/>
      <c r="L55" s="40"/>
      <c r="M55" s="40"/>
      <c r="N55" s="41"/>
    </row>
    <row r="56" spans="2:14">
      <c r="B56" s="70" t="s">
        <v>1040</v>
      </c>
      <c r="C56" s="71"/>
      <c r="D56" s="71"/>
      <c r="E56" s="71"/>
      <c r="F56" s="71"/>
      <c r="G56" s="71"/>
      <c r="H56" s="71"/>
      <c r="I56" s="71"/>
      <c r="J56" s="71"/>
      <c r="K56" s="71"/>
      <c r="L56" s="71"/>
      <c r="M56" s="71"/>
      <c r="N56" s="72"/>
    </row>
    <row r="57" spans="2:14" ht="15.75" thickBot="1">
      <c r="B57" s="74"/>
      <c r="C57" s="67"/>
      <c r="D57" s="67"/>
      <c r="E57" s="67"/>
      <c r="F57" s="67"/>
      <c r="G57" s="67"/>
      <c r="H57" s="67"/>
      <c r="I57" s="67"/>
      <c r="J57" s="67"/>
      <c r="K57" s="67"/>
      <c r="L57" s="67"/>
      <c r="M57" s="67"/>
      <c r="N57" s="69"/>
    </row>
    <row r="58" spans="2:14" ht="25.5">
      <c r="B58" s="276" t="s">
        <v>1041</v>
      </c>
      <c r="C58" s="277"/>
      <c r="D58" s="277"/>
      <c r="E58" s="277"/>
      <c r="F58" s="277"/>
      <c r="G58" s="277"/>
      <c r="H58" s="79" t="s">
        <v>1029</v>
      </c>
      <c r="I58" s="80" t="s">
        <v>1042</v>
      </c>
      <c r="J58" s="81" t="s">
        <v>1043</v>
      </c>
      <c r="K58" s="79" t="s">
        <v>1044</v>
      </c>
      <c r="L58" s="1118" t="s">
        <v>1045</v>
      </c>
      <c r="M58" s="1119"/>
      <c r="N58" s="82" t="s">
        <v>1035</v>
      </c>
    </row>
    <row r="59" spans="2:14">
      <c r="B59" s="52"/>
      <c r="C59" s="279"/>
      <c r="D59" s="279"/>
      <c r="E59" s="279"/>
      <c r="F59" s="279"/>
      <c r="G59" s="279"/>
      <c r="H59" s="274"/>
      <c r="I59" s="242"/>
      <c r="J59" s="249"/>
      <c r="K59" s="242"/>
      <c r="L59" s="1106"/>
      <c r="M59" s="1107"/>
      <c r="N59" s="250"/>
    </row>
    <row r="60" spans="2:14">
      <c r="B60" s="52"/>
      <c r="C60" s="53"/>
      <c r="D60" s="53"/>
      <c r="E60" s="53"/>
      <c r="F60" s="53"/>
      <c r="G60" s="53"/>
      <c r="H60" s="251"/>
      <c r="I60" s="242"/>
      <c r="J60" s="242"/>
      <c r="K60" s="242"/>
      <c r="L60" s="252"/>
      <c r="M60" s="253"/>
      <c r="N60" s="254"/>
    </row>
    <row r="61" spans="2:14">
      <c r="B61" s="52"/>
      <c r="C61" s="53"/>
      <c r="D61" s="53"/>
      <c r="E61" s="53"/>
      <c r="F61" s="53"/>
      <c r="G61" s="53"/>
      <c r="H61" s="251"/>
      <c r="I61" s="242"/>
      <c r="J61" s="242"/>
      <c r="K61" s="242"/>
      <c r="L61" s="252"/>
      <c r="M61" s="253"/>
      <c r="N61" s="254"/>
    </row>
    <row r="62" spans="2:14">
      <c r="B62" s="52"/>
      <c r="C62" s="53"/>
      <c r="D62" s="53"/>
      <c r="E62" s="53"/>
      <c r="F62" s="53"/>
      <c r="G62" s="53"/>
      <c r="H62" s="251"/>
      <c r="I62" s="242"/>
      <c r="J62" s="242"/>
      <c r="K62" s="242"/>
      <c r="L62" s="252"/>
      <c r="M62" s="253"/>
      <c r="N62" s="254"/>
    </row>
    <row r="63" spans="2:14">
      <c r="B63" s="52"/>
      <c r="C63" s="53"/>
      <c r="D63" s="53"/>
      <c r="E63" s="53"/>
      <c r="F63" s="53"/>
      <c r="G63" s="53"/>
      <c r="H63" s="251"/>
      <c r="I63" s="242"/>
      <c r="J63" s="242"/>
      <c r="K63" s="242"/>
      <c r="L63" s="252"/>
      <c r="M63" s="253"/>
      <c r="N63" s="254"/>
    </row>
    <row r="64" spans="2:14" ht="15.75" thickBot="1">
      <c r="B64" s="55"/>
      <c r="C64" s="53"/>
      <c r="D64" s="53"/>
      <c r="E64" s="53"/>
      <c r="F64" s="53"/>
      <c r="G64" s="53"/>
      <c r="H64" s="382"/>
      <c r="I64" s="142"/>
      <c r="J64" s="142"/>
      <c r="K64" s="142"/>
      <c r="L64" s="1190"/>
      <c r="M64" s="1191"/>
      <c r="N64" s="383"/>
    </row>
    <row r="65" spans="2:15" ht="15.75" thickBot="1">
      <c r="B65" s="1069" t="s">
        <v>1037</v>
      </c>
      <c r="C65" s="1070"/>
      <c r="D65" s="1070"/>
      <c r="E65" s="1070"/>
      <c r="F65" s="1070"/>
      <c r="G65" s="1070"/>
      <c r="H65" s="1070"/>
      <c r="I65" s="1070"/>
      <c r="J65" s="1070"/>
      <c r="K65" s="1070"/>
      <c r="L65" s="1070"/>
      <c r="M65" s="1071"/>
      <c r="N65" s="334"/>
    </row>
    <row r="66" spans="2:15">
      <c r="B66" s="39"/>
      <c r="C66" s="40"/>
      <c r="D66" s="40"/>
      <c r="E66" s="40"/>
      <c r="F66" s="40"/>
      <c r="G66" s="40"/>
      <c r="H66" s="40"/>
      <c r="I66" s="40"/>
      <c r="J66" s="40"/>
      <c r="K66" s="40"/>
      <c r="L66" s="40"/>
      <c r="M66" s="40"/>
      <c r="N66" s="41"/>
    </row>
    <row r="67" spans="2:15">
      <c r="B67" s="70" t="s">
        <v>1046</v>
      </c>
      <c r="C67" s="71"/>
      <c r="D67" s="71"/>
      <c r="E67" s="71"/>
      <c r="F67" s="71"/>
      <c r="G67" s="71"/>
      <c r="H67" s="71"/>
      <c r="I67" s="71"/>
      <c r="J67" s="71"/>
      <c r="K67" s="71"/>
      <c r="L67" s="71"/>
      <c r="M67" s="71"/>
      <c r="N67" s="72"/>
    </row>
    <row r="68" spans="2:15" ht="15.75" thickBot="1">
      <c r="B68" s="74"/>
      <c r="C68" s="67"/>
      <c r="D68" s="67"/>
      <c r="E68" s="67"/>
      <c r="F68" s="67"/>
      <c r="G68" s="67"/>
      <c r="H68" s="67"/>
      <c r="I68" s="67"/>
      <c r="J68" s="67"/>
      <c r="K68" s="67"/>
      <c r="L68" s="67"/>
      <c r="M68" s="67"/>
      <c r="N68" s="69"/>
    </row>
    <row r="69" spans="2:15" ht="25.5">
      <c r="B69" s="1089" t="s">
        <v>1047</v>
      </c>
      <c r="C69" s="1090"/>
      <c r="D69" s="1090"/>
      <c r="E69" s="1090"/>
      <c r="F69" s="1090"/>
      <c r="G69" s="1090"/>
      <c r="H69" s="1090"/>
      <c r="I69" s="79" t="s">
        <v>1048</v>
      </c>
      <c r="J69" s="81" t="s">
        <v>1281</v>
      </c>
      <c r="K69" s="80" t="s">
        <v>1050</v>
      </c>
      <c r="L69" s="1091" t="s">
        <v>1034</v>
      </c>
      <c r="M69" s="1092"/>
      <c r="N69" s="101" t="s">
        <v>1035</v>
      </c>
    </row>
    <row r="70" spans="2:15">
      <c r="B70" s="55"/>
      <c r="C70" s="53"/>
      <c r="D70" s="53"/>
      <c r="E70" s="53"/>
      <c r="F70" s="53"/>
      <c r="G70" s="53"/>
      <c r="H70" s="53"/>
      <c r="I70" s="255"/>
      <c r="J70" s="256"/>
      <c r="K70" s="257"/>
      <c r="L70" s="56"/>
      <c r="M70" s="258"/>
      <c r="N70" s="259"/>
      <c r="O70" s="109"/>
    </row>
    <row r="71" spans="2:15">
      <c r="B71" s="55"/>
      <c r="C71" s="53"/>
      <c r="D71" s="53"/>
      <c r="E71" s="53"/>
      <c r="F71" s="53"/>
      <c r="G71" s="53"/>
      <c r="H71" s="53"/>
      <c r="I71" s="242"/>
      <c r="J71" s="260"/>
      <c r="K71" s="261"/>
      <c r="L71" s="56"/>
      <c r="M71" s="262"/>
      <c r="N71" s="259"/>
    </row>
    <row r="72" spans="2:15">
      <c r="B72" s="55"/>
      <c r="C72" s="53"/>
      <c r="D72" s="53"/>
      <c r="E72" s="53"/>
      <c r="F72" s="53"/>
      <c r="G72" s="53"/>
      <c r="H72" s="53"/>
      <c r="I72" s="242"/>
      <c r="J72" s="260"/>
      <c r="K72" s="261"/>
      <c r="L72" s="56"/>
      <c r="M72" s="263"/>
      <c r="N72" s="259"/>
    </row>
    <row r="73" spans="2:15">
      <c r="B73" s="55"/>
      <c r="C73" s="53"/>
      <c r="D73" s="53"/>
      <c r="E73" s="53"/>
      <c r="F73" s="53"/>
      <c r="G73" s="53"/>
      <c r="H73" s="53"/>
      <c r="I73" s="242"/>
      <c r="J73" s="260"/>
      <c r="K73" s="261"/>
      <c r="L73" s="280"/>
      <c r="M73" s="263"/>
      <c r="N73" s="259"/>
    </row>
    <row r="74" spans="2:15">
      <c r="B74" s="55"/>
      <c r="C74" s="53"/>
      <c r="D74" s="53"/>
      <c r="E74" s="53"/>
      <c r="F74" s="53"/>
      <c r="G74" s="53"/>
      <c r="H74" s="53"/>
      <c r="I74" s="242"/>
      <c r="J74" s="260"/>
      <c r="K74" s="261"/>
      <c r="L74" s="280"/>
      <c r="M74" s="263"/>
      <c r="N74" s="259"/>
    </row>
    <row r="75" spans="2:15" ht="15.75" thickBot="1">
      <c r="B75" s="1192"/>
      <c r="C75" s="1193"/>
      <c r="D75" s="1193"/>
      <c r="E75" s="1193"/>
      <c r="F75" s="1193"/>
      <c r="G75" s="1193"/>
      <c r="H75" s="1193"/>
      <c r="I75" s="142"/>
      <c r="J75" s="142"/>
      <c r="K75" s="142"/>
      <c r="L75" s="1194"/>
      <c r="M75" s="1195"/>
      <c r="N75" s="51"/>
    </row>
    <row r="76" spans="2:15" ht="15.75" thickBot="1">
      <c r="B76" s="1069" t="s">
        <v>1037</v>
      </c>
      <c r="C76" s="1070"/>
      <c r="D76" s="1070"/>
      <c r="E76" s="1070"/>
      <c r="F76" s="1070"/>
      <c r="G76" s="1070"/>
      <c r="H76" s="1070"/>
      <c r="I76" s="1070"/>
      <c r="J76" s="1070"/>
      <c r="K76" s="1070"/>
      <c r="L76" s="1070"/>
      <c r="M76" s="1071"/>
      <c r="N76" s="264"/>
    </row>
    <row r="77" spans="2:15" ht="15.75" thickBot="1">
      <c r="B77" s="39"/>
      <c r="C77" s="40"/>
      <c r="D77" s="40"/>
      <c r="E77" s="40"/>
      <c r="F77" s="40"/>
      <c r="G77" s="40"/>
      <c r="H77" s="40"/>
      <c r="I77" s="40"/>
      <c r="J77" s="40"/>
      <c r="K77" s="40"/>
      <c r="L77" s="40"/>
      <c r="M77" s="40"/>
      <c r="N77" s="41"/>
    </row>
    <row r="78" spans="2:15" ht="15.75" thickBot="1">
      <c r="B78" s="1069" t="s">
        <v>1051</v>
      </c>
      <c r="C78" s="1070"/>
      <c r="D78" s="1070"/>
      <c r="E78" s="1070"/>
      <c r="F78" s="1070"/>
      <c r="G78" s="1070"/>
      <c r="H78" s="1070"/>
      <c r="I78" s="1070"/>
      <c r="J78" s="1070"/>
      <c r="K78" s="1070"/>
      <c r="L78" s="1070"/>
      <c r="M78" s="1071"/>
      <c r="N78" s="102">
        <f>N43+N54+N65+N76</f>
        <v>946.969696969697</v>
      </c>
    </row>
    <row r="79" spans="2:15">
      <c r="B79" s="39"/>
      <c r="C79" s="40"/>
      <c r="D79" s="40"/>
      <c r="E79" s="40"/>
      <c r="F79" s="40"/>
      <c r="G79" s="40"/>
      <c r="H79" s="40"/>
      <c r="I79" s="40"/>
      <c r="J79" s="40"/>
      <c r="K79" s="40"/>
      <c r="L79" s="40"/>
      <c r="M79" s="40"/>
      <c r="N79" s="41"/>
    </row>
    <row r="80" spans="2: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189.39393939393941</v>
      </c>
      <c r="M83" s="1066"/>
      <c r="N83" s="57"/>
    </row>
    <row r="84" spans="1:14">
      <c r="B84" s="92" t="s">
        <v>1057</v>
      </c>
      <c r="C84" s="93"/>
      <c r="D84" s="93"/>
      <c r="E84" s="93"/>
      <c r="F84" s="93"/>
      <c r="G84" s="93"/>
      <c r="H84" s="93"/>
      <c r="I84" s="90"/>
      <c r="J84" s="91"/>
      <c r="K84" s="267">
        <v>0.05</v>
      </c>
      <c r="L84" s="1065">
        <f>N78*K84</f>
        <v>47.348484848484851</v>
      </c>
      <c r="M84" s="1066"/>
      <c r="N84" s="57"/>
    </row>
    <row r="85" spans="1:14" ht="15.75" thickBot="1">
      <c r="B85" s="94" t="s">
        <v>1058</v>
      </c>
      <c r="C85" s="95"/>
      <c r="D85" s="95"/>
      <c r="E85" s="95"/>
      <c r="F85" s="95"/>
      <c r="G85" s="95"/>
      <c r="H85" s="95"/>
      <c r="I85" s="96"/>
      <c r="J85" s="97"/>
      <c r="K85" s="268">
        <v>0.05</v>
      </c>
      <c r="L85" s="1067">
        <f>N78*K85</f>
        <v>47.348484848484851</v>
      </c>
      <c r="M85" s="1068"/>
      <c r="N85" s="57"/>
    </row>
    <row r="86" spans="1:14" ht="15.75" thickBot="1">
      <c r="B86" s="1069" t="s">
        <v>1037</v>
      </c>
      <c r="C86" s="1070"/>
      <c r="D86" s="1070"/>
      <c r="E86" s="1070"/>
      <c r="F86" s="1070"/>
      <c r="G86" s="1070"/>
      <c r="H86" s="1070"/>
      <c r="I86" s="1070"/>
      <c r="J86" s="1070"/>
      <c r="K86" s="1070"/>
      <c r="L86" s="1070"/>
      <c r="M86" s="1071"/>
      <c r="N86" s="58">
        <f>L83+L84+L85</f>
        <v>284.09090909090912</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1231.060606060606</v>
      </c>
    </row>
    <row r="89" spans="1:14">
      <c r="B89" s="202"/>
      <c r="C89" s="203"/>
      <c r="D89" s="203"/>
      <c r="E89" s="203"/>
      <c r="F89" s="203"/>
      <c r="G89" s="203"/>
      <c r="H89" s="203"/>
      <c r="I89" s="203"/>
      <c r="J89" s="203"/>
      <c r="K89" s="203"/>
      <c r="L89" s="203"/>
      <c r="M89" s="203"/>
      <c r="N89" s="204"/>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340" t="s">
        <v>1060</v>
      </c>
      <c r="F93" s="340"/>
      <c r="G93" s="340"/>
      <c r="H93" s="340"/>
      <c r="I93" s="340"/>
      <c r="J93" s="340"/>
      <c r="K93" s="206"/>
      <c r="L93" s="206"/>
      <c r="M93" s="206"/>
      <c r="N93" s="207"/>
    </row>
    <row r="94" spans="1:14">
      <c r="B94" s="205"/>
      <c r="C94" s="206"/>
      <c r="D94" s="206"/>
      <c r="E94" s="206" t="s">
        <v>1061</v>
      </c>
      <c r="F94" s="206"/>
      <c r="G94" s="206"/>
      <c r="H94" s="206"/>
      <c r="I94" s="206"/>
      <c r="J94" s="206"/>
      <c r="K94" s="206"/>
      <c r="L94" s="206"/>
      <c r="M94" s="206"/>
      <c r="N94" s="207"/>
    </row>
    <row r="95" spans="1:14">
      <c r="B95" s="205"/>
      <c r="C95" s="206"/>
      <c r="D95" s="206"/>
      <c r="E95" s="206" t="s">
        <v>1062</v>
      </c>
      <c r="F95" s="206"/>
      <c r="G95" s="206"/>
      <c r="H95" s="206"/>
      <c r="I95" s="206"/>
      <c r="J95" s="206"/>
      <c r="K95" s="206"/>
      <c r="L95" s="206"/>
      <c r="M95" s="206"/>
      <c r="N95" s="207"/>
    </row>
    <row r="96" spans="1:14">
      <c r="B96" s="205"/>
      <c r="C96" s="206"/>
      <c r="D96" s="206"/>
      <c r="E96" s="206" t="s">
        <v>1063</v>
      </c>
      <c r="F96" s="206"/>
      <c r="G96" s="206"/>
      <c r="H96" s="206"/>
      <c r="I96" s="206"/>
      <c r="J96" s="206"/>
      <c r="K96" s="206"/>
      <c r="L96" s="206"/>
      <c r="M96" s="206"/>
      <c r="N96" s="207"/>
    </row>
    <row r="97" spans="2:14" ht="15.75" thickBot="1">
      <c r="B97" s="205"/>
      <c r="C97" s="206"/>
      <c r="D97" s="206"/>
      <c r="E97" s="206"/>
      <c r="F97" s="206" t="s">
        <v>1064</v>
      </c>
      <c r="G97" s="206"/>
      <c r="H97" s="206"/>
      <c r="I97" s="206"/>
      <c r="J97" s="206"/>
      <c r="K97" s="206"/>
      <c r="L97" s="206"/>
      <c r="M97" s="206"/>
      <c r="N97" s="207"/>
    </row>
    <row r="98" spans="2:14">
      <c r="B98" s="190" t="s">
        <v>1559</v>
      </c>
      <c r="C98" s="191"/>
      <c r="D98" s="191"/>
      <c r="E98" s="191"/>
      <c r="F98" s="191"/>
      <c r="G98" s="191"/>
      <c r="H98" s="191"/>
      <c r="I98" s="191"/>
      <c r="J98" s="191"/>
      <c r="K98" s="191"/>
      <c r="L98" s="191"/>
      <c r="M98" s="191"/>
      <c r="N98" s="192"/>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ht="15.75" thickBot="1">
      <c r="B102" s="211"/>
      <c r="C102" s="212"/>
      <c r="D102" s="212"/>
      <c r="E102" s="212"/>
      <c r="F102" s="212"/>
      <c r="G102" s="212"/>
      <c r="H102" s="212"/>
      <c r="I102" s="212"/>
      <c r="J102" s="212"/>
      <c r="K102" s="212"/>
      <c r="L102" s="212"/>
      <c r="M102" s="212"/>
      <c r="N102" s="213"/>
    </row>
    <row r="103" spans="2:14">
      <c r="B103" s="214"/>
      <c r="C103" s="215"/>
      <c r="D103" s="215"/>
      <c r="E103" s="215"/>
      <c r="F103" s="215"/>
      <c r="G103" s="215"/>
      <c r="H103" s="215"/>
      <c r="I103" s="215"/>
      <c r="J103" s="215"/>
      <c r="K103" s="215"/>
      <c r="L103" s="215"/>
      <c r="M103" s="215"/>
      <c r="N103" s="216"/>
    </row>
    <row r="104" spans="2:14">
      <c r="B104" s="217" t="s">
        <v>1560</v>
      </c>
      <c r="C104" s="218"/>
      <c r="D104" s="218"/>
      <c r="E104" s="218"/>
      <c r="F104" s="218"/>
      <c r="G104" s="218"/>
      <c r="H104" s="218"/>
      <c r="I104" s="218"/>
      <c r="J104" s="218"/>
      <c r="K104" s="218"/>
      <c r="L104" s="218"/>
      <c r="M104" s="218"/>
      <c r="N104" s="219"/>
    </row>
    <row r="105" spans="2:14" ht="15" customHeight="1">
      <c r="B105" s="1184" t="s">
        <v>1561</v>
      </c>
      <c r="C105" s="1185"/>
      <c r="D105" s="1185"/>
      <c r="E105" s="1185"/>
      <c r="F105" s="1185"/>
      <c r="G105" s="1185"/>
      <c r="H105" s="1185"/>
      <c r="I105" s="1185"/>
      <c r="J105" s="1185"/>
      <c r="K105" s="1185"/>
      <c r="L105" s="1185"/>
      <c r="M105" s="1185"/>
      <c r="N105" s="1186"/>
    </row>
    <row r="106" spans="2:14" ht="15" customHeight="1">
      <c r="B106" s="1184"/>
      <c r="C106" s="1185"/>
      <c r="D106" s="1185"/>
      <c r="E106" s="1185"/>
      <c r="F106" s="1185"/>
      <c r="G106" s="1185"/>
      <c r="H106" s="1185"/>
      <c r="I106" s="1185"/>
      <c r="J106" s="1185"/>
      <c r="K106" s="1185"/>
      <c r="L106" s="1185"/>
      <c r="M106" s="1185"/>
      <c r="N106" s="1186"/>
    </row>
    <row r="107" spans="2:14" ht="30" customHeight="1">
      <c r="B107" s="1187" t="s">
        <v>1562</v>
      </c>
      <c r="C107" s="1188"/>
      <c r="D107" s="1188"/>
      <c r="E107" s="1188"/>
      <c r="F107" s="1188"/>
      <c r="G107" s="1188"/>
      <c r="H107" s="1188"/>
      <c r="I107" s="1188"/>
      <c r="J107" s="1188"/>
      <c r="K107" s="1188"/>
      <c r="L107" s="1188"/>
      <c r="M107" s="1188"/>
      <c r="N107" s="1189"/>
    </row>
    <row r="108" spans="2:14">
      <c r="B108" s="1187"/>
      <c r="C108" s="1188"/>
      <c r="D108" s="1188"/>
      <c r="E108" s="1188"/>
      <c r="F108" s="1188"/>
      <c r="G108" s="1188"/>
      <c r="H108" s="1188"/>
      <c r="I108" s="1188"/>
      <c r="J108" s="1188"/>
      <c r="K108" s="1188"/>
      <c r="L108" s="1188"/>
      <c r="M108" s="1188"/>
      <c r="N108" s="118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17"/>
      <c r="C112" s="218"/>
      <c r="D112" s="218"/>
      <c r="E112" s="218"/>
      <c r="F112" s="218"/>
      <c r="G112" s="218"/>
      <c r="H112" s="218"/>
      <c r="I112" s="218"/>
      <c r="J112" s="218"/>
      <c r="K112" s="218"/>
      <c r="L112" s="218"/>
      <c r="M112" s="218"/>
      <c r="N112" s="219"/>
    </row>
    <row r="113" spans="2:14">
      <c r="B113" s="205"/>
      <c r="C113" s="206"/>
      <c r="D113" s="206"/>
      <c r="E113" s="206" t="s">
        <v>1060</v>
      </c>
      <c r="F113" s="340"/>
      <c r="G113" s="340"/>
      <c r="H113" s="206"/>
      <c r="I113" s="206"/>
      <c r="J113" s="206"/>
      <c r="K113" s="206"/>
      <c r="L113" s="206"/>
      <c r="M113" s="206"/>
      <c r="N113" s="207"/>
    </row>
    <row r="114" spans="2:14">
      <c r="B114" s="205"/>
      <c r="C114" s="206"/>
      <c r="D114" s="206"/>
      <c r="E114" s="341" t="s">
        <v>1061</v>
      </c>
      <c r="F114" s="206"/>
      <c r="G114" s="206"/>
      <c r="H114" s="341"/>
      <c r="I114" s="341"/>
      <c r="J114" s="341"/>
      <c r="K114" s="206"/>
      <c r="L114" s="206"/>
      <c r="M114" s="206"/>
      <c r="N114" s="207"/>
    </row>
    <row r="115" spans="2:14">
      <c r="B115" s="205"/>
      <c r="C115" s="206"/>
      <c r="D115" s="206"/>
      <c r="E115" s="220" t="s">
        <v>1065</v>
      </c>
      <c r="F115" s="206"/>
      <c r="G115" s="206"/>
      <c r="H115" s="220"/>
      <c r="I115" s="220"/>
      <c r="J115" s="220"/>
      <c r="K115" s="206"/>
      <c r="L115" s="206"/>
      <c r="M115" s="206"/>
      <c r="N115" s="207"/>
    </row>
    <row r="116" spans="2:14">
      <c r="B116" s="221"/>
      <c r="C116" s="218"/>
      <c r="D116" s="218"/>
      <c r="E116" s="206" t="s">
        <v>1063</v>
      </c>
      <c r="F116" s="206"/>
      <c r="G116" s="206"/>
      <c r="H116" s="206"/>
      <c r="I116" s="206"/>
      <c r="J116" s="206"/>
      <c r="K116" s="218"/>
      <c r="L116" s="218"/>
      <c r="M116" s="218"/>
      <c r="N116" s="219"/>
    </row>
    <row r="117" spans="2:14">
      <c r="B117" s="221"/>
      <c r="C117" s="218"/>
      <c r="D117" s="218"/>
      <c r="E117" s="218"/>
      <c r="F117" s="206"/>
      <c r="G117" s="206"/>
      <c r="H117" s="206"/>
      <c r="I117" s="206"/>
      <c r="J117" s="206"/>
      <c r="K117" s="218"/>
      <c r="L117" s="218"/>
      <c r="M117" s="218"/>
      <c r="N117" s="219"/>
    </row>
    <row r="118" spans="2:14">
      <c r="B118" s="221" t="s">
        <v>1563</v>
      </c>
      <c r="C118" s="220"/>
      <c r="D118" s="220"/>
      <c r="E118" s="206"/>
      <c r="F118" s="206"/>
      <c r="G118" s="206"/>
      <c r="H118" s="206"/>
      <c r="I118" s="206"/>
      <c r="J118" s="1180"/>
      <c r="K118" s="1180"/>
      <c r="L118" s="1180"/>
      <c r="M118" s="1180"/>
      <c r="N118" s="1181"/>
    </row>
    <row r="119" spans="2:14" ht="15.75" thickBot="1">
      <c r="B119" s="342" t="s">
        <v>1564</v>
      </c>
      <c r="C119" s="343"/>
      <c r="D119" s="343"/>
      <c r="E119" s="222"/>
      <c r="F119" s="222"/>
      <c r="G119" s="222"/>
      <c r="H119" s="222"/>
      <c r="I119" s="222"/>
      <c r="J119" s="1182"/>
      <c r="K119" s="1182"/>
      <c r="L119" s="1182"/>
      <c r="M119" s="1182"/>
      <c r="N119" s="1183"/>
    </row>
  </sheetData>
  <mergeCells count="67">
    <mergeCell ref="B105:N106"/>
    <mergeCell ref="B107:N108"/>
    <mergeCell ref="J118:N119"/>
    <mergeCell ref="L84:M84"/>
    <mergeCell ref="L85:M85"/>
    <mergeCell ref="B86:M86"/>
    <mergeCell ref="B88:M88"/>
    <mergeCell ref="B76:M76"/>
    <mergeCell ref="B78:M78"/>
    <mergeCell ref="B82:H82"/>
    <mergeCell ref="L82:M82"/>
    <mergeCell ref="B83:H83"/>
    <mergeCell ref="L83:M83"/>
    <mergeCell ref="C29:I29"/>
    <mergeCell ref="L59:M59"/>
    <mergeCell ref="L64:M64"/>
    <mergeCell ref="B65:M65"/>
    <mergeCell ref="B69:H69"/>
    <mergeCell ref="L69:M6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75" zoomScaleNormal="75" workbookViewId="0">
      <selection activeCell="B116" sqref="B116"/>
    </sheetView>
  </sheetViews>
  <sheetFormatPr baseColWidth="10" defaultRowHeight="1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c r="B1" s="1148"/>
      <c r="C1" s="1151"/>
      <c r="D1" s="1152"/>
      <c r="E1" s="1152"/>
      <c r="F1" s="1152"/>
      <c r="G1" s="1152"/>
      <c r="H1" s="1152"/>
      <c r="I1" s="1152"/>
      <c r="J1" s="1153"/>
      <c r="K1" s="1154" t="s">
        <v>1017</v>
      </c>
      <c r="L1" s="1161" t="s">
        <v>1541</v>
      </c>
      <c r="M1" s="1162"/>
      <c r="N1" s="1163"/>
    </row>
    <row r="2" spans="2:14">
      <c r="B2" s="1149"/>
      <c r="C2" s="1156" t="s">
        <v>1018</v>
      </c>
      <c r="D2" s="1157"/>
      <c r="E2" s="1157"/>
      <c r="F2" s="1157"/>
      <c r="G2" s="1157"/>
      <c r="H2" s="1157"/>
      <c r="I2" s="1157"/>
      <c r="J2" s="1158"/>
      <c r="K2" s="1155"/>
      <c r="L2" s="1164"/>
      <c r="M2" s="1165"/>
      <c r="N2" s="1166"/>
    </row>
    <row r="3" spans="2:14">
      <c r="B3" s="1149"/>
      <c r="C3" s="1156" t="s">
        <v>1542</v>
      </c>
      <c r="D3" s="1157"/>
      <c r="E3" s="1157"/>
      <c r="F3" s="1157"/>
      <c r="G3" s="1157"/>
      <c r="H3" s="1157"/>
      <c r="I3" s="1157"/>
      <c r="J3" s="1158"/>
      <c r="K3" s="1159" t="s">
        <v>1019</v>
      </c>
      <c r="L3" s="1168">
        <v>1</v>
      </c>
      <c r="M3" s="1169"/>
      <c r="N3" s="1170"/>
    </row>
    <row r="4" spans="2:14">
      <c r="B4" s="1149"/>
      <c r="C4" s="1156" t="s">
        <v>1543</v>
      </c>
      <c r="D4" s="1157"/>
      <c r="E4" s="1157"/>
      <c r="F4" s="1157"/>
      <c r="G4" s="1157"/>
      <c r="H4" s="1157"/>
      <c r="I4" s="1157"/>
      <c r="J4" s="1158"/>
      <c r="K4" s="1167"/>
      <c r="L4" s="1171"/>
      <c r="M4" s="1172"/>
      <c r="N4" s="1173"/>
    </row>
    <row r="5" spans="2:14">
      <c r="B5" s="1149"/>
      <c r="C5" s="1156" t="s">
        <v>1544</v>
      </c>
      <c r="D5" s="1157"/>
      <c r="E5" s="1157"/>
      <c r="F5" s="1157"/>
      <c r="G5" s="1157"/>
      <c r="H5" s="1157"/>
      <c r="I5" s="1157"/>
      <c r="J5" s="1158"/>
      <c r="K5" s="1159" t="s">
        <v>1020</v>
      </c>
      <c r="L5" s="1120"/>
      <c r="M5" s="1120" t="s">
        <v>1021</v>
      </c>
      <c r="N5" s="1122"/>
    </row>
    <row r="6" spans="2:14" ht="15.75" thickBot="1">
      <c r="B6" s="1150"/>
      <c r="C6" s="1124"/>
      <c r="D6" s="1125"/>
      <c r="E6" s="1125"/>
      <c r="F6" s="1125"/>
      <c r="G6" s="1125"/>
      <c r="H6" s="1125"/>
      <c r="I6" s="1125"/>
      <c r="J6" s="1126"/>
      <c r="K6" s="1160"/>
      <c r="L6" s="1121"/>
      <c r="M6" s="1121"/>
      <c r="N6" s="1123"/>
    </row>
    <row r="7" spans="2:14" ht="15.75" thickBot="1">
      <c r="B7" s="314"/>
      <c r="C7" s="315"/>
      <c r="D7" s="315"/>
      <c r="E7" s="315"/>
      <c r="F7" s="315"/>
      <c r="G7" s="315"/>
      <c r="H7" s="315"/>
      <c r="I7" s="315"/>
      <c r="J7" s="315"/>
      <c r="K7" s="315"/>
      <c r="L7" s="316"/>
      <c r="M7" s="316"/>
      <c r="N7" s="317"/>
    </row>
    <row r="8" spans="2:14" ht="18" customHeight="1">
      <c r="B8" s="318"/>
      <c r="C8" s="319"/>
      <c r="D8" s="319"/>
      <c r="E8" s="319"/>
      <c r="F8" s="319"/>
      <c r="G8" s="319"/>
      <c r="H8" s="320"/>
      <c r="I8" s="319"/>
      <c r="J8" s="319"/>
      <c r="K8" s="321" t="s">
        <v>1022</v>
      </c>
      <c r="L8" s="322"/>
      <c r="M8" s="322"/>
      <c r="N8" s="323"/>
    </row>
    <row r="9" spans="2:14">
      <c r="B9" s="324"/>
      <c r="C9" s="325"/>
      <c r="D9" s="325"/>
      <c r="E9" s="325"/>
      <c r="F9" s="325"/>
      <c r="G9" s="325"/>
      <c r="H9" s="326"/>
      <c r="I9" s="325"/>
      <c r="J9" s="325"/>
      <c r="K9" s="327"/>
      <c r="L9" s="328" t="s">
        <v>1545</v>
      </c>
      <c r="M9" s="328" t="s">
        <v>1546</v>
      </c>
      <c r="N9" s="329" t="s">
        <v>1547</v>
      </c>
    </row>
    <row r="10" spans="2:14" ht="36">
      <c r="B10" s="1145" t="s">
        <v>1548</v>
      </c>
      <c r="C10" s="1146"/>
      <c r="D10" s="1146"/>
      <c r="E10" s="1146"/>
      <c r="F10" s="330" t="s">
        <v>1549</v>
      </c>
      <c r="G10" s="325"/>
      <c r="H10" s="331"/>
      <c r="I10" s="1147" t="s">
        <v>1550</v>
      </c>
      <c r="J10" s="1147"/>
      <c r="K10" s="332" t="s">
        <v>1549</v>
      </c>
      <c r="L10" s="328"/>
      <c r="M10" s="328"/>
      <c r="N10" s="329"/>
    </row>
    <row r="11" spans="2:14">
      <c r="B11" s="304" t="s">
        <v>1023</v>
      </c>
      <c r="C11" s="305"/>
      <c r="D11" s="1127"/>
      <c r="E11" s="1127"/>
      <c r="F11" s="306"/>
      <c r="G11" s="307"/>
      <c r="H11" s="305"/>
      <c r="I11" s="303"/>
      <c r="J11" s="308" t="s">
        <v>1024</v>
      </c>
      <c r="K11" s="309"/>
      <c r="L11" s="306"/>
      <c r="M11" s="306"/>
      <c r="N11" s="310"/>
    </row>
    <row r="12" spans="2:14" ht="15.75" thickBot="1">
      <c r="B12" s="311"/>
      <c r="C12" s="312"/>
      <c r="D12" s="313"/>
      <c r="E12" s="313"/>
      <c r="F12" s="313"/>
      <c r="G12" s="313"/>
      <c r="H12" s="312"/>
      <c r="I12" s="313"/>
      <c r="J12" s="312"/>
      <c r="K12" s="313"/>
      <c r="L12" s="1128"/>
      <c r="M12" s="1128"/>
      <c r="N12" s="1129"/>
    </row>
    <row r="13" spans="2:14">
      <c r="B13" s="19"/>
      <c r="C13" s="20"/>
      <c r="D13" s="20"/>
      <c r="E13" s="20"/>
      <c r="F13" s="20"/>
      <c r="G13" s="20"/>
      <c r="H13" s="20"/>
      <c r="I13" s="20"/>
      <c r="J13" s="20"/>
      <c r="K13" s="20"/>
      <c r="L13" s="20"/>
      <c r="M13" s="20"/>
      <c r="N13" s="21"/>
    </row>
    <row r="14" spans="2:14">
      <c r="B14" s="24" t="s">
        <v>1025</v>
      </c>
      <c r="C14" s="25"/>
      <c r="D14" s="27" t="s">
        <v>1021</v>
      </c>
      <c r="E14" s="26"/>
      <c r="F14" s="18"/>
      <c r="G14" s="18"/>
      <c r="H14" s="28"/>
      <c r="I14" s="28"/>
      <c r="J14" s="28"/>
      <c r="K14" s="28"/>
      <c r="L14" s="28"/>
      <c r="M14" s="28"/>
      <c r="N14" s="23"/>
    </row>
    <row r="15" spans="2:14" ht="19.5" customHeight="1">
      <c r="B15" s="29" t="s">
        <v>1551</v>
      </c>
      <c r="C15" s="30"/>
      <c r="D15" s="32"/>
      <c r="E15" s="32"/>
      <c r="F15" s="32"/>
      <c r="G15" s="32"/>
      <c r="H15" s="32"/>
      <c r="I15" s="32"/>
      <c r="J15" s="32"/>
      <c r="K15" s="32"/>
      <c r="L15" s="32"/>
      <c r="M15" s="32"/>
      <c r="N15" s="23"/>
    </row>
    <row r="16" spans="2:14">
      <c r="B16" s="29"/>
      <c r="C16" s="186"/>
      <c r="D16" s="31"/>
      <c r="E16" s="32"/>
      <c r="F16" s="32"/>
      <c r="G16" s="32"/>
      <c r="H16" s="32"/>
      <c r="I16" s="32"/>
      <c r="J16" s="32"/>
      <c r="K16" s="32"/>
      <c r="L16" s="32"/>
      <c r="M16" s="32"/>
      <c r="N16" s="23"/>
    </row>
    <row r="17" spans="1:14">
      <c r="B17" s="29"/>
      <c r="C17" s="30"/>
      <c r="D17" s="34"/>
      <c r="E17" s="34"/>
      <c r="F17" s="34"/>
      <c r="G17" s="34"/>
      <c r="H17" s="34"/>
      <c r="I17" s="34"/>
      <c r="J17" s="34"/>
      <c r="K17" s="34"/>
      <c r="L17" s="34"/>
      <c r="M17" s="34"/>
      <c r="N17" s="35"/>
    </row>
    <row r="18" spans="1:14">
      <c r="B18" s="29" t="s">
        <v>1552</v>
      </c>
      <c r="C18" s="186"/>
      <c r="D18" s="32"/>
      <c r="E18" s="32"/>
      <c r="F18" s="32"/>
      <c r="G18" s="32"/>
      <c r="H18" s="32"/>
      <c r="I18" s="59"/>
      <c r="J18" s="27" t="s">
        <v>1553</v>
      </c>
      <c r="K18" s="32"/>
      <c r="L18" s="32"/>
      <c r="M18" s="32"/>
      <c r="N18" s="33"/>
    </row>
    <row r="19" spans="1:14">
      <c r="B19" s="29"/>
      <c r="C19" s="30"/>
      <c r="D19" s="34"/>
      <c r="E19" s="34"/>
      <c r="F19" s="34"/>
      <c r="G19" s="34"/>
      <c r="H19" s="34"/>
      <c r="I19" s="34"/>
      <c r="J19" s="34"/>
      <c r="K19" s="34"/>
      <c r="L19" s="34"/>
      <c r="M19" s="34"/>
      <c r="N19" s="35"/>
    </row>
    <row r="20" spans="1:14">
      <c r="B20" s="29" t="s">
        <v>1554</v>
      </c>
      <c r="C20" s="186"/>
      <c r="D20" s="287"/>
      <c r="E20" s="287"/>
      <c r="F20" s="287"/>
      <c r="G20" s="287"/>
      <c r="H20" s="287"/>
      <c r="I20" s="287"/>
      <c r="J20" s="287"/>
      <c r="K20" s="287"/>
      <c r="L20" s="287"/>
      <c r="M20" s="287"/>
      <c r="N20" s="36"/>
    </row>
    <row r="21" spans="1:14">
      <c r="B21" s="29"/>
      <c r="C21" s="30"/>
      <c r="D21" s="37"/>
      <c r="E21" s="37"/>
      <c r="F21" s="37"/>
      <c r="G21" s="37"/>
      <c r="H21" s="37"/>
      <c r="I21" s="37"/>
      <c r="J21" s="37"/>
      <c r="K21" s="37"/>
      <c r="L21" s="37"/>
      <c r="M21" s="37"/>
      <c r="N21" s="38"/>
    </row>
    <row r="22" spans="1:14">
      <c r="B22" s="29" t="s">
        <v>1555</v>
      </c>
      <c r="C22" s="186"/>
      <c r="D22" s="287"/>
      <c r="E22" s="287"/>
      <c r="F22" s="287"/>
      <c r="G22" s="287"/>
      <c r="H22" s="287"/>
      <c r="I22" s="287"/>
      <c r="J22" s="287"/>
      <c r="K22" s="289" t="s">
        <v>1556</v>
      </c>
      <c r="L22" s="187"/>
      <c r="M22" s="289" t="s">
        <v>1021</v>
      </c>
      <c r="N22" s="188"/>
    </row>
    <row r="23" spans="1:14">
      <c r="B23" s="29"/>
      <c r="C23" s="30"/>
      <c r="D23" s="37"/>
      <c r="E23" s="37"/>
      <c r="F23" s="37"/>
      <c r="G23" s="37"/>
      <c r="H23" s="37"/>
      <c r="I23" s="37"/>
      <c r="J23" s="37"/>
      <c r="K23" s="37"/>
      <c r="L23" s="37"/>
      <c r="M23" s="37"/>
      <c r="N23" s="38"/>
    </row>
    <row r="24" spans="1:14">
      <c r="B24" s="29" t="s">
        <v>1557</v>
      </c>
      <c r="C24" s="30"/>
      <c r="D24" s="37"/>
      <c r="E24" s="37"/>
      <c r="F24" s="223"/>
      <c r="G24" s="189"/>
      <c r="H24" s="59"/>
      <c r="I24" s="287"/>
      <c r="J24" s="287"/>
      <c r="K24" s="18"/>
      <c r="L24" s="37"/>
      <c r="M24" s="37"/>
      <c r="N24" s="38"/>
    </row>
    <row r="25" spans="1:14">
      <c r="B25" s="225"/>
      <c r="C25" s="226"/>
      <c r="D25" s="301"/>
      <c r="E25" s="301"/>
      <c r="F25" s="1130" t="s">
        <v>1565</v>
      </c>
      <c r="G25" s="1130"/>
      <c r="H25" s="1130"/>
      <c r="I25" s="301" t="s">
        <v>1546</v>
      </c>
      <c r="J25" s="301" t="s">
        <v>1547</v>
      </c>
      <c r="K25" s="227"/>
      <c r="L25" s="301"/>
      <c r="M25" s="301"/>
      <c r="N25" s="228"/>
    </row>
    <row r="26" spans="1:14">
      <c r="B26" s="22"/>
      <c r="C26" s="28"/>
      <c r="D26" s="28"/>
      <c r="E26" s="28"/>
      <c r="F26" s="28"/>
      <c r="G26" s="28"/>
      <c r="H26" s="28"/>
      <c r="I26" s="28"/>
      <c r="J26" s="28"/>
      <c r="K26" s="28"/>
      <c r="L26" s="28"/>
      <c r="M26" s="28"/>
      <c r="N26" s="23"/>
    </row>
    <row r="27" spans="1:14">
      <c r="B27" s="1199" t="s">
        <v>1026</v>
      </c>
      <c r="C27" s="1200"/>
      <c r="D27" s="1200"/>
      <c r="E27" s="1200"/>
      <c r="F27" s="1200"/>
      <c r="G27" s="1200"/>
      <c r="H27" s="1200"/>
      <c r="I27" s="1200"/>
      <c r="J27" s="1200"/>
      <c r="K27" s="1200"/>
      <c r="L27" s="1200"/>
      <c r="M27" s="1200"/>
      <c r="N27" s="1201"/>
    </row>
    <row r="28" spans="1:14" ht="15.75" thickBot="1">
      <c r="B28" s="39"/>
      <c r="C28" s="40"/>
      <c r="D28" s="40"/>
      <c r="E28" s="40"/>
      <c r="F28" s="40"/>
      <c r="G28" s="40"/>
      <c r="H28" s="40"/>
      <c r="I28" s="40"/>
      <c r="J28" s="40"/>
      <c r="K28" s="40"/>
      <c r="L28" s="40"/>
      <c r="M28" s="40"/>
      <c r="N28" s="41"/>
    </row>
    <row r="29" spans="1:14" ht="26.25" thickBot="1">
      <c r="B29" s="77" t="s">
        <v>1027</v>
      </c>
      <c r="C29" s="1202" t="s">
        <v>1028</v>
      </c>
      <c r="D29" s="1203"/>
      <c r="E29" s="1203"/>
      <c r="F29" s="1203"/>
      <c r="G29" s="1203"/>
      <c r="H29" s="1203"/>
      <c r="I29" s="1203"/>
      <c r="J29" s="78"/>
      <c r="K29" s="300" t="s">
        <v>1558</v>
      </c>
      <c r="L29" s="1204" t="s">
        <v>1029</v>
      </c>
      <c r="M29" s="1205"/>
      <c r="N29" s="77" t="s">
        <v>1030</v>
      </c>
    </row>
    <row r="30" spans="1:14" hidden="1">
      <c r="B30" s="77" t="s">
        <v>1027</v>
      </c>
      <c r="C30" s="1141" t="s">
        <v>1028</v>
      </c>
      <c r="D30" s="1142"/>
      <c r="E30" s="1142"/>
      <c r="F30" s="1142"/>
      <c r="G30" s="1142"/>
      <c r="H30" s="1142"/>
      <c r="I30" s="1142"/>
      <c r="J30" s="78"/>
      <c r="K30" s="270"/>
      <c r="L30" s="1143" t="s">
        <v>1029</v>
      </c>
      <c r="M30" s="1144"/>
      <c r="N30" s="77" t="s">
        <v>1030</v>
      </c>
    </row>
    <row r="31" spans="1:14" ht="15.75" thickBot="1">
      <c r="A31" t="s">
        <v>1351</v>
      </c>
      <c r="B31" s="110" t="s">
        <v>1086</v>
      </c>
      <c r="C31" s="369" t="s">
        <v>1537</v>
      </c>
      <c r="D31" s="370"/>
      <c r="E31" s="370"/>
      <c r="F31" s="370"/>
      <c r="G31" s="370"/>
      <c r="H31" s="370"/>
      <c r="I31" s="370"/>
      <c r="J31" s="370"/>
      <c r="K31" s="372"/>
      <c r="L31" s="371" t="s">
        <v>1474</v>
      </c>
      <c r="M31" s="172"/>
      <c r="N31" s="87"/>
    </row>
    <row r="32" spans="1:14" ht="5.25" customHeight="1">
      <c r="B32" s="98"/>
      <c r="C32" s="99"/>
      <c r="D32" s="99"/>
      <c r="E32" s="99"/>
      <c r="F32" s="99"/>
      <c r="G32" s="99"/>
      <c r="H32" s="99"/>
      <c r="I32" s="99"/>
      <c r="J32" s="99"/>
      <c r="K32" s="99"/>
      <c r="L32" s="99"/>
      <c r="M32" s="99"/>
      <c r="N32" s="100"/>
    </row>
    <row r="33" spans="1:14">
      <c r="B33" s="64" t="s">
        <v>1031</v>
      </c>
      <c r="C33" s="65"/>
      <c r="D33" s="65"/>
      <c r="E33" s="65"/>
      <c r="F33" s="65"/>
      <c r="G33" s="65"/>
      <c r="H33" s="65"/>
      <c r="I33" s="65"/>
      <c r="J33" s="65"/>
      <c r="K33" s="65"/>
      <c r="L33" s="65"/>
      <c r="M33" s="65"/>
      <c r="N33" s="66"/>
    </row>
    <row r="34" spans="1:14" ht="15.75" thickBot="1">
      <c r="B34" s="229"/>
      <c r="C34" s="67"/>
      <c r="D34" s="67"/>
      <c r="E34" s="67"/>
      <c r="F34" s="67"/>
      <c r="G34" s="67"/>
      <c r="H34" s="67"/>
      <c r="I34" s="68"/>
      <c r="J34" s="68"/>
      <c r="K34" s="67"/>
      <c r="L34" s="67"/>
      <c r="M34" s="67"/>
      <c r="N34" s="69"/>
    </row>
    <row r="35" spans="1:14">
      <c r="B35" s="1132" t="s">
        <v>1028</v>
      </c>
      <c r="C35" s="1133"/>
      <c r="D35" s="1133"/>
      <c r="E35" s="1133"/>
      <c r="F35" s="1133"/>
      <c r="G35" s="1133"/>
      <c r="H35" s="1134"/>
      <c r="I35" s="1135" t="s">
        <v>1032</v>
      </c>
      <c r="J35" s="1136"/>
      <c r="K35" s="75" t="s">
        <v>1033</v>
      </c>
      <c r="L35" s="1137" t="s">
        <v>1034</v>
      </c>
      <c r="M35" s="1134"/>
      <c r="N35" s="76" t="s">
        <v>1035</v>
      </c>
    </row>
    <row r="36" spans="1:14">
      <c r="A36" t="s">
        <v>373</v>
      </c>
      <c r="B36" s="1102" t="str">
        <f>VLOOKUP(A36,EQUIPOS!A6:D154,3,FALSE)</f>
        <v>Volqueta 6 m3</v>
      </c>
      <c r="C36" s="1103"/>
      <c r="D36" s="1103"/>
      <c r="E36" s="1103"/>
      <c r="F36" s="1103"/>
      <c r="G36" s="1103"/>
      <c r="H36" s="1105"/>
      <c r="I36" s="230"/>
      <c r="J36" s="231"/>
      <c r="K36" s="232">
        <f>VLOOKUP(A36,EQUIPOS!A6:D161,4,FALSE)</f>
        <v>62500</v>
      </c>
      <c r="L36" s="233"/>
      <c r="M36" s="246">
        <v>66</v>
      </c>
      <c r="N36" s="235">
        <f>K36/M36</f>
        <v>946.969696969697</v>
      </c>
    </row>
    <row r="37" spans="1:14">
      <c r="B37" s="1102"/>
      <c r="C37" s="1103"/>
      <c r="D37" s="1103"/>
      <c r="E37" s="1103"/>
      <c r="F37" s="1103"/>
      <c r="G37" s="1103"/>
      <c r="H37" s="1105"/>
      <c r="I37" s="230"/>
      <c r="J37" s="231"/>
      <c r="K37" s="232"/>
      <c r="L37" s="233"/>
      <c r="M37" s="234"/>
      <c r="N37" s="235"/>
    </row>
    <row r="38" spans="1:14">
      <c r="B38" s="1102"/>
      <c r="C38" s="1103"/>
      <c r="D38" s="1103"/>
      <c r="E38" s="1103"/>
      <c r="F38" s="1103"/>
      <c r="G38" s="1103"/>
      <c r="H38" s="1105"/>
      <c r="I38" s="230"/>
      <c r="J38" s="231"/>
      <c r="K38" s="232"/>
      <c r="L38" s="233"/>
      <c r="M38" s="234"/>
      <c r="N38" s="236"/>
    </row>
    <row r="39" spans="1:14">
      <c r="B39" s="1102"/>
      <c r="C39" s="1103"/>
      <c r="D39" s="1103"/>
      <c r="E39" s="1103"/>
      <c r="F39" s="1103"/>
      <c r="G39" s="1103"/>
      <c r="H39" s="1105"/>
      <c r="I39" s="1098"/>
      <c r="J39" s="1099"/>
      <c r="K39" s="237"/>
      <c r="L39" s="1100"/>
      <c r="M39" s="1101"/>
      <c r="N39" s="238"/>
    </row>
    <row r="40" spans="1:14">
      <c r="B40" s="1102"/>
      <c r="C40" s="1103"/>
      <c r="D40" s="1103"/>
      <c r="E40" s="1104"/>
      <c r="F40" s="1103"/>
      <c r="G40" s="1103"/>
      <c r="H40" s="1105"/>
      <c r="I40" s="42"/>
      <c r="J40" s="43"/>
      <c r="K40" s="237"/>
      <c r="L40" s="239"/>
      <c r="M40" s="240"/>
      <c r="N40" s="241"/>
    </row>
    <row r="41" spans="1:14">
      <c r="B41" s="1311"/>
      <c r="C41" s="1097"/>
      <c r="D41" s="1097"/>
      <c r="E41" s="44"/>
      <c r="F41" s="45"/>
      <c r="G41" s="45"/>
      <c r="H41" s="46"/>
      <c r="I41" s="42"/>
      <c r="J41" s="43"/>
      <c r="K41" s="242"/>
      <c r="L41" s="239"/>
      <c r="M41" s="240"/>
      <c r="N41" s="302"/>
    </row>
    <row r="42" spans="1:14" ht="15.75" thickBot="1">
      <c r="B42" s="1102"/>
      <c r="C42" s="1103"/>
      <c r="D42" s="1103"/>
      <c r="E42" s="1103"/>
      <c r="F42" s="1103"/>
      <c r="G42" s="1103"/>
      <c r="H42" s="1105"/>
      <c r="I42" s="1108"/>
      <c r="J42" s="1109"/>
      <c r="K42" s="47"/>
      <c r="L42" s="1110"/>
      <c r="M42" s="1111"/>
      <c r="N42" s="108"/>
    </row>
    <row r="43" spans="1:14" ht="15.75" thickBot="1">
      <c r="B43" s="1069" t="s">
        <v>1037</v>
      </c>
      <c r="C43" s="1070"/>
      <c r="D43" s="1070"/>
      <c r="E43" s="1070"/>
      <c r="F43" s="1070"/>
      <c r="G43" s="1070"/>
      <c r="H43" s="1070"/>
      <c r="I43" s="1070"/>
      <c r="J43" s="1070"/>
      <c r="K43" s="1070"/>
      <c r="L43" s="1070"/>
      <c r="M43" s="1071"/>
      <c r="N43" s="102">
        <f>SUM(N36:N42)</f>
        <v>946.969696969697</v>
      </c>
    </row>
    <row r="44" spans="1:14">
      <c r="B44" s="243"/>
      <c r="C44" s="40"/>
      <c r="D44" s="40"/>
      <c r="E44" s="40"/>
      <c r="F44" s="40"/>
      <c r="G44" s="40"/>
      <c r="H44" s="40"/>
      <c r="I44" s="40"/>
      <c r="J44" s="40"/>
      <c r="K44" s="40"/>
      <c r="L44" s="40"/>
      <c r="M44" s="40"/>
      <c r="N44" s="41"/>
    </row>
    <row r="45" spans="1:14">
      <c r="B45" s="70" t="s">
        <v>1038</v>
      </c>
      <c r="C45" s="71"/>
      <c r="D45" s="71"/>
      <c r="E45" s="71"/>
      <c r="F45" s="71"/>
      <c r="G45" s="71"/>
      <c r="H45" s="71"/>
      <c r="I45" s="71"/>
      <c r="J45" s="71"/>
      <c r="K45" s="71"/>
      <c r="L45" s="71"/>
      <c r="M45" s="71"/>
      <c r="N45" s="72"/>
    </row>
    <row r="46" spans="1:14" ht="15.75" thickBot="1">
      <c r="B46" s="73"/>
      <c r="C46" s="68"/>
      <c r="D46" s="68"/>
      <c r="E46" s="68"/>
      <c r="F46" s="68"/>
      <c r="G46" s="68"/>
      <c r="H46" s="68"/>
      <c r="I46" s="68"/>
      <c r="J46" s="67"/>
      <c r="K46" s="67"/>
      <c r="L46" s="67"/>
      <c r="M46" s="67"/>
      <c r="N46" s="69"/>
    </row>
    <row r="47" spans="1:14">
      <c r="B47" s="1081" t="s">
        <v>1028</v>
      </c>
      <c r="C47" s="1082"/>
      <c r="D47" s="1082"/>
      <c r="E47" s="1082"/>
      <c r="F47" s="1082"/>
      <c r="G47" s="1082"/>
      <c r="H47" s="1082"/>
      <c r="I47" s="1112"/>
      <c r="J47" s="278" t="s">
        <v>1029</v>
      </c>
      <c r="K47" s="88" t="s">
        <v>1030</v>
      </c>
      <c r="L47" s="1113" t="s">
        <v>1039</v>
      </c>
      <c r="M47" s="1112"/>
      <c r="N47" s="89" t="s">
        <v>1035</v>
      </c>
    </row>
    <row r="48" spans="1:14">
      <c r="B48" s="49"/>
      <c r="C48" s="244"/>
      <c r="D48" s="244"/>
      <c r="E48" s="244"/>
      <c r="F48" s="244"/>
      <c r="G48" s="244"/>
      <c r="H48" s="244"/>
      <c r="I48" s="231"/>
      <c r="J48" s="187"/>
      <c r="K48" s="245"/>
      <c r="L48" s="230"/>
      <c r="M48" s="246"/>
      <c r="N48" s="247"/>
    </row>
    <row r="49" spans="2:14">
      <c r="B49" s="49"/>
      <c r="C49" s="244"/>
      <c r="D49" s="244"/>
      <c r="E49" s="244"/>
      <c r="F49" s="244"/>
      <c r="G49" s="244"/>
      <c r="H49" s="244"/>
      <c r="I49" s="231"/>
      <c r="J49" s="187"/>
      <c r="K49" s="245"/>
      <c r="L49" s="230"/>
      <c r="M49" s="246"/>
      <c r="N49" s="247"/>
    </row>
    <row r="50" spans="2:14">
      <c r="B50" s="49"/>
      <c r="C50" s="244"/>
      <c r="D50" s="244"/>
      <c r="E50" s="244"/>
      <c r="F50" s="244"/>
      <c r="G50" s="244"/>
      <c r="H50" s="244"/>
      <c r="I50" s="231"/>
      <c r="J50" s="187"/>
      <c r="K50" s="245"/>
      <c r="L50" s="230"/>
      <c r="M50" s="246"/>
      <c r="N50" s="247"/>
    </row>
    <row r="51" spans="2:14">
      <c r="B51" s="49"/>
      <c r="C51" s="244"/>
      <c r="D51" s="244"/>
      <c r="E51" s="244"/>
      <c r="F51" s="244"/>
      <c r="G51" s="244"/>
      <c r="H51" s="244"/>
      <c r="I51" s="231"/>
      <c r="J51" s="187"/>
      <c r="K51" s="245"/>
      <c r="L51" s="230"/>
      <c r="M51" s="246"/>
      <c r="N51" s="247"/>
    </row>
    <row r="52" spans="2:14">
      <c r="B52" s="49"/>
      <c r="C52" s="244"/>
      <c r="D52" s="244"/>
      <c r="E52" s="244"/>
      <c r="F52" s="244"/>
      <c r="G52" s="244"/>
      <c r="H52" s="244"/>
      <c r="I52" s="231"/>
      <c r="J52" s="187"/>
      <c r="K52" s="245"/>
      <c r="L52" s="230"/>
      <c r="M52" s="246"/>
      <c r="N52" s="247"/>
    </row>
    <row r="53" spans="2:14" ht="15.75" thickBot="1">
      <c r="B53" s="1114"/>
      <c r="C53" s="1115"/>
      <c r="D53" s="1115"/>
      <c r="E53" s="1115"/>
      <c r="F53" s="1115"/>
      <c r="G53" s="1115"/>
      <c r="H53" s="1115"/>
      <c r="I53" s="1099"/>
      <c r="J53" s="48"/>
      <c r="K53" s="50"/>
      <c r="L53" s="1116"/>
      <c r="M53" s="1117"/>
      <c r="N53" s="51"/>
    </row>
    <row r="54" spans="2:14" ht="15.75" thickBot="1">
      <c r="B54" s="1069" t="s">
        <v>1037</v>
      </c>
      <c r="C54" s="1070"/>
      <c r="D54" s="1070"/>
      <c r="E54" s="1070"/>
      <c r="F54" s="1070"/>
      <c r="G54" s="1070"/>
      <c r="H54" s="1070"/>
      <c r="I54" s="1070"/>
      <c r="J54" s="1070"/>
      <c r="K54" s="1070"/>
      <c r="L54" s="1070"/>
      <c r="M54" s="1071"/>
      <c r="N54" s="248"/>
    </row>
    <row r="55" spans="2:14">
      <c r="B55" s="39"/>
      <c r="C55" s="40"/>
      <c r="D55" s="40"/>
      <c r="E55" s="40"/>
      <c r="F55" s="40"/>
      <c r="G55" s="40"/>
      <c r="H55" s="40"/>
      <c r="I55" s="40"/>
      <c r="J55" s="40"/>
      <c r="K55" s="40"/>
      <c r="L55" s="40"/>
      <c r="M55" s="40"/>
      <c r="N55" s="41"/>
    </row>
    <row r="56" spans="2:14">
      <c r="B56" s="70" t="s">
        <v>1040</v>
      </c>
      <c r="C56" s="71"/>
      <c r="D56" s="71"/>
      <c r="E56" s="71"/>
      <c r="F56" s="71"/>
      <c r="G56" s="71"/>
      <c r="H56" s="71"/>
      <c r="I56" s="71"/>
      <c r="J56" s="71"/>
      <c r="K56" s="71"/>
      <c r="L56" s="71"/>
      <c r="M56" s="71"/>
      <c r="N56" s="72"/>
    </row>
    <row r="57" spans="2:14" ht="15.75" thickBot="1">
      <c r="B57" s="74"/>
      <c r="C57" s="67"/>
      <c r="D57" s="67"/>
      <c r="E57" s="67"/>
      <c r="F57" s="67"/>
      <c r="G57" s="67"/>
      <c r="H57" s="67"/>
      <c r="I57" s="67"/>
      <c r="J57" s="67"/>
      <c r="K57" s="67"/>
      <c r="L57" s="67"/>
      <c r="M57" s="67"/>
      <c r="N57" s="69"/>
    </row>
    <row r="58" spans="2:14" ht="25.5">
      <c r="B58" s="276" t="s">
        <v>1041</v>
      </c>
      <c r="C58" s="277"/>
      <c r="D58" s="277"/>
      <c r="E58" s="277"/>
      <c r="F58" s="277"/>
      <c r="G58" s="277"/>
      <c r="H58" s="79" t="s">
        <v>1029</v>
      </c>
      <c r="I58" s="80" t="s">
        <v>1042</v>
      </c>
      <c r="J58" s="81" t="s">
        <v>1043</v>
      </c>
      <c r="K58" s="79" t="s">
        <v>1044</v>
      </c>
      <c r="L58" s="1118" t="s">
        <v>1045</v>
      </c>
      <c r="M58" s="1119"/>
      <c r="N58" s="82" t="s">
        <v>1035</v>
      </c>
    </row>
    <row r="59" spans="2:14">
      <c r="B59" s="52"/>
      <c r="C59" s="279"/>
      <c r="D59" s="279"/>
      <c r="E59" s="279"/>
      <c r="F59" s="279"/>
      <c r="G59" s="279"/>
      <c r="H59" s="274"/>
      <c r="I59" s="242"/>
      <c r="J59" s="249"/>
      <c r="K59" s="242"/>
      <c r="L59" s="1106"/>
      <c r="M59" s="1107"/>
      <c r="N59" s="250"/>
    </row>
    <row r="60" spans="2:14">
      <c r="B60" s="52"/>
      <c r="C60" s="53"/>
      <c r="D60" s="53"/>
      <c r="E60" s="53"/>
      <c r="F60" s="53"/>
      <c r="G60" s="53"/>
      <c r="H60" s="251"/>
      <c r="I60" s="242"/>
      <c r="J60" s="242"/>
      <c r="K60" s="242"/>
      <c r="L60" s="252"/>
      <c r="M60" s="253"/>
      <c r="N60" s="254"/>
    </row>
    <row r="61" spans="2:14">
      <c r="B61" s="52"/>
      <c r="C61" s="53"/>
      <c r="D61" s="53"/>
      <c r="E61" s="53"/>
      <c r="F61" s="53"/>
      <c r="G61" s="53"/>
      <c r="H61" s="251"/>
      <c r="I61" s="242"/>
      <c r="J61" s="242"/>
      <c r="K61" s="242"/>
      <c r="L61" s="252"/>
      <c r="M61" s="253"/>
      <c r="N61" s="254"/>
    </row>
    <row r="62" spans="2:14">
      <c r="B62" s="52"/>
      <c r="C62" s="53"/>
      <c r="D62" s="53"/>
      <c r="E62" s="53"/>
      <c r="F62" s="53"/>
      <c r="G62" s="53"/>
      <c r="H62" s="251"/>
      <c r="I62" s="242"/>
      <c r="J62" s="242"/>
      <c r="K62" s="242"/>
      <c r="L62" s="252"/>
      <c r="M62" s="253"/>
      <c r="N62" s="254"/>
    </row>
    <row r="63" spans="2:14">
      <c r="B63" s="52"/>
      <c r="C63" s="53"/>
      <c r="D63" s="53"/>
      <c r="E63" s="53"/>
      <c r="F63" s="53"/>
      <c r="G63" s="53"/>
      <c r="H63" s="251"/>
      <c r="I63" s="242"/>
      <c r="J63" s="242"/>
      <c r="K63" s="242"/>
      <c r="L63" s="252"/>
      <c r="M63" s="253"/>
      <c r="N63" s="254"/>
    </row>
    <row r="64" spans="2:14" ht="15.75" thickBot="1">
      <c r="B64" s="55"/>
      <c r="C64" s="53"/>
      <c r="D64" s="53"/>
      <c r="E64" s="53"/>
      <c r="F64" s="53"/>
      <c r="G64" s="53"/>
      <c r="H64" s="382"/>
      <c r="I64" s="142"/>
      <c r="J64" s="142"/>
      <c r="K64" s="142"/>
      <c r="L64" s="1190"/>
      <c r="M64" s="1191"/>
      <c r="N64" s="383"/>
    </row>
    <row r="65" spans="2:15" ht="15.75" thickBot="1">
      <c r="B65" s="1069" t="s">
        <v>1037</v>
      </c>
      <c r="C65" s="1070"/>
      <c r="D65" s="1070"/>
      <c r="E65" s="1070"/>
      <c r="F65" s="1070"/>
      <c r="G65" s="1070"/>
      <c r="H65" s="1070"/>
      <c r="I65" s="1070"/>
      <c r="J65" s="1070"/>
      <c r="K65" s="1070"/>
      <c r="L65" s="1070"/>
      <c r="M65" s="1071"/>
      <c r="N65" s="334"/>
    </row>
    <row r="66" spans="2:15">
      <c r="B66" s="39"/>
      <c r="C66" s="40"/>
      <c r="D66" s="40"/>
      <c r="E66" s="40"/>
      <c r="F66" s="40"/>
      <c r="G66" s="40"/>
      <c r="H66" s="40"/>
      <c r="I66" s="40"/>
      <c r="J66" s="40"/>
      <c r="K66" s="40"/>
      <c r="L66" s="40"/>
      <c r="M66" s="40"/>
      <c r="N66" s="41"/>
    </row>
    <row r="67" spans="2:15">
      <c r="B67" s="70" t="s">
        <v>1046</v>
      </c>
      <c r="C67" s="71"/>
      <c r="D67" s="71"/>
      <c r="E67" s="71"/>
      <c r="F67" s="71"/>
      <c r="G67" s="71"/>
      <c r="H67" s="71"/>
      <c r="I67" s="71"/>
      <c r="J67" s="71"/>
      <c r="K67" s="71"/>
      <c r="L67" s="71"/>
      <c r="M67" s="71"/>
      <c r="N67" s="72"/>
    </row>
    <row r="68" spans="2:15" ht="15.75" thickBot="1">
      <c r="B68" s="74"/>
      <c r="C68" s="67"/>
      <c r="D68" s="67"/>
      <c r="E68" s="67"/>
      <c r="F68" s="67"/>
      <c r="G68" s="67"/>
      <c r="H68" s="67"/>
      <c r="I68" s="67"/>
      <c r="J68" s="67"/>
      <c r="K68" s="67"/>
      <c r="L68" s="67"/>
      <c r="M68" s="67"/>
      <c r="N68" s="69"/>
    </row>
    <row r="69" spans="2:15" ht="25.5">
      <c r="B69" s="1089" t="s">
        <v>1047</v>
      </c>
      <c r="C69" s="1090"/>
      <c r="D69" s="1090"/>
      <c r="E69" s="1090"/>
      <c r="F69" s="1090"/>
      <c r="G69" s="1090"/>
      <c r="H69" s="1090"/>
      <c r="I69" s="79" t="s">
        <v>1048</v>
      </c>
      <c r="J69" s="81" t="s">
        <v>1281</v>
      </c>
      <c r="K69" s="80" t="s">
        <v>1050</v>
      </c>
      <c r="L69" s="1091" t="s">
        <v>1034</v>
      </c>
      <c r="M69" s="1092"/>
      <c r="N69" s="101" t="s">
        <v>1035</v>
      </c>
    </row>
    <row r="70" spans="2:15">
      <c r="B70" s="55"/>
      <c r="C70" s="53"/>
      <c r="D70" s="53"/>
      <c r="E70" s="53"/>
      <c r="F70" s="53"/>
      <c r="G70" s="53"/>
      <c r="H70" s="53"/>
      <c r="I70" s="255"/>
      <c r="J70" s="256"/>
      <c r="K70" s="257"/>
      <c r="L70" s="56"/>
      <c r="M70" s="258"/>
      <c r="N70" s="259"/>
      <c r="O70" s="109"/>
    </row>
    <row r="71" spans="2:15">
      <c r="B71" s="55"/>
      <c r="C71" s="53"/>
      <c r="D71" s="53"/>
      <c r="E71" s="53"/>
      <c r="F71" s="53"/>
      <c r="G71" s="53"/>
      <c r="H71" s="53"/>
      <c r="I71" s="242"/>
      <c r="J71" s="260"/>
      <c r="K71" s="261"/>
      <c r="L71" s="56"/>
      <c r="M71" s="262"/>
      <c r="N71" s="259"/>
    </row>
    <row r="72" spans="2:15">
      <c r="B72" s="55"/>
      <c r="C72" s="53"/>
      <c r="D72" s="53"/>
      <c r="E72" s="53"/>
      <c r="F72" s="53"/>
      <c r="G72" s="53"/>
      <c r="H72" s="53"/>
      <c r="I72" s="242"/>
      <c r="J72" s="260"/>
      <c r="K72" s="261"/>
      <c r="L72" s="56"/>
      <c r="M72" s="263"/>
      <c r="N72" s="259"/>
    </row>
    <row r="73" spans="2:15">
      <c r="B73" s="55"/>
      <c r="C73" s="53"/>
      <c r="D73" s="53"/>
      <c r="E73" s="53"/>
      <c r="F73" s="53"/>
      <c r="G73" s="53"/>
      <c r="H73" s="53"/>
      <c r="I73" s="242"/>
      <c r="J73" s="260"/>
      <c r="K73" s="261"/>
      <c r="L73" s="280"/>
      <c r="M73" s="263"/>
      <c r="N73" s="259"/>
    </row>
    <row r="74" spans="2:15">
      <c r="B74" s="55"/>
      <c r="C74" s="53"/>
      <c r="D74" s="53"/>
      <c r="E74" s="53"/>
      <c r="F74" s="53"/>
      <c r="G74" s="53"/>
      <c r="H74" s="53"/>
      <c r="I74" s="242"/>
      <c r="J74" s="260"/>
      <c r="K74" s="261"/>
      <c r="L74" s="280"/>
      <c r="M74" s="263"/>
      <c r="N74" s="259"/>
    </row>
    <row r="75" spans="2:15" ht="15.75" thickBot="1">
      <c r="B75" s="1192"/>
      <c r="C75" s="1193"/>
      <c r="D75" s="1193"/>
      <c r="E75" s="1193"/>
      <c r="F75" s="1193"/>
      <c r="G75" s="1193"/>
      <c r="H75" s="1193"/>
      <c r="I75" s="142"/>
      <c r="J75" s="142"/>
      <c r="K75" s="142"/>
      <c r="L75" s="1194"/>
      <c r="M75" s="1195"/>
      <c r="N75" s="51"/>
    </row>
    <row r="76" spans="2:15" ht="15.75" thickBot="1">
      <c r="B76" s="1069" t="s">
        <v>1037</v>
      </c>
      <c r="C76" s="1070"/>
      <c r="D76" s="1070"/>
      <c r="E76" s="1070"/>
      <c r="F76" s="1070"/>
      <c r="G76" s="1070"/>
      <c r="H76" s="1070"/>
      <c r="I76" s="1070"/>
      <c r="J76" s="1070"/>
      <c r="K76" s="1070"/>
      <c r="L76" s="1070"/>
      <c r="M76" s="1071"/>
      <c r="N76" s="264"/>
    </row>
    <row r="77" spans="2:15" ht="15.75" thickBot="1">
      <c r="B77" s="39"/>
      <c r="C77" s="40"/>
      <c r="D77" s="40"/>
      <c r="E77" s="40"/>
      <c r="F77" s="40"/>
      <c r="G77" s="40"/>
      <c r="H77" s="40"/>
      <c r="I77" s="40"/>
      <c r="J77" s="40"/>
      <c r="K77" s="40"/>
      <c r="L77" s="40"/>
      <c r="M77" s="40"/>
      <c r="N77" s="41"/>
    </row>
    <row r="78" spans="2:15" ht="15.75" thickBot="1">
      <c r="B78" s="1069" t="s">
        <v>1051</v>
      </c>
      <c r="C78" s="1070"/>
      <c r="D78" s="1070"/>
      <c r="E78" s="1070"/>
      <c r="F78" s="1070"/>
      <c r="G78" s="1070"/>
      <c r="H78" s="1070"/>
      <c r="I78" s="1070"/>
      <c r="J78" s="1070"/>
      <c r="K78" s="1070"/>
      <c r="L78" s="1070"/>
      <c r="M78" s="1071"/>
      <c r="N78" s="102">
        <f>N43+N54+N65+N76</f>
        <v>946.969696969697</v>
      </c>
    </row>
    <row r="79" spans="2:15">
      <c r="B79" s="39"/>
      <c r="C79" s="40"/>
      <c r="D79" s="40"/>
      <c r="E79" s="40"/>
      <c r="F79" s="40"/>
      <c r="G79" s="40"/>
      <c r="H79" s="40"/>
      <c r="I79" s="40"/>
      <c r="J79" s="40"/>
      <c r="K79" s="40"/>
      <c r="L79" s="40"/>
      <c r="M79" s="40"/>
      <c r="N79" s="41"/>
    </row>
    <row r="80" spans="2:15">
      <c r="B80" s="70" t="s">
        <v>1052</v>
      </c>
      <c r="C80" s="71"/>
      <c r="D80" s="71"/>
      <c r="E80" s="71"/>
      <c r="F80" s="71"/>
      <c r="G80" s="71"/>
      <c r="H80" s="71"/>
      <c r="I80" s="71"/>
      <c r="J80" s="71"/>
      <c r="K80" s="71"/>
      <c r="L80" s="71"/>
      <c r="M80" s="71"/>
      <c r="N80" s="72"/>
    </row>
    <row r="81" spans="1:14" ht="15.75" thickBot="1">
      <c r="B81" s="74"/>
      <c r="C81" s="67"/>
      <c r="D81" s="67"/>
      <c r="E81" s="67"/>
      <c r="F81" s="67"/>
      <c r="G81" s="67"/>
      <c r="H81" s="67"/>
      <c r="I81" s="67"/>
      <c r="J81" s="67"/>
      <c r="K81" s="67"/>
      <c r="L81" s="67"/>
      <c r="M81" s="67"/>
      <c r="N81" s="69"/>
    </row>
    <row r="82" spans="1:14">
      <c r="B82" s="1081" t="s">
        <v>1053</v>
      </c>
      <c r="C82" s="1082"/>
      <c r="D82" s="1082"/>
      <c r="E82" s="1082"/>
      <c r="F82" s="1082"/>
      <c r="G82" s="1082"/>
      <c r="H82" s="1082"/>
      <c r="I82" s="277"/>
      <c r="J82" s="294"/>
      <c r="K82" s="265" t="s">
        <v>1054</v>
      </c>
      <c r="L82" s="1083" t="s">
        <v>1055</v>
      </c>
      <c r="M82" s="1084"/>
      <c r="N82" s="266"/>
    </row>
    <row r="83" spans="1:14">
      <c r="B83" s="1085" t="s">
        <v>1056</v>
      </c>
      <c r="C83" s="1086"/>
      <c r="D83" s="1086"/>
      <c r="E83" s="1086"/>
      <c r="F83" s="1086"/>
      <c r="G83" s="1086"/>
      <c r="H83" s="1086"/>
      <c r="I83" s="90"/>
      <c r="J83" s="91"/>
      <c r="K83" s="267">
        <v>0.2</v>
      </c>
      <c r="L83" s="1065">
        <f>N78*K83</f>
        <v>189.39393939393941</v>
      </c>
      <c r="M83" s="1066"/>
      <c r="N83" s="57"/>
    </row>
    <row r="84" spans="1:14">
      <c r="B84" s="92" t="s">
        <v>1057</v>
      </c>
      <c r="C84" s="93"/>
      <c r="D84" s="93"/>
      <c r="E84" s="93"/>
      <c r="F84" s="93"/>
      <c r="G84" s="93"/>
      <c r="H84" s="93"/>
      <c r="I84" s="90"/>
      <c r="J84" s="91"/>
      <c r="K84" s="267">
        <v>0.05</v>
      </c>
      <c r="L84" s="1065">
        <f>N78*K84</f>
        <v>47.348484848484851</v>
      </c>
      <c r="M84" s="1066"/>
      <c r="N84" s="57"/>
    </row>
    <row r="85" spans="1:14" ht="15.75" thickBot="1">
      <c r="B85" s="94" t="s">
        <v>1058</v>
      </c>
      <c r="C85" s="95"/>
      <c r="D85" s="95"/>
      <c r="E85" s="95"/>
      <c r="F85" s="95"/>
      <c r="G85" s="95"/>
      <c r="H85" s="95"/>
      <c r="I85" s="96"/>
      <c r="J85" s="97"/>
      <c r="K85" s="268">
        <v>0.05</v>
      </c>
      <c r="L85" s="1067">
        <f>N78*K85</f>
        <v>47.348484848484851</v>
      </c>
      <c r="M85" s="1068"/>
      <c r="N85" s="57"/>
    </row>
    <row r="86" spans="1:14" ht="15.75" thickBot="1">
      <c r="B86" s="1069" t="s">
        <v>1037</v>
      </c>
      <c r="C86" s="1070"/>
      <c r="D86" s="1070"/>
      <c r="E86" s="1070"/>
      <c r="F86" s="1070"/>
      <c r="G86" s="1070"/>
      <c r="H86" s="1070"/>
      <c r="I86" s="1070"/>
      <c r="J86" s="1070"/>
      <c r="K86" s="1070"/>
      <c r="L86" s="1070"/>
      <c r="M86" s="1071"/>
      <c r="N86" s="58">
        <f>L83+L84+L85</f>
        <v>284.09090909090912</v>
      </c>
    </row>
    <row r="87" spans="1:14" ht="15.75" thickBot="1">
      <c r="B87" s="39"/>
      <c r="C87" s="40"/>
      <c r="D87" s="40"/>
      <c r="E87" s="40"/>
      <c r="F87" s="40"/>
      <c r="G87" s="40"/>
      <c r="H87" s="40"/>
      <c r="I87" s="40"/>
      <c r="J87" s="40"/>
      <c r="K87" s="40"/>
      <c r="L87" s="40"/>
      <c r="M87" s="40"/>
      <c r="N87" s="41"/>
    </row>
    <row r="88" spans="1:14" ht="15.75" thickBot="1">
      <c r="A88" t="s">
        <v>1490</v>
      </c>
      <c r="B88" s="1069" t="s">
        <v>1059</v>
      </c>
      <c r="C88" s="1070"/>
      <c r="D88" s="1070"/>
      <c r="E88" s="1070"/>
      <c r="F88" s="1070"/>
      <c r="G88" s="1070"/>
      <c r="H88" s="1070"/>
      <c r="I88" s="1070"/>
      <c r="J88" s="1070"/>
      <c r="K88" s="1070"/>
      <c r="L88" s="1070"/>
      <c r="M88" s="1071"/>
      <c r="N88" s="158">
        <f>N78+N86</f>
        <v>1231.060606060606</v>
      </c>
    </row>
    <row r="89" spans="1:14">
      <c r="B89" s="202"/>
      <c r="C89" s="203"/>
      <c r="D89" s="203"/>
      <c r="E89" s="203"/>
      <c r="F89" s="203"/>
      <c r="G89" s="203"/>
      <c r="H89" s="203"/>
      <c r="I89" s="203"/>
      <c r="J89" s="203"/>
      <c r="K89" s="203"/>
      <c r="L89" s="203"/>
      <c r="M89" s="203"/>
      <c r="N89" s="204"/>
    </row>
    <row r="90" spans="1:14">
      <c r="B90" s="205"/>
      <c r="C90" s="206"/>
      <c r="D90" s="206"/>
      <c r="E90" s="206"/>
      <c r="F90" s="206"/>
      <c r="G90" s="206"/>
      <c r="H90" s="206"/>
      <c r="I90" s="206"/>
      <c r="J90" s="206"/>
      <c r="K90" s="206"/>
      <c r="L90" s="206"/>
      <c r="M90" s="206"/>
      <c r="N90" s="207"/>
    </row>
    <row r="91" spans="1:14">
      <c r="B91" s="205"/>
      <c r="C91" s="206"/>
      <c r="D91" s="206"/>
      <c r="E91" s="206"/>
      <c r="F91" s="206"/>
      <c r="G91" s="206"/>
      <c r="H91" s="206"/>
      <c r="I91" s="206"/>
      <c r="J91" s="206"/>
      <c r="K91" s="206"/>
      <c r="L91" s="206"/>
      <c r="M91" s="206"/>
      <c r="N91" s="207"/>
    </row>
    <row r="92" spans="1:14">
      <c r="B92" s="205"/>
      <c r="C92" s="206"/>
      <c r="D92" s="206"/>
      <c r="E92" s="206"/>
      <c r="F92" s="206"/>
      <c r="G92" s="206"/>
      <c r="H92" s="206"/>
      <c r="I92" s="206"/>
      <c r="J92" s="206"/>
      <c r="K92" s="206"/>
      <c r="L92" s="206"/>
      <c r="M92" s="206"/>
      <c r="N92" s="207"/>
    </row>
    <row r="93" spans="1:14">
      <c r="B93" s="205"/>
      <c r="C93" s="206"/>
      <c r="D93" s="206"/>
      <c r="E93" s="340" t="s">
        <v>1060</v>
      </c>
      <c r="F93" s="340"/>
      <c r="G93" s="340"/>
      <c r="H93" s="340"/>
      <c r="I93" s="340"/>
      <c r="J93" s="340"/>
      <c r="K93" s="206"/>
      <c r="L93" s="206"/>
      <c r="M93" s="206"/>
      <c r="N93" s="207"/>
    </row>
    <row r="94" spans="1:14">
      <c r="B94" s="205"/>
      <c r="C94" s="206"/>
      <c r="D94" s="206"/>
      <c r="E94" s="206" t="s">
        <v>1061</v>
      </c>
      <c r="F94" s="206"/>
      <c r="G94" s="206"/>
      <c r="H94" s="206"/>
      <c r="I94" s="206"/>
      <c r="J94" s="206"/>
      <c r="K94" s="206"/>
      <c r="L94" s="206"/>
      <c r="M94" s="206"/>
      <c r="N94" s="207"/>
    </row>
    <row r="95" spans="1:14">
      <c r="B95" s="205"/>
      <c r="C95" s="206"/>
      <c r="D95" s="206"/>
      <c r="E95" s="206" t="s">
        <v>1062</v>
      </c>
      <c r="F95" s="206"/>
      <c r="G95" s="206"/>
      <c r="H95" s="206"/>
      <c r="I95" s="206"/>
      <c r="J95" s="206"/>
      <c r="K95" s="206"/>
      <c r="L95" s="206"/>
      <c r="M95" s="206"/>
      <c r="N95" s="207"/>
    </row>
    <row r="96" spans="1:14">
      <c r="B96" s="205"/>
      <c r="C96" s="206"/>
      <c r="D96" s="206"/>
      <c r="E96" s="206" t="s">
        <v>1063</v>
      </c>
      <c r="F96" s="206"/>
      <c r="G96" s="206"/>
      <c r="H96" s="206"/>
      <c r="I96" s="206"/>
      <c r="J96" s="206"/>
      <c r="K96" s="206"/>
      <c r="L96" s="206"/>
      <c r="M96" s="206"/>
      <c r="N96" s="207"/>
    </row>
    <row r="97" spans="2:14" ht="15.75" thickBot="1">
      <c r="B97" s="205"/>
      <c r="C97" s="206"/>
      <c r="D97" s="206"/>
      <c r="E97" s="206"/>
      <c r="F97" s="206" t="s">
        <v>1064</v>
      </c>
      <c r="G97" s="206"/>
      <c r="H97" s="206"/>
      <c r="I97" s="206"/>
      <c r="J97" s="206"/>
      <c r="K97" s="206"/>
      <c r="L97" s="206"/>
      <c r="M97" s="206"/>
      <c r="N97" s="207"/>
    </row>
    <row r="98" spans="2:14">
      <c r="B98" s="190" t="s">
        <v>1559</v>
      </c>
      <c r="C98" s="191"/>
      <c r="D98" s="191"/>
      <c r="E98" s="191"/>
      <c r="F98" s="191"/>
      <c r="G98" s="191"/>
      <c r="H98" s="191"/>
      <c r="I98" s="191"/>
      <c r="J98" s="191"/>
      <c r="K98" s="191"/>
      <c r="L98" s="191"/>
      <c r="M98" s="191"/>
      <c r="N98" s="192"/>
    </row>
    <row r="99" spans="2:14">
      <c r="B99" s="208"/>
      <c r="C99" s="209"/>
      <c r="D99" s="209"/>
      <c r="E99" s="209"/>
      <c r="F99" s="209"/>
      <c r="G99" s="209"/>
      <c r="H99" s="209"/>
      <c r="I99" s="209"/>
      <c r="J99" s="209"/>
      <c r="K99" s="209"/>
      <c r="L99" s="209"/>
      <c r="M99" s="209"/>
      <c r="N99" s="210"/>
    </row>
    <row r="100" spans="2:14">
      <c r="B100" s="208"/>
      <c r="C100" s="209"/>
      <c r="D100" s="209"/>
      <c r="E100" s="209"/>
      <c r="F100" s="209"/>
      <c r="G100" s="209"/>
      <c r="H100" s="209"/>
      <c r="I100" s="209"/>
      <c r="J100" s="209"/>
      <c r="K100" s="209"/>
      <c r="L100" s="209"/>
      <c r="M100" s="209"/>
      <c r="N100" s="210"/>
    </row>
    <row r="101" spans="2:14">
      <c r="B101" s="208"/>
      <c r="C101" s="209"/>
      <c r="D101" s="209"/>
      <c r="E101" s="209"/>
      <c r="F101" s="209"/>
      <c r="G101" s="209"/>
      <c r="H101" s="209"/>
      <c r="I101" s="209"/>
      <c r="J101" s="209"/>
      <c r="K101" s="209"/>
      <c r="L101" s="209"/>
      <c r="M101" s="209"/>
      <c r="N101" s="210"/>
    </row>
    <row r="102" spans="2:14" ht="15.75" thickBot="1">
      <c r="B102" s="211"/>
      <c r="C102" s="212"/>
      <c r="D102" s="212"/>
      <c r="E102" s="212"/>
      <c r="F102" s="212"/>
      <c r="G102" s="212"/>
      <c r="H102" s="212"/>
      <c r="I102" s="212"/>
      <c r="J102" s="212"/>
      <c r="K102" s="212"/>
      <c r="L102" s="212"/>
      <c r="M102" s="212"/>
      <c r="N102" s="213"/>
    </row>
    <row r="103" spans="2:14">
      <c r="B103" s="214"/>
      <c r="C103" s="215"/>
      <c r="D103" s="215"/>
      <c r="E103" s="215"/>
      <c r="F103" s="215"/>
      <c r="G103" s="215"/>
      <c r="H103" s="215"/>
      <c r="I103" s="215"/>
      <c r="J103" s="215"/>
      <c r="K103" s="215"/>
      <c r="L103" s="215"/>
      <c r="M103" s="215"/>
      <c r="N103" s="216"/>
    </row>
    <row r="104" spans="2:14">
      <c r="B104" s="217" t="s">
        <v>1560</v>
      </c>
      <c r="C104" s="218"/>
      <c r="D104" s="218"/>
      <c r="E104" s="218"/>
      <c r="F104" s="218"/>
      <c r="G104" s="218"/>
      <c r="H104" s="218"/>
      <c r="I104" s="218"/>
      <c r="J104" s="218"/>
      <c r="K104" s="218"/>
      <c r="L104" s="218"/>
      <c r="M104" s="218"/>
      <c r="N104" s="219"/>
    </row>
    <row r="105" spans="2:14" ht="15" customHeight="1">
      <c r="B105" s="1184" t="s">
        <v>1561</v>
      </c>
      <c r="C105" s="1185"/>
      <c r="D105" s="1185"/>
      <c r="E105" s="1185"/>
      <c r="F105" s="1185"/>
      <c r="G105" s="1185"/>
      <c r="H105" s="1185"/>
      <c r="I105" s="1185"/>
      <c r="J105" s="1185"/>
      <c r="K105" s="1185"/>
      <c r="L105" s="1185"/>
      <c r="M105" s="1185"/>
      <c r="N105" s="1186"/>
    </row>
    <row r="106" spans="2:14" ht="15" customHeight="1">
      <c r="B106" s="1184"/>
      <c r="C106" s="1185"/>
      <c r="D106" s="1185"/>
      <c r="E106" s="1185"/>
      <c r="F106" s="1185"/>
      <c r="G106" s="1185"/>
      <c r="H106" s="1185"/>
      <c r="I106" s="1185"/>
      <c r="J106" s="1185"/>
      <c r="K106" s="1185"/>
      <c r="L106" s="1185"/>
      <c r="M106" s="1185"/>
      <c r="N106" s="1186"/>
    </row>
    <row r="107" spans="2:14" ht="30" customHeight="1">
      <c r="B107" s="1187" t="s">
        <v>1562</v>
      </c>
      <c r="C107" s="1188"/>
      <c r="D107" s="1188"/>
      <c r="E107" s="1188"/>
      <c r="F107" s="1188"/>
      <c r="G107" s="1188"/>
      <c r="H107" s="1188"/>
      <c r="I107" s="1188"/>
      <c r="J107" s="1188"/>
      <c r="K107" s="1188"/>
      <c r="L107" s="1188"/>
      <c r="M107" s="1188"/>
      <c r="N107" s="1189"/>
    </row>
    <row r="108" spans="2:14">
      <c r="B108" s="1187"/>
      <c r="C108" s="1188"/>
      <c r="D108" s="1188"/>
      <c r="E108" s="1188"/>
      <c r="F108" s="1188"/>
      <c r="G108" s="1188"/>
      <c r="H108" s="1188"/>
      <c r="I108" s="1188"/>
      <c r="J108" s="1188"/>
      <c r="K108" s="1188"/>
      <c r="L108" s="1188"/>
      <c r="M108" s="1188"/>
      <c r="N108" s="1189"/>
    </row>
    <row r="109" spans="2:14">
      <c r="B109" s="297"/>
      <c r="C109" s="298"/>
      <c r="D109" s="298"/>
      <c r="E109" s="298"/>
      <c r="F109" s="298"/>
      <c r="G109" s="298"/>
      <c r="H109" s="298"/>
      <c r="I109" s="298"/>
      <c r="J109" s="298"/>
      <c r="K109" s="298"/>
      <c r="L109" s="298"/>
      <c r="M109" s="298"/>
      <c r="N109" s="299"/>
    </row>
    <row r="110" spans="2:14">
      <c r="B110" s="297"/>
      <c r="C110" s="298"/>
      <c r="D110" s="298"/>
      <c r="E110" s="298"/>
      <c r="F110" s="298"/>
      <c r="G110" s="298"/>
      <c r="H110" s="298"/>
      <c r="I110" s="298"/>
      <c r="J110" s="298"/>
      <c r="K110" s="298"/>
      <c r="L110" s="298"/>
      <c r="M110" s="298"/>
      <c r="N110" s="299"/>
    </row>
    <row r="111" spans="2:14">
      <c r="B111" s="297"/>
      <c r="C111" s="298"/>
      <c r="D111" s="298"/>
      <c r="E111" s="298"/>
      <c r="F111" s="298"/>
      <c r="G111" s="298"/>
      <c r="H111" s="298"/>
      <c r="I111" s="298"/>
      <c r="J111" s="298"/>
      <c r="K111" s="298"/>
      <c r="L111" s="298"/>
      <c r="M111" s="298"/>
      <c r="N111" s="299"/>
    </row>
    <row r="112" spans="2:14">
      <c r="B112" s="217"/>
      <c r="C112" s="218"/>
      <c r="D112" s="218"/>
      <c r="E112" s="218"/>
      <c r="F112" s="218"/>
      <c r="G112" s="218"/>
      <c r="H112" s="218"/>
      <c r="I112" s="218"/>
      <c r="J112" s="218"/>
      <c r="K112" s="218"/>
      <c r="L112" s="218"/>
      <c r="M112" s="218"/>
      <c r="N112" s="219"/>
    </row>
    <row r="113" spans="2:14">
      <c r="B113" s="205"/>
      <c r="C113" s="206"/>
      <c r="D113" s="206"/>
      <c r="E113" s="206" t="s">
        <v>1060</v>
      </c>
      <c r="F113" s="340"/>
      <c r="G113" s="340"/>
      <c r="H113" s="206"/>
      <c r="I113" s="206"/>
      <c r="J113" s="206"/>
      <c r="K113" s="206"/>
      <c r="L113" s="206"/>
      <c r="M113" s="206"/>
      <c r="N113" s="207"/>
    </row>
    <row r="114" spans="2:14">
      <c r="B114" s="205"/>
      <c r="C114" s="206"/>
      <c r="D114" s="206"/>
      <c r="E114" s="341" t="s">
        <v>1061</v>
      </c>
      <c r="F114" s="206"/>
      <c r="G114" s="206"/>
      <c r="H114" s="341"/>
      <c r="I114" s="341"/>
      <c r="J114" s="341"/>
      <c r="K114" s="206"/>
      <c r="L114" s="206"/>
      <c r="M114" s="206"/>
      <c r="N114" s="207"/>
    </row>
    <row r="115" spans="2:14">
      <c r="B115" s="205"/>
      <c r="C115" s="206"/>
      <c r="D115" s="206"/>
      <c r="E115" s="220" t="s">
        <v>1065</v>
      </c>
      <c r="F115" s="206"/>
      <c r="G115" s="206"/>
      <c r="H115" s="220"/>
      <c r="I115" s="220"/>
      <c r="J115" s="220"/>
      <c r="K115" s="206"/>
      <c r="L115" s="206"/>
      <c r="M115" s="206"/>
      <c r="N115" s="207"/>
    </row>
    <row r="116" spans="2:14">
      <c r="B116" s="221"/>
      <c r="C116" s="218"/>
      <c r="D116" s="218"/>
      <c r="E116" s="206" t="s">
        <v>1063</v>
      </c>
      <c r="F116" s="206"/>
      <c r="G116" s="206"/>
      <c r="H116" s="206"/>
      <c r="I116" s="206"/>
      <c r="J116" s="206"/>
      <c r="K116" s="218"/>
      <c r="L116" s="218"/>
      <c r="M116" s="218"/>
      <c r="N116" s="219"/>
    </row>
    <row r="117" spans="2:14">
      <c r="B117" s="221"/>
      <c r="C117" s="218"/>
      <c r="D117" s="218"/>
      <c r="E117" s="218"/>
      <c r="F117" s="206"/>
      <c r="G117" s="206"/>
      <c r="H117" s="206"/>
      <c r="I117" s="206"/>
      <c r="J117" s="206"/>
      <c r="K117" s="218"/>
      <c r="L117" s="218"/>
      <c r="M117" s="218"/>
      <c r="N117" s="219"/>
    </row>
    <row r="118" spans="2:14">
      <c r="B118" s="221" t="s">
        <v>1563</v>
      </c>
      <c r="C118" s="220"/>
      <c r="D118" s="220"/>
      <c r="E118" s="206"/>
      <c r="F118" s="206"/>
      <c r="G118" s="206"/>
      <c r="H118" s="206"/>
      <c r="I118" s="206"/>
      <c r="J118" s="1180"/>
      <c r="K118" s="1180"/>
      <c r="L118" s="1180"/>
      <c r="M118" s="1180"/>
      <c r="N118" s="1181"/>
    </row>
    <row r="119" spans="2:14" ht="15.75" thickBot="1">
      <c r="B119" s="342" t="s">
        <v>1564</v>
      </c>
      <c r="C119" s="343"/>
      <c r="D119" s="343"/>
      <c r="E119" s="222"/>
      <c r="F119" s="222"/>
      <c r="G119" s="222"/>
      <c r="H119" s="222"/>
      <c r="I119" s="222"/>
      <c r="J119" s="1182"/>
      <c r="K119" s="1182"/>
      <c r="L119" s="1182"/>
      <c r="M119" s="1182"/>
      <c r="N119" s="1183"/>
    </row>
  </sheetData>
  <mergeCells count="66">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 ref="M5:M6"/>
    <mergeCell ref="C6:J6"/>
    <mergeCell ref="B42:H42"/>
    <mergeCell ref="I42:J42"/>
    <mergeCell ref="L42:M42"/>
    <mergeCell ref="B1:B6"/>
    <mergeCell ref="K5:K6"/>
    <mergeCell ref="L39:M39"/>
    <mergeCell ref="I35:J35"/>
    <mergeCell ref="L35:M35"/>
    <mergeCell ref="B36:H36"/>
    <mergeCell ref="B37:H37"/>
    <mergeCell ref="B40:H40"/>
    <mergeCell ref="B43:M43"/>
    <mergeCell ref="B10:E10"/>
    <mergeCell ref="I10:J10"/>
    <mergeCell ref="D11:E11"/>
    <mergeCell ref="B41:D41"/>
    <mergeCell ref="B38:H38"/>
    <mergeCell ref="L12:N12"/>
    <mergeCell ref="C30:I30"/>
    <mergeCell ref="L30:M30"/>
    <mergeCell ref="B35:H35"/>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48</vt:i4>
      </vt:variant>
      <vt:variant>
        <vt:lpstr>Rangos con nombre</vt:lpstr>
      </vt:variant>
      <vt:variant>
        <vt:i4>5</vt:i4>
      </vt:variant>
    </vt:vector>
  </HeadingPairs>
  <TitlesOfParts>
    <vt:vector size="53" baseType="lpstr">
      <vt:lpstr>PRESUPUESTO</vt:lpstr>
      <vt:lpstr>INDICE</vt:lpstr>
      <vt:lpstr>MANO DE OBRA</vt:lpstr>
      <vt:lpstr>EQUIPOS</vt:lpstr>
      <vt:lpstr>MATERIALES</vt:lpstr>
      <vt:lpstr>TRANSPORTE</vt:lpstr>
      <vt:lpstr>MINFRA-MN-IN-10-FR-1</vt:lpstr>
      <vt:lpstr>450.10P</vt:lpstr>
      <vt:lpstr>630.3.2P bolsac</vt:lpstr>
      <vt:lpstr>630.4P HEXAPODO</vt:lpstr>
      <vt:lpstr>900.4P</vt:lpstr>
      <vt:lpstr>2.P CUNETAS suelo C</vt:lpstr>
      <vt:lpstr>681.1P GAVION SUELO</vt:lpstr>
      <vt:lpstr>3P TRINCHO</vt:lpstr>
      <vt:lpstr>681.3P GAV-SUELO 2</vt:lpstr>
      <vt:lpstr>201.7</vt:lpstr>
      <vt:lpstr>210.1.1</vt:lpstr>
      <vt:lpstr>211.1</vt:lpstr>
      <vt:lpstr>600.1.1</vt:lpstr>
      <vt:lpstr>600.2.1</vt:lpstr>
      <vt:lpstr>600.2.2</vt:lpstr>
      <vt:lpstr>610.2</vt:lpstr>
      <vt:lpstr>610.5</vt:lpstr>
      <vt:lpstr>621.1.2</vt:lpstr>
      <vt:lpstr>621.5.1</vt:lpstr>
      <vt:lpstr>630.3</vt:lpstr>
      <vt:lpstr>630.4</vt:lpstr>
      <vt:lpstr>630.5</vt:lpstr>
      <vt:lpstr>630.7</vt:lpstr>
      <vt:lpstr>640.1</vt:lpstr>
      <vt:lpstr>670.5</vt:lpstr>
      <vt:lpstr>671.3</vt:lpstr>
      <vt:lpstr>663.1</vt:lpstr>
      <vt:lpstr>670.1</vt:lpstr>
      <vt:lpstr>670.2</vt:lpstr>
      <vt:lpstr>670.3</vt:lpstr>
      <vt:lpstr>673.1.1</vt:lpstr>
      <vt:lpstr>673.2</vt:lpstr>
      <vt:lpstr>674.2</vt:lpstr>
      <vt:lpstr>674.1</vt:lpstr>
      <vt:lpstr>681.1</vt:lpstr>
      <vt:lpstr>810.3</vt:lpstr>
      <vt:lpstr>811.1</vt:lpstr>
      <vt:lpstr>811.2</vt:lpstr>
      <vt:lpstr>812.1</vt:lpstr>
      <vt:lpstr>900.1</vt:lpstr>
      <vt:lpstr>900.2</vt:lpstr>
      <vt:lpstr>900.3</vt:lpstr>
      <vt:lpstr>INDICE!Área_de_impresión</vt:lpstr>
      <vt:lpstr>'MINFRA-MN-IN-10-FR-1'!Área_de_impresión</vt:lpstr>
      <vt:lpstr>PRESUPUESTO!Área_de_impresión</vt:lpstr>
      <vt:lpstr>INDICE</vt:lpstr>
      <vt:lpstr>'MINFRA-MN-IN-10-FR-1'!Títulos_a_imprimir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PERSONAL</cp:lastModifiedBy>
  <cp:lastPrinted>2018-01-15T16:00:37Z</cp:lastPrinted>
  <dcterms:created xsi:type="dcterms:W3CDTF">2015-10-19T20:35:29Z</dcterms:created>
  <dcterms:modified xsi:type="dcterms:W3CDTF">2018-01-15T16:23:00Z</dcterms:modified>
</cp:coreProperties>
</file>