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hristian.cerinza\Desktop\OFERTAS TOBERIN\"/>
    </mc:Choice>
  </mc:AlternateContent>
  <bookViews>
    <workbookView xWindow="0" yWindow="0" windowWidth="28800" windowHeight="12330" tabRatio="525" activeTab="1"/>
  </bookViews>
  <sheets>
    <sheet name="RESUMEN EVALUACIÓN" sheetId="17" r:id="rId1"/>
    <sheet name="EVALUACION" sheetId="35" r:id="rId2"/>
    <sheet name="K RESIDUAL" sheetId="37" r:id="rId3"/>
    <sheet name="F. PONDERABLES " sheetId="36" r:id="rId4"/>
  </sheets>
  <definedNames>
    <definedName name="_xlnm._FilterDatabase" localSheetId="0" hidden="1">'RESUMEN EVALUACIÓN'!$B$5:$H$8</definedName>
    <definedName name="_xlnm.Print_Area" localSheetId="1">EVALUACION!$A$1:$R$290</definedName>
    <definedName name="_xlnm.Print_Area" localSheetId="3">'F. PONDERABLES '!$A$1:$H$24</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103" i="35" l="1"/>
  <c r="I98" i="35"/>
  <c r="I70" i="35" l="1"/>
  <c r="I66" i="35" l="1"/>
  <c r="E66" i="35"/>
  <c r="G66" i="35" s="1"/>
  <c r="E70" i="35"/>
  <c r="G70" i="35" s="1"/>
  <c r="E184" i="35" l="1"/>
  <c r="G184" i="35" s="1"/>
  <c r="M184" i="35" s="1"/>
  <c r="G183" i="35"/>
  <c r="M183" i="35" s="1"/>
  <c r="E183" i="35"/>
  <c r="I182" i="35"/>
  <c r="E182" i="35"/>
  <c r="G182" i="35" s="1"/>
  <c r="M182" i="35" s="1"/>
  <c r="I181" i="35"/>
  <c r="E181" i="35"/>
  <c r="G181" i="35" s="1"/>
  <c r="M181" i="35" s="1"/>
  <c r="E180" i="35"/>
  <c r="G180" i="35" s="1"/>
  <c r="M180" i="35" s="1"/>
  <c r="I179" i="35"/>
  <c r="E179" i="35"/>
  <c r="G179" i="35" s="1"/>
  <c r="M179" i="35" s="1"/>
  <c r="E120" i="35"/>
  <c r="G120" i="35" s="1"/>
  <c r="M120" i="35" s="1"/>
  <c r="I119" i="35"/>
  <c r="E119" i="35"/>
  <c r="G119" i="35" s="1"/>
  <c r="M119" i="35" s="1"/>
  <c r="I118" i="35"/>
  <c r="E118" i="35"/>
  <c r="G118" i="35" s="1"/>
  <c r="M118" i="35" s="1"/>
  <c r="I115" i="35"/>
  <c r="E115" i="35"/>
  <c r="G115" i="35" s="1"/>
  <c r="M115" i="35" s="1"/>
  <c r="I114" i="35"/>
  <c r="E114" i="35"/>
  <c r="G114" i="35" s="1"/>
  <c r="M114" i="35" s="1"/>
  <c r="I113" i="35"/>
  <c r="E113" i="35"/>
  <c r="G113" i="35" s="1"/>
  <c r="M113" i="35" s="1"/>
  <c r="M121" i="35" s="1"/>
  <c r="I104" i="35"/>
  <c r="E104" i="35"/>
  <c r="G104" i="35" s="1"/>
  <c r="M104" i="35" s="1"/>
  <c r="E103" i="35"/>
  <c r="G103" i="35" s="1"/>
  <c r="M103" i="35" s="1"/>
  <c r="I102" i="35"/>
  <c r="E102" i="35"/>
  <c r="G102" i="35" s="1"/>
  <c r="M102" i="35" s="1"/>
  <c r="I99" i="35"/>
  <c r="E99" i="35"/>
  <c r="G99" i="35" s="1"/>
  <c r="M99" i="35" s="1"/>
  <c r="E98" i="35"/>
  <c r="G98" i="35" s="1"/>
  <c r="M98" i="35" s="1"/>
  <c r="I97" i="35"/>
  <c r="G97" i="35"/>
  <c r="M97" i="35" s="1"/>
  <c r="E97" i="35"/>
  <c r="I96" i="35"/>
  <c r="E96" i="35"/>
  <c r="G96" i="35" s="1"/>
  <c r="M96" i="35" s="1"/>
  <c r="I95" i="35"/>
  <c r="E95" i="35"/>
  <c r="G95" i="35" s="1"/>
  <c r="M95" i="35" s="1"/>
  <c r="I94" i="35"/>
  <c r="E94" i="35"/>
  <c r="G94" i="35" s="1"/>
  <c r="M94" i="35" s="1"/>
  <c r="M185" i="35" l="1"/>
  <c r="M105" i="35"/>
  <c r="E238" i="35" l="1"/>
  <c r="G238" i="35" s="1"/>
  <c r="E237" i="35"/>
  <c r="G237" i="35" s="1"/>
  <c r="E228" i="35"/>
  <c r="G228" i="35" s="1"/>
  <c r="M228" i="35" s="1"/>
  <c r="L227" i="35"/>
  <c r="E227" i="35"/>
  <c r="G227" i="35" s="1"/>
  <c r="M227" i="35" s="1"/>
  <c r="E218" i="35"/>
  <c r="G218" i="35" s="1"/>
  <c r="M218" i="35" s="1"/>
  <c r="L217" i="35"/>
  <c r="E217" i="35"/>
  <c r="G217" i="35" s="1"/>
  <c r="M217" i="35" s="1"/>
  <c r="G208" i="35"/>
  <c r="M208" i="35" s="1"/>
  <c r="L207" i="35"/>
  <c r="E207" i="35"/>
  <c r="G207" i="35" s="1"/>
  <c r="M207" i="35" s="1"/>
  <c r="M209" i="35" s="1"/>
  <c r="M229" i="35" l="1"/>
  <c r="M219" i="35"/>
  <c r="I198" i="35" l="1"/>
  <c r="E198" i="35"/>
  <c r="E197" i="35"/>
  <c r="I197" i="35"/>
  <c r="E196" i="35"/>
  <c r="I196" i="35"/>
  <c r="I195" i="35"/>
  <c r="E195" i="35"/>
  <c r="I194" i="35"/>
  <c r="E194" i="35"/>
  <c r="G194" i="35" s="1"/>
  <c r="I193" i="35"/>
  <c r="E193" i="35"/>
  <c r="E79" i="35"/>
  <c r="I79" i="35"/>
  <c r="G81" i="35"/>
  <c r="M81" i="35" s="1"/>
  <c r="E86" i="35"/>
  <c r="G86" i="35" s="1"/>
  <c r="M86" i="35" s="1"/>
  <c r="E83" i="35"/>
  <c r="E81" i="35"/>
  <c r="E85" i="35"/>
  <c r="E80" i="35"/>
  <c r="G80" i="35" s="1"/>
  <c r="M80" i="35" s="1"/>
  <c r="I80" i="35"/>
  <c r="I85" i="35"/>
  <c r="I87" i="35" l="1"/>
  <c r="I199" i="35"/>
  <c r="I57" i="35"/>
  <c r="E57" i="35" l="1"/>
  <c r="I56" i="35"/>
  <c r="I53" i="35"/>
  <c r="E56" i="35"/>
  <c r="E53" i="35"/>
  <c r="I52" i="35"/>
  <c r="E52" i="35"/>
  <c r="E43" i="35" l="1"/>
  <c r="I43" i="35"/>
  <c r="E42" i="35"/>
  <c r="I42" i="35"/>
  <c r="I41" i="35"/>
  <c r="E41" i="35"/>
  <c r="I38" i="35"/>
  <c r="I26" i="35"/>
  <c r="I29" i="35"/>
  <c r="I25" i="35"/>
  <c r="I24" i="35"/>
  <c r="I12" i="35"/>
  <c r="E38" i="35"/>
  <c r="G24" i="35"/>
  <c r="E26" i="35"/>
  <c r="E25" i="35"/>
  <c r="E29" i="35"/>
  <c r="I71" i="35" l="1"/>
  <c r="I58" i="35"/>
  <c r="I44" i="35"/>
  <c r="I30" i="35"/>
  <c r="I15" i="35"/>
  <c r="I10" i="35"/>
  <c r="I16" i="35" l="1"/>
  <c r="G197" i="35"/>
  <c r="M197" i="35" s="1"/>
  <c r="G196" i="35"/>
  <c r="M196" i="35" s="1"/>
  <c r="B109" i="35"/>
  <c r="G85" i="35"/>
  <c r="M85" i="35" s="1"/>
  <c r="M70" i="35"/>
  <c r="E12" i="35"/>
  <c r="E15" i="35"/>
  <c r="E11" i="35"/>
  <c r="E10" i="35"/>
  <c r="G10" i="35" s="1"/>
  <c r="B233" i="35" l="1"/>
  <c r="A233" i="35"/>
  <c r="G239" i="35"/>
  <c r="M239" i="35" s="1"/>
  <c r="M238" i="35"/>
  <c r="M237" i="35"/>
  <c r="B223" i="35"/>
  <c r="A223" i="35"/>
  <c r="B213" i="35"/>
  <c r="A213" i="35"/>
  <c r="B203" i="35"/>
  <c r="A203" i="35"/>
  <c r="C246" i="35"/>
  <c r="B189" i="35"/>
  <c r="A189" i="35"/>
  <c r="G198" i="35"/>
  <c r="M198" i="35" s="1"/>
  <c r="G195" i="35"/>
  <c r="M195" i="35" s="1"/>
  <c r="M194" i="35"/>
  <c r="G193" i="35"/>
  <c r="M193" i="35" s="1"/>
  <c r="B175" i="35"/>
  <c r="A175" i="35"/>
  <c r="B159" i="35"/>
  <c r="A159" i="35"/>
  <c r="B139" i="35"/>
  <c r="A139" i="35"/>
  <c r="B125" i="35"/>
  <c r="A125" i="35"/>
  <c r="A109" i="35"/>
  <c r="B90" i="35"/>
  <c r="A90" i="35"/>
  <c r="B75" i="35"/>
  <c r="A75" i="35"/>
  <c r="G83" i="35"/>
  <c r="M83" i="35" s="1"/>
  <c r="G79" i="35"/>
  <c r="M79" i="35" s="1"/>
  <c r="B62" i="35"/>
  <c r="A62" i="35"/>
  <c r="G69" i="35"/>
  <c r="M69" i="35" s="1"/>
  <c r="M66" i="35"/>
  <c r="B48" i="35"/>
  <c r="A48" i="35"/>
  <c r="G57" i="35"/>
  <c r="M57" i="35" s="1"/>
  <c r="G56" i="35"/>
  <c r="M56" i="35" s="1"/>
  <c r="G53" i="35"/>
  <c r="M53" i="35" s="1"/>
  <c r="G52" i="35"/>
  <c r="M52" i="35" s="1"/>
  <c r="B34" i="35"/>
  <c r="A34" i="35"/>
  <c r="G43" i="35"/>
  <c r="M43" i="35" s="1"/>
  <c r="G42" i="35"/>
  <c r="M42" i="35" s="1"/>
  <c r="G41" i="35"/>
  <c r="M41" i="35" s="1"/>
  <c r="G38" i="35"/>
  <c r="M38" i="35" s="1"/>
  <c r="B20" i="35"/>
  <c r="A20" i="35"/>
  <c r="G29" i="35"/>
  <c r="M29" i="35" s="1"/>
  <c r="G26" i="35"/>
  <c r="M26" i="35" s="1"/>
  <c r="G25" i="35"/>
  <c r="M25" i="35" s="1"/>
  <c r="M24" i="35"/>
  <c r="G9" i="36"/>
  <c r="G10" i="36"/>
  <c r="G11" i="36"/>
  <c r="G12" i="36"/>
  <c r="G13" i="36"/>
  <c r="G14" i="36"/>
  <c r="G15" i="36"/>
  <c r="G16" i="36"/>
  <c r="G17" i="36"/>
  <c r="G18" i="36"/>
  <c r="G19" i="36"/>
  <c r="G20" i="36"/>
  <c r="G21" i="36"/>
  <c r="G22" i="36"/>
  <c r="G23" i="36"/>
  <c r="G24" i="36"/>
  <c r="B11" i="36"/>
  <c r="B12" i="36"/>
  <c r="B13" i="36"/>
  <c r="B14" i="36"/>
  <c r="B15" i="36"/>
  <c r="B16" i="36"/>
  <c r="B17" i="36"/>
  <c r="B18" i="36"/>
  <c r="B19" i="36"/>
  <c r="B20" i="36"/>
  <c r="B21" i="36"/>
  <c r="B22" i="36"/>
  <c r="B23" i="36"/>
  <c r="B24" i="36"/>
  <c r="N373" i="37"/>
  <c r="N350" i="37"/>
  <c r="N327" i="37"/>
  <c r="N304" i="37"/>
  <c r="N258" i="37"/>
  <c r="N235" i="37"/>
  <c r="N212" i="37"/>
  <c r="N189" i="37"/>
  <c r="N166" i="37"/>
  <c r="N143" i="37"/>
  <c r="N120" i="37"/>
  <c r="N97" i="37"/>
  <c r="N74" i="37"/>
  <c r="N5" i="37"/>
  <c r="L179" i="35" l="1"/>
  <c r="L113" i="35"/>
  <c r="L94" i="35"/>
  <c r="M30" i="35"/>
  <c r="M87" i="35"/>
  <c r="L52" i="35"/>
  <c r="L10" i="35"/>
  <c r="L66" i="35"/>
  <c r="L193" i="35"/>
  <c r="L24" i="35"/>
  <c r="L79" i="35"/>
  <c r="L237" i="35"/>
  <c r="L38" i="35"/>
  <c r="M240" i="35"/>
  <c r="M199" i="35"/>
  <c r="M71" i="35"/>
  <c r="M58" i="35"/>
  <c r="M44" i="35"/>
  <c r="B6" i="35"/>
  <c r="G11" i="35" l="1"/>
  <c r="M11" i="35" s="1"/>
  <c r="G12" i="35"/>
  <c r="M12" i="35" s="1"/>
  <c r="G15" i="35"/>
  <c r="M15" i="35" s="1"/>
  <c r="M10" i="35"/>
  <c r="N51" i="37" l="1"/>
  <c r="N28" i="37"/>
  <c r="B10" i="36" l="1"/>
  <c r="B9" i="36"/>
  <c r="B8" i="36"/>
  <c r="G8" i="36"/>
  <c r="M16" i="35"/>
  <c r="A6" i="35" l="1"/>
</calcChain>
</file>

<file path=xl/sharedStrings.xml><?xml version="1.0" encoding="utf-8"?>
<sst xmlns="http://schemas.openxmlformats.org/spreadsheetml/2006/main" count="1332" uniqueCount="388">
  <si>
    <t>Nombre de Oferente :</t>
  </si>
  <si>
    <t>CAPACIDAD JURIDICA</t>
  </si>
  <si>
    <t>FONDO DE DESARROLLO LOCAL DE USAQUEN</t>
  </si>
  <si>
    <t>INDICES FINANCIEROS</t>
  </si>
  <si>
    <t>Objeto del Contrato</t>
  </si>
  <si>
    <t>Empleador</t>
  </si>
  <si>
    <t>Cargo</t>
  </si>
  <si>
    <t>Valor del Contrato en SMMLV</t>
  </si>
  <si>
    <t>Participación UT/CONSORCIO</t>
  </si>
  <si>
    <t>Participación en SMMLV</t>
  </si>
  <si>
    <t>Año</t>
  </si>
  <si>
    <t>Salario mínimo mensual</t>
  </si>
  <si>
    <t>Incremento %</t>
  </si>
  <si>
    <t>CONDICION N°. 3 (VER TABLA AL FINAL DE LA HOJA)</t>
  </si>
  <si>
    <t>Término de ejecución exigido</t>
  </si>
  <si>
    <t>Término de ejecución aportado</t>
  </si>
  <si>
    <t>Valor aportado</t>
  </si>
  <si>
    <t>EXPERIENCIA DEL PROPONENTE</t>
  </si>
  <si>
    <t>INFORME 
FINAL</t>
  </si>
  <si>
    <t>Observación y respuesta a observaciones</t>
  </si>
  <si>
    <t>REQUISITOS HABILITANTES TÉCNICOS</t>
  </si>
  <si>
    <t>CONDICIONES DE EXPERIENCIA</t>
  </si>
  <si>
    <t>Experiencia en contratos, que incluyan:</t>
  </si>
  <si>
    <t>FACTORES PONDERABLES</t>
  </si>
  <si>
    <t>FACTORES PONDERABLES / PUNTAJE FINAL</t>
  </si>
  <si>
    <t>PUNTAJE ADICIONAL PROPUESTAS CON TRABAJADORES CON DISCAPACIDAD
(1 PUNTO)</t>
  </si>
  <si>
    <t>PUNTAJE     TOTAL</t>
  </si>
  <si>
    <t>OBSERVACIONES</t>
  </si>
  <si>
    <t>CAPACIDAD TÉCNICA</t>
  </si>
  <si>
    <t>VALOR:</t>
  </si>
  <si>
    <t>VALOR TOTAL PROYECTO</t>
  </si>
  <si>
    <t>PO. SMMLV</t>
  </si>
  <si>
    <t>TOTALES</t>
  </si>
  <si>
    <t>Verificación Capacidad Residual</t>
  </si>
  <si>
    <t>CONTRATISTA</t>
  </si>
  <si>
    <t>CUMPLE</t>
  </si>
  <si>
    <r>
      <rPr>
        <b/>
        <sz val="18"/>
        <color rgb="FFFF0000"/>
        <rFont val="Calibri"/>
        <family val="2"/>
      </rPr>
      <t xml:space="preserve">NÚMERO DE CONTRATOS: </t>
    </r>
    <r>
      <rPr>
        <b/>
        <sz val="18"/>
        <color theme="1"/>
        <rFont val="Calibri"/>
        <family val="2"/>
      </rPr>
      <t xml:space="preserve">
Deberá acreditar la experiencia en un máximo de seis (6) contratos terminados y recibidos a satisfacción. 
</t>
    </r>
  </si>
  <si>
    <t>Valor Contrato</t>
  </si>
  <si>
    <t>Valor exigido
SMMLV</t>
  </si>
  <si>
    <r>
      <rPr>
        <b/>
        <sz val="18"/>
        <color rgb="FFFF0000"/>
        <rFont val="Calibri"/>
        <family val="2"/>
      </rPr>
      <t>NOTA:</t>
    </r>
    <r>
      <rPr>
        <b/>
        <sz val="18"/>
        <color theme="1"/>
        <rFont val="Calibri"/>
        <family val="2"/>
      </rPr>
      <t xml:space="preserve"> La verificación de la experiencia se hará de manera proporcional al porcentaje de participación de cada uno de los integrantes del consorcio o unión temporal. </t>
    </r>
  </si>
  <si>
    <t>ANEXO 16 ACUERDO DE NIVELES DE SERVICIOS (ANS):</t>
  </si>
  <si>
    <t xml:space="preserve">Volqueta 6 m3 o 7 m3 o 15 m3 </t>
  </si>
  <si>
    <t>Modelos 2008 y siguientes</t>
  </si>
  <si>
    <t>Retro excavadora</t>
  </si>
  <si>
    <t>CARGO</t>
  </si>
  <si>
    <t>PERFIL</t>
  </si>
  <si>
    <t>EXPERIENCIA</t>
  </si>
  <si>
    <t>Director de Obra</t>
  </si>
  <si>
    <t>Residente de Obra</t>
  </si>
  <si>
    <t>Ingeniero Civil o Arquitecto</t>
  </si>
  <si>
    <t>IDRD</t>
  </si>
  <si>
    <t xml:space="preserve">CUMPLE </t>
  </si>
  <si>
    <t>Del 03/02/2014 al 02/02/2015</t>
  </si>
  <si>
    <t>Cantidad exigida</t>
  </si>
  <si>
    <t>Cantidad aportada</t>
  </si>
  <si>
    <t>HÁBIL</t>
  </si>
  <si>
    <t>ARQUITECTO ESTEBAN MARTÍNEZ TÓRRES</t>
  </si>
  <si>
    <t>ELABORÓ</t>
  </si>
  <si>
    <t>REVISÓ</t>
  </si>
  <si>
    <t>COMITÉ TÉCNICO EVALUADOR</t>
  </si>
  <si>
    <t>NINGUNA</t>
  </si>
  <si>
    <t>FDLUSA-LP-004-2019</t>
  </si>
  <si>
    <t>CONTRATAR A MONTO AGOTABLE SIN FORMULA DE AJUSTE LAS OBRAS DE INTERVENCIÓN, MANTENIMIENTO, REHABILITACIÓN Y ACTUALIZACIÓN DEL EQUIPAMIENTO Y MOBILIARIO DEL PARQUE 01-079 DENOMINADO URBANIZACIÓN EL TOBERIN CATALOGADO COMO VECINAL EN LA LOCALIDAD DE USAQUÉN EN BOGOTÁ D.C.</t>
  </si>
  <si>
    <t>LICITACION PUBLICA - FDLUSA-LP-004-2019</t>
  </si>
  <si>
    <t>CONSORCIO CQ USAQUEN</t>
  </si>
  <si>
    <t>CONSORCIO INTERAPIA USA</t>
  </si>
  <si>
    <t>CONSORCIO MONSERRATE</t>
  </si>
  <si>
    <t>CONSORCIO PARQUES CJ</t>
  </si>
  <si>
    <t>CONSORCIO PARQUES USAQUEN</t>
  </si>
  <si>
    <t>CONSORCIO SAN ALEJANDRO</t>
  </si>
  <si>
    <t>CONSORCIO TOBERIN 04</t>
  </si>
  <si>
    <t>CONSORCIO UNIOBRAS 2020 USA</t>
  </si>
  <si>
    <t>CONSORCIO USAQUEN GV-CJS</t>
  </si>
  <si>
    <t>CONSORCIO VALHER</t>
  </si>
  <si>
    <t>CUT</t>
  </si>
  <si>
    <t>ESTUDIOS E INGENIERIA SAS</t>
  </si>
  <si>
    <t>GOARCO S.A.S</t>
  </si>
  <si>
    <t>IMAGEN Y MARCA S.A.S</t>
  </si>
  <si>
    <t>INGEDEUR SAS</t>
  </si>
  <si>
    <t>PROFESIONALES ASOCIADOS LTDA</t>
  </si>
  <si>
    <t>SIMA LTDA</t>
  </si>
  <si>
    <r>
      <rPr>
        <b/>
        <sz val="18"/>
        <color rgb="FFFF0000"/>
        <rFont val="Calibri"/>
        <family val="2"/>
      </rPr>
      <t>OBJETO:</t>
    </r>
    <r>
      <rPr>
        <b/>
        <sz val="18"/>
        <color theme="1"/>
        <rFont val="Calibri"/>
        <family val="2"/>
      </rPr>
      <t xml:space="preserve"> “CONTRATAR A MONTO AGOTABLE SIN FORMULA DE AJUSTE LAS OBRAS DE INTERVENCIÓN, MANTENIMIENTO, REHABILITACIÓN Y ACTUALIZACIÓN DEL EQUIPAMIENTO Y MOBILIARIO DEL PARQUE 01-079 DENOMINADO URBANIZACIÓN EL TOBERIN CATALOGADO COMO VECINAL EN LA LOCALIDAD DE USAQUÉN EN BOGOTÁ D.C..”.</t>
    </r>
  </si>
  <si>
    <r>
      <rPr>
        <b/>
        <sz val="18"/>
        <color theme="1"/>
        <rFont val="Calibri"/>
        <family val="2"/>
      </rPr>
      <t xml:space="preserve">Cada contrato debe cumplir con alguno de estos códigos </t>
    </r>
    <r>
      <rPr>
        <b/>
        <sz val="18"/>
        <color rgb="FFFF0000"/>
        <rFont val="Calibri"/>
        <family val="2"/>
      </rPr>
      <t>492415, 721531, 721413, 721411,721033, 721029, 492215, 561016, 561019.</t>
    </r>
  </si>
  <si>
    <t>* ACREDITAR EXPERIENCIA EN CONSTRUCCION DE PARQUES O PLAZOLETAS O CAMPOS DEPORTIVOS CUYA SUMATORIA DE AREAS CONSTRUIDAS SEAN IGUAL O MAYOR A (16.000 M2)
Y/O
* ACREDITAR EXPERIENCIA EN OBRAS DE INTERVENCION, MANTENIMIENTO, REHABILITACION, ACTUALIZACION Y ADECUACION DE PARQUES O PLAZOLETAS O CAMPOS DEPORTIVOS CUYA SUMATORIA DE AREAS INTERVENIDAS SEAN IGUALES O MAYORES A (16.000 M2)
*NOTA: El oferente podrá acreditar la experiencia de las áreas en tres condiciones: (i) Construcción: cuya sumatoria de áreas construidas sean igual o mayor a (16.000 M2), (ii) Intervención, Mantenimiento, Rehabilitación, Actualización y Adecuación: cuya sumatoria de áreas intervenidas sean iguales o mayores a (16.000 M2), (iii) Experiencia mixta: la sumatoria de áreas intervenidas y/o construidas sean igual o mayor a (16.000 M2).</t>
  </si>
  <si>
    <r>
      <rPr>
        <b/>
        <sz val="18"/>
        <color rgb="FFFF0000"/>
        <rFont val="Calibri"/>
        <family val="2"/>
      </rPr>
      <t xml:space="preserve">CONDICIÓN 3: </t>
    </r>
    <r>
      <rPr>
        <b/>
        <sz val="18"/>
        <color theme="1"/>
        <rFont val="Calibri"/>
        <family val="2"/>
      </rPr>
      <t xml:space="preserve"> La suma de los contratos debe ser igual o superior al 100% del presupuesto oficial. La suma de los contratos acreditados para cumplir EXPERIENCIA HABILITANTE DEL PROPONENTE exigida, se tomará en SMMLV</t>
    </r>
  </si>
  <si>
    <r>
      <rPr>
        <b/>
        <sz val="18"/>
        <color rgb="FFFF0000"/>
        <rFont val="Calibri"/>
        <family val="2"/>
      </rPr>
      <t xml:space="preserve">CONDICIÓN 2: </t>
    </r>
    <r>
      <rPr>
        <b/>
        <sz val="18"/>
        <rFont val="Calibri"/>
        <family val="2"/>
      </rPr>
      <t>El tiempo de ejecución de estos contratos no podrá ser mayor a 20 años, contados a partir de la fecha de cierre del presente proceso, acogiéndonos a la norma NSR98.</t>
    </r>
    <r>
      <rPr>
        <b/>
        <sz val="18"/>
        <color theme="1"/>
        <rFont val="Calibri"/>
        <family val="2"/>
      </rPr>
      <t xml:space="preserve">
</t>
    </r>
  </si>
  <si>
    <r>
      <rPr>
        <b/>
        <sz val="18"/>
        <color rgb="FFFF0000"/>
        <rFont val="Calibri"/>
        <family val="2"/>
      </rPr>
      <t>CONDICIÓN 1:</t>
    </r>
    <r>
      <rPr>
        <b/>
        <sz val="18"/>
        <color theme="1"/>
        <rFont val="Calibri"/>
        <family val="2"/>
      </rPr>
      <t xml:space="preserve"> CUYA SUMATORIA DE AREAS CONSTRUIDAS SEAN IGUAL O MAYOR A (</t>
    </r>
    <r>
      <rPr>
        <b/>
        <sz val="18"/>
        <color rgb="FFFF0000"/>
        <rFont val="Calibri"/>
        <family val="2"/>
      </rPr>
      <t>16.000 M2</t>
    </r>
    <r>
      <rPr>
        <b/>
        <sz val="18"/>
        <color theme="1"/>
        <rFont val="Calibri"/>
        <family val="2"/>
      </rPr>
      <t>)</t>
    </r>
  </si>
  <si>
    <t>CONDICION N°. 1 (VER TABLA AL FINAL DE LA HOJA)</t>
  </si>
  <si>
    <t>CONDICION N°  2 (VER TABLA AL FINAL DE LA HOJA)</t>
  </si>
  <si>
    <t>CODIGO UNSPSC
492415, 721531, 721413, 721411,721033, 721029, 492215, 561016, 561019</t>
  </si>
  <si>
    <t>FORMATO Nro. 16
ACUERDO DE NIVELES DE SERVICIOS (ANS)</t>
  </si>
  <si>
    <t xml:space="preserve">FORMATO Nro.14
REQUISITOS MINIMOS HABILITANTES TECNICOS MAQUINARIA </t>
  </si>
  <si>
    <t>FORMATO Nro. 7
PERSONAL MÍNIMO REQUERIDO</t>
  </si>
  <si>
    <t>FORMATO Nro. 7 PERSONAL MÍNIMO REQUERIDO:</t>
  </si>
  <si>
    <t xml:space="preserve">Ingeniero Civil  o arquitecto con posgrado en Obras o Urbanismo, espacio público, gerencia de obras, gerencia de empresas constructoras, gerencia de proyectos o similar a proyectos de construcción. </t>
  </si>
  <si>
    <t>EXPERIENCIA GENERAL: Cinco (5) años en el ejercicio de la profesión, contados partir de la tarjeta profesional.
EXPERIENCIA ESPECÍFICA: De cuatro (4) proyectos como director de obra en proyectos de construcción, intervención, mantenimiento, rehabilitación, adecuación y actualización de parques o campos deportivos o plazas o plazoletas, la cual podrá estar contenida en la experiencia general.</t>
  </si>
  <si>
    <t xml:space="preserve">EXPERIENCIA GENERAL: Cuatro (4) años en el ejercicio de la profesión, contados partir de la tarjeta profesional.
EXPERIENCIA ESPECÍFICA: De tres (3) proyectos como residente de obra en proyectos de construcción, intervención, mantenimiento, rehabilitación, adecuación y actualización de parques o campos deportivos o plazas o plazoletas, la cual podrá estar contenida en la experiencia general. </t>
  </si>
  <si>
    <t>ANEXO 14 REQUISITOS MINIMOS HABILITANTES TECNICOS MAQUINARIA:</t>
  </si>
  <si>
    <t>Del 26/11/1999 al 25/11/2019</t>
  </si>
  <si>
    <t>ARQUITECTO CHRISTIAN CERINZA</t>
  </si>
  <si>
    <t>SUMATORIA DEL COSTO DIRECTO DE OBRA Y COSTOS INDIRECTOS
(74 PUNTOS)</t>
  </si>
  <si>
    <t>CALIDAD
(15 PUNTOS)</t>
  </si>
  <si>
    <t>INCENTIVO INDUSTRIAL NACIONAL
(10 PUNTOS)</t>
  </si>
  <si>
    <t>M&amp;C CONSTRUCCIONES SAS - 70%</t>
  </si>
  <si>
    <t>CQK CONSTRUCCIONES SAS - 30%</t>
  </si>
  <si>
    <t>CONSTRUCCION DE UN PARQUE LINEAL DE ACCESO AL MUNICIPIO DE TAMALAMEQUE EN EL DEPARTAMENTO DEL CESAR</t>
  </si>
  <si>
    <t>El contratista se compromete a ejecutar para la instituto, por el sistema de precios unitarios fijos sin formula de reajuste, las obras para la construccion y remodelacion de parques del barrio del distrito capital de acuerdo con las especificaciones tecnicas contenidas en el pliego de condiciones</t>
  </si>
  <si>
    <t>INSTITUTO DISTRITAL DE RECREACION Y DEPORTE</t>
  </si>
  <si>
    <t>MUNICIPIO DE TAMALAMEQUE</t>
  </si>
  <si>
    <t>INTER INGENIERÍA S.A.S - 70%</t>
  </si>
  <si>
    <t>APIA PROYECTOS Y SOLUCIONES SAS - 30%</t>
  </si>
  <si>
    <t>HN INGENIERIA SAS- 50%</t>
  </si>
  <si>
    <t>VICTOR RAUL NEIRA DEL VASTO - 50%</t>
  </si>
  <si>
    <t>CONSULTORIA Y CONSTRUCCIÓN S.A.S. CON &amp; CON - 50%</t>
  </si>
  <si>
    <t>JAG INGENIERÍA S.A.S - 50%</t>
  </si>
  <si>
    <t>PAVIGAS S.A.S. - 50%</t>
  </si>
  <si>
    <t>SOLUCIONES INSTRUMENTALES DE COLOMBIA - SICOL LTDA - 50%</t>
  </si>
  <si>
    <t>PROMOTORA NACIONAL DE CONSTRUCCIONES S.A.S (PRONACON SAS)- 50%</t>
  </si>
  <si>
    <t>HECTOR JULIO CASALLAS ORDOÑEZ- 25%</t>
  </si>
  <si>
    <t>JOHN WILLIAM CASALLAS JURADO- 25%</t>
  </si>
  <si>
    <t>PROMCIVILES SAS - 80%</t>
  </si>
  <si>
    <t>PROMOTORA PUGA - 20%</t>
  </si>
  <si>
    <t>UNIOBRAS LTDA - 95%</t>
  </si>
  <si>
    <t>JOSE ARVEY FORERO SOTO - 5%</t>
  </si>
  <si>
    <t>CJS INGENIERIA SAS - 50%</t>
  </si>
  <si>
    <t>GV GARCIA VILLA INGENIEROS S.A.S - 50%</t>
  </si>
  <si>
    <t>CONSTRUCTORA VALHER S A S - 95%</t>
  </si>
  <si>
    <t>MAGDA HEYNNER UMAÑA TORRES - 5%</t>
  </si>
  <si>
    <t>AMERICANA CORP SAS - 50%</t>
  </si>
  <si>
    <t>ANDINA JUEGOS &amp; PARQUES SAS - 50%</t>
  </si>
  <si>
    <t>ESTUDIOS E INGENIERIA SAS - 100%</t>
  </si>
  <si>
    <t>GOARCO S.A.S. - 100%</t>
  </si>
  <si>
    <t>IMAGEN Y MARCA SAS - 100%</t>
  </si>
  <si>
    <t>INGEDEUR SAS - 100%</t>
  </si>
  <si>
    <t>PROFESIONALES ASOCIADOS LTDA - 100%</t>
  </si>
  <si>
    <t>SISTEMAS INTEGRALES DE MANEJO AMBIENTAL SIMA LTDA - 100%</t>
  </si>
  <si>
    <t>CONTRATAR POR EL SISTEMA DE PRECIOS UNITARIOS FIJOS, SIN FORMULA DE AJUSTE, EL MANTENIMIENTO Y LA RECUPERACION INTEGRAL, PREVENTIVA Y CORRECTIVA DE TODA LA INFRAESTRUCTURA FISICA DE LOS PARQUES VECINALES QUE CONFORMAN EL SISTEMA DISTRITAL DE PARQUES</t>
  </si>
  <si>
    <t>Del 05/08/2010 al 28/02/2011</t>
  </si>
  <si>
    <t>Del 16/11/2017 al 14/07/2018</t>
  </si>
  <si>
    <t>Del 14/03/2000 al 13/01/2001</t>
  </si>
  <si>
    <t xml:space="preserve">SE SOLICITA AL PROPONENTE QUE ACLARE LAS AREAS INTERVENIDAS EN VIRTUD A QUE EN LA DOCUMENTACION APORTADA NO APARECEN DISCRIMINADOS ESTOS DATOS, ASI MISMO SE SOLICITA QUE LOS DOCUMENTOS APORTADOS SEAN LEGIBLES PARA SU CORRECTA REVISION. </t>
  </si>
  <si>
    <t>CUMPLE, 492415</t>
  </si>
  <si>
    <t>formato no 6.  pag 166 documento capacidad tecnica
492415 PAG 98</t>
  </si>
  <si>
    <t>documento consorcial pag 22 documento capacidad juridica
492415 PAG 130</t>
  </si>
  <si>
    <t>CUMPLE, 721531</t>
  </si>
  <si>
    <t>NO CUMPLE</t>
  </si>
  <si>
    <t xml:space="preserve">formato no 14 pag 100 documento k recidual </t>
  </si>
  <si>
    <t>EL CONTRATISTA SE OBLIGA PARA CON EL FONDO A EJECUTAR POR EL SISTEMA DE PRECIOS UNITARIOS FIJOS SIN FORMULA DE REAJUSTE Y A MONTO AGOTABLE LAS OBRAS NECESARIAS PARA LA CONSTRUCCIÓN, ADECUACIÓN, MANTENIMIENTO Y/O DOTACIÓN DE MOBILIARIO DE LOS DIFERENTES PARQUES VECINALES Y DE BOLSILLO DE LA LOCALIDAD DE BOSA, DE CONFORMIDAD CON LAS ACTIVIDADES, CONDICIONES, ESPECIFICACIONES Y OBLIGACIONES ESTABLECIDAS EN EL ANEXO TECNICO,</t>
  </si>
  <si>
    <t>FDL BOSA</t>
  </si>
  <si>
    <t>REALIZAR EL MANTENIMIENTO ADECUACION DOTACION Y/O CONSTRUCCION DE PARQUES DE ESCALA VECINAL DE LA LOCALIDAD DE BOSA</t>
  </si>
  <si>
    <t>EJECUTARO POR EL SISTEMA DE PRECIOS UNITARIOS FIJOS SIN FORMULA DE AJUSTE LA CONSTRUCCION, MANTENIMIENTO, ADECUACION Y DOTACION DE DIFERENTES PARQUES DE LA LOCALIDAD DE BOSA, INCLUIDO EL ESPACIO PUBLICO ASOCIADO</t>
  </si>
  <si>
    <t>REALIZAR EL MANTENIMIENTO Y/O DOTACION DE PARQUES VECINALES Y DE BOLSILLO, POR EL SISTEMA DE PRECIOS UNITARIOS SIN FORMULA DE AJUSTE Y MONTO AGOTABLE</t>
  </si>
  <si>
    <t>Del 24/08/2015 al 23/07/2016</t>
  </si>
  <si>
    <t>Del 26/01/2016 al 29/04/2017</t>
  </si>
  <si>
    <t>Del 24/01/2017 al 30/11/2017</t>
  </si>
  <si>
    <t>Del 17/12/2014 al 16/12/2015</t>
  </si>
  <si>
    <t>UNA VEZ VERIFICADO EL CERTIFICADO DE ESTE CONTRATO SE ENCONTRO QUE NO SE TUVO EN CUENTA EL VALOR DE LA ADICION, POR LO TANTO EL FDLUSA CORRIGE EL VALOR INCLUYENDO LA ADICION MENCIONADA.</t>
  </si>
  <si>
    <t>La entidad  modifca la fecha de inicio del contrato, según certificación allegada por el proponente. Cabe aclarar que en formato no 6 enuncia el contrato 206 de 2017, pero en la certificacion este aparece con numero de contrato 154 de 2016</t>
  </si>
  <si>
    <t>UNA VEZ VERIFICADO EL CERTIFICADO DE ESTE CONTRATO SE ENCONTRO QUE NO SE TUVO EN CUENTA EL VALOR DE LA ADICION, POR LO TANTO EL FDLUSA CORRIGE EL VALOR INCLUYENDO LA ADICION MENCIONADA.
PARA EL CALCULO DEL AREA INTERVENIDA EN EL CONTRATO SE TOMARON EN CUENTA LOS SIGUIENTES ITEMS: 3,5,7,8,9,40,47,133,137,139,NP14 Y NP15 DEL ACTA DE RECIBO FINAL</t>
  </si>
  <si>
    <t>CUMPLE 492415</t>
  </si>
  <si>
    <t>RUP PAG 33</t>
  </si>
  <si>
    <t>UNA VEZ VERIFICADO EL CERTIFICADO DE ESTE CONTRATO SE ENCONTRO QUE NO SE TUVO EN CUENTA EL VALOR DE LA ADICION, POR LO TANTO EL FDLUSA CORRIGE EL VALOR CONSIGNADO EN EL RUP.
PARA EL CALCULO DEL AREA INTERVENIDA EN EL CONTRATO SE TOMARON EN CUENTA LOS SIGUIENTES ITEMS: 3,4,5,6,7,8,32,41,49,NP49 Y NP 60 DEL ACTA DE RECIBO FINAL.</t>
  </si>
  <si>
    <t>RUP PAG 21</t>
  </si>
  <si>
    <t>RUP PAG 23</t>
  </si>
  <si>
    <t>RUP PAG 28</t>
  </si>
  <si>
    <t>PARA LA DOCUMENTACION DE LA MAQUINARIA SE TUVO EN CUENTA LA SUMINISTRADA POR EL PROPONENTE EN LA CARPETA MAQUINARIA.</t>
  </si>
  <si>
    <t>CONTRATAR POR EL SISTEMA DE PREC!O GLOBAL FIJO LOS ESTUDIOS Y DISEÑOS TÉCNICOS Y POR EL SISTEMA DE PRECIOS UNITARIOS FIJOS SIN FÓRMULA DE AJUSTE, LAS OBRAS DE CONSTRUCC:ON 190 ADECUACIÓN CE PARQUES CE LA RED LOCAL DE BOGOTÁ, D C EN LAS ÁREAS DE MEJORA» EUTO INTEGRAL PR:ORIZADAS POR LA SDHT EN EL MARCO DEL PLAN DE DESARROLLO 2012-2916 BOGOTA HUMANA</t>
  </si>
  <si>
    <t>CONTRATAR POR EL SISTEMA DE PRECIOS UNITARIOS FIJOS SIN FORMULA DE REAJUSTE LA RECUPERACION Y MANTEN Y ENTO DE LAS SUPERFIC•ES PISOS DUROS DE LOS PARQUES VECINALES Y DE BOLSILLO DEBIDAMENTE CERTIFICADOS POR EL IDRO Y EL DADEP Y QUE COMPONEN EL SISTEMA DISTRffAL DE PARQUES PARA EL GRUPO 3</t>
  </si>
  <si>
    <t>CONTRATAR POR EL SISTEMA DE PRECIOS UNITARIOS FIJOS SIN FORMULA CE REAJUSTE LA RECUPERACION Y MANTEN Y Et4TO CES LAS SUPERFICIES PISOS DUROS DE LOS PARQUES VECINALES Y CE BOLS LLO DEBIDAMENTE CERTIFICADOS POR El IDRD Y EL DADEP Y QUE COMPONEN EL SISTEMA DISTRITAL DE PARQUES PARA EL GRUPO 2</t>
  </si>
  <si>
    <t>REALIZAR LAS OBRAS CIVILES NECESARIAS PARA EL MEJORAMIETO MANTENIMIENTO Y EQUIPAMIENTO DE ANDENES, PARQUES Y ESCENARIOS DEPORTIVOS DE LA LOCALIDAD DE BARRIOS UNIDOS</t>
  </si>
  <si>
    <t>FDL BARRIOS UNIDOS</t>
  </si>
  <si>
    <t>Del 16/09/2008 al 15/05/2009</t>
  </si>
  <si>
    <t>Del 11/02/2015 al 10/08/2015</t>
  </si>
  <si>
    <t>CUMPLE  492415</t>
  </si>
  <si>
    <t>EXPERIENCIA FORMATO 6 PAG 116 DOCUMENTO TECNIOCOS MONSERRATE RUP PAG 70</t>
  </si>
  <si>
    <t>RUP PAG 72</t>
  </si>
  <si>
    <t>RUP PAG 98</t>
  </si>
  <si>
    <t>CONTRATAR A PRECIOS UNITARIOS FIJOS, SIN FORMULA DE AJUSTE A MONTO AGOTABLE EL MANTENIMIENTO Y DOTACIÓN DE LOS PARQUES VECINALES Y DE BOLSILLO DE LA LOCALIDAD DE USME EN BOGOTÁ DISTRITO CAPITAL</t>
  </si>
  <si>
    <t>REALIZAR POR EL SISTEMA DE PRESIOS UNITARIOS FIJOS, SIN FORMULA DE AJUSTE, LA RECUPERACIÓN Y EL MANTENIMIENTO DE LAS SUPERFICIES, PISOS DUROS DE
LOS PARQUES DEBIDAMENTE CERTIFICADOS Y GEO REFERENCIADOS POR EL IDRD Y EL DADEP PARA EL GRUPO 3</t>
  </si>
  <si>
    <t>EL DISEÑO Y LAS OBRAS DE CONSTRUCCION, ADECUACION Y MANTENIMIENTO DE PARQUES DE LA LOCALIDAD DE SANTA FE EN BOGOTÁ D.C.</t>
  </si>
  <si>
    <t xml:space="preserve">CONTRATAR A PRECIOS UNITARIOS FIJOS, LA RECUPERACION Y MANTENIMIENTO DE LAS SUPERFICIES, PISOS DUROS DE LOS PARQUES DE ESCALA ZONALES, METROPOLITANOS Y REGIONAL DEBIDAMENTE CERTIFICADOS Y GEOREFERENCIADOS POR EL IDRD Y EL DADEP Y QUE COMPONEN EL SISTEMA DISTRITAL DE PARQUES </t>
  </si>
  <si>
    <t>ALCALDIA LOCAL DE USME</t>
  </si>
  <si>
    <t>ALCALDIA LOCAL DE SANTA FE</t>
  </si>
  <si>
    <t>Del 31/01/2017 al 30/09/2017</t>
  </si>
  <si>
    <t>RUP PSG 364</t>
  </si>
  <si>
    <t>Del 27/02/2018 al 25/02/2019</t>
  </si>
  <si>
    <t>PARA EL CALCULO DEL AREA INTERVENIDA EN EL CONTRATO SE TOMARON EN CUENTA LOS SIGUIENTES ITEMS: 19,3, 20,2 Y 22,2 DEL ACTA DE RECIBO FINAL</t>
  </si>
  <si>
    <t>RUP PSG 404</t>
  </si>
  <si>
    <t>Del 15/09/2009 al 14/06/2010</t>
  </si>
  <si>
    <t>Del 10/01/2013 al 09/09/2013</t>
  </si>
  <si>
    <t>PARA EL CALCULO DEL AREA INTERVENIDA EN EL CONTRATO SE TOMARON EN CUENTA LOS SIGUIENTES ITEMS: 6,2, 6,3, 9,2, 9,5, 9,6, 9,7, 9,8, 9,9, 11,3, 12,1, 12,3, 12,6 y NP 001 DEL ACTA DE RECIBO FINAL</t>
  </si>
  <si>
    <t>PARA EL CALCULO DEL AREA INTERVENIDA EN EL CONTRATO SE TOMARON EN CUENTA LOS SIGUIENTES ITEMS:12001, 12017, 10070, 12059, 12055, 10289, 10835, 12014 DEL ACTA DE RECIBO FINAL</t>
  </si>
  <si>
    <t>MANTENIMIENTO Y REPARACIONES LOCATIVAS A LAS UNIDADES DE PROTECCIÓN INTEGRAL (UPI) DE IDIPRON UPI OASIS, UPI LA RIOJA, UPR PERDOMO Y UPI LA FLORIDA DE ACUERDO CON LAS ESPECIFICACIONES TÉCNICAS REQUERIDAS (SOLO SE RELACIONA LA EXPERIENCIA CORRESPONDIENTE A LAS ACTIVIDADES CORRESPONDIENTES AL CONTRATO DE ESPACIOS DEPORTIVOS Y RELACIONADAS CON EL OBJETO DEL CONTRATO)</t>
  </si>
  <si>
    <t>construccion de recuperacion del espacio publico y mejoramiento de la avenida santander sector comercial del municipio de Barrancabermeja</t>
  </si>
  <si>
    <t>construccion del parque intercambiador vial neomundo y obras complementarias del municipio de Bucaramanga</t>
  </si>
  <si>
    <t>IDIPRON</t>
  </si>
  <si>
    <t xml:space="preserve">ALCALDIA MUNICIPAL DE BARRANCABERMEJA </t>
  </si>
  <si>
    <t>ALCALDIA MUNICIPAL DE BUCARAMAGA</t>
  </si>
  <si>
    <t>Del 02/02/2007 al 27/12/2007</t>
  </si>
  <si>
    <t>CUMPLE 721413</t>
  </si>
  <si>
    <t>RUP PG 17</t>
  </si>
  <si>
    <t>CUMPLE 721531</t>
  </si>
  <si>
    <t>RUP PG 26</t>
  </si>
  <si>
    <t>Construcción de parques recreo - deportivos en urbanizaciones donde se
desarrolla el programa de 100.000 viviendas – zona norte grupo 6 – Santa marta.</t>
  </si>
  <si>
    <t>Contratar por el sistema de preciosunitarios fijos, las obras de Construcción y/o adecuación de parques en las áreas de mejoramiento integral Priorizadas por la SDHT en el marco del Convenio Interadministrativo No. 219(2017 — IDRD) del 20 de abril de 2015, con cargo al proyecto de inversión 1082: Construcción y adecuación de parques y equipamientos para todos.</t>
  </si>
  <si>
    <t>Ejecucion de estudios, diseños, construcción y puesta en funcionamiento de un parque recreo deportivo ubicado en la urbanización la propesridad en el municipio del agrado, departamento de huila.</t>
  </si>
  <si>
    <t>FINDETER</t>
  </si>
  <si>
    <t>Del 14/03/2016 al 25/12/2016</t>
  </si>
  <si>
    <t>RUP PG 143</t>
  </si>
  <si>
    <t>RUP PG 139</t>
  </si>
  <si>
    <t>Del 30/10/2017 al 18/12/2018</t>
  </si>
  <si>
    <t>Del 26/10/2018 al 26/02/2019</t>
  </si>
  <si>
    <t>RUP PG 311</t>
  </si>
  <si>
    <t>CONTRATAR A PRECIOS UNITARIOS FIJOS SIN FORMULA DE REAJUSTE Y A MONTO AGOTABLE EL DIAGNOSTICO, LA INTERVENCIÓN Y MANTENIMIENTO INTEGRAL DE LOS PARQUES VECINALES Y DE BOLSILLO DE LA LOCALIDAD DE SUBA</t>
  </si>
  <si>
    <t>REALIZAR POR EL SISTEMA DE PRECIO GLOBAL FIJO, LOS ESTUDIOS Y DISEÑOS TÉCNICOS Y POR EL SISTEMA DE PRECIOS UNITARIOS FIJOS LAS OBRAS PARA CANCHAS SINTÉTICAS EN DIFERENTES PARQUES DE BOGOTÁ GRUPO 3.</t>
  </si>
  <si>
    <t>REALIZAR POR EL SISTEMA DE PRECIO GLOBAL FIJO, LOS ESTUDIOS Y DISEÑOS TÉCNICOS Y POR EL SISTEMA DE PRECIOS UNITARIOS FIJOS SIN FORMULA DE AJUSTE LA CONSTRUCCIÓN DE LAS OBRAS COMPLEMENTARIAS DEL PARQUE METROPOLITANO EL TUNAL COD: 06-063</t>
  </si>
  <si>
    <t>EN DESARROLLO DEL PRESENTE CONTRATO, EL CONTRATISTA SE OBLIGA PARA CON EL IDRD A REALIZAR POR EL SISTEMA DE PRECIO GLOBAL FIJO LOS DISEÑOS Y ESTUDIOS TÉCNICOS Y POR EL SISTEMA DE PRECIOS UNITARIOS FIJOS SIN FÓRMULA DE AJUSTE LAS OBRAS DE ADECUACIÓN DE DIFERENTES PARQUES UBICADOS EN LA LOCALIDAD DE KENNEDY DE BOGOTÁ DISTRITO CAPITAL</t>
  </si>
  <si>
    <t>REALIZAR POR EL SISTEMA DE PRECIO GLOBAL FIJO LOS ESTUDIOS TÉCNICOS Y LOS DISEÑOS Y POR EL SISTEMA DE PRECIOS UNITARIOS FIJOS SIN FORMULA DE AJUSTE, LA CONSTRUCCIÓN Y ADECUACIÓN DE DIFERENTES PARQUES EN LA LOCALIDAD DE RAFAEL URIBE URIBE DE BOGOTÁ D.C., EN EL MARCO DEL CONVENIO 049 DE 2010</t>
  </si>
  <si>
    <t>EL CONTRATISTA SE OBLIGA CON EL FONDO DE DESARROLLO LOCAL DE PUENTE ARANDA A LA EJECUCIÓN A PRECIOS UNITARIOS FIJOS SIN FÓRMULA DE REAJUSTE LAS OBRAS DE ADECUACIÓN Y MANTENIMIENTO DE PARQUES DE LA LOCALIDAD DE PUENTE ARANDA EN BOGOTÁ D.C.</t>
  </si>
  <si>
    <t>FONDO DE DESARROLLO LOCAL DE SUBA</t>
  </si>
  <si>
    <t>FONDO DE DESARROLLO LOCAL DE PUENTE ARANDA</t>
  </si>
  <si>
    <t>Del 17/05/2017 al 05/07/2018</t>
  </si>
  <si>
    <t>Del 02/02/2017 al 17/12/2017</t>
  </si>
  <si>
    <t>PARA EL CALCULO DEL AREA INTERVENIDA EN EL CONTRATO SE TOMARON EN CUENTA LOS SIGUIENTES ITEMS:5,01, 5,02, 5,03, 5,11, 5,12, 5,18 DE LA CERTIFICACION APORTADA.</t>
  </si>
  <si>
    <t>PARA EL CALCULO DEL AREA INTERVENIDA EN EL CONTRATO SE TOMARON EN CUENTA LOS SIGUIENTES ITEMS:CANCHA FUTBOL 8, CANCHA FUTBOL 11, SENDEROS PEATONALES EN ADOQUIN ARCILLA, SENDEROS PEATONALES EN ADOQUIN CONCRETO Y EMPRADIZACION DE LA CERTIFICACION APORTADA.</t>
  </si>
  <si>
    <t>Del 14/12/2016 al 14/11/2017</t>
  </si>
  <si>
    <t>Del 26/03/2008 al 08/02/2009</t>
  </si>
  <si>
    <t>Del 27/02/2012 al 10/10/2012</t>
  </si>
  <si>
    <t>Del 22/12/2011 al 21/06/2012</t>
  </si>
  <si>
    <t>PAG 36 RUP</t>
  </si>
  <si>
    <t>PAG 44 RUP</t>
  </si>
  <si>
    <t>PAG 88 RUP</t>
  </si>
  <si>
    <t>PAG 91 RUP</t>
  </si>
  <si>
    <t>PAG 97 RUP</t>
  </si>
  <si>
    <t>CONTRATAR LA INTERVENCION Y MEJORAMIENTO INTEGRAL DE LOS PARQUES DE LA LOCALIDAD DE SUBA</t>
  </si>
  <si>
    <t>COSORCIO PARQUES VECINALES</t>
  </si>
  <si>
    <t>Del 13/01/2014 al 13/11/2014</t>
  </si>
  <si>
    <t>DENTRO DE LA VERIFICACION DE LOS REQUISITOS SOLO SE CONSIDERO UNO DE LOS CONTRATOS APORTADOS ( CTO 150 DE 2013) LO ANTERIOR DEBIDO A QUE LOS DOCUMENTO APORTADOS PARA EL CTO 001-15 DEL 2015 NO CONTIENEN NIGUNA INFORMACION, LOS PDF APARECEN EN BLANCO.</t>
  </si>
  <si>
    <t>REALIZAR EL DISEÑO, LA Construcción EL MANTENIMIENTO DE LOS PARQUES VECINALES y DE BOLSILLOPOR EL SISTEMA DE PRECIOSUNITARIOS FIJOS,SIN FORMULA DE REAJUSTEPOR MONTO AGOTABLEEN LA LOCALIDADDECIUDAD BOLíVAR</t>
  </si>
  <si>
    <t>ALCALDIA DE CIUDAD BOLIVAR</t>
  </si>
  <si>
    <t>Del 23/01/2017 al 16/4/2018</t>
  </si>
  <si>
    <t>DENTRO DE LOS DOCUMENTO APORTADOS POR PARTE DEL PROPONENTE NO SE ENCUENTE EL FORMATO No 7 CORRESPONDIENTE AL "PERSONAL MINIMO REQUERIDO"</t>
  </si>
  <si>
    <t>CONSTRUCCION DEL PARQUE LA CEIBA EN LA COMUNA 13 DEL MUNICIPIO DE BUCARAMANGA</t>
  </si>
  <si>
    <t>ALCALDIA MUNICIPAL DE BUCARAMANGA</t>
  </si>
  <si>
    <t>Del 24/09/2018 al 8/7/2019</t>
  </si>
  <si>
    <t>PARA EL CALCULO CORRESPONDIENTE A EL AREA DE CONSTRUCCION SE TUVIERON EN CUENTA LOS ITEMS 1.01, 3.04, 3.05, 3.15, 3.18, 3.19, 4.03, 4.04, 4.05, 4.06, 4.08, 4.11, 4.18, 11.02, 25.10 CORRESPONDIENTES AL PRESUPUESTO DE OBRA PRESENTADO PARQUE LA CEIBA</t>
  </si>
  <si>
    <t>“ADECUACIÓN DE LOS PARQUES TRUPILLOS, AVENIDA DEL RÍO, BASTIDAS Y OTROS PARQUES Y ESCENARIOS DEPORTIVOS DE LA EQUIDAD Y LA ALEGRÍA EN BARRIOS Y CORREGIMIENTOS DEL DISTRITO TURÍSTICO, CULTURAL E HISTÓRICO DE SANTA MARTA ”</t>
  </si>
  <si>
    <t>CONSORCIO PARQUES DEL MAGDALENA</t>
  </si>
  <si>
    <t>Del 21/08/2015 al 30 / 11/2016</t>
  </si>
  <si>
    <t>CONSTRUCCIÓN DEL PARQUE DE LAS AGUAS EN EL DISTRITO DE SANTA MARTA, MAGDALENA, CARIBE.</t>
  </si>
  <si>
    <t>CONSORCIO PARQUE SANTA MARTA</t>
  </si>
  <si>
    <t>Del 21/08/2015 al 21 / 12/2017</t>
  </si>
  <si>
    <t>Realizar por el sistema de precios unitarios fijos, sin formula de ajuste, los diseños, ajustes al diseño, estudios técnicos, construcción, adecuación y mejoramiento de los parque de las diferentes localidades del distrito capital, con cargo al presupuesto de los fondos de desarrollo local</t>
  </si>
  <si>
    <t>Instituto Distrital de Recreacion y Deporte - IDRD</t>
  </si>
  <si>
    <t>Realizar por el sistema de precios unitarios fijos, la recuperación y mantenimiento de las superficies duras de los parques y escenarios del sistema distrital de parques, según especificaciones técnicas de construcción elaboradas por el IDRD con suministro de elementos, insumos, personal y maquinaria</t>
  </si>
  <si>
    <t>Del 1/3/2005 al 28 / 02/2006</t>
  </si>
  <si>
    <t>Del 29/12/2003 al  29/ 03/2005</t>
  </si>
  <si>
    <t xml:space="preserve">CONTRATAR A PRECIOS UNITARIOS FIJOS SIN FORMULA DE REAJUSTE A MONTO AGOTABLE, DIAGNOSTICO, CONSTRUCCIÓN, MANTENIMIENTO, ADECUACIÓN Y DOTACIÓN DE MOBILIARIO DE LOS PARQUES CATALOGADOS COMO VECINALES Y DE BOLSILLO EN LA LOCALIDAD DE USAQUEN . </t>
  </si>
  <si>
    <t xml:space="preserve">FONDO DE DESARROLLO LOCAL DE USAQUEN </t>
  </si>
  <si>
    <t>Del 20/10/2014 al 17/06/2015</t>
  </si>
  <si>
    <t xml:space="preserve">CUMPLE 
</t>
  </si>
  <si>
    <t xml:space="preserve">CONTRATAR MEDIANTE EL SISTEMA DE PRECIOS UNITARIOS FIJOS EL MANTENIMIENTO DE LA INFRAESTRUCTURA FISICA DE LOS PARQUES QUE CONFORMAN EL SISTEMA DISTRITAL DE PARQUES </t>
  </si>
  <si>
    <t>Del 11/102017 al 10/05/2018</t>
  </si>
  <si>
    <t xml:space="preserve">CONTRATAR MEDIANTE EL SISTEMA DE PRECIOS UNITARIOS FIJOS EL SUMINISTRO DE MOBILIARIO URBANO ASI COMO EL MANTENIMIENTO DE LA INFRAESTRUCTURA FISICA DE LOS PARQUES VECINALES Y DE BOLSILLO QUE CONFORMAN EL SISTEMA DISTRITAL DE PARQUES GRUPO 1 </t>
  </si>
  <si>
    <t>Del 18/11/2019 al 17/05/2018</t>
  </si>
  <si>
    <t xml:space="preserve">CONTRATAR A PRECIOS UNITARIOS FIJOS SIN FORMULA DE REAJUSTE EL MANTENIMIENTO INTEGRAL Y/O ADECUACION Y/O RECUPERACION Y/O DOTACIÓN DE LA INFRAESTRUCTURA FISICA DE LOS PARQUES CATALOGADOS COMO VECINALES Y DE BOLSILLO UBICADOS EN LA LOCALIDAD DE RAFAEL URIBE URIBE QUE ESTEN DEBIDAMENTE CERTIFICADOS Y GEOREFERENCIADOS Y EL DADEP Y QUE PERTENEZCAN AL SISTEMA DISTRITAL DE PARQUES Y ESCENARIOS DEL DISTRITO CAPITAL </t>
  </si>
  <si>
    <t xml:space="preserve">FONO DE DESARROLLO LOCAL DE RAFAEL URIBE URBIE </t>
  </si>
  <si>
    <t>Del 26/01/2017 al 8/10/2017</t>
  </si>
  <si>
    <t>CONTRATAR POR EL SISTEMA DE PRECIOS GLOBAL FIJO LOS ESTUDIOS Y DISEÑOS TECNICOS Y POR EL SISTEMA DE PRECIOS UNITARIOS FIJOS SIN FORMULA DE AJUSTE LA CONSTRUCCIÓN Y ADECUACIÓN DE DIFERENTES PARQUES UBICADOS EN LA LOCALIDAD DE CHAPINERO DE BOGOTA</t>
  </si>
  <si>
    <t>Del 17/03/2009 al 29/11/2019</t>
  </si>
  <si>
    <t xml:space="preserve">REALIZAR LA COSNTRUCCIÓN MANTENIMIENTO Y ADECUACION D ELOS PARQUES VECINALES Y DE BOLSILLO POR EL SISTEMA DE PRECISO  UNITARIOS FIJOS A MONTO AGOTABLE EN LA LOCLAIDAD DE CIUDAD BOLIVAR. </t>
  </si>
  <si>
    <t>FONDO DE DESARROLLO LOCAL DE CIUDAD BOLIVAR</t>
  </si>
  <si>
    <t>Del 22/02/2018 al 10/01/2019</t>
  </si>
  <si>
    <t>Del 20/10/2019 al 17/06/2015</t>
  </si>
  <si>
    <t>Del 11/10/207 al 10/07/2018</t>
  </si>
  <si>
    <t xml:space="preserve">Del 18/11/2917 al 01/08/2018 </t>
  </si>
  <si>
    <t xml:space="preserve">CONTRATAR POR EL SISTEMA DE PRECIO GLOBAL FIJO LOS ESTUDIOS Y DISEÑOS TECNICOS GENERALES DEL PARQUE Y POR EL SISTEMA DE PRECIOS UNITARIOS FIJOS SIN FORMULA DE AJUSTE LAS OBRAS DE LA CONSTRUCCIÓN DE LA PRIMERA ETAPA DEL PARQUE METROPOLITANO ZONA FRANCA COD 09-125 </t>
  </si>
  <si>
    <t xml:space="preserve">IDRD </t>
  </si>
  <si>
    <t>Del 23/07/2015 al 30/04/2017</t>
  </si>
  <si>
    <t xml:space="preserve">REALIZAR POR EL SISTEMA DE PRECIO GLOBAL FIJO LOS ESTUDIOS Y DISEÑOS TECNICOS Y POR EL SISTEMA DE PRECIOS UNITARIOS FIJOS LA COSNTRUCCIÓN DE LA PISTA DE BMX DEL PARQUE SIMON BOLIVAR SECTOR SALITRE MAGICO CODIGO 12-2017 EN BOGOTA DC CON CARGO AL PROYECTO 1082 CONSTRUCCION Y ADECUACION DE PARQUES Y EQUIPAMENTO PARA TODO. </t>
  </si>
  <si>
    <t>Del 22/11/2017 al 24/06/2019</t>
  </si>
  <si>
    <t xml:space="preserve">REALIZAR POR EL SISTEMA DE PRECIOS GLOBAL FIJO LOS ESTUDIOS Y DISÑOS TECNICOS Y POR EL SISTEMA DE PRECIOS UNITARIOS FIJOS LA COSNTRUCCIÓN DE PARQUES EN LA LOCALIDAD OCTAVA DE KENNEDY BOGOTA DC. </t>
  </si>
  <si>
    <t xml:space="preserve">ALCALDIA LOCLA DE KENNEDY </t>
  </si>
  <si>
    <t>Del 23/04/2018 al 20/06/2019</t>
  </si>
  <si>
    <t xml:space="preserve">CONTRATAR POR EL SISTEMA DE PRECIOS GLOBAL FIJO LOS DISEÑOS Y ESTUDIOS TECNICOS DE LA PLAZOLETA DE SKATERS Y POR SISTEMA DE PRECIOS UNITARIOS FIJOS SIN FORMULA DE REAJUSTE LA CONSTRUCCION DE LAS OBRAS  DE LA SEGUNDA ETAPA DE LA PLAZOLETA DE SKATERS DEL PARQUES ZONAL FONTANAR DEL RIO. </t>
  </si>
  <si>
    <t>Del 05/10/2015 al 04/09/2016</t>
  </si>
  <si>
    <t xml:space="preserve">CONSTRUCCIÓN DEL PARQUE LA SEÑORITA PRIMERA ETAPA EN EL MUNICIPIO DE BELLO </t>
  </si>
  <si>
    <t xml:space="preserve">AREA METROPOLITANA DE ABURRA </t>
  </si>
  <si>
    <t>Del 22/07/2013 al 17/10/2013</t>
  </si>
  <si>
    <t xml:space="preserve">EJECUTAR A PRECIO GLOBAL FIJO LOS DISEÑOS Y ESTUDIOS TECNICOS Y POR EL SISTEMA DE PRECIOS UNITARIOS FIJOS SIN FORMULA DE REAJUSTE LA COSNTRUCCION, ADECUACION Y MEJORAMIENTO DE PARQUES DE LA LOCALIDAD DE CHAPINERO Y RAFAEL URIBE URIBE DEL DISTRITO CAPITAL DE BOGOTÁ </t>
  </si>
  <si>
    <t>Del 27/02/2006 al 26/09/2006</t>
  </si>
  <si>
    <t xml:space="preserve">Construccion de la primera etapa del parque zonal Tabora </t>
  </si>
  <si>
    <t>Del 12/03/2015 al 29/02/2016</t>
  </si>
  <si>
    <r>
      <t xml:space="preserve">VERIFICANDO EL ACTA DE FINALIZACIÓN DEL CONTRATO, EL VALOR CORRECTO ES 4.712.466.050. </t>
    </r>
    <r>
      <rPr>
        <sz val="12"/>
        <color rgb="FFFF0000"/>
        <rFont val="Arial"/>
        <family val="2"/>
      </rPr>
      <t>SE CAMBIÓ</t>
    </r>
  </si>
  <si>
    <t>CONSTRUCCION DE LA SEGUNDA ETAPA DEL PARQUE METROPOLITANO EL PORVENIR</t>
  </si>
  <si>
    <t>Del 4/07/2017 al 15/03/2018</t>
  </si>
  <si>
    <t xml:space="preserve">REALIZAR  POR EL SISTEMA  DE PRECIO GLOBAL FIJO EL AJUSTE A LOS ESTUDIOS Y DISEÑOS DE ARQUITECTURA E INGENIERIA Y POR EL SISTEMA DE PRECIOS UNITARIOS FIJOS LAS OBRAS DE CONSTRUCCION  DE LA PRIMERA ETAPA DEL PARQUE ZONAL  LA ESPERANZA </t>
  </si>
  <si>
    <t xml:space="preserve">Del 3/11/2017 al 15/03/2019 </t>
  </si>
  <si>
    <r>
      <t xml:space="preserve">1. VERIFICANDO LA FECHA DE FINALIZACIÓN DEL CONTRATO, LA CORRECTA ES 15/03/2019. </t>
    </r>
    <r>
      <rPr>
        <sz val="12"/>
        <color rgb="FFFF0000"/>
        <rFont val="Arial"/>
        <family val="2"/>
      </rPr>
      <t xml:space="preserve">SE CAMBIÓ
</t>
    </r>
    <r>
      <rPr>
        <sz val="12"/>
        <color theme="1"/>
        <rFont val="Arial"/>
        <family val="2"/>
      </rPr>
      <t xml:space="preserve">2. VERIFICANDO EN EL ACTA DE RECIBO FINAL DEL CONTRATO, EL VALOR CORRECTO ES 8.165.752.943. </t>
    </r>
    <r>
      <rPr>
        <sz val="12"/>
        <color rgb="FFFF0000"/>
        <rFont val="Arial"/>
        <family val="2"/>
      </rPr>
      <t>SE CAMBIÓ</t>
    </r>
  </si>
  <si>
    <t>EJECUCION A MONTO AGOTABLE DE ESTUDIOS, DISEÑOS Y ACTIVIDADES DE CONSERVACION, ADECUACION Y MANTENIMIENTO DE LA INFRAESTRUCTURA VIAL EXISTENTE PARA LA IMPLEMENTACION DE LOS BICICARRILES EN BOGOTA D.C. GRUPO 2 SANTA FE, SAN CRISTOBAL, LOS MARTIRES, CIUDAD BOLIVAR, PUENTE ARANDA, USME TUNJUELITO, BOSA, KENNEDY, TEUSAQUILLO, ANTONIO NARIÑO, LA CANDELARIA, RAFAEL URIBE URIBE Y EL BICICARRIL DEL CANAL DEL FUCHA EN BOGOTA D.C.</t>
  </si>
  <si>
    <t>IDU</t>
  </si>
  <si>
    <t>Del 10/02/2015 al 9/03/2017</t>
  </si>
  <si>
    <t xml:space="preserve">
1. EL CONTRATO PRESENTADO POR EL INTEGRANTE DEL CONSORCIO NO CUMPLE CON LAS CONDICIONES DEL OBJETO CONTRACTUAL EXIGIDO EN LOS PLIEGOS. SIN EMBARGO, SE TIENEN EN CUENTA LAS ACTIVIDADES DE OBRAS CIVILES REALIZADAS EN EL PROYECTO PARQUE LINEAL FUCHA. OBRAS CIVILES + COMPONENTES + AIU + AJUSTES, PARA CALCULAR A PARTIR DE ESTAS, EL VALOR CON EL QUE SERÁ EVALUADO. </t>
  </si>
  <si>
    <t>REALIZAR POR EL SISTEMA DE PRECIO GLOBAL FIJO LOS DISEÑOS Y ESTUDIOS TÉCNICOS Y POR EL SISTEMA DE PRECIOS UNITARIOS FIJOS SIN FÓRMULA DE AJUSTE LAS OBRAS DE ADECUACIÓN DE DIFERENTES PARQUES UBICADOS EN LA LOCALIADAD DE SUBA DE BOGOTÁ DISTRITO CAPITAL</t>
  </si>
  <si>
    <t>Del 03/03/2008 al 30/12/2008</t>
  </si>
  <si>
    <t>CONTRATAR LA EJECUCIÓN DE OBRAS DE LAS INTERVENCIONES DE MEJORAMIENTO EN LAS ÁREAS PRIORIZADAS POR LA SECRETARÍA EN EL MARCO DEL PLAN DE DESARROLLO DISTRITAL 2016-2020. "BOGOTÁ MEJOR PARA TODOS"</t>
  </si>
  <si>
    <t>SECRETARÍA DISTRITAL DE HABITAT</t>
  </si>
  <si>
    <t>Del 05/04/2018 al 18/11/2018</t>
  </si>
  <si>
    <r>
      <t xml:space="preserve">1, REVISANDO EL CERTIFICADO APORTADO, SE VERIFICA EL PORCENTAJE DE PARTICIPACIÓN DE CONSTRUCTORA VALHER S.A.S. EL PORCENTAJE CORRECTO ES 75%. </t>
    </r>
    <r>
      <rPr>
        <sz val="12"/>
        <color rgb="FFFF0000"/>
        <rFont val="Arial"/>
        <family val="2"/>
      </rPr>
      <t>SE CAMBIÓ</t>
    </r>
  </si>
  <si>
    <t>REALIZAR POR EL SISTEMA DE PRECIOS UNITARIOS FIJOS SIN FÓRMULA DE REAJUSTE LA CONSTRUCCIÓN DE LOS PARQUES VECINALES IDENTIFICADOS CON LOS CÓDIGOS 19-122; 19-210, 19-285 Y DE BOLSILLO IDENTIFICADO CON EL CÓDIGO 19-524, CONFORME A LOS ESTUDIOS Y DISEÑOS CON QUE CUENTA LA ALCALDÍA LOCAL DE CIUDAD BOLIVAR</t>
  </si>
  <si>
    <t>ALCALDÍA LOCAL DE CIUDAD BOLIVAR</t>
  </si>
  <si>
    <t>Del 10/12/2014 al 06/12/2015</t>
  </si>
  <si>
    <t>CONTRATAR A PRECIOS UNITARIOS FIJOS, LAS CONSTRUCCIÓN, ADECUACIÓN Y DOTACIÓN DE TODA LA INFRAESTRUCTURA FÍSICA DEL PARQUE VECINAL LAGUNETA UBICADO EN LA LOCALIDAD DE TUNJUELITO</t>
  </si>
  <si>
    <t>ALCALDÍA LOCAL DE TUNJUELITO</t>
  </si>
  <si>
    <t>Del 25/01/2016 al 24/04/2018</t>
  </si>
  <si>
    <t xml:space="preserve">REALIZAR POR EL SISTEMA DE PRECIO GLOBAL FIJO, LOS DISEÑOS Y ESTUDIO TÉCNICOS Y POR EL SISTEMA DE PRECIOS UNITARIOS FIJOS SIN FÓRMULA DE AJUSTE, LA CONSTRUCCIÓN Y ADECUACIÓN DE DIFERENTES PARQUES DE LA LOCALIDAD DE SUBA DE BOGOTÁ. </t>
  </si>
  <si>
    <t>Del 16/03/2010 al 30/09/2010</t>
  </si>
  <si>
    <t>1. SE CORRIGE EL VALOR DEL CONTRATO TENIENDO EN CUENTA QUE SE DESCUENTA EL VALOR DE LA FASE DE DISEÑOS. EL VALOR CORRECTO ES: 754.885.238</t>
  </si>
  <si>
    <t xml:space="preserve">CONTRATAR A PRECIOS UNITARIOS FIJOS, SIN FÓRMULA DE AJUSTE Y A MONTO AGOTABLE EL MANTENIEMIENTO, REMODELACIÓN, ADECUACIÓN, RECUPERACIÓN INTEGRAL PREVENTIVA Y CORRECTIVA E INFRAESTRUCTURA FÍSICA DEL ESPACIO PÚBLICO INCLUIDOS LOS PARQUES CATALOGADOS COMO VECINALES Y DE BOLSILLO UBICADOS EN LA LOCALIDAD DE TUNJUELITO, QUE ESTEN DEBIDAMENTE CERTIFICADOS Y GEOREFERENCIADOS POR EL IDRD Y EL DADEP Y QUE PERTENEZCAN EL SISTEMA INTEGRAL DE PARQUES Y ESCENARIOS DEL DISTRITO CAPITAL. </t>
  </si>
  <si>
    <t>Del 24/02/2017 al 20/01/2018</t>
  </si>
  <si>
    <r>
      <t xml:space="preserve">1, REVISANDO EL CERTIFICADO APORTADO, SE VERIFICA EL PORCENTAJE DE PARTICIPACIÓN DE CONSTRUCTORA VALHER S.A.S. EL PORCENTAJE CORRECTO ES 5%. </t>
    </r>
    <r>
      <rPr>
        <sz val="12"/>
        <color rgb="FFFF0000"/>
        <rFont val="Arial"/>
        <family val="2"/>
      </rPr>
      <t>SE CAMBIÓ</t>
    </r>
  </si>
  <si>
    <t>CONTRATAR A PRECIOS UNITARIOS FIJOS, SIN FORMULA DE AJUSTE Y A MONTO AGOTABLE EL MANTENIMIENTO, LA REMODELACION, ADECUACION, RECUPERACION INTEGRAL PREVENTIVA Y CORRECTIVA E INFRAESTRUCTURA FISICA DE LOS PARQUES CATALOGADOS COMO VECINALES Y DE BOLSILLO UBICADOS EN LA LOCALIDAD DE PUENTE ARANDA, QUE ESTEN DEBIDAMENTE CERTIFICADOS Y GEOREFERENCIADOS POR EL IDRD Y EL DADEP Y QUE PERTENEZCAN AL SISTEMA DISTRITAL DE PARQUES Y ESCENARIOS DEL DISTRITO CAPITAL.</t>
  </si>
  <si>
    <t>FDLPA</t>
  </si>
  <si>
    <t>Del 22/02/2017 al 21/08/2017</t>
  </si>
  <si>
    <t xml:space="preserve">1. SE CALCULA EL ÁREA INTERVENIDA A PARTIR DE LA SUMATORIA DE LOS SIGUIENTES ITEMS: 3.1.1 - 2.1.1 -  2.2.1 - 2.2.2 - NP 26 - NP 124 - NP 125 - NP 136. </t>
  </si>
  <si>
    <t>Del 15/01/2018 al 29/07/2018</t>
  </si>
  <si>
    <t xml:space="preserve">1. SE CALCULA EL ÁREA INTERVENIDA A PARTIR DE LA SUMATORIA DE LOS SIGUIENTES ITEMS: 7.1.1 - NP 24 - NP 25 - NP 27 - NP 80 - NP 84. </t>
  </si>
  <si>
    <t>CONTRATAR MEDIANTE EL SISTEMA DE PRECIOS UNITARIOS FIJOS, EL SUMINISTRO E INSTALACIÓN DE MOBILIARIO URBANO, ASÍ COMO EL MANTENIMIENTO DE LA INFRAESTRUCTURA FÍSICA DE LOS PARQUES VECINALES Y DE BOLSILLO QUE CONFORMAN EL SISTEMA DISTRITAL DE PARQUES (GRUPO No. 3)</t>
  </si>
  <si>
    <t>Del 15/12/2017 al 14/09/2018</t>
  </si>
  <si>
    <t xml:space="preserve">1, PARA EFECTOS DE DILIGENCIAR EL FORMATO, SE TIENE EN CUENTA EL DOCUMENTO DE APOYO DE CANTIDADES APORTADO, PERO DEBE SUMINISTRAR UN CERTIFICADO QUE SOPORTE DICHA CANTIDAD O EN SU DEFECTO UN DOCUMENTO LEGIBLE OFICIAL PARA VERIFICAR CANTIDADES. </t>
  </si>
  <si>
    <t>EJECUTAR A MONTO AGOTABLE LAS ACTIVIDADES DE MEJORAMIENTO INTEGRAL DE PARQUES DE LA LOCALIDAD DE TEUSAQUILLO EN LA SICUDAD DE BOGOTA DC DE CONFORMIDAD CON LOS ESTUDIOS TECNICOS, ANEXO TECNICO Y APENDICES</t>
  </si>
  <si>
    <t>FDLT</t>
  </si>
  <si>
    <t>Del 7/03/2018 al 06/09/2018</t>
  </si>
  <si>
    <t>CONSTRUCCIÓN PARQUE TUNAL CON CODIGO IDRD No. 06-031, CATALOGADO COMO VECINAL UBICADO EN LA LOCALIDAD DE TUNJUELITO</t>
  </si>
  <si>
    <t>FONDO DESARROLLO LOCAL DE TUNJUELITO</t>
  </si>
  <si>
    <t>Del 16/02/2018 al 29/08/2018</t>
  </si>
  <si>
    <t>PARA EL CALCULO DEL AREA INTERVENIDA EN EL CONTRATO SE TOMARON EN CUENTA LOS SIGUIENTES ITEMS: C25, C27. C28. 2C29 Y C30 .  ACTA DE RECIBO FINAL.</t>
  </si>
  <si>
    <t>DIAGNÓSTICO, MANTENIMIENTO, ADECUACIÓN Y DOTACIÓN DE   MOBILIARIO   DE   LOS   PARQUES   CATALOGADOS   COMO   VECINALES   Y   DE BOLSILLO, EN LA LOCALIDAD DE USAQUÉN EN BOGOTÁ D.C.”</t>
  </si>
  <si>
    <t xml:space="preserve">ALCALDIA LOCAL DE USAQUEN </t>
  </si>
  <si>
    <t>Del 14/10/2015 al 13/05/2016</t>
  </si>
  <si>
    <t>MANTENIMIENTO Y EMBELLECIMIENTO DE LOS PARQUES ECOTURISTICOS DE PROPIEDAD DE LA CORPORACION AUTONOMA REGIONAL -CAR</t>
  </si>
  <si>
    <t>CAR</t>
  </si>
  <si>
    <t>Del 25/09/2015 al 24/03/2017</t>
  </si>
  <si>
    <t>REALIZAR LA DOTACION DE MOBILIARIO URBANO, INSTALACION Y SUMINISTRO DE LOS JUEGOS INFANTILES Y ESTRUCTURAS DEPORTIVAS PARA LOS PARQUES DE LA CORPORACION: EMBALSE DEL NEUSA, RIO NEUSA, PUENTE SOPO, EMBALSE EL HATO Y RFPP LAGUNBA DEL CACIQUE GUATACITA Y CUCHILLA DE PEÑAS BLANCAS</t>
  </si>
  <si>
    <t>Del 13/09/2012 al 27/05/2013</t>
  </si>
  <si>
    <t>PARA EL CALCULO DEL AREA INTERVENIDA EN EL CONTRATO SE TOMARON EN CUENTA LOS SIGUIENTES ITEMS:  1.30 .  ACTA DE RECIBO FINAL.</t>
  </si>
  <si>
    <t>CONTRATAR MEDIANTE EL SISTEMA DE PRECIOS UNITARIOS FIJOS, EL MANTENIMIENTO DE LA INSFRAESTRUCTURA FISICA DE LOS PARQUES CATALOGADOS COMO GRANDES ESCENARIOS QUE CONFORMAN EL SISTEMA DISTRITAL DE PARQUES</t>
  </si>
  <si>
    <t>Del 19/12/2016 al 18/06/2017</t>
  </si>
  <si>
    <t>REALIZAR POR EL SISTEMA DE PRECIOS GLOBAL FIJO LOS DISEÑOS Y ESTUDIOS TECNICOS Y POR EL SISTEMA DE PRECIOS UNITARIOS FIJOS SIN FORMULA DE AJUSTE LA CONSTRUCCION, REMODELACION Y EMBELLECIMIENTO DE DIFERENTES PARQUES EN LA LOCALIDAD DE LOS MARTIRES DE BOGOTA DISTRITO</t>
  </si>
  <si>
    <t>FONDO DESARROLLO LOCAL DE LOS MARTIRES</t>
  </si>
  <si>
    <t>Del 12/10/2011 al 15/09/2012</t>
  </si>
  <si>
    <t>NO HÁBIL</t>
  </si>
  <si>
    <t xml:space="preserve">NO HABIL </t>
  </si>
  <si>
    <t xml:space="preserve">K RESIDUAL </t>
  </si>
  <si>
    <t>Remitirse a la evaluación, financiera, juridica y/o técncia según corresponda.</t>
  </si>
  <si>
    <t>COMITÉ JURIDICO EVALUADOR:</t>
  </si>
  <si>
    <t> DANIEL BARACALDO</t>
  </si>
  <si>
    <t> MONICA HERNANDEZ</t>
  </si>
  <si>
    <t> ISAURO ALVARADO</t>
  </si>
  <si>
    <t> GABRIEL RADA</t>
  </si>
  <si>
    <t>COMITÉ TECNICO EVALUADOR:</t>
  </si>
  <si>
    <t>ESTEBAN MARTINEZ</t>
  </si>
  <si>
    <t>FREDY SANCHEZ</t>
  </si>
  <si>
    <t>CHRISTIAN CERINZA</t>
  </si>
  <si>
    <t>RODRIGO PUENTES</t>
  </si>
  <si>
    <t>COMITÉ FINANCIERO EVALUADOR:</t>
  </si>
  <si>
    <t>JEISON ORTIZ</t>
  </si>
  <si>
    <t>JUAN MANUEL BARRERA</t>
  </si>
  <si>
    <t>SUBSANO</t>
  </si>
  <si>
    <t>JURIDICO</t>
  </si>
  <si>
    <t>TECNICO</t>
  </si>
  <si>
    <t xml:space="preserve">JURIDICO </t>
  </si>
  <si>
    <t>FINANCIERO</t>
  </si>
  <si>
    <t xml:space="preserve">SUBSANO </t>
  </si>
  <si>
    <t>EL PROPONENTE SUBSANO EL FORMATO Nro. 7
PERSONAL MÍNIMO REQUERIDO</t>
  </si>
  <si>
    <t>DEL 15/02/2017 AL 01/11/2017</t>
  </si>
  <si>
    <t xml:space="preserve">Del 15/02/2017 al 14/11/2017 </t>
  </si>
  <si>
    <t xml:space="preserve"> CUMPLE</t>
  </si>
  <si>
    <t>CUMPLE 721411</t>
  </si>
  <si>
    <t>EL PROPONENTE SUBSANA ANEXANDO LA CERTIFICACIÓN PARA EL CONTRATO 2719 DE 2016 DONDE SE TOMA EL ÁREA INTERVENIDA DE 20751,27 PARA ZONAS DE ALAMEDAS, CANCHAS, ANDENES, PLAZOLETAS, BIOSALUDABLES.</t>
  </si>
  <si>
    <t>NO SUBSANO</t>
  </si>
  <si>
    <t>PARA EL CALCULO DEL AREA INTERVENIDA EN EL CONTRATO SE TOMARON EN CUENTA LOS SIGUIENTES ITEMS: 7,3 - 7,4 - 7,8 - 7,9 - 7,11 - 7,15 - y 7,16 DEL ACTA DE RECIBO FINAL.</t>
  </si>
  <si>
    <t xml:space="preserve">PARA EL CALCULO DEL AREA INTERVENIDA EN EL CONTRATO SE TOMARON EN CUENTA LOS SIGUIENTES ITEMS: 7,3 - 7,4 - 7,8 - 7,9 - 7,11 - 7,15 - y 7,16 DEL ACTA DE RECIBO FINAL. </t>
  </si>
  <si>
    <t>HABIL</t>
  </si>
  <si>
    <t>RECHAZADO</t>
  </si>
  <si>
    <t>EL PROPONENTE ANEXA EN LA SUBSANACION UN CUADRO RESUMEN EN DONDE CONSOLIDA LAS AREAS REFERENTES A ALGUNO DE LOS REQUISITOS DE CONSTRUCCION, INTERVENCION, MANTENIMIENTO, REHABILITACION, ACTUALIZACION Y ADECUACION DE PARQUES O PLAZOLETAS O CAMPOS DEPORTIVOS. NO HA SIDO POSIBLE CONSTATAR EL AREA PRESENTADA POR EL PROPONENTE, DEBIDO A QUE REALIZA UNAS CONVERSIONES DE VOLUMEN A AREA QUE NO SON CLARAS PARA SER INCLUIDAS DENTRO DE LA SUMA DE AREAS, TENIENDO EN CUENTA LO ANTERIOR SE TOMA COMO AREA INTERVENIDA LA DESCRITA EN EL CERTIFICADO DEL CONTRATO, CON UN AREA DE 21386,36 M2.</t>
  </si>
  <si>
    <t xml:space="preserve">1, UNA VEZ VERIFICADO EL NÚMERO DEL CONTRATO EN EL RUP, SE EVIDENCIA QUE EL NOMBRE DE CONTRATISTA CONSIGNADO ES "CONSORCIO VALHER" CUANDO EN EL CERTIFICADO DEL CONTRATO APARECE CONSORCIO SANTA MARTHA
 </t>
  </si>
  <si>
    <t xml:space="preserve">1, UNA VEZ VERIFICADO EL NÚMERO DEL CONTRATO EN EL RUP, SE EVIDENCIA QUE EL NOMBRE DE CONTRATISTA CONSIGNADO ES "CONSORCIO VALHER" CUANDO EN EL CERTIFICADO DEL CONTRATO APARECE CONSORCIO SANTA MARTHA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</si>
</sst>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164" formatCode="_-\$* #,##0_-;&quot;-$&quot;* #,##0_-;_-\$* \-_-;_-@_-"/>
    <numFmt numFmtId="165" formatCode="_-* #,##0.00\ &quot;€&quot;_-;\-* #,##0.00\ &quot;€&quot;_-;_-* &quot;-&quot;??\ &quot;€&quot;_-;_-@_-"/>
    <numFmt numFmtId="166" formatCode="_-* #,##0.00_-;\-* #,##0.00_-;_-* \-??_-;_-@_-"/>
    <numFmt numFmtId="167" formatCode="_-* #,##0.00_-;\-* #,##0.00_-;_-* &quot;-&quot;_-;_-@_-"/>
    <numFmt numFmtId="168" formatCode="_ * #,##0.00_ ;_ * \-#,##0.00_ ;_ * &quot;-&quot;??_ ;_ @_ "/>
    <numFmt numFmtId="169" formatCode="_-&quot;$&quot;\ * #,##0.00_-;\-&quot;$&quot;\ * #,##0.00_-;_-&quot;$&quot;\ * &quot;-&quot;_-;_-@_-"/>
    <numFmt numFmtId="170" formatCode="#,##0_ ;[Red]\-#,##0\ "/>
    <numFmt numFmtId="171" formatCode="_-* #,##0.00\ &quot;Pts&quot;_-;\-* #,##0.00\ &quot;Pts&quot;_-;_-* &quot;-&quot;??\ &quot;Pts&quot;_-;_-@_-"/>
    <numFmt numFmtId="172" formatCode="_-* #,##0.00\ _P_t_s_-;\-* #,##0.00\ _P_t_s_-;_-* &quot;-&quot;??\ _P_t_s_-;_-@_-"/>
    <numFmt numFmtId="173" formatCode="0.00_)"/>
  </numFmts>
  <fonts count="80"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4"/>
      <color rgb="FF000000"/>
      <name val="Calibri"/>
      <family val="2"/>
      <charset val="1"/>
    </font>
    <font>
      <b/>
      <sz val="20"/>
      <color rgb="FF000000"/>
      <name val="Calibri"/>
      <family val="2"/>
      <charset val="1"/>
    </font>
    <font>
      <b/>
      <sz val="12"/>
      <color rgb="FF000000"/>
      <name val="Calibri"/>
      <family val="2"/>
      <charset val="1"/>
    </font>
    <font>
      <sz val="11"/>
      <color rgb="FF000000"/>
      <name val="Calibri"/>
      <family val="2"/>
      <charset val="1"/>
    </font>
    <font>
      <sz val="10"/>
      <name val="Arial"/>
      <family val="2"/>
    </font>
    <font>
      <b/>
      <sz val="18"/>
      <color rgb="FF000000"/>
      <name val="Calibri"/>
      <family val="2"/>
    </font>
    <font>
      <sz val="12"/>
      <color rgb="FF000000"/>
      <name val="Arial"/>
      <family val="2"/>
    </font>
    <font>
      <b/>
      <sz val="20"/>
      <name val="Arial"/>
      <family val="2"/>
      <charset val="1"/>
    </font>
    <font>
      <b/>
      <sz val="14"/>
      <name val="Arial"/>
      <family val="2"/>
      <charset val="1"/>
    </font>
    <font>
      <b/>
      <sz val="26"/>
      <name val="Arial"/>
      <family val="2"/>
      <charset val="1"/>
    </font>
    <font>
      <b/>
      <sz val="12"/>
      <name val="Arial"/>
      <family val="2"/>
      <charset val="1"/>
    </font>
    <font>
      <b/>
      <sz val="12"/>
      <color rgb="FF44546A"/>
      <name val="Arial"/>
      <family val="2"/>
      <charset val="1"/>
    </font>
    <font>
      <sz val="12"/>
      <name val="Arial"/>
      <family val="2"/>
      <charset val="1"/>
    </font>
    <font>
      <b/>
      <sz val="18"/>
      <color rgb="FFFF0000"/>
      <name val="Calibri"/>
      <family val="2"/>
    </font>
    <font>
      <b/>
      <sz val="18"/>
      <color rgb="FFFF0000"/>
      <name val="Calibri"/>
      <family val="2"/>
      <charset val="1"/>
    </font>
    <font>
      <sz val="18"/>
      <color rgb="FF000000"/>
      <name val="Calibri"/>
      <family val="2"/>
      <charset val="1"/>
    </font>
    <font>
      <b/>
      <sz val="11"/>
      <color rgb="FFFFFFFF"/>
      <name val="Arial"/>
      <family val="2"/>
    </font>
    <font>
      <sz val="11"/>
      <color rgb="FF111111"/>
      <name val="Arial"/>
      <family val="2"/>
    </font>
    <font>
      <sz val="20"/>
      <color rgb="FF000000"/>
      <name val="Calibri"/>
      <family val="2"/>
      <charset val="1"/>
    </font>
    <font>
      <sz val="11"/>
      <color indexed="8"/>
      <name val="Calibri"/>
      <family val="2"/>
    </font>
    <font>
      <b/>
      <sz val="12"/>
      <color theme="1"/>
      <name val="Arial"/>
      <family val="2"/>
      <charset val="1"/>
    </font>
    <font>
      <sz val="12"/>
      <name val="Arial"/>
      <family val="2"/>
    </font>
    <font>
      <sz val="12"/>
      <color rgb="FF000000"/>
      <name val="Calibri"/>
      <family val="2"/>
      <charset val="1"/>
    </font>
    <font>
      <b/>
      <sz val="12"/>
      <name val="Arial"/>
      <family val="2"/>
    </font>
    <font>
      <b/>
      <sz val="18"/>
      <color theme="1"/>
      <name val="Calibri"/>
      <family val="2"/>
    </font>
    <font>
      <b/>
      <u/>
      <sz val="18"/>
      <color rgb="FFFF0000"/>
      <name val="Calibri"/>
      <family val="2"/>
    </font>
    <font>
      <sz val="18"/>
      <color rgb="FF000000"/>
      <name val="Calibri"/>
      <family val="2"/>
    </font>
    <font>
      <sz val="11"/>
      <color theme="1"/>
      <name val="Calibri"/>
      <family val="2"/>
    </font>
    <font>
      <sz val="11"/>
      <color theme="1"/>
      <name val="Calibri"/>
      <family val="2"/>
    </font>
    <font>
      <b/>
      <sz val="11"/>
      <color theme="1"/>
      <name val="Calibri"/>
      <family val="2"/>
      <scheme val="minor"/>
    </font>
    <font>
      <b/>
      <sz val="14"/>
      <color theme="1"/>
      <name val="Calibri"/>
      <family val="2"/>
      <scheme val="minor"/>
    </font>
    <font>
      <b/>
      <sz val="16"/>
      <color theme="1"/>
      <name val="Calibri"/>
      <family val="2"/>
      <scheme val="minor"/>
    </font>
    <font>
      <b/>
      <sz val="11"/>
      <color theme="1"/>
      <name val="Arial Narrow"/>
      <family val="2"/>
    </font>
    <font>
      <b/>
      <sz val="10"/>
      <color theme="1"/>
      <name val="Calibri"/>
      <family val="2"/>
      <scheme val="minor"/>
    </font>
    <font>
      <b/>
      <sz val="22"/>
      <color rgb="FF000000"/>
      <name val="Calibri"/>
      <family val="2"/>
    </font>
    <font>
      <b/>
      <sz val="12"/>
      <color rgb="FFFF0000"/>
      <name val="Arial"/>
      <family val="2"/>
    </font>
    <font>
      <b/>
      <sz val="12"/>
      <color rgb="FFFF0000"/>
      <name val="Arial"/>
      <family val="2"/>
      <charset val="1"/>
    </font>
    <font>
      <b/>
      <sz val="11"/>
      <color rgb="FF000000"/>
      <name val="Calibri"/>
      <family val="2"/>
    </font>
    <font>
      <b/>
      <sz val="14"/>
      <name val="Arial"/>
      <family val="2"/>
    </font>
    <font>
      <b/>
      <sz val="16"/>
      <color rgb="FFFF0000"/>
      <name val="Arial"/>
      <family val="2"/>
    </font>
    <font>
      <b/>
      <sz val="16"/>
      <name val="Arial"/>
      <family val="2"/>
    </font>
    <font>
      <sz val="16"/>
      <color rgb="FF000000"/>
      <name val="Calibri"/>
      <family val="2"/>
      <charset val="1"/>
    </font>
    <font>
      <sz val="18"/>
      <color theme="1"/>
      <name val="Calibri"/>
      <family val="2"/>
    </font>
    <font>
      <b/>
      <sz val="16"/>
      <color theme="1"/>
      <name val="Arial"/>
      <family val="2"/>
    </font>
    <font>
      <i/>
      <sz val="11"/>
      <color rgb="FF000000"/>
      <name val="Arial"/>
      <family val="2"/>
    </font>
    <font>
      <sz val="11"/>
      <color rgb="FF000000"/>
      <name val="Arial"/>
      <family val="2"/>
    </font>
    <font>
      <sz val="14"/>
      <color rgb="FF000000"/>
      <name val="Arial"/>
      <family val="2"/>
    </font>
    <font>
      <b/>
      <sz val="9"/>
      <name val="Arial"/>
      <family val="2"/>
    </font>
    <font>
      <sz val="9"/>
      <name val="Arial"/>
      <family val="2"/>
    </font>
    <font>
      <b/>
      <sz val="22"/>
      <color rgb="FFFF0000"/>
      <name val="Arial"/>
      <family val="2"/>
    </font>
    <font>
      <sz val="12"/>
      <color rgb="FFFF0000"/>
      <name val="Arial"/>
      <family val="2"/>
      <charset val="1"/>
    </font>
    <font>
      <b/>
      <sz val="12"/>
      <color rgb="FFFF0000"/>
      <name val="Calibri"/>
      <family val="2"/>
    </font>
    <font>
      <sz val="11"/>
      <color rgb="FFFF0000"/>
      <name val="Calibri"/>
      <family val="2"/>
      <charset val="1"/>
    </font>
    <font>
      <b/>
      <sz val="36"/>
      <color rgb="FFFF0000"/>
      <name val="Calibri"/>
      <family val="2"/>
    </font>
    <font>
      <sz val="11"/>
      <color rgb="FFFF0000"/>
      <name val="Calibri"/>
      <family val="2"/>
      <scheme val="minor"/>
    </font>
    <font>
      <b/>
      <sz val="16"/>
      <name val="Calibri"/>
      <family val="2"/>
    </font>
    <font>
      <b/>
      <sz val="18"/>
      <name val="Calibri"/>
      <family val="2"/>
    </font>
    <font>
      <b/>
      <sz val="22"/>
      <name val="Arial"/>
      <family val="2"/>
    </font>
    <font>
      <sz val="12"/>
      <color rgb="FFFF0000"/>
      <name val="Arial"/>
      <family val="2"/>
    </font>
    <font>
      <sz val="12"/>
      <color theme="1"/>
      <name val="Arial"/>
      <family val="2"/>
    </font>
    <font>
      <b/>
      <sz val="12"/>
      <color rgb="FF000000"/>
      <name val="Calibri"/>
      <family val="2"/>
    </font>
    <font>
      <sz val="10"/>
      <color theme="1"/>
      <name val="Calibri"/>
      <family val="2"/>
      <scheme val="minor"/>
    </font>
    <font>
      <sz val="11"/>
      <name val="Calibri"/>
      <family val="2"/>
      <charset val="1"/>
    </font>
    <font>
      <b/>
      <sz val="11"/>
      <color rgb="FFFF0000"/>
      <name val="Calibri"/>
      <family val="2"/>
    </font>
    <font>
      <b/>
      <sz val="11"/>
      <color theme="1"/>
      <name val="Calibri"/>
      <family val="2"/>
    </font>
    <font>
      <sz val="11"/>
      <color theme="1"/>
      <name val="Calibri"/>
      <family val="2"/>
      <charset val="1"/>
    </font>
    <font>
      <b/>
      <sz val="22"/>
      <color theme="1"/>
      <name val="Arial"/>
      <family val="2"/>
      <charset val="1"/>
    </font>
    <font>
      <b/>
      <sz val="12"/>
      <color theme="1"/>
      <name val="Arial"/>
      <family val="2"/>
    </font>
    <font>
      <b/>
      <sz val="22"/>
      <color theme="1"/>
      <name val="Arial"/>
      <family val="2"/>
    </font>
    <font>
      <b/>
      <sz val="10"/>
      <color rgb="FF000000"/>
      <name val="Times New Roman"/>
      <family val="1"/>
    </font>
    <font>
      <b/>
      <sz val="11"/>
      <name val="Calibri"/>
      <family val="2"/>
    </font>
    <font>
      <b/>
      <sz val="11"/>
      <color rgb="FFFF0000"/>
      <name val="Calibri"/>
      <family val="2"/>
      <scheme val="minor"/>
    </font>
    <font>
      <sz val="20"/>
      <name val="Courier"/>
    </font>
  </fonts>
  <fills count="20">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rgb="FFFFFF99"/>
        <bgColor rgb="FFFFFFCC"/>
      </patternFill>
    </fill>
    <fill>
      <patternFill patternType="solid">
        <fgColor rgb="FFCCFFCC"/>
        <bgColor rgb="FFCCFFFF"/>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rgb="FFC0C0C0"/>
        <bgColor indexed="64"/>
      </patternFill>
    </fill>
    <fill>
      <patternFill patternType="solid">
        <fgColor theme="1" tint="0.249977111117893"/>
        <bgColor indexed="64"/>
      </patternFill>
    </fill>
    <fill>
      <patternFill patternType="solid">
        <fgColor theme="0"/>
        <bgColor indexed="64"/>
      </patternFill>
    </fill>
    <fill>
      <patternFill patternType="solid">
        <fgColor theme="5" tint="0.79998168889431442"/>
        <bgColor indexed="64"/>
      </patternFill>
    </fill>
    <fill>
      <patternFill patternType="solid">
        <fgColor theme="0"/>
        <bgColor indexed="9"/>
      </patternFill>
    </fill>
    <fill>
      <patternFill patternType="solid">
        <fgColor theme="0" tint="-0.14999847407452621"/>
        <bgColor indexed="64"/>
      </patternFill>
    </fill>
  </fills>
  <borders count="64">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indexed="64"/>
      </top>
      <bottom style="thin">
        <color auto="1"/>
      </bottom>
      <diagonal/>
    </border>
    <border>
      <left/>
      <right style="medium">
        <color indexed="64"/>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
      <left/>
      <right/>
      <top style="medium">
        <color indexed="64"/>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medium">
        <color indexed="64"/>
      </right>
      <top style="medium">
        <color indexed="64"/>
      </top>
      <bottom/>
      <diagonal/>
    </border>
    <border>
      <left style="medium">
        <color indexed="64"/>
      </left>
      <right style="medium">
        <color rgb="FFE8E8E8"/>
      </right>
      <top/>
      <bottom style="medium">
        <color indexed="64"/>
      </bottom>
      <diagonal/>
    </border>
    <border>
      <left/>
      <right style="medium">
        <color rgb="FFE8E8E8"/>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auto="1"/>
      </left>
      <right/>
      <top/>
      <bottom style="thin">
        <color indexed="64"/>
      </bottom>
      <diagonal/>
    </border>
    <border>
      <left style="medium">
        <color indexed="64"/>
      </left>
      <right/>
      <top style="thin">
        <color auto="1"/>
      </top>
      <bottom/>
      <diagonal/>
    </border>
    <border>
      <left style="medium">
        <color indexed="64"/>
      </left>
      <right/>
      <top style="thin">
        <color auto="1"/>
      </top>
      <bottom style="thin">
        <color auto="1"/>
      </bottom>
      <diagonal/>
    </border>
    <border>
      <left style="thin">
        <color auto="1"/>
      </left>
      <right style="medium">
        <color indexed="64"/>
      </right>
      <top/>
      <bottom/>
      <diagonal/>
    </border>
    <border>
      <left style="thin">
        <color auto="1"/>
      </left>
      <right style="medium">
        <color indexed="64"/>
      </right>
      <top/>
      <bottom style="thin">
        <color auto="1"/>
      </bottom>
      <diagonal/>
    </border>
    <border>
      <left/>
      <right style="medium">
        <color indexed="64"/>
      </right>
      <top style="thin">
        <color auto="1"/>
      </top>
      <bottom style="thin">
        <color auto="1"/>
      </bottom>
      <diagonal/>
    </border>
    <border>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thin">
        <color auto="1"/>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medium">
        <color indexed="64"/>
      </left>
      <right style="medium">
        <color indexed="64"/>
      </right>
      <top style="medium">
        <color indexed="64"/>
      </top>
      <bottom style="medium">
        <color indexed="64"/>
      </bottom>
      <diagonal/>
    </border>
    <border>
      <left style="thin">
        <color auto="1"/>
      </left>
      <right/>
      <top style="thin">
        <color auto="1"/>
      </top>
      <bottom style="medium">
        <color indexed="64"/>
      </bottom>
      <diagonal/>
    </border>
    <border>
      <left style="thin">
        <color auto="1"/>
      </left>
      <right/>
      <top style="medium">
        <color indexed="64"/>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rgb="FFE8E8E8"/>
      </left>
      <right style="medium">
        <color indexed="64"/>
      </right>
      <top/>
      <bottom style="medium">
        <color indexed="64"/>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top style="medium">
        <color indexed="64"/>
      </top>
      <bottom style="thin">
        <color auto="1"/>
      </bottom>
      <diagonal/>
    </border>
    <border>
      <left style="medium">
        <color indexed="64"/>
      </left>
      <right style="medium">
        <color indexed="64"/>
      </right>
      <top/>
      <bottom style="medium">
        <color indexed="64"/>
      </bottom>
      <diagonal/>
    </border>
    <border>
      <left style="thin">
        <color auto="1"/>
      </left>
      <right/>
      <top/>
      <bottom/>
      <diagonal/>
    </border>
  </borders>
  <cellStyleXfs count="65">
    <xf numFmtId="0" fontId="0" fillId="0" borderId="0"/>
    <xf numFmtId="164" fontId="10" fillId="0" borderId="0" applyBorder="0" applyProtection="0"/>
    <xf numFmtId="165" fontId="11" fillId="0" borderId="0" applyBorder="0" applyAlignment="0" applyProtection="0"/>
    <xf numFmtId="166" fontId="10" fillId="0" borderId="0" applyBorder="0" applyProtection="0"/>
    <xf numFmtId="9" fontId="10" fillId="0" borderId="0" applyBorder="0" applyProtection="0"/>
    <xf numFmtId="0" fontId="11" fillId="0" borderId="0"/>
    <xf numFmtId="9" fontId="11" fillId="0" borderId="0" applyFont="0" applyFill="0" applyBorder="0" applyAlignment="0" applyProtection="0"/>
    <xf numFmtId="168" fontId="11" fillId="0" borderId="0" applyFont="0" applyFill="0" applyBorder="0" applyAlignment="0" applyProtection="0"/>
    <xf numFmtId="0" fontId="26" fillId="0" borderId="0" applyFill="0" applyProtection="0"/>
    <xf numFmtId="0" fontId="6" fillId="0" borderId="0"/>
    <xf numFmtId="0" fontId="34" fillId="0" borderId="0"/>
    <xf numFmtId="0" fontId="10" fillId="0" borderId="0"/>
    <xf numFmtId="42" fontId="10" fillId="0" borderId="0" applyFont="0" applyFill="0" applyBorder="0" applyAlignment="0" applyProtection="0"/>
    <xf numFmtId="164" fontId="10" fillId="0" borderId="0" applyBorder="0" applyProtection="0"/>
    <xf numFmtId="41" fontId="10" fillId="0" borderId="0" applyFont="0" applyFill="0" applyBorder="0" applyAlignment="0" applyProtection="0"/>
    <xf numFmtId="0" fontId="35" fillId="0" borderId="0"/>
    <xf numFmtId="0" fontId="5" fillId="0" borderId="0"/>
    <xf numFmtId="42" fontId="5" fillId="0" borderId="0" applyFont="0" applyFill="0" applyBorder="0" applyAlignment="0" applyProtection="0"/>
    <xf numFmtId="41" fontId="5" fillId="0" borderId="0" applyFont="0" applyFill="0" applyBorder="0" applyAlignment="0" applyProtection="0"/>
    <xf numFmtId="42" fontId="10"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3" fillId="0" borderId="0"/>
    <xf numFmtId="0" fontId="11" fillId="0" borderId="0"/>
    <xf numFmtId="44" fontId="10" fillId="0" borderId="0" applyFont="0" applyFill="0" applyBorder="0" applyAlignment="0" applyProtection="0"/>
    <xf numFmtId="42" fontId="10" fillId="0" borderId="0" applyFont="0" applyFill="0" applyBorder="0" applyAlignment="0" applyProtection="0"/>
    <xf numFmtId="0" fontId="1" fillId="0" borderId="0"/>
    <xf numFmtId="42" fontId="10" fillId="0" borderId="0" applyFont="0" applyFill="0" applyBorder="0" applyAlignment="0" applyProtection="0"/>
    <xf numFmtId="41" fontId="10" fillId="0" borderId="0" applyFont="0" applyFill="0" applyBorder="0" applyAlignment="0" applyProtection="0"/>
    <xf numFmtId="0" fontId="34" fillId="0" borderId="0"/>
    <xf numFmtId="0" fontId="1" fillId="0" borderId="0"/>
    <xf numFmtId="42" fontId="1" fillId="0" borderId="0" applyFont="0" applyFill="0" applyBorder="0" applyAlignment="0" applyProtection="0"/>
    <xf numFmtId="41" fontId="1" fillId="0" borderId="0" applyFont="0" applyFill="0" applyBorder="0" applyAlignment="0" applyProtection="0"/>
    <xf numFmtId="42" fontId="10" fillId="0" borderId="0" applyFont="0" applyFill="0" applyBorder="0" applyAlignment="0" applyProtection="0"/>
    <xf numFmtId="0" fontId="1" fillId="0" borderId="0"/>
    <xf numFmtId="42" fontId="1" fillId="0" borderId="0" applyFont="0" applyFill="0" applyBorder="0" applyAlignment="0" applyProtection="0"/>
    <xf numFmtId="41" fontId="1" fillId="0" borderId="0" applyFont="0" applyFill="0" applyBorder="0" applyAlignment="0" applyProtection="0"/>
    <xf numFmtId="0" fontId="1" fillId="0" borderId="0"/>
    <xf numFmtId="173" fontId="79" fillId="0" borderId="0"/>
    <xf numFmtId="172" fontId="11" fillId="0" borderId="0" applyFont="0" applyFill="0" applyBorder="0" applyAlignment="0" applyProtection="0"/>
    <xf numFmtId="171"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172" fontId="11" fillId="0" borderId="0" applyFont="0" applyFill="0" applyBorder="0" applyAlignment="0" applyProtection="0"/>
    <xf numFmtId="0" fontId="1" fillId="0" borderId="0"/>
    <xf numFmtId="42" fontId="10" fillId="0" borderId="0" applyFont="0" applyFill="0" applyBorder="0" applyAlignment="0" applyProtection="0"/>
    <xf numFmtId="41" fontId="10" fillId="0" borderId="0" applyFont="0" applyFill="0" applyBorder="0" applyAlignment="0" applyProtection="0"/>
    <xf numFmtId="0" fontId="34" fillId="0" borderId="0"/>
    <xf numFmtId="0" fontId="1" fillId="0" borderId="0"/>
    <xf numFmtId="42" fontId="1" fillId="0" borderId="0" applyFont="0" applyFill="0" applyBorder="0" applyAlignment="0" applyProtection="0"/>
    <xf numFmtId="41" fontId="1" fillId="0" borderId="0" applyFont="0" applyFill="0" applyBorder="0" applyAlignment="0" applyProtection="0"/>
    <xf numFmtId="42" fontId="10" fillId="0" borderId="0" applyFont="0" applyFill="0" applyBorder="0" applyAlignment="0" applyProtection="0"/>
    <xf numFmtId="0" fontId="1" fillId="0" borderId="0"/>
    <xf numFmtId="42" fontId="1" fillId="0" borderId="0" applyFont="0" applyFill="0" applyBorder="0" applyAlignment="0" applyProtection="0"/>
    <xf numFmtId="41" fontId="1" fillId="0" borderId="0" applyFont="0" applyFill="0" applyBorder="0" applyAlignment="0" applyProtection="0"/>
    <xf numFmtId="0" fontId="1" fillId="0" borderId="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cellStyleXfs>
  <cellXfs count="356">
    <xf numFmtId="0" fontId="0" fillId="0" borderId="0" xfId="0"/>
    <xf numFmtId="0" fontId="7" fillId="3" borderId="1" xfId="0" applyFont="1" applyFill="1" applyBorder="1" applyAlignment="1">
      <alignment horizontal="center" vertical="center" wrapText="1"/>
    </xf>
    <xf numFmtId="0" fontId="0" fillId="0" borderId="1" xfId="0" applyBorder="1"/>
    <xf numFmtId="9" fontId="21" fillId="0" borderId="0" xfId="4" applyFont="1" applyBorder="1" applyAlignment="1" applyProtection="1">
      <alignment vertical="center"/>
    </xf>
    <xf numFmtId="166" fontId="12" fillId="0" borderId="0" xfId="3" applyFont="1" applyBorder="1" applyAlignment="1" applyProtection="1"/>
    <xf numFmtId="0" fontId="9" fillId="2" borderId="1" xfId="0" applyFont="1" applyFill="1" applyBorder="1" applyAlignment="1">
      <alignment horizontal="center" vertical="center" wrapText="1"/>
    </xf>
    <xf numFmtId="166" fontId="12" fillId="0" borderId="0" xfId="3" applyFont="1" applyFill="1" applyBorder="1" applyAlignment="1" applyProtection="1"/>
    <xf numFmtId="0" fontId="10" fillId="0" borderId="0" xfId="11"/>
    <xf numFmtId="0" fontId="10" fillId="0" borderId="0" xfId="11" applyFill="1"/>
    <xf numFmtId="0" fontId="10" fillId="4" borderId="0" xfId="11" applyFill="1"/>
    <xf numFmtId="0" fontId="17" fillId="6" borderId="1" xfId="11" applyFont="1" applyFill="1" applyBorder="1" applyAlignment="1">
      <alignment horizontal="center" vertical="center" wrapText="1"/>
    </xf>
    <xf numFmtId="0" fontId="17" fillId="6" borderId="14" xfId="11" applyFont="1" applyFill="1" applyBorder="1" applyAlignment="1">
      <alignment horizontal="center" vertical="center" wrapText="1"/>
    </xf>
    <xf numFmtId="0" fontId="27" fillId="6" borderId="1" xfId="11" applyFont="1" applyFill="1" applyBorder="1" applyAlignment="1">
      <alignment horizontal="center" vertical="center" wrapText="1"/>
    </xf>
    <xf numFmtId="0" fontId="32" fillId="0" borderId="0" xfId="11" applyFont="1" applyAlignment="1">
      <alignment horizontal="center" vertical="center" wrapText="1"/>
    </xf>
    <xf numFmtId="0" fontId="22" fillId="0" borderId="0" xfId="11" applyFont="1"/>
    <xf numFmtId="0" fontId="22" fillId="0" borderId="0" xfId="11" applyFont="1" applyFill="1"/>
    <xf numFmtId="0" fontId="23" fillId="7" borderId="5" xfId="11" applyFont="1" applyFill="1" applyBorder="1" applyAlignment="1">
      <alignment horizontal="center" vertical="center" wrapText="1"/>
    </xf>
    <xf numFmtId="0" fontId="23" fillId="7" borderId="12" xfId="11" applyFont="1" applyFill="1" applyBorder="1" applyAlignment="1">
      <alignment horizontal="center" vertical="center" wrapText="1"/>
    </xf>
    <xf numFmtId="0" fontId="23" fillId="7" borderId="23" xfId="11" applyFont="1" applyFill="1" applyBorder="1" applyAlignment="1">
      <alignment horizontal="center" vertical="center" wrapText="1"/>
    </xf>
    <xf numFmtId="0" fontId="24" fillId="0" borderId="24" xfId="11" applyFont="1" applyFill="1" applyBorder="1" applyAlignment="1">
      <alignment horizontal="center" vertical="center" wrapText="1"/>
    </xf>
    <xf numFmtId="6" fontId="24" fillId="0" borderId="25" xfId="11" applyNumberFormat="1" applyFont="1" applyFill="1" applyBorder="1" applyAlignment="1">
      <alignment horizontal="center" vertical="center" wrapText="1"/>
    </xf>
    <xf numFmtId="4" fontId="17" fillId="0" borderId="1" xfId="13" applyNumberFormat="1" applyFont="1" applyFill="1" applyBorder="1" applyAlignment="1" applyProtection="1">
      <alignment vertical="center" wrapText="1"/>
    </xf>
    <xf numFmtId="0" fontId="29" fillId="0" borderId="0" xfId="11" applyFont="1" applyFill="1"/>
    <xf numFmtId="0" fontId="17" fillId="0" borderId="1" xfId="11" applyFont="1" applyFill="1" applyBorder="1" applyAlignment="1">
      <alignment horizontal="center" vertical="center" wrapText="1"/>
    </xf>
    <xf numFmtId="6" fontId="24" fillId="9" borderId="0" xfId="11" applyNumberFormat="1" applyFont="1" applyFill="1" applyBorder="1" applyAlignment="1">
      <alignment horizontal="center" vertical="center" wrapText="1"/>
    </xf>
    <xf numFmtId="6" fontId="24" fillId="0" borderId="0" xfId="11" applyNumberFormat="1" applyFont="1" applyFill="1" applyBorder="1" applyAlignment="1">
      <alignment horizontal="center" vertical="center" wrapText="1"/>
    </xf>
    <xf numFmtId="0" fontId="24" fillId="8" borderId="6" xfId="11" applyFont="1" applyFill="1" applyBorder="1" applyAlignment="1">
      <alignment horizontal="center" vertical="center" wrapText="1"/>
    </xf>
    <xf numFmtId="10" fontId="24" fillId="9" borderId="8" xfId="11" applyNumberFormat="1" applyFont="1" applyFill="1" applyBorder="1" applyAlignment="1">
      <alignment horizontal="center" vertical="center" wrapText="1"/>
    </xf>
    <xf numFmtId="0" fontId="24" fillId="0" borderId="6" xfId="11" applyFont="1" applyFill="1" applyBorder="1" applyAlignment="1">
      <alignment horizontal="center" vertical="center" wrapText="1"/>
    </xf>
    <xf numFmtId="10" fontId="24" fillId="0" borderId="8" xfId="11" applyNumberFormat="1" applyFont="1" applyFill="1" applyBorder="1" applyAlignment="1">
      <alignment horizontal="center" vertical="center" wrapText="1"/>
    </xf>
    <xf numFmtId="42" fontId="17" fillId="0" borderId="1" xfId="12" applyFont="1" applyFill="1" applyBorder="1" applyAlignment="1">
      <alignment horizontal="center" vertical="center" wrapText="1"/>
    </xf>
    <xf numFmtId="0" fontId="7" fillId="0" borderId="1" xfId="0" applyFont="1" applyFill="1" applyBorder="1" applyAlignment="1">
      <alignment horizontal="center" vertical="center"/>
    </xf>
    <xf numFmtId="0" fontId="0" fillId="0" borderId="0" xfId="0" applyFill="1"/>
    <xf numFmtId="0" fontId="30" fillId="0" borderId="0" xfId="11" applyFont="1" applyFill="1" applyBorder="1" applyAlignment="1">
      <alignment horizontal="center" vertical="center" wrapText="1"/>
    </xf>
    <xf numFmtId="166" fontId="30" fillId="0" borderId="0" xfId="3" applyFont="1" applyFill="1" applyBorder="1" applyAlignment="1" applyProtection="1">
      <alignment horizontal="center" vertical="center" wrapText="1"/>
    </xf>
    <xf numFmtId="166" fontId="30" fillId="0" borderId="11" xfId="3" applyFont="1" applyFill="1" applyBorder="1" applyAlignment="1" applyProtection="1">
      <alignment horizontal="center" vertical="center" wrapText="1"/>
    </xf>
    <xf numFmtId="0" fontId="7" fillId="0" borderId="17" xfId="0" applyFont="1" applyBorder="1" applyAlignment="1">
      <alignment vertical="center"/>
    </xf>
    <xf numFmtId="0" fontId="8" fillId="0" borderId="17" xfId="0" applyFont="1" applyBorder="1" applyAlignment="1">
      <alignment vertical="center"/>
    </xf>
    <xf numFmtId="0" fontId="8" fillId="0" borderId="18" xfId="0" applyFont="1" applyBorder="1" applyAlignment="1">
      <alignment vertical="center"/>
    </xf>
    <xf numFmtId="14" fontId="17" fillId="0" borderId="1" xfId="3" applyNumberFormat="1" applyFont="1" applyFill="1" applyBorder="1" applyAlignment="1" applyProtection="1">
      <alignment horizontal="center" vertical="center" wrapText="1"/>
    </xf>
    <xf numFmtId="0" fontId="28" fillId="0" borderId="1" xfId="11" applyFont="1" applyFill="1" applyBorder="1" applyAlignment="1">
      <alignment horizontal="center" vertical="center" wrapText="1"/>
    </xf>
    <xf numFmtId="4" fontId="17" fillId="0" borderId="1" xfId="13" applyNumberFormat="1" applyFont="1" applyFill="1" applyBorder="1" applyAlignment="1" applyProtection="1">
      <alignment horizontal="center" vertical="center" wrapText="1"/>
    </xf>
    <xf numFmtId="0" fontId="30" fillId="0" borderId="17" xfId="11" applyFont="1" applyBorder="1" applyAlignment="1">
      <alignment horizontal="center" vertical="center" wrapText="1"/>
    </xf>
    <xf numFmtId="0" fontId="7" fillId="0" borderId="30" xfId="0" applyFont="1" applyBorder="1" applyAlignment="1">
      <alignment vertical="center" wrapText="1"/>
    </xf>
    <xf numFmtId="0" fontId="36" fillId="0" borderId="1" xfId="16" applyFont="1" applyFill="1" applyBorder="1" applyAlignment="1">
      <alignment horizontal="left" vertical="center" wrapText="1"/>
    </xf>
    <xf numFmtId="0" fontId="0" fillId="0" borderId="0" xfId="0" applyAlignment="1">
      <alignment wrapText="1"/>
    </xf>
    <xf numFmtId="0" fontId="10" fillId="0" borderId="0" xfId="11" applyBorder="1"/>
    <xf numFmtId="0" fontId="17" fillId="6" borderId="28" xfId="11" applyFont="1" applyFill="1" applyBorder="1" applyAlignment="1">
      <alignment horizontal="center" vertical="center" wrapText="1"/>
    </xf>
    <xf numFmtId="0" fontId="28" fillId="0" borderId="28" xfId="11" applyNumberFormat="1" applyFont="1" applyFill="1" applyBorder="1" applyAlignment="1">
      <alignment horizontal="justify" vertical="center" wrapText="1"/>
    </xf>
    <xf numFmtId="0" fontId="17" fillId="10" borderId="32" xfId="11" applyFont="1" applyFill="1" applyBorder="1" applyAlignment="1">
      <alignment vertical="center" wrapText="1"/>
    </xf>
    <xf numFmtId="0" fontId="17" fillId="10" borderId="15" xfId="11" applyFont="1" applyFill="1" applyBorder="1" applyAlignment="1">
      <alignment vertical="center" wrapText="1"/>
    </xf>
    <xf numFmtId="0" fontId="17" fillId="10" borderId="35" xfId="11" applyFont="1" applyFill="1" applyBorder="1" applyAlignment="1">
      <alignment vertical="center" wrapText="1"/>
    </xf>
    <xf numFmtId="0" fontId="8" fillId="0" borderId="10" xfId="0" applyFont="1" applyBorder="1" applyAlignment="1">
      <alignment vertical="center" wrapText="1"/>
    </xf>
    <xf numFmtId="2" fontId="43" fillId="12" borderId="1" xfId="0" applyNumberFormat="1" applyFont="1" applyFill="1" applyBorder="1" applyAlignment="1">
      <alignment horizontal="center" vertical="center" wrapText="1"/>
    </xf>
    <xf numFmtId="0" fontId="4" fillId="0" borderId="12" xfId="20" applyBorder="1"/>
    <xf numFmtId="0" fontId="4" fillId="0" borderId="23" xfId="20" applyBorder="1"/>
    <xf numFmtId="0" fontId="4" fillId="0" borderId="0" xfId="20"/>
    <xf numFmtId="0" fontId="4" fillId="0" borderId="0" xfId="20" applyBorder="1"/>
    <xf numFmtId="0" fontId="4" fillId="0" borderId="8" xfId="20" applyBorder="1"/>
    <xf numFmtId="0" fontId="4" fillId="0" borderId="13" xfId="20" applyBorder="1"/>
    <xf numFmtId="0" fontId="4" fillId="0" borderId="2" xfId="20" applyBorder="1"/>
    <xf numFmtId="0" fontId="36" fillId="0" borderId="5" xfId="20" applyFont="1" applyBorder="1"/>
    <xf numFmtId="169" fontId="39" fillId="0" borderId="12" xfId="21" applyNumberFormat="1" applyFont="1" applyBorder="1"/>
    <xf numFmtId="0" fontId="39" fillId="0" borderId="12" xfId="20" applyFont="1" applyBorder="1" applyAlignment="1">
      <alignment horizontal="center"/>
    </xf>
    <xf numFmtId="0" fontId="36" fillId="0" borderId="28" xfId="20" applyFont="1" applyFill="1" applyBorder="1"/>
    <xf numFmtId="0" fontId="4" fillId="0" borderId="1" xfId="20" applyFont="1" applyFill="1" applyBorder="1" applyAlignment="1">
      <alignment horizontal="center"/>
    </xf>
    <xf numFmtId="0" fontId="4" fillId="0" borderId="0" xfId="20" applyFill="1"/>
    <xf numFmtId="0" fontId="36" fillId="0" borderId="26" xfId="20" applyFont="1" applyFill="1" applyBorder="1" applyAlignment="1">
      <alignment vertical="center"/>
    </xf>
    <xf numFmtId="0" fontId="36" fillId="0" borderId="7" xfId="16" applyFont="1" applyFill="1" applyBorder="1" applyAlignment="1">
      <alignment horizontal="left" vertical="center" wrapText="1"/>
    </xf>
    <xf numFmtId="0" fontId="4" fillId="0" borderId="7" xfId="20" applyFont="1" applyFill="1" applyBorder="1" applyAlignment="1">
      <alignment horizontal="center" vertical="center"/>
    </xf>
    <xf numFmtId="0" fontId="36" fillId="0" borderId="7" xfId="20" applyFont="1" applyFill="1" applyBorder="1" applyAlignment="1">
      <alignment horizontal="center" vertical="center"/>
    </xf>
    <xf numFmtId="0" fontId="14" fillId="0" borderId="0" xfId="0" applyFont="1" applyFill="1" applyBorder="1" applyAlignment="1">
      <alignment vertical="center" wrapText="1"/>
    </xf>
    <xf numFmtId="0" fontId="15" fillId="0" borderId="0" xfId="0" applyFont="1" applyBorder="1" applyAlignment="1">
      <alignment vertical="center" wrapText="1"/>
    </xf>
    <xf numFmtId="0" fontId="16" fillId="0" borderId="0" xfId="0" applyFont="1" applyBorder="1" applyAlignment="1">
      <alignment vertical="center" wrapText="1"/>
    </xf>
    <xf numFmtId="0" fontId="29" fillId="0" borderId="1" xfId="11" applyFont="1" applyFill="1" applyBorder="1" applyAlignment="1">
      <alignment horizontal="center" vertical="center" wrapText="1"/>
    </xf>
    <xf numFmtId="0" fontId="28" fillId="0" borderId="1" xfId="11" applyFont="1" applyFill="1" applyBorder="1" applyAlignment="1">
      <alignment vertical="center" wrapText="1"/>
    </xf>
    <xf numFmtId="0" fontId="4" fillId="0" borderId="1" xfId="20" applyFont="1" applyFill="1" applyBorder="1" applyAlignment="1">
      <alignment horizontal="center" vertical="center"/>
    </xf>
    <xf numFmtId="0" fontId="20" fillId="0" borderId="0" xfId="11" applyFont="1" applyAlignment="1">
      <alignment horizontal="center" vertical="center" wrapText="1"/>
    </xf>
    <xf numFmtId="0" fontId="46" fillId="0" borderId="1" xfId="11" applyFont="1" applyBorder="1" applyAlignment="1">
      <alignment horizontal="left" vertical="center" wrapText="1"/>
    </xf>
    <xf numFmtId="0" fontId="47" fillId="0" borderId="0" xfId="11" applyFont="1" applyBorder="1" applyAlignment="1">
      <alignment horizontal="center" vertical="center" wrapText="1"/>
    </xf>
    <xf numFmtId="166" fontId="47" fillId="0" borderId="0" xfId="3" applyFont="1" applyFill="1" applyBorder="1" applyAlignment="1" applyProtection="1">
      <alignment horizontal="center" vertical="center" wrapText="1"/>
    </xf>
    <xf numFmtId="0" fontId="48" fillId="0" borderId="0" xfId="11" applyFont="1"/>
    <xf numFmtId="0" fontId="7" fillId="0" borderId="0" xfId="11" applyFont="1"/>
    <xf numFmtId="0" fontId="41" fillId="11" borderId="45" xfId="11" applyFont="1" applyFill="1" applyBorder="1" applyAlignment="1">
      <alignment horizontal="center" vertical="center"/>
    </xf>
    <xf numFmtId="0" fontId="46" fillId="0" borderId="1" xfId="11" applyFont="1" applyBorder="1" applyAlignment="1">
      <alignment horizontal="center" vertical="center" wrapText="1"/>
    </xf>
    <xf numFmtId="42" fontId="50" fillId="0" borderId="1" xfId="19" applyFont="1" applyBorder="1" applyAlignment="1">
      <alignment horizontal="left" vertical="center" wrapText="1"/>
    </xf>
    <xf numFmtId="170" fontId="50" fillId="0" borderId="1" xfId="11" applyNumberFormat="1" applyFont="1" applyBorder="1" applyAlignment="1">
      <alignment horizontal="center" vertical="center" wrapText="1"/>
    </xf>
    <xf numFmtId="0" fontId="27" fillId="6" borderId="10" xfId="11" applyFont="1" applyFill="1" applyBorder="1" applyAlignment="1">
      <alignment horizontal="center" vertical="center" wrapText="1"/>
    </xf>
    <xf numFmtId="0" fontId="19" fillId="0" borderId="14" xfId="11" applyFont="1" applyFill="1" applyBorder="1" applyAlignment="1">
      <alignment horizontal="center" vertical="center" wrapText="1"/>
    </xf>
    <xf numFmtId="0" fontId="20" fillId="0" borderId="0" xfId="11" applyFont="1" applyAlignment="1">
      <alignment wrapText="1"/>
    </xf>
    <xf numFmtId="0" fontId="44" fillId="0" borderId="0" xfId="11" applyFont="1"/>
    <xf numFmtId="0" fontId="52" fillId="9" borderId="0" xfId="0" applyFont="1" applyFill="1" applyBorder="1" applyAlignment="1">
      <alignment horizontal="justify" vertical="center" wrapText="1"/>
    </xf>
    <xf numFmtId="0" fontId="51" fillId="0" borderId="0" xfId="0" applyFont="1" applyBorder="1" applyAlignment="1">
      <alignment horizontal="justify" vertical="center" wrapText="1"/>
    </xf>
    <xf numFmtId="0" fontId="52" fillId="0" borderId="0" xfId="0" applyFont="1" applyBorder="1" applyAlignment="1">
      <alignment horizontal="justify" vertical="center" wrapText="1"/>
    </xf>
    <xf numFmtId="0" fontId="53" fillId="0" borderId="1" xfId="0" applyFont="1" applyBorder="1" applyAlignment="1">
      <alignment horizontal="justify" vertical="center" wrapText="1"/>
    </xf>
    <xf numFmtId="0" fontId="55" fillId="0" borderId="0" xfId="0" applyFont="1" applyBorder="1" applyAlignment="1">
      <alignment horizontal="justify" vertical="center" wrapText="1"/>
    </xf>
    <xf numFmtId="0" fontId="54" fillId="1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45"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28" fillId="10" borderId="15" xfId="11" applyFont="1" applyFill="1" applyBorder="1" applyAlignment="1">
      <alignment vertical="center" wrapText="1"/>
    </xf>
    <xf numFmtId="9" fontId="13" fillId="0" borderId="1" xfId="4" applyFont="1" applyFill="1" applyBorder="1" applyAlignment="1" applyProtection="1">
      <alignment horizontal="center" vertical="center"/>
    </xf>
    <xf numFmtId="0" fontId="17" fillId="10" borderId="15" xfId="11" applyFont="1" applyFill="1" applyBorder="1" applyAlignment="1">
      <alignment horizontal="center" vertical="center" wrapText="1"/>
    </xf>
    <xf numFmtId="8" fontId="17" fillId="0" borderId="1" xfId="11" applyNumberFormat="1" applyFont="1" applyFill="1" applyBorder="1" applyAlignment="1">
      <alignment vertical="center" wrapText="1"/>
    </xf>
    <xf numFmtId="169" fontId="17" fillId="0" borderId="1" xfId="12" applyNumberFormat="1" applyFont="1" applyFill="1" applyBorder="1" applyAlignment="1">
      <alignment horizontal="center" vertical="center" wrapText="1"/>
    </xf>
    <xf numFmtId="0" fontId="19" fillId="0" borderId="35" xfId="11" applyFont="1" applyFill="1" applyBorder="1" applyAlignment="1">
      <alignment horizontal="justify" vertical="center" wrapText="1"/>
    </xf>
    <xf numFmtId="0" fontId="17" fillId="0" borderId="16" xfId="11" applyFont="1" applyFill="1" applyBorder="1" applyAlignment="1">
      <alignment vertical="center" wrapText="1"/>
    </xf>
    <xf numFmtId="0" fontId="4" fillId="0" borderId="5" xfId="20" applyBorder="1"/>
    <xf numFmtId="0" fontId="4" fillId="0" borderId="6" xfId="20" applyBorder="1"/>
    <xf numFmtId="0" fontId="4" fillId="0" borderId="4" xfId="20" applyBorder="1"/>
    <xf numFmtId="167" fontId="39" fillId="0" borderId="47" xfId="22" applyNumberFormat="1" applyFont="1" applyBorder="1" applyAlignment="1">
      <alignment horizontal="center" vertical="center" wrapText="1"/>
    </xf>
    <xf numFmtId="0" fontId="36" fillId="0" borderId="48" xfId="20" applyFont="1" applyBorder="1" applyAlignment="1">
      <alignment horizontal="center" vertical="center" wrapText="1"/>
    </xf>
    <xf numFmtId="0" fontId="40" fillId="0" borderId="49" xfId="20" applyFont="1" applyBorder="1" applyAlignment="1">
      <alignment horizontal="center" vertical="center" wrapText="1"/>
    </xf>
    <xf numFmtId="0" fontId="36" fillId="0" borderId="49" xfId="20" applyFont="1" applyBorder="1" applyAlignment="1">
      <alignment horizontal="center" vertical="center" wrapText="1"/>
    </xf>
    <xf numFmtId="0" fontId="36" fillId="0" borderId="50" xfId="20" applyFont="1" applyBorder="1" applyAlignment="1">
      <alignment horizontal="center" vertical="center" wrapText="1"/>
    </xf>
    <xf numFmtId="0" fontId="4" fillId="0" borderId="39" xfId="20" applyBorder="1"/>
    <xf numFmtId="0" fontId="4" fillId="0" borderId="40" xfId="20" applyBorder="1"/>
    <xf numFmtId="0" fontId="4" fillId="0" borderId="41" xfId="20" applyBorder="1"/>
    <xf numFmtId="0" fontId="17" fillId="5" borderId="17" xfId="11" applyFont="1" applyFill="1" applyBorder="1" applyAlignment="1">
      <alignment horizontal="center" vertical="center" wrapText="1"/>
    </xf>
    <xf numFmtId="0" fontId="22" fillId="0" borderId="0" xfId="11" applyFont="1" applyAlignment="1">
      <alignment horizontal="center" vertical="center" wrapText="1"/>
    </xf>
    <xf numFmtId="0" fontId="30" fillId="0" borderId="0" xfId="11" applyFont="1" applyBorder="1" applyAlignment="1">
      <alignment horizontal="center" vertical="center" wrapText="1"/>
    </xf>
    <xf numFmtId="0" fontId="17" fillId="15" borderId="32" xfId="11" applyFont="1" applyFill="1" applyBorder="1" applyAlignment="1">
      <alignment vertical="center" wrapText="1"/>
    </xf>
    <xf numFmtId="0" fontId="17" fillId="15" borderId="15" xfId="11" applyFont="1" applyFill="1" applyBorder="1" applyAlignment="1">
      <alignment vertical="center" wrapText="1"/>
    </xf>
    <xf numFmtId="0" fontId="17" fillId="15" borderId="35" xfId="11" applyFont="1" applyFill="1" applyBorder="1" applyAlignment="1">
      <alignment vertical="center" wrapText="1"/>
    </xf>
    <xf numFmtId="4" fontId="17" fillId="0" borderId="16" xfId="13" applyNumberFormat="1" applyFont="1" applyFill="1" applyBorder="1" applyAlignment="1" applyProtection="1">
      <alignment horizontal="center" vertical="center" wrapText="1"/>
    </xf>
    <xf numFmtId="167" fontId="17" fillId="0" borderId="14" xfId="11" applyNumberFormat="1" applyFont="1" applyFill="1" applyBorder="1" applyAlignment="1">
      <alignment horizontal="center" vertical="center" wrapText="1"/>
    </xf>
    <xf numFmtId="0" fontId="22" fillId="0" borderId="0" xfId="11" applyFont="1" applyAlignment="1"/>
    <xf numFmtId="0" fontId="17" fillId="5" borderId="17" xfId="11" applyFont="1" applyFill="1" applyBorder="1" applyAlignment="1">
      <alignment horizontal="center" vertical="center" wrapText="1"/>
    </xf>
    <xf numFmtId="0" fontId="30" fillId="0" borderId="0" xfId="11" applyFont="1" applyBorder="1" applyAlignment="1">
      <alignment horizontal="center" vertical="center" wrapText="1"/>
    </xf>
    <xf numFmtId="0" fontId="22" fillId="0" borderId="0" xfId="11" applyFont="1" applyAlignment="1">
      <alignment horizontal="center" vertical="center" wrapText="1"/>
    </xf>
    <xf numFmtId="0" fontId="12" fillId="0" borderId="0" xfId="11" applyFont="1" applyAlignment="1">
      <alignment horizontal="justify" vertical="top" wrapText="1"/>
    </xf>
    <xf numFmtId="0" fontId="33" fillId="0" borderId="0" xfId="11" applyFont="1" applyAlignment="1">
      <alignment horizontal="justify" vertical="top" wrapText="1"/>
    </xf>
    <xf numFmtId="0" fontId="36" fillId="0" borderId="0" xfId="16" applyFont="1" applyFill="1" applyBorder="1" applyAlignment="1">
      <alignment horizontal="left" vertical="center" wrapText="1"/>
    </xf>
    <xf numFmtId="0" fontId="59" fillId="0" borderId="1" xfId="0" applyFont="1" applyFill="1" applyBorder="1" applyAlignment="1">
      <alignment horizontal="center" vertical="center"/>
    </xf>
    <xf numFmtId="0" fontId="59" fillId="0" borderId="0" xfId="11" applyFont="1" applyBorder="1" applyAlignment="1">
      <alignment horizontal="center"/>
    </xf>
    <xf numFmtId="10" fontId="24" fillId="9" borderId="0" xfId="11" applyNumberFormat="1" applyFont="1" applyFill="1" applyBorder="1" applyAlignment="1">
      <alignment horizontal="center" vertical="center" wrapText="1"/>
    </xf>
    <xf numFmtId="10" fontId="24" fillId="0" borderId="0" xfId="11" applyNumberFormat="1" applyFont="1" applyFill="1" applyBorder="1" applyAlignment="1">
      <alignment horizontal="center" vertical="center" wrapText="1"/>
    </xf>
    <xf numFmtId="0" fontId="30" fillId="0" borderId="15" xfId="11" applyNumberFormat="1" applyFont="1" applyFill="1" applyBorder="1" applyAlignment="1">
      <alignment vertical="center" wrapText="1"/>
    </xf>
    <xf numFmtId="10" fontId="24" fillId="0" borderId="57" xfId="11" applyNumberFormat="1" applyFont="1" applyFill="1" applyBorder="1" applyAlignment="1">
      <alignment horizontal="center" vertical="center" wrapText="1"/>
    </xf>
    <xf numFmtId="0" fontId="23" fillId="16" borderId="0" xfId="11" applyFont="1" applyFill="1" applyBorder="1" applyAlignment="1">
      <alignment horizontal="center" vertical="center" wrapText="1"/>
    </xf>
    <xf numFmtId="0" fontId="22" fillId="0" borderId="0" xfId="11" applyFont="1" applyFill="1" applyBorder="1"/>
    <xf numFmtId="0" fontId="36" fillId="0" borderId="28" xfId="20" applyFont="1" applyFill="1" applyBorder="1" applyAlignment="1">
      <alignment vertical="center"/>
    </xf>
    <xf numFmtId="0" fontId="36" fillId="0" borderId="42" xfId="20" applyFont="1" applyFill="1" applyBorder="1"/>
    <xf numFmtId="0" fontId="36" fillId="0" borderId="37" xfId="16" applyFont="1" applyFill="1" applyBorder="1" applyAlignment="1">
      <alignment horizontal="left" vertical="center" wrapText="1"/>
    </xf>
    <xf numFmtId="0" fontId="4" fillId="0" borderId="37" xfId="20" applyFont="1" applyFill="1" applyBorder="1" applyAlignment="1">
      <alignment horizontal="center"/>
    </xf>
    <xf numFmtId="0" fontId="36" fillId="0" borderId="1" xfId="20" applyFont="1" applyFill="1" applyBorder="1" applyAlignment="1">
      <alignment horizontal="center" vertical="center"/>
    </xf>
    <xf numFmtId="0" fontId="36" fillId="0" borderId="37" xfId="20" applyFont="1" applyFill="1" applyBorder="1" applyAlignment="1">
      <alignment horizontal="center" vertical="center"/>
    </xf>
    <xf numFmtId="167" fontId="30" fillId="0" borderId="15" xfId="11" applyNumberFormat="1" applyFont="1" applyFill="1" applyBorder="1" applyAlignment="1">
      <alignment vertical="center" wrapText="1"/>
    </xf>
    <xf numFmtId="167" fontId="43" fillId="0" borderId="14" xfId="11" applyNumberFormat="1" applyFont="1" applyFill="1" applyBorder="1" applyAlignment="1">
      <alignment horizontal="center" vertical="center" wrapText="1"/>
    </xf>
    <xf numFmtId="0" fontId="57" fillId="0" borderId="35" xfId="11" applyFont="1" applyFill="1" applyBorder="1" applyAlignment="1">
      <alignment horizontal="justify" vertical="center" wrapText="1"/>
    </xf>
    <xf numFmtId="0" fontId="29" fillId="0" borderId="0" xfId="11" applyFont="1" applyFill="1" applyAlignment="1">
      <alignment wrapText="1"/>
    </xf>
    <xf numFmtId="42" fontId="17" fillId="0" borderId="1" xfId="12" applyNumberFormat="1" applyFont="1" applyFill="1" applyBorder="1" applyAlignment="1">
      <alignment horizontal="center" vertical="center" wrapText="1"/>
    </xf>
    <xf numFmtId="2" fontId="17" fillId="12" borderId="1" xfId="0" applyNumberFormat="1" applyFont="1" applyFill="1" applyBorder="1" applyAlignment="1">
      <alignment horizontal="center" vertical="center" wrapText="1"/>
    </xf>
    <xf numFmtId="0" fontId="4" fillId="0" borderId="61" xfId="20" applyFont="1" applyBorder="1" applyAlignment="1">
      <alignment horizontal="center" vertical="center" wrapText="1"/>
    </xf>
    <xf numFmtId="0" fontId="4" fillId="0" borderId="14" xfId="20" applyFill="1" applyBorder="1"/>
    <xf numFmtId="0" fontId="61" fillId="0" borderId="14" xfId="20" applyFont="1" applyFill="1" applyBorder="1"/>
    <xf numFmtId="0" fontId="4" fillId="0" borderId="14" xfId="20" applyBorder="1"/>
    <xf numFmtId="0" fontId="4" fillId="0" borderId="46" xfId="20" applyBorder="1"/>
    <xf numFmtId="0" fontId="2" fillId="0" borderId="0" xfId="20" applyFont="1" applyBorder="1" applyAlignment="1">
      <alignment horizontal="center" vertical="center"/>
    </xf>
    <xf numFmtId="0" fontId="42" fillId="0" borderId="35" xfId="11" applyFont="1" applyFill="1" applyBorder="1" applyAlignment="1">
      <alignment horizontal="justify" vertical="center" wrapText="1"/>
    </xf>
    <xf numFmtId="0" fontId="65" fillId="0" borderId="35" xfId="11" applyFont="1" applyFill="1" applyBorder="1" applyAlignment="1">
      <alignment horizontal="justify" vertical="center" wrapText="1"/>
    </xf>
    <xf numFmtId="4" fontId="30" fillId="0" borderId="1" xfId="13" applyNumberFormat="1" applyFont="1" applyFill="1" applyBorder="1" applyAlignment="1" applyProtection="1">
      <alignment vertical="center" wrapText="1"/>
    </xf>
    <xf numFmtId="9" fontId="28" fillId="0" borderId="1" xfId="4" applyFont="1" applyFill="1" applyBorder="1" applyAlignment="1" applyProtection="1">
      <alignment horizontal="center" vertical="center"/>
    </xf>
    <xf numFmtId="2" fontId="30" fillId="12" borderId="1" xfId="0" applyNumberFormat="1" applyFont="1" applyFill="1" applyBorder="1" applyAlignment="1">
      <alignment horizontal="center" vertical="center" wrapText="1"/>
    </xf>
    <xf numFmtId="4" fontId="30" fillId="0" borderId="1" xfId="13" applyNumberFormat="1" applyFont="1" applyFill="1" applyBorder="1" applyAlignment="1" applyProtection="1">
      <alignment horizontal="center" vertical="center" wrapText="1"/>
    </xf>
    <xf numFmtId="0" fontId="57" fillId="0" borderId="14" xfId="11" applyFont="1" applyFill="1" applyBorder="1" applyAlignment="1">
      <alignment horizontal="center" vertical="center" wrapText="1"/>
    </xf>
    <xf numFmtId="167" fontId="17" fillId="17" borderId="14" xfId="11" applyNumberFormat="1" applyFont="1" applyFill="1" applyBorder="1" applyAlignment="1">
      <alignment horizontal="center" vertical="center" wrapText="1"/>
    </xf>
    <xf numFmtId="9" fontId="66" fillId="0" borderId="1" xfId="4" applyFont="1" applyFill="1" applyBorder="1" applyAlignment="1" applyProtection="1">
      <alignment horizontal="center" vertical="center"/>
    </xf>
    <xf numFmtId="0" fontId="28" fillId="16" borderId="28" xfId="11" applyNumberFormat="1" applyFont="1" applyFill="1" applyBorder="1" applyAlignment="1">
      <alignment horizontal="justify" vertical="center" wrapText="1"/>
    </xf>
    <xf numFmtId="42" fontId="17" fillId="17" borderId="1" xfId="12" applyFont="1" applyFill="1" applyBorder="1" applyAlignment="1">
      <alignment horizontal="center" vertical="center" wrapText="1"/>
    </xf>
    <xf numFmtId="0" fontId="28" fillId="0" borderId="50" xfId="24" applyFont="1" applyBorder="1" applyAlignment="1">
      <alignment horizontal="center" vertical="center" wrapText="1"/>
    </xf>
    <xf numFmtId="0" fontId="28" fillId="0" borderId="45" xfId="24" applyFont="1" applyBorder="1" applyAlignment="1">
      <alignment horizontal="center" vertical="center" wrapText="1"/>
    </xf>
    <xf numFmtId="42" fontId="28" fillId="0" borderId="45" xfId="25" applyNumberFormat="1" applyFont="1" applyBorder="1" applyAlignment="1">
      <alignment vertical="center" wrapText="1"/>
    </xf>
    <xf numFmtId="9" fontId="28" fillId="0" borderId="45" xfId="24" applyNumberFormat="1" applyFont="1" applyBorder="1" applyAlignment="1">
      <alignment horizontal="center" vertical="center" wrapText="1"/>
    </xf>
    <xf numFmtId="14" fontId="28" fillId="0" borderId="16" xfId="24" applyNumberFormat="1" applyFont="1" applyBorder="1" applyAlignment="1">
      <alignment horizontal="center" vertical="center" wrapText="1"/>
    </xf>
    <xf numFmtId="0" fontId="29" fillId="0" borderId="16" xfId="11" applyFont="1" applyFill="1" applyBorder="1" applyAlignment="1">
      <alignment horizontal="center" vertical="center" wrapText="1"/>
    </xf>
    <xf numFmtId="0" fontId="17" fillId="15" borderId="17" xfId="11" applyFont="1" applyFill="1" applyBorder="1" applyAlignment="1">
      <alignment vertical="center" wrapText="1"/>
    </xf>
    <xf numFmtId="0" fontId="17" fillId="10" borderId="20" xfId="11" applyFont="1" applyFill="1" applyBorder="1" applyAlignment="1">
      <alignment vertical="center" wrapText="1"/>
    </xf>
    <xf numFmtId="3" fontId="65" fillId="0" borderId="35" xfId="11" applyNumberFormat="1" applyFont="1" applyFill="1" applyBorder="1" applyAlignment="1">
      <alignment horizontal="justify" vertical="center" wrapText="1"/>
    </xf>
    <xf numFmtId="42" fontId="17" fillId="0" borderId="1" xfId="26" applyFont="1" applyFill="1" applyBorder="1" applyAlignment="1">
      <alignment horizontal="center" vertical="center" wrapText="1"/>
    </xf>
    <xf numFmtId="2" fontId="67" fillId="0" borderId="1" xfId="11" applyNumberFormat="1" applyFont="1" applyFill="1" applyBorder="1" applyAlignment="1">
      <alignment vertical="center"/>
    </xf>
    <xf numFmtId="169" fontId="17" fillId="0" borderId="1" xfId="26" applyNumberFormat="1" applyFont="1" applyFill="1" applyBorder="1" applyAlignment="1">
      <alignment horizontal="center" vertical="center" wrapText="1"/>
    </xf>
    <xf numFmtId="0" fontId="68" fillId="16" borderId="1" xfId="0" applyFont="1" applyFill="1" applyBorder="1" applyAlignment="1">
      <alignment vertical="center" wrapText="1"/>
    </xf>
    <xf numFmtId="0" fontId="28" fillId="18" borderId="1" xfId="5" applyFont="1" applyFill="1" applyBorder="1" applyAlignment="1" applyProtection="1">
      <alignment horizontal="center" vertical="center" wrapText="1"/>
      <protection locked="0" hidden="1"/>
    </xf>
    <xf numFmtId="42" fontId="30" fillId="16" borderId="1" xfId="0" applyNumberFormat="1" applyFont="1" applyFill="1" applyBorder="1" applyAlignment="1">
      <alignment horizontal="right" vertical="center"/>
    </xf>
    <xf numFmtId="42" fontId="30" fillId="16" borderId="1" xfId="26" applyNumberFormat="1" applyFont="1" applyFill="1" applyBorder="1" applyAlignment="1">
      <alignment horizontal="left" vertical="center"/>
    </xf>
    <xf numFmtId="0" fontId="28" fillId="16" borderId="28" xfId="11" applyNumberFormat="1" applyFont="1" applyFill="1" applyBorder="1" applyAlignment="1">
      <alignment horizontal="center" vertical="center" wrapText="1"/>
    </xf>
    <xf numFmtId="0" fontId="69" fillId="0" borderId="1" xfId="0" applyFont="1" applyFill="1" applyBorder="1" applyAlignment="1">
      <alignment horizontal="center" vertical="center"/>
    </xf>
    <xf numFmtId="0" fontId="70" fillId="19" borderId="1" xfId="0" applyFont="1" applyFill="1" applyBorder="1" applyAlignment="1">
      <alignment horizontal="center" vertical="center"/>
    </xf>
    <xf numFmtId="0" fontId="71" fillId="19" borderId="1" xfId="0" applyFont="1" applyFill="1" applyBorder="1" applyAlignment="1">
      <alignment horizontal="center" vertical="center"/>
    </xf>
    <xf numFmtId="2" fontId="27" fillId="12" borderId="1" xfId="0" applyNumberFormat="1" applyFont="1" applyFill="1" applyBorder="1" applyAlignment="1">
      <alignment horizontal="center" vertical="center" wrapText="1"/>
    </xf>
    <xf numFmtId="166" fontId="27" fillId="0" borderId="0" xfId="3" applyFont="1" applyFill="1" applyBorder="1" applyAlignment="1" applyProtection="1">
      <alignment horizontal="center" vertical="center" wrapText="1"/>
    </xf>
    <xf numFmtId="0" fontId="57" fillId="16" borderId="35" xfId="11" applyFont="1" applyFill="1" applyBorder="1" applyAlignment="1">
      <alignment horizontal="justify" vertical="center" wrapText="1"/>
    </xf>
    <xf numFmtId="0" fontId="65" fillId="0" borderId="16" xfId="11" applyFont="1" applyFill="1" applyBorder="1" applyAlignment="1">
      <alignment vertical="center" wrapText="1"/>
    </xf>
    <xf numFmtId="2" fontId="74" fillId="12" borderId="1" xfId="0" applyNumberFormat="1" applyFont="1" applyFill="1" applyBorder="1" applyAlignment="1">
      <alignment horizontal="center" vertical="center" wrapText="1"/>
    </xf>
    <xf numFmtId="0" fontId="72" fillId="0" borderId="1" xfId="0" applyFont="1" applyFill="1" applyBorder="1" applyAlignment="1">
      <alignment horizontal="center" vertical="center"/>
    </xf>
    <xf numFmtId="0" fontId="76" fillId="9" borderId="45" xfId="0" applyFont="1" applyFill="1" applyBorder="1" applyAlignment="1">
      <alignment horizontal="justify" vertical="center" wrapText="1"/>
    </xf>
    <xf numFmtId="0" fontId="76" fillId="9" borderId="62" xfId="0" applyFont="1" applyFill="1" applyBorder="1" applyAlignment="1">
      <alignment horizontal="justify" vertical="center" wrapText="1"/>
    </xf>
    <xf numFmtId="0" fontId="76" fillId="9" borderId="0" xfId="0" applyFont="1" applyFill="1" applyBorder="1" applyAlignment="1">
      <alignment horizontal="justify" vertical="center" wrapText="1"/>
    </xf>
    <xf numFmtId="0" fontId="76" fillId="9" borderId="1" xfId="0" applyFont="1" applyFill="1" applyBorder="1" applyAlignment="1">
      <alignment horizontal="justify" vertical="center" wrapText="1"/>
    </xf>
    <xf numFmtId="0" fontId="59" fillId="0" borderId="9" xfId="0" applyFont="1" applyFill="1" applyBorder="1" applyAlignment="1">
      <alignment horizontal="center" vertical="center"/>
    </xf>
    <xf numFmtId="0" fontId="69" fillId="0" borderId="9" xfId="0" applyFont="1" applyFill="1" applyBorder="1" applyAlignment="1">
      <alignment horizontal="center" vertical="center"/>
    </xf>
    <xf numFmtId="0" fontId="0" fillId="0" borderId="0" xfId="0" applyFill="1" applyBorder="1"/>
    <xf numFmtId="0" fontId="69" fillId="0" borderId="63" xfId="0" applyFont="1" applyFill="1" applyBorder="1" applyAlignment="1">
      <alignment horizontal="center" vertical="center"/>
    </xf>
    <xf numFmtId="0" fontId="59" fillId="0" borderId="63" xfId="0" applyFont="1" applyFill="1" applyBorder="1" applyAlignment="1">
      <alignment horizontal="center" vertical="center"/>
    </xf>
    <xf numFmtId="0" fontId="0" fillId="0" borderId="0" xfId="0" applyFill="1" applyAlignment="1">
      <alignment horizontal="center"/>
    </xf>
    <xf numFmtId="0" fontId="78" fillId="0" borderId="1" xfId="20" applyFont="1" applyFill="1" applyBorder="1" applyAlignment="1">
      <alignment horizontal="center"/>
    </xf>
    <xf numFmtId="0" fontId="78" fillId="0" borderId="1" xfId="20" applyFont="1" applyFill="1" applyBorder="1" applyAlignment="1">
      <alignment horizontal="center" vertic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3" xfId="0" applyFont="1" applyBorder="1" applyAlignment="1">
      <alignment horizontal="center" vertical="center"/>
    </xf>
    <xf numFmtId="0" fontId="8" fillId="0" borderId="22"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8" fillId="0" borderId="10" xfId="0" applyFont="1" applyBorder="1" applyAlignment="1">
      <alignment horizontal="center" vertical="center"/>
    </xf>
    <xf numFmtId="0" fontId="7" fillId="0" borderId="22"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0" xfId="0" applyFont="1" applyBorder="1" applyAlignment="1">
      <alignment horizontal="center" vertical="center" wrapText="1"/>
    </xf>
    <xf numFmtId="0" fontId="30" fillId="0" borderId="31" xfId="11" applyFont="1" applyBorder="1" applyAlignment="1">
      <alignment horizontal="center" vertical="center" wrapText="1"/>
    </xf>
    <xf numFmtId="0" fontId="30" fillId="0" borderId="20" xfId="11" applyFont="1" applyBorder="1" applyAlignment="1">
      <alignment horizontal="center" vertical="center" wrapText="1"/>
    </xf>
    <xf numFmtId="0" fontId="30" fillId="0" borderId="21" xfId="11" applyFont="1" applyBorder="1" applyAlignment="1">
      <alignment horizontal="center" vertical="center" wrapText="1"/>
    </xf>
    <xf numFmtId="0" fontId="30" fillId="0" borderId="4" xfId="11" applyFont="1" applyBorder="1" applyAlignment="1">
      <alignment horizontal="center" vertical="center" wrapText="1"/>
    </xf>
    <xf numFmtId="0" fontId="30" fillId="0" borderId="13" xfId="11" applyFont="1" applyBorder="1" applyAlignment="1">
      <alignment horizontal="center" vertical="center" wrapText="1"/>
    </xf>
    <xf numFmtId="0" fontId="30" fillId="0" borderId="36" xfId="11" applyFont="1" applyBorder="1" applyAlignment="1">
      <alignment horizontal="center" vertical="center" wrapText="1"/>
    </xf>
    <xf numFmtId="0" fontId="16" fillId="11" borderId="40" xfId="11" applyFont="1" applyFill="1" applyBorder="1" applyAlignment="1">
      <alignment horizontal="center" vertical="center"/>
    </xf>
    <xf numFmtId="0" fontId="16" fillId="11" borderId="41" xfId="11" applyFont="1" applyFill="1" applyBorder="1" applyAlignment="1">
      <alignment horizontal="center" vertical="center"/>
    </xf>
    <xf numFmtId="0" fontId="18" fillId="6" borderId="33" xfId="11" applyFont="1" applyFill="1" applyBorder="1" applyAlignment="1">
      <alignment horizontal="center" vertical="center" wrapText="1"/>
    </xf>
    <xf numFmtId="0" fontId="18" fillId="6" borderId="34" xfId="11" applyFont="1" applyFill="1" applyBorder="1" applyAlignment="1">
      <alignment horizontal="center" vertical="center" wrapText="1"/>
    </xf>
    <xf numFmtId="166" fontId="64" fillId="11" borderId="1" xfId="3" applyFont="1" applyFill="1" applyBorder="1" applyAlignment="1" applyProtection="1">
      <alignment horizontal="center" vertical="center" wrapText="1"/>
    </xf>
    <xf numFmtId="166" fontId="64" fillId="11" borderId="14" xfId="3" applyFont="1" applyFill="1" applyBorder="1" applyAlignment="1" applyProtection="1">
      <alignment horizontal="center" vertical="center" wrapText="1"/>
    </xf>
    <xf numFmtId="166" fontId="64" fillId="11" borderId="29" xfId="3" applyFont="1" applyFill="1" applyBorder="1" applyAlignment="1" applyProtection="1">
      <alignment horizontal="center" vertical="center" wrapText="1"/>
    </xf>
    <xf numFmtId="166" fontId="64" fillId="11" borderId="37" xfId="3" applyFont="1" applyFill="1" applyBorder="1" applyAlignment="1" applyProtection="1">
      <alignment horizontal="center" vertical="center" wrapText="1"/>
    </xf>
    <xf numFmtId="166" fontId="64" fillId="11" borderId="46" xfId="3" applyFont="1" applyFill="1" applyBorder="1" applyAlignment="1" applyProtection="1">
      <alignment horizontal="center" vertical="center" wrapText="1"/>
    </xf>
    <xf numFmtId="166" fontId="64" fillId="11" borderId="38" xfId="3" applyFont="1" applyFill="1" applyBorder="1" applyAlignment="1" applyProtection="1">
      <alignment horizontal="center" vertical="center" wrapText="1"/>
    </xf>
    <xf numFmtId="0" fontId="18" fillId="6" borderId="9" xfId="11" applyFont="1" applyFill="1" applyBorder="1" applyAlignment="1">
      <alignment horizontal="center" vertical="center" wrapText="1"/>
    </xf>
    <xf numFmtId="0" fontId="18" fillId="6" borderId="10" xfId="11" applyFont="1" applyFill="1" applyBorder="1" applyAlignment="1">
      <alignment horizontal="center" vertical="center" wrapText="1"/>
    </xf>
    <xf numFmtId="0" fontId="18" fillId="6" borderId="44" xfId="11" applyFont="1" applyFill="1" applyBorder="1" applyAlignment="1">
      <alignment horizontal="center" vertical="center" wrapText="1"/>
    </xf>
    <xf numFmtId="0" fontId="17" fillId="5" borderId="17" xfId="11" applyFont="1" applyFill="1" applyBorder="1" applyAlignment="1">
      <alignment horizontal="center" vertical="center" wrapText="1"/>
    </xf>
    <xf numFmtId="0" fontId="17" fillId="5" borderId="18" xfId="11" applyFont="1" applyFill="1" applyBorder="1" applyAlignment="1">
      <alignment horizontal="center" vertical="center" wrapText="1"/>
    </xf>
    <xf numFmtId="0" fontId="17" fillId="5" borderId="22" xfId="11" applyFont="1" applyFill="1" applyBorder="1" applyAlignment="1">
      <alignment horizontal="center" vertical="center" wrapText="1"/>
    </xf>
    <xf numFmtId="167" fontId="58" fillId="0" borderId="20" xfId="11" applyNumberFormat="1" applyFont="1" applyFill="1" applyBorder="1" applyAlignment="1">
      <alignment horizontal="center" vertical="center"/>
    </xf>
    <xf numFmtId="167" fontId="58" fillId="0" borderId="0" xfId="11" applyNumberFormat="1" applyFont="1" applyFill="1" applyBorder="1" applyAlignment="1">
      <alignment horizontal="center" vertical="center"/>
    </xf>
    <xf numFmtId="0" fontId="30" fillId="0" borderId="32" xfId="11" applyNumberFormat="1" applyFont="1" applyFill="1" applyBorder="1" applyAlignment="1">
      <alignment horizontal="center" vertical="center" wrapText="1"/>
    </xf>
    <xf numFmtId="0" fontId="30" fillId="0" borderId="15" xfId="11" applyNumberFormat="1" applyFont="1" applyFill="1" applyBorder="1" applyAlignment="1">
      <alignment horizontal="center" vertical="center" wrapText="1"/>
    </xf>
    <xf numFmtId="2" fontId="17" fillId="12" borderId="15" xfId="0" applyNumberFormat="1" applyFont="1" applyFill="1" applyBorder="1" applyAlignment="1">
      <alignment horizontal="center" vertical="center" wrapText="1"/>
    </xf>
    <xf numFmtId="2" fontId="17" fillId="12" borderId="16" xfId="0" applyNumberFormat="1" applyFont="1" applyFill="1" applyBorder="1" applyAlignment="1">
      <alignment horizontal="center" vertical="center" wrapText="1"/>
    </xf>
    <xf numFmtId="2" fontId="43" fillId="0" borderId="3" xfId="3" applyNumberFormat="1" applyFont="1" applyFill="1" applyBorder="1" applyAlignment="1" applyProtection="1">
      <alignment horizontal="center" vertical="center" wrapText="1"/>
    </xf>
    <xf numFmtId="2" fontId="43" fillId="0" borderId="9" xfId="3" applyNumberFormat="1" applyFont="1" applyFill="1" applyBorder="1" applyAlignment="1" applyProtection="1">
      <alignment horizontal="center" vertical="center" wrapText="1"/>
    </xf>
    <xf numFmtId="0" fontId="12" fillId="10" borderId="39" xfId="11" applyFont="1" applyFill="1" applyBorder="1" applyAlignment="1">
      <alignment horizontal="center" vertical="center" wrapText="1"/>
    </xf>
    <xf numFmtId="0" fontId="12" fillId="10" borderId="40" xfId="11" applyFont="1" applyFill="1" applyBorder="1" applyAlignment="1">
      <alignment horizontal="center" vertical="center" wrapText="1"/>
    </xf>
    <xf numFmtId="0" fontId="12" fillId="10" borderId="41" xfId="11" applyFont="1" applyFill="1" applyBorder="1" applyAlignment="1">
      <alignment horizontal="center" vertical="center" wrapText="1"/>
    </xf>
    <xf numFmtId="0" fontId="31" fillId="0" borderId="0" xfId="11" applyFont="1" applyFill="1" applyAlignment="1">
      <alignment horizontal="justify" vertical="top" wrapText="1"/>
    </xf>
    <xf numFmtId="0" fontId="25" fillId="0" borderId="54" xfId="11" applyFont="1" applyBorder="1" applyAlignment="1">
      <alignment horizontal="center" vertical="center" wrapText="1"/>
    </xf>
    <xf numFmtId="0" fontId="25" fillId="0" borderId="55" xfId="11" applyFont="1" applyBorder="1" applyAlignment="1">
      <alignment horizontal="center" vertical="center" wrapText="1"/>
    </xf>
    <xf numFmtId="0" fontId="25" fillId="0" borderId="56" xfId="11" applyFont="1" applyBorder="1" applyAlignment="1">
      <alignment horizontal="center" vertical="center" wrapText="1"/>
    </xf>
    <xf numFmtId="0" fontId="25" fillId="0" borderId="32" xfId="11" applyFont="1" applyBorder="1" applyAlignment="1">
      <alignment horizontal="center" vertical="center" wrapText="1"/>
    </xf>
    <xf numFmtId="0" fontId="25" fillId="0" borderId="15" xfId="11" applyFont="1" applyBorder="1" applyAlignment="1">
      <alignment horizontal="center" vertical="center" wrapText="1"/>
    </xf>
    <xf numFmtId="0" fontId="25" fillId="0" borderId="35" xfId="11" applyFont="1" applyBorder="1" applyAlignment="1">
      <alignment horizontal="center" vertical="center" wrapText="1"/>
    </xf>
    <xf numFmtId="0" fontId="25" fillId="0" borderId="58" xfId="11" applyFont="1" applyBorder="1" applyAlignment="1">
      <alignment horizontal="center" vertical="center" wrapText="1"/>
    </xf>
    <xf numFmtId="0" fontId="25" fillId="0" borderId="59" xfId="11" applyFont="1" applyBorder="1" applyAlignment="1">
      <alignment horizontal="center" vertical="center" wrapText="1"/>
    </xf>
    <xf numFmtId="0" fontId="25" fillId="0" borderId="60" xfId="11" applyFont="1" applyBorder="1" applyAlignment="1">
      <alignment horizontal="center" vertical="center" wrapText="1"/>
    </xf>
    <xf numFmtId="0" fontId="25" fillId="0" borderId="51" xfId="11" applyFont="1" applyBorder="1" applyAlignment="1">
      <alignment horizontal="center" vertical="center" wrapText="1"/>
    </xf>
    <xf numFmtId="0" fontId="25" fillId="0" borderId="52" xfId="11" applyFont="1" applyBorder="1" applyAlignment="1">
      <alignment horizontal="center" vertical="center" wrapText="1"/>
    </xf>
    <xf numFmtId="0" fontId="25" fillId="0" borderId="53" xfId="11" applyFont="1" applyBorder="1" applyAlignment="1">
      <alignment horizontal="center" vertical="center" wrapText="1"/>
    </xf>
    <xf numFmtId="0" fontId="12" fillId="0" borderId="0" xfId="11" applyFont="1" applyAlignment="1">
      <alignment horizontal="justify" vertical="top" wrapText="1"/>
    </xf>
    <xf numFmtId="0" fontId="31" fillId="0" borderId="20" xfId="11" applyFont="1" applyBorder="1" applyAlignment="1" applyProtection="1">
      <alignment horizontal="left" vertical="center" wrapText="1"/>
    </xf>
    <xf numFmtId="0" fontId="31" fillId="0" borderId="0" xfId="11" applyFont="1" applyAlignment="1">
      <alignment horizontal="justify" vertical="top" wrapText="1"/>
    </xf>
    <xf numFmtId="0" fontId="12" fillId="0" borderId="8" xfId="11" applyFont="1" applyBorder="1" applyAlignment="1">
      <alignment horizontal="justify" vertical="top" wrapText="1"/>
    </xf>
    <xf numFmtId="0" fontId="46" fillId="0" borderId="15" xfId="11" applyFont="1" applyBorder="1" applyAlignment="1">
      <alignment horizontal="center" vertical="center" wrapText="1"/>
    </xf>
    <xf numFmtId="0" fontId="46" fillId="0" borderId="16" xfId="11" applyFont="1" applyBorder="1" applyAlignment="1">
      <alignment horizontal="center" vertical="center" wrapText="1"/>
    </xf>
    <xf numFmtId="0" fontId="62" fillId="0" borderId="0" xfId="11" applyFont="1" applyBorder="1" applyAlignment="1" applyProtection="1">
      <alignment horizontal="left" vertical="center" wrapText="1"/>
    </xf>
    <xf numFmtId="0" fontId="49" fillId="0" borderId="0" xfId="11" applyFont="1" applyAlignment="1">
      <alignment horizontal="justify" vertical="top" wrapText="1"/>
    </xf>
    <xf numFmtId="0" fontId="20" fillId="0" borderId="0" xfId="11" applyFont="1" applyBorder="1" applyAlignment="1" applyProtection="1">
      <alignment horizontal="left" vertical="center" wrapText="1"/>
    </xf>
    <xf numFmtId="0" fontId="12" fillId="10" borderId="39" xfId="11" applyFont="1" applyFill="1" applyBorder="1" applyAlignment="1">
      <alignment horizontal="center" vertical="center"/>
    </xf>
    <xf numFmtId="0" fontId="12" fillId="10" borderId="40" xfId="11" applyFont="1" applyFill="1" applyBorder="1" applyAlignment="1">
      <alignment horizontal="center" vertical="center"/>
    </xf>
    <xf numFmtId="0" fontId="12" fillId="10" borderId="41" xfId="11" applyFont="1" applyFill="1" applyBorder="1" applyAlignment="1">
      <alignment horizontal="center" vertical="center"/>
    </xf>
    <xf numFmtId="0" fontId="14" fillId="0" borderId="1" xfId="11" applyFont="1" applyBorder="1" applyAlignment="1">
      <alignment horizontal="center" vertical="center" wrapText="1"/>
    </xf>
    <xf numFmtId="0" fontId="16" fillId="0" borderId="1" xfId="11" applyFont="1" applyFill="1" applyBorder="1" applyAlignment="1">
      <alignment horizontal="center" vertical="center" wrapText="1"/>
    </xf>
    <xf numFmtId="0" fontId="17" fillId="0" borderId="1" xfId="11" applyFont="1" applyFill="1" applyBorder="1" applyAlignment="1">
      <alignment horizontal="center" vertical="center"/>
    </xf>
    <xf numFmtId="0" fontId="17" fillId="5" borderId="30" xfId="11" applyFont="1" applyFill="1" applyBorder="1" applyAlignment="1">
      <alignment horizontal="center" vertical="center" wrapText="1"/>
    </xf>
    <xf numFmtId="0" fontId="30" fillId="0" borderId="1" xfId="11" applyFont="1" applyFill="1" applyBorder="1" applyAlignment="1">
      <alignment horizontal="center" vertical="center" wrapText="1"/>
    </xf>
    <xf numFmtId="167" fontId="58" fillId="0" borderId="17" xfId="11" applyNumberFormat="1" applyFont="1" applyFill="1" applyBorder="1" applyAlignment="1">
      <alignment horizontal="center" vertical="center"/>
    </xf>
    <xf numFmtId="2" fontId="43" fillId="0" borderId="10" xfId="3" applyNumberFormat="1" applyFont="1" applyFill="1" applyBorder="1" applyAlignment="1" applyProtection="1">
      <alignment horizontal="center" vertical="center" wrapText="1"/>
    </xf>
    <xf numFmtId="0" fontId="74" fillId="0" borderId="1" xfId="11" applyFont="1" applyFill="1" applyBorder="1" applyAlignment="1">
      <alignment horizontal="center" vertical="center" wrapText="1"/>
    </xf>
    <xf numFmtId="2" fontId="30" fillId="12" borderId="15" xfId="0" applyNumberFormat="1" applyFont="1" applyFill="1" applyBorder="1" applyAlignment="1">
      <alignment horizontal="center" vertical="center" wrapText="1"/>
    </xf>
    <xf numFmtId="2" fontId="30" fillId="12" borderId="16" xfId="0" applyNumberFormat="1" applyFont="1" applyFill="1" applyBorder="1" applyAlignment="1">
      <alignment horizontal="center" vertical="center" wrapText="1"/>
    </xf>
    <xf numFmtId="166" fontId="56" fillId="11" borderId="1" xfId="3" applyFont="1" applyFill="1" applyBorder="1" applyAlignment="1" applyProtection="1">
      <alignment horizontal="center" vertical="center" wrapText="1"/>
    </xf>
    <xf numFmtId="166" fontId="56" fillId="11" borderId="14" xfId="3" applyFont="1" applyFill="1" applyBorder="1" applyAlignment="1" applyProtection="1">
      <alignment horizontal="center" vertical="center" wrapText="1"/>
    </xf>
    <xf numFmtId="166" fontId="56" fillId="11" borderId="29" xfId="3" applyFont="1" applyFill="1" applyBorder="1" applyAlignment="1" applyProtection="1">
      <alignment horizontal="center" vertical="center" wrapText="1"/>
    </xf>
    <xf numFmtId="166" fontId="56" fillId="11" borderId="37" xfId="3" applyFont="1" applyFill="1" applyBorder="1" applyAlignment="1" applyProtection="1">
      <alignment horizontal="center" vertical="center" wrapText="1"/>
    </xf>
    <xf numFmtId="166" fontId="56" fillId="11" borderId="46" xfId="3" applyFont="1" applyFill="1" applyBorder="1" applyAlignment="1" applyProtection="1">
      <alignment horizontal="center" vertical="center" wrapText="1"/>
    </xf>
    <xf numFmtId="166" fontId="56" fillId="11" borderId="38" xfId="3" applyFont="1" applyFill="1" applyBorder="1" applyAlignment="1" applyProtection="1">
      <alignment horizontal="center" vertical="center" wrapText="1"/>
    </xf>
    <xf numFmtId="0" fontId="27" fillId="0" borderId="1" xfId="11" applyFont="1" applyFill="1" applyBorder="1" applyAlignment="1">
      <alignment horizontal="center" vertical="center" wrapText="1"/>
    </xf>
    <xf numFmtId="2" fontId="27" fillId="12" borderId="15" xfId="0" applyNumberFormat="1" applyFont="1" applyFill="1" applyBorder="1" applyAlignment="1">
      <alignment horizontal="center" vertical="center" wrapText="1"/>
    </xf>
    <xf numFmtId="2" fontId="27" fillId="12" borderId="16" xfId="0" applyNumberFormat="1" applyFont="1" applyFill="1" applyBorder="1" applyAlignment="1">
      <alignment horizontal="center" vertical="center" wrapText="1"/>
    </xf>
    <xf numFmtId="166" fontId="73" fillId="11" borderId="1" xfId="3" applyFont="1" applyFill="1" applyBorder="1" applyAlignment="1" applyProtection="1">
      <alignment horizontal="center" vertical="center" wrapText="1"/>
    </xf>
    <xf numFmtId="166" fontId="73" fillId="11" borderId="14" xfId="3" applyFont="1" applyFill="1" applyBorder="1" applyAlignment="1" applyProtection="1">
      <alignment horizontal="center" vertical="center" wrapText="1"/>
    </xf>
    <xf numFmtId="166" fontId="73" fillId="11" borderId="29" xfId="3" applyFont="1" applyFill="1" applyBorder="1" applyAlignment="1" applyProtection="1">
      <alignment horizontal="center" vertical="center" wrapText="1"/>
    </xf>
    <xf numFmtId="166" fontId="73" fillId="11" borderId="37" xfId="3" applyFont="1" applyFill="1" applyBorder="1" applyAlignment="1" applyProtection="1">
      <alignment horizontal="center" vertical="center" wrapText="1"/>
    </xf>
    <xf numFmtId="166" fontId="73" fillId="11" borderId="46" xfId="3" applyFont="1" applyFill="1" applyBorder="1" applyAlignment="1" applyProtection="1">
      <alignment horizontal="center" vertical="center" wrapText="1"/>
    </xf>
    <xf numFmtId="166" fontId="73" fillId="11" borderId="38" xfId="3" applyFont="1" applyFill="1" applyBorder="1" applyAlignment="1" applyProtection="1">
      <alignment horizontal="center" vertical="center" wrapText="1"/>
    </xf>
    <xf numFmtId="2" fontId="43" fillId="0" borderId="21" xfId="3" applyNumberFormat="1" applyFont="1" applyFill="1" applyBorder="1" applyAlignment="1" applyProtection="1">
      <alignment horizontal="center" vertical="center" wrapText="1"/>
    </xf>
    <xf numFmtId="2" fontId="43" fillId="0" borderId="11" xfId="3" applyNumberFormat="1" applyFont="1" applyFill="1" applyBorder="1" applyAlignment="1" applyProtection="1">
      <alignment horizontal="center" vertical="center" wrapText="1"/>
    </xf>
    <xf numFmtId="2" fontId="27" fillId="12" borderId="17" xfId="0" applyNumberFormat="1" applyFont="1" applyFill="1" applyBorder="1" applyAlignment="1">
      <alignment horizontal="center" vertical="center" wrapText="1"/>
    </xf>
    <xf numFmtId="2" fontId="27" fillId="12" borderId="18" xfId="0" applyNumberFormat="1" applyFont="1" applyFill="1" applyBorder="1" applyAlignment="1">
      <alignment horizontal="center" vertical="center" wrapText="1"/>
    </xf>
    <xf numFmtId="167" fontId="58" fillId="0" borderId="3" xfId="11" applyNumberFormat="1" applyFont="1" applyFill="1" applyBorder="1" applyAlignment="1">
      <alignment horizontal="center" vertical="center"/>
    </xf>
    <xf numFmtId="167" fontId="58" fillId="0" borderId="10" xfId="11" applyNumberFormat="1" applyFont="1" applyFill="1" applyBorder="1" applyAlignment="1">
      <alignment horizontal="center" vertical="center"/>
    </xf>
    <xf numFmtId="2" fontId="74" fillId="12" borderId="15" xfId="0" applyNumberFormat="1" applyFont="1" applyFill="1" applyBorder="1" applyAlignment="1">
      <alignment horizontal="center" vertical="center" wrapText="1"/>
    </xf>
    <xf numFmtId="2" fontId="74" fillId="12" borderId="16" xfId="0" applyNumberFormat="1" applyFont="1" applyFill="1" applyBorder="1" applyAlignment="1">
      <alignment horizontal="center" vertical="center" wrapText="1"/>
    </xf>
    <xf numFmtId="166" fontId="75" fillId="11" borderId="1" xfId="3" applyFont="1" applyFill="1" applyBorder="1" applyAlignment="1" applyProtection="1">
      <alignment horizontal="center" vertical="center" wrapText="1"/>
    </xf>
    <xf numFmtId="166" fontId="75" fillId="11" borderId="14" xfId="3" applyFont="1" applyFill="1" applyBorder="1" applyAlignment="1" applyProtection="1">
      <alignment horizontal="center" vertical="center" wrapText="1"/>
    </xf>
    <xf numFmtId="166" fontId="75" fillId="11" borderId="29" xfId="3" applyFont="1" applyFill="1" applyBorder="1" applyAlignment="1" applyProtection="1">
      <alignment horizontal="center" vertical="center" wrapText="1"/>
    </xf>
    <xf numFmtId="166" fontId="75" fillId="11" borderId="37" xfId="3" applyFont="1" applyFill="1" applyBorder="1" applyAlignment="1" applyProtection="1">
      <alignment horizontal="center" vertical="center" wrapText="1"/>
    </xf>
    <xf numFmtId="166" fontId="75" fillId="11" borderId="46" xfId="3" applyFont="1" applyFill="1" applyBorder="1" applyAlignment="1" applyProtection="1">
      <alignment horizontal="center" vertical="center" wrapText="1"/>
    </xf>
    <xf numFmtId="166" fontId="75" fillId="11" borderId="38" xfId="3" applyFont="1" applyFill="1" applyBorder="1" applyAlignment="1" applyProtection="1">
      <alignment horizontal="center" vertical="center" wrapText="1"/>
    </xf>
    <xf numFmtId="0" fontId="17" fillId="0" borderId="1" xfId="11" applyFont="1" applyFill="1" applyBorder="1" applyAlignment="1">
      <alignment horizontal="center" vertical="center" wrapText="1"/>
    </xf>
    <xf numFmtId="0" fontId="44" fillId="0" borderId="1" xfId="0" applyFont="1" applyBorder="1" applyAlignment="1">
      <alignment horizontal="center" vertical="center"/>
    </xf>
    <xf numFmtId="0" fontId="60" fillId="13" borderId="5" xfId="0" applyFont="1" applyFill="1" applyBorder="1" applyAlignment="1">
      <alignment horizontal="center" vertical="center" wrapText="1"/>
    </xf>
    <xf numFmtId="0" fontId="60" fillId="13" borderId="12" xfId="0" applyFont="1" applyFill="1" applyBorder="1" applyAlignment="1">
      <alignment horizontal="center" vertical="center" wrapText="1"/>
    </xf>
    <xf numFmtId="0" fontId="60" fillId="13" borderId="6" xfId="0" applyFont="1" applyFill="1" applyBorder="1" applyAlignment="1">
      <alignment horizontal="center" vertical="center" wrapText="1"/>
    </xf>
    <xf numFmtId="0" fontId="60" fillId="13" borderId="0" xfId="0" applyFont="1" applyFill="1" applyBorder="1" applyAlignment="1">
      <alignment horizontal="center" vertical="center" wrapText="1"/>
    </xf>
    <xf numFmtId="0" fontId="60" fillId="13" borderId="4" xfId="0" applyFont="1" applyFill="1" applyBorder="1" applyAlignment="1">
      <alignment horizontal="center" vertical="center" wrapText="1"/>
    </xf>
    <xf numFmtId="0" fontId="60" fillId="13" borderId="13" xfId="0" applyFont="1" applyFill="1" applyBorder="1" applyAlignment="1">
      <alignment horizontal="center" vertical="center" wrapText="1"/>
    </xf>
    <xf numFmtId="0" fontId="44" fillId="13" borderId="5" xfId="0" applyFont="1" applyFill="1" applyBorder="1" applyAlignment="1">
      <alignment horizontal="center"/>
    </xf>
    <xf numFmtId="0" fontId="44" fillId="13" borderId="12" xfId="0" applyFont="1" applyFill="1" applyBorder="1" applyAlignment="1">
      <alignment horizontal="center"/>
    </xf>
    <xf numFmtId="0" fontId="44" fillId="13" borderId="6" xfId="0" applyFont="1" applyFill="1" applyBorder="1" applyAlignment="1">
      <alignment horizontal="center"/>
    </xf>
    <xf numFmtId="0" fontId="44" fillId="13" borderId="0" xfId="0" applyFont="1" applyFill="1" applyBorder="1" applyAlignment="1">
      <alignment horizontal="center"/>
    </xf>
    <xf numFmtId="0" fontId="44" fillId="13" borderId="4" xfId="0" applyFont="1" applyFill="1" applyBorder="1" applyAlignment="1">
      <alignment horizontal="center"/>
    </xf>
    <xf numFmtId="0" fontId="44" fillId="13" borderId="13" xfId="0" applyFont="1" applyFill="1" applyBorder="1" applyAlignment="1">
      <alignment horizontal="center"/>
    </xf>
    <xf numFmtId="0" fontId="14" fillId="0" borderId="2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27" xfId="0" applyFont="1" applyFill="1" applyBorder="1" applyAlignment="1">
      <alignment horizontal="center" vertical="center" wrapText="1"/>
    </xf>
    <xf numFmtId="0" fontId="14" fillId="0" borderId="28"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9" xfId="0" applyFont="1" applyBorder="1" applyAlignment="1">
      <alignment horizontal="center" vertical="center" wrapText="1"/>
    </xf>
    <xf numFmtId="0" fontId="16" fillId="0" borderId="42" xfId="0" applyFont="1" applyBorder="1" applyAlignment="1">
      <alignment horizontal="center" vertical="center" wrapText="1"/>
    </xf>
    <xf numFmtId="0" fontId="16" fillId="0" borderId="37" xfId="0" applyFont="1" applyBorder="1" applyAlignment="1">
      <alignment horizontal="center" vertical="center" wrapText="1"/>
    </xf>
    <xf numFmtId="0" fontId="16" fillId="0" borderId="38" xfId="0" applyFont="1" applyBorder="1" applyAlignment="1">
      <alignment horizontal="center" vertical="center" wrapText="1"/>
    </xf>
    <xf numFmtId="0" fontId="77" fillId="0" borderId="1" xfId="0" applyFont="1" applyBorder="1" applyAlignment="1">
      <alignment horizontal="center" vertical="center"/>
    </xf>
    <xf numFmtId="0" fontId="70" fillId="0" borderId="1" xfId="0" applyFont="1" applyBorder="1" applyAlignment="1">
      <alignment horizontal="center" vertical="center"/>
    </xf>
    <xf numFmtId="0" fontId="2" fillId="0" borderId="0" xfId="20" applyFont="1" applyBorder="1" applyAlignment="1">
      <alignment horizontal="center" vertical="center"/>
    </xf>
    <xf numFmtId="0" fontId="4" fillId="0" borderId="0" xfId="20" applyBorder="1" applyAlignment="1">
      <alignment horizontal="center" vertical="center"/>
    </xf>
    <xf numFmtId="0" fontId="2" fillId="0" borderId="0" xfId="20" applyFont="1" applyBorder="1" applyAlignment="1">
      <alignment horizontal="center"/>
    </xf>
    <xf numFmtId="0" fontId="4" fillId="0" borderId="0" xfId="20" applyBorder="1" applyAlignment="1">
      <alignment horizontal="center"/>
    </xf>
    <xf numFmtId="0" fontId="37" fillId="0" borderId="5" xfId="20" applyFont="1" applyBorder="1" applyAlignment="1">
      <alignment horizontal="center" vertical="center"/>
    </xf>
    <xf numFmtId="0" fontId="37" fillId="0" borderId="12" xfId="20" applyFont="1" applyBorder="1" applyAlignment="1">
      <alignment horizontal="center" vertical="center"/>
    </xf>
    <xf numFmtId="0" fontId="38" fillId="0" borderId="6" xfId="20" applyFont="1" applyBorder="1" applyAlignment="1">
      <alignment horizontal="center"/>
    </xf>
    <xf numFmtId="0" fontId="38" fillId="0" borderId="0" xfId="20" applyFont="1" applyBorder="1" applyAlignment="1">
      <alignment horizontal="center"/>
    </xf>
    <xf numFmtId="0" fontId="38" fillId="0" borderId="6" xfId="20" applyFont="1" applyBorder="1" applyAlignment="1">
      <alignment horizontal="center" vertical="center"/>
    </xf>
    <xf numFmtId="0" fontId="38" fillId="0" borderId="0" xfId="20" applyFont="1" applyBorder="1" applyAlignment="1">
      <alignment horizontal="center" vertical="center"/>
    </xf>
    <xf numFmtId="0" fontId="38" fillId="0" borderId="4" xfId="20" applyFont="1" applyBorder="1" applyAlignment="1">
      <alignment horizontal="center" vertical="center"/>
    </xf>
    <xf numFmtId="0" fontId="38" fillId="0" borderId="13" xfId="20" applyFont="1" applyBorder="1" applyAlignment="1">
      <alignment horizontal="center" vertical="center"/>
    </xf>
    <xf numFmtId="0" fontId="37" fillId="0" borderId="43" xfId="20" applyFont="1" applyBorder="1" applyAlignment="1">
      <alignment horizontal="center" vertical="center" wrapText="1"/>
    </xf>
    <xf numFmtId="0" fontId="37" fillId="0" borderId="44" xfId="20" applyFont="1" applyBorder="1" applyAlignment="1">
      <alignment horizontal="center" vertical="center" wrapText="1"/>
    </xf>
  </cellXfs>
  <cellStyles count="65">
    <cellStyle name="Millares [0] 2" xfId="14"/>
    <cellStyle name="Millares [0] 2 2" xfId="18"/>
    <cellStyle name="Millares [0] 2 2 2" xfId="53"/>
    <cellStyle name="Millares [0] 2 2 3" xfId="33"/>
    <cellStyle name="Millares [0] 2 3" xfId="22"/>
    <cellStyle name="Millares [0] 2 3 2" xfId="57"/>
    <cellStyle name="Millares [0] 2 3 3" xfId="37"/>
    <cellStyle name="Millares [0] 2 4" xfId="49"/>
    <cellStyle name="Millares [0] 2 5" xfId="29"/>
    <cellStyle name="Millares 2" xfId="3"/>
    <cellStyle name="Millares 3" xfId="7"/>
    <cellStyle name="Millares 4" xfId="40"/>
    <cellStyle name="Millares 5" xfId="43"/>
    <cellStyle name="Millares 6" xfId="42"/>
    <cellStyle name="Millares 7" xfId="45"/>
    <cellStyle name="Millares 8" xfId="46"/>
    <cellStyle name="Millares 9" xfId="44"/>
    <cellStyle name="Moneda [0]" xfId="19" builtinId="7"/>
    <cellStyle name="Moneda [0] 2" xfId="12"/>
    <cellStyle name="Moneda [0] 2 2" xfId="17"/>
    <cellStyle name="Moneda [0] 2 2 2" xfId="52"/>
    <cellStyle name="Moneda [0] 2 2 3" xfId="32"/>
    <cellStyle name="Moneda [0] 2 3" xfId="21"/>
    <cellStyle name="Moneda [0] 2 3 2" xfId="56"/>
    <cellStyle name="Moneda [0] 2 3 3" xfId="36"/>
    <cellStyle name="Moneda [0] 2 4" xfId="26"/>
    <cellStyle name="Moneda [0] 2 4 2" xfId="48"/>
    <cellStyle name="Moneda [0] 2 5" xfId="28"/>
    <cellStyle name="Moneda [0] 3" xfId="54"/>
    <cellStyle name="Moneda [0] 4" xfId="34"/>
    <cellStyle name="Moneda 2" xfId="2"/>
    <cellStyle name="Moneda 2 2" xfId="41"/>
    <cellStyle name="Moneda 3" xfId="59"/>
    <cellStyle name="Moneda 4" xfId="63"/>
    <cellStyle name="Moneda 5" xfId="62"/>
    <cellStyle name="Moneda 6" xfId="25"/>
    <cellStyle name="Moneda 6 2" xfId="64"/>
    <cellStyle name="Moneda 7" xfId="61"/>
    <cellStyle name="Moneda 8" xfId="60"/>
    <cellStyle name="Normal" xfId="0" builtinId="0"/>
    <cellStyle name="Normal 2" xfId="5"/>
    <cellStyle name="Normal 2 2" xfId="11"/>
    <cellStyle name="Normal 3" xfId="8"/>
    <cellStyle name="Normal 3 2" xfId="16"/>
    <cellStyle name="Normal 3 2 2" xfId="51"/>
    <cellStyle name="Normal 3 2 3" xfId="31"/>
    <cellStyle name="Normal 3 3" xfId="20"/>
    <cellStyle name="Normal 3 3 2" xfId="55"/>
    <cellStyle name="Normal 3 3 3" xfId="35"/>
    <cellStyle name="Normal 4" xfId="9"/>
    <cellStyle name="Normal 4 2" xfId="47"/>
    <cellStyle name="Normal 4 3" xfId="27"/>
    <cellStyle name="Normal 5" xfId="10"/>
    <cellStyle name="Normal 6" xfId="15"/>
    <cellStyle name="Normal 6 2" xfId="50"/>
    <cellStyle name="Normal 6 3" xfId="30"/>
    <cellStyle name="Normal 7" xfId="23"/>
    <cellStyle name="Normal 7 2" xfId="58"/>
    <cellStyle name="Normal 7 3" xfId="38"/>
    <cellStyle name="Normal 8" xfId="39"/>
    <cellStyle name="Normal_ANEXO4" xfId="24"/>
    <cellStyle name="Porcentaje 2" xfId="4"/>
    <cellStyle name="Porcentaje 3" xfId="6"/>
    <cellStyle name="Texto explicativo" xfId="1" builtinId="53" customBuiltin="1"/>
    <cellStyle name="Texto explicativo 2" xfId="13"/>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8.png"/></Relationships>
</file>

<file path=xl/drawings/drawing1.xml><?xml version="1.0" encoding="utf-8"?>
<xdr:wsDr xmlns:xdr="http://schemas.openxmlformats.org/drawingml/2006/spreadsheetDrawing" xmlns:a="http://schemas.openxmlformats.org/drawingml/2006/main">
  <xdr:twoCellAnchor editAs="oneCell">
    <xdr:from>
      <xdr:col>1</xdr:col>
      <xdr:colOff>585108</xdr:colOff>
      <xdr:row>27</xdr:row>
      <xdr:rowOff>122464</xdr:rowOff>
    </xdr:from>
    <xdr:to>
      <xdr:col>11</xdr:col>
      <xdr:colOff>641298</xdr:colOff>
      <xdr:row>49</xdr:row>
      <xdr:rowOff>26702</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830287" y="6368143"/>
          <a:ext cx="7676190" cy="4095238"/>
        </a:xfrm>
        <a:prstGeom prst="rect">
          <a:avLst/>
        </a:prstGeom>
      </xdr:spPr>
    </xdr:pic>
    <xdr:clientData/>
  </xdr:twoCellAnchor>
  <xdr:twoCellAnchor editAs="oneCell">
    <xdr:from>
      <xdr:col>1</xdr:col>
      <xdr:colOff>625929</xdr:colOff>
      <xdr:row>50</xdr:row>
      <xdr:rowOff>163286</xdr:rowOff>
    </xdr:from>
    <xdr:to>
      <xdr:col>11</xdr:col>
      <xdr:colOff>577357</xdr:colOff>
      <xdr:row>71</xdr:row>
      <xdr:rowOff>181834</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2871108" y="10804072"/>
          <a:ext cx="7571428" cy="4019048"/>
        </a:xfrm>
        <a:prstGeom prst="rect">
          <a:avLst/>
        </a:prstGeom>
      </xdr:spPr>
    </xdr:pic>
    <xdr:clientData/>
  </xdr:twoCellAnchor>
  <xdr:twoCellAnchor editAs="oneCell">
    <xdr:from>
      <xdr:col>1</xdr:col>
      <xdr:colOff>625929</xdr:colOff>
      <xdr:row>74</xdr:row>
      <xdr:rowOff>0</xdr:rowOff>
    </xdr:from>
    <xdr:to>
      <xdr:col>11</xdr:col>
      <xdr:colOff>577357</xdr:colOff>
      <xdr:row>95</xdr:row>
      <xdr:rowOff>18548</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a:stretch>
          <a:fillRect/>
        </a:stretch>
      </xdr:blipFill>
      <xdr:spPr>
        <a:xfrm>
          <a:off x="2871108" y="15226393"/>
          <a:ext cx="7571428" cy="4019048"/>
        </a:xfrm>
        <a:prstGeom prst="rect">
          <a:avLst/>
        </a:prstGeom>
      </xdr:spPr>
    </xdr:pic>
    <xdr:clientData/>
  </xdr:twoCellAnchor>
  <xdr:twoCellAnchor editAs="oneCell">
    <xdr:from>
      <xdr:col>1</xdr:col>
      <xdr:colOff>639536</xdr:colOff>
      <xdr:row>96</xdr:row>
      <xdr:rowOff>176893</xdr:rowOff>
    </xdr:from>
    <xdr:to>
      <xdr:col>11</xdr:col>
      <xdr:colOff>571917</xdr:colOff>
      <xdr:row>117</xdr:row>
      <xdr:rowOff>147822</xdr:rowOff>
    </xdr:to>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4"/>
        <a:stretch>
          <a:fillRect/>
        </a:stretch>
      </xdr:blipFill>
      <xdr:spPr>
        <a:xfrm>
          <a:off x="2884715" y="19607893"/>
          <a:ext cx="7552381" cy="3971429"/>
        </a:xfrm>
        <a:prstGeom prst="rect">
          <a:avLst/>
        </a:prstGeom>
      </xdr:spPr>
    </xdr:pic>
    <xdr:clientData/>
  </xdr:twoCellAnchor>
  <xdr:twoCellAnchor editAs="oneCell">
    <xdr:from>
      <xdr:col>1</xdr:col>
      <xdr:colOff>653143</xdr:colOff>
      <xdr:row>120</xdr:row>
      <xdr:rowOff>13608</xdr:rowOff>
    </xdr:from>
    <xdr:to>
      <xdr:col>11</xdr:col>
      <xdr:colOff>595048</xdr:colOff>
      <xdr:row>140</xdr:row>
      <xdr:rowOff>155989</xdr:rowOff>
    </xdr:to>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5"/>
        <a:stretch>
          <a:fillRect/>
        </a:stretch>
      </xdr:blipFill>
      <xdr:spPr>
        <a:xfrm>
          <a:off x="2898322" y="24030215"/>
          <a:ext cx="7561905" cy="3952381"/>
        </a:xfrm>
        <a:prstGeom prst="rect">
          <a:avLst/>
        </a:prstGeom>
      </xdr:spPr>
    </xdr:pic>
    <xdr:clientData/>
  </xdr:twoCellAnchor>
  <xdr:twoCellAnchor editAs="oneCell">
    <xdr:from>
      <xdr:col>1</xdr:col>
      <xdr:colOff>517073</xdr:colOff>
      <xdr:row>166</xdr:row>
      <xdr:rowOff>70228</xdr:rowOff>
    </xdr:from>
    <xdr:to>
      <xdr:col>12</xdr:col>
      <xdr:colOff>309255</xdr:colOff>
      <xdr:row>186</xdr:row>
      <xdr:rowOff>115974</xdr:rowOff>
    </xdr:to>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6"/>
        <a:stretch>
          <a:fillRect/>
        </a:stretch>
      </xdr:blipFill>
      <xdr:spPr>
        <a:xfrm>
          <a:off x="2762252" y="32877049"/>
          <a:ext cx="8174182" cy="3855746"/>
        </a:xfrm>
        <a:prstGeom prst="rect">
          <a:avLst/>
        </a:prstGeom>
      </xdr:spPr>
    </xdr:pic>
    <xdr:clientData/>
  </xdr:twoCellAnchor>
  <xdr:twoCellAnchor editAs="oneCell">
    <xdr:from>
      <xdr:col>2</xdr:col>
      <xdr:colOff>274617</xdr:colOff>
      <xdr:row>257</xdr:row>
      <xdr:rowOff>146594</xdr:rowOff>
    </xdr:from>
    <xdr:to>
      <xdr:col>12</xdr:col>
      <xdr:colOff>368903</xdr:colOff>
      <xdr:row>279</xdr:row>
      <xdr:rowOff>41308</xdr:rowOff>
    </xdr:to>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7"/>
        <a:stretch>
          <a:fillRect/>
        </a:stretch>
      </xdr:blipFill>
      <xdr:spPr>
        <a:xfrm>
          <a:off x="3281796" y="50343344"/>
          <a:ext cx="7714286" cy="4085714"/>
        </a:xfrm>
        <a:prstGeom prst="rect">
          <a:avLst/>
        </a:prstGeom>
      </xdr:spPr>
    </xdr:pic>
    <xdr:clientData/>
  </xdr:twoCellAnchor>
  <xdr:twoCellAnchor editAs="oneCell">
    <xdr:from>
      <xdr:col>1</xdr:col>
      <xdr:colOff>619745</xdr:colOff>
      <xdr:row>212</xdr:row>
      <xdr:rowOff>182161</xdr:rowOff>
    </xdr:from>
    <xdr:to>
      <xdr:col>12</xdr:col>
      <xdr:colOff>436915</xdr:colOff>
      <xdr:row>229</xdr:row>
      <xdr:rowOff>110723</xdr:rowOff>
    </xdr:to>
    <xdr:pic>
      <xdr:nvPicPr>
        <xdr:cNvPr id="10" name="Imagen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8"/>
        <a:stretch>
          <a:fillRect/>
        </a:stretch>
      </xdr:blipFill>
      <xdr:spPr>
        <a:xfrm>
          <a:off x="2864924" y="41779197"/>
          <a:ext cx="8199170" cy="3167062"/>
        </a:xfrm>
        <a:prstGeom prst="rect">
          <a:avLst/>
        </a:prstGeom>
      </xdr:spPr>
    </xdr:pic>
    <xdr:clientData/>
  </xdr:twoCellAnchor>
  <xdr:twoCellAnchor editAs="oneCell">
    <xdr:from>
      <xdr:col>2</xdr:col>
      <xdr:colOff>4021</xdr:colOff>
      <xdr:row>234</xdr:row>
      <xdr:rowOff>141338</xdr:rowOff>
    </xdr:from>
    <xdr:to>
      <xdr:col>12</xdr:col>
      <xdr:colOff>440961</xdr:colOff>
      <xdr:row>254</xdr:row>
      <xdr:rowOff>117525</xdr:rowOff>
    </xdr:to>
    <xdr:pic>
      <xdr:nvPicPr>
        <xdr:cNvPr id="12" name="Imagen 11">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9"/>
        <a:stretch>
          <a:fillRect/>
        </a:stretch>
      </xdr:blipFill>
      <xdr:spPr>
        <a:xfrm>
          <a:off x="3011200" y="45942981"/>
          <a:ext cx="8056940" cy="3786187"/>
        </a:xfrm>
        <a:prstGeom prst="rect">
          <a:avLst/>
        </a:prstGeom>
      </xdr:spPr>
    </xdr:pic>
    <xdr:clientData/>
  </xdr:twoCellAnchor>
  <xdr:twoCellAnchor editAs="oneCell">
    <xdr:from>
      <xdr:col>1</xdr:col>
      <xdr:colOff>400792</xdr:colOff>
      <xdr:row>303</xdr:row>
      <xdr:rowOff>163284</xdr:rowOff>
    </xdr:from>
    <xdr:to>
      <xdr:col>12</xdr:col>
      <xdr:colOff>482435</xdr:colOff>
      <xdr:row>325</xdr:row>
      <xdr:rowOff>4081</xdr:rowOff>
    </xdr:to>
    <xdr:pic>
      <xdr:nvPicPr>
        <xdr:cNvPr id="13" name="Imagen 12">
          <a:extLst>
            <a:ext uri="{FF2B5EF4-FFF2-40B4-BE49-F238E27FC236}">
              <a16:creationId xmlns:a16="http://schemas.microsoft.com/office/drawing/2014/main" id="{00000000-0008-0000-0200-00000D000000}"/>
            </a:ext>
          </a:extLst>
        </xdr:cNvPr>
        <xdr:cNvPicPr>
          <a:picLocks noChangeAspect="1"/>
        </xdr:cNvPicPr>
      </xdr:nvPicPr>
      <xdr:blipFill rotWithShape="1">
        <a:blip xmlns:r="http://schemas.openxmlformats.org/officeDocument/2006/relationships" r:embed="rId10"/>
        <a:srcRect l="2157" t="29292" r="51583" b="31522"/>
        <a:stretch/>
      </xdr:blipFill>
      <xdr:spPr>
        <a:xfrm>
          <a:off x="2645971" y="59150248"/>
          <a:ext cx="8463643" cy="4031797"/>
        </a:xfrm>
        <a:prstGeom prst="rect">
          <a:avLst/>
        </a:prstGeom>
      </xdr:spPr>
    </xdr:pic>
    <xdr:clientData/>
  </xdr:twoCellAnchor>
  <xdr:twoCellAnchor editAs="oneCell">
    <xdr:from>
      <xdr:col>1</xdr:col>
      <xdr:colOff>299359</xdr:colOff>
      <xdr:row>326</xdr:row>
      <xdr:rowOff>174415</xdr:rowOff>
    </xdr:from>
    <xdr:to>
      <xdr:col>12</xdr:col>
      <xdr:colOff>437904</xdr:colOff>
      <xdr:row>347</xdr:row>
      <xdr:rowOff>122462</xdr:rowOff>
    </xdr:to>
    <xdr:pic>
      <xdr:nvPicPr>
        <xdr:cNvPr id="14" name="Imagen 13">
          <a:extLst>
            <a:ext uri="{FF2B5EF4-FFF2-40B4-BE49-F238E27FC236}">
              <a16:creationId xmlns:a16="http://schemas.microsoft.com/office/drawing/2014/main" id="{00000000-0008-0000-0200-00000E000000}"/>
            </a:ext>
          </a:extLst>
        </xdr:cNvPr>
        <xdr:cNvPicPr>
          <a:picLocks noChangeAspect="1"/>
        </xdr:cNvPicPr>
      </xdr:nvPicPr>
      <xdr:blipFill rotWithShape="1">
        <a:blip xmlns:r="http://schemas.openxmlformats.org/officeDocument/2006/relationships" r:embed="rId11"/>
        <a:srcRect l="51841" t="29444" r="1531" b="32195"/>
        <a:stretch/>
      </xdr:blipFill>
      <xdr:spPr>
        <a:xfrm>
          <a:off x="2544538" y="63556486"/>
          <a:ext cx="8520545" cy="3948547"/>
        </a:xfrm>
        <a:prstGeom prst="rect">
          <a:avLst/>
        </a:prstGeom>
      </xdr:spPr>
    </xdr:pic>
    <xdr:clientData/>
  </xdr:twoCellAnchor>
  <xdr:twoCellAnchor editAs="oneCell">
    <xdr:from>
      <xdr:col>1</xdr:col>
      <xdr:colOff>333994</xdr:colOff>
      <xdr:row>349</xdr:row>
      <xdr:rowOff>143489</xdr:rowOff>
    </xdr:from>
    <xdr:to>
      <xdr:col>12</xdr:col>
      <xdr:colOff>282040</xdr:colOff>
      <xdr:row>370</xdr:row>
      <xdr:rowOff>139038</xdr:rowOff>
    </xdr:to>
    <xdr:pic>
      <xdr:nvPicPr>
        <xdr:cNvPr id="15" name="Imagen 14">
          <a:extLst>
            <a:ext uri="{FF2B5EF4-FFF2-40B4-BE49-F238E27FC236}">
              <a16:creationId xmlns:a16="http://schemas.microsoft.com/office/drawing/2014/main" id="{00000000-0008-0000-0200-00000F000000}"/>
            </a:ext>
          </a:extLst>
        </xdr:cNvPr>
        <xdr:cNvPicPr/>
      </xdr:nvPicPr>
      <xdr:blipFill>
        <a:blip xmlns:r="http://schemas.openxmlformats.org/officeDocument/2006/relationships" r:embed="rId12"/>
        <a:stretch>
          <a:fillRect/>
        </a:stretch>
      </xdr:blipFill>
      <xdr:spPr>
        <a:xfrm>
          <a:off x="2579173" y="67920668"/>
          <a:ext cx="8330046" cy="3996049"/>
        </a:xfrm>
        <a:prstGeom prst="rect">
          <a:avLst/>
        </a:prstGeom>
      </xdr:spPr>
    </xdr:pic>
    <xdr:clientData/>
  </xdr:twoCellAnchor>
  <xdr:twoCellAnchor editAs="oneCell">
    <xdr:from>
      <xdr:col>1</xdr:col>
      <xdr:colOff>299357</xdr:colOff>
      <xdr:row>373</xdr:row>
      <xdr:rowOff>9891</xdr:rowOff>
    </xdr:from>
    <xdr:to>
      <xdr:col>12</xdr:col>
      <xdr:colOff>338508</xdr:colOff>
      <xdr:row>393</xdr:row>
      <xdr:rowOff>148437</xdr:rowOff>
    </xdr:to>
    <xdr:pic>
      <xdr:nvPicPr>
        <xdr:cNvPr id="16" name="Imagen 15">
          <a:extLst>
            <a:ext uri="{FF2B5EF4-FFF2-40B4-BE49-F238E27FC236}">
              <a16:creationId xmlns:a16="http://schemas.microsoft.com/office/drawing/2014/main" id="{00000000-0008-0000-0200-000010000000}"/>
            </a:ext>
          </a:extLst>
        </xdr:cNvPr>
        <xdr:cNvPicPr/>
      </xdr:nvPicPr>
      <xdr:blipFill>
        <a:blip xmlns:r="http://schemas.openxmlformats.org/officeDocument/2006/relationships" r:embed="rId13"/>
        <a:stretch>
          <a:fillRect/>
        </a:stretch>
      </xdr:blipFill>
      <xdr:spPr>
        <a:xfrm>
          <a:off x="2544536" y="72372677"/>
          <a:ext cx="8421151" cy="3948546"/>
        </a:xfrm>
        <a:prstGeom prst="rect">
          <a:avLst/>
        </a:prstGeom>
      </xdr:spPr>
    </xdr:pic>
    <xdr:clientData/>
  </xdr:twoCellAnchor>
  <xdr:twoCellAnchor editAs="oneCell">
    <xdr:from>
      <xdr:col>2</xdr:col>
      <xdr:colOff>17317</xdr:colOff>
      <xdr:row>281</xdr:row>
      <xdr:rowOff>138546</xdr:rowOff>
    </xdr:from>
    <xdr:to>
      <xdr:col>12</xdr:col>
      <xdr:colOff>515019</xdr:colOff>
      <xdr:row>301</xdr:row>
      <xdr:rowOff>51954</xdr:rowOff>
    </xdr:to>
    <xdr:pic>
      <xdr:nvPicPr>
        <xdr:cNvPr id="17" name="Imagen 16">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14"/>
        <a:stretch>
          <a:fillRect/>
        </a:stretch>
      </xdr:blipFill>
      <xdr:spPr>
        <a:xfrm>
          <a:off x="3013362" y="54967910"/>
          <a:ext cx="8117702" cy="3723408"/>
        </a:xfrm>
        <a:prstGeom prst="rect">
          <a:avLst/>
        </a:prstGeom>
      </xdr:spPr>
    </xdr:pic>
    <xdr:clientData/>
  </xdr:twoCellAnchor>
  <xdr:twoCellAnchor editAs="oneCell">
    <xdr:from>
      <xdr:col>2</xdr:col>
      <xdr:colOff>51954</xdr:colOff>
      <xdr:row>6</xdr:row>
      <xdr:rowOff>121229</xdr:rowOff>
    </xdr:from>
    <xdr:to>
      <xdr:col>11</xdr:col>
      <xdr:colOff>534823</xdr:colOff>
      <xdr:row>24</xdr:row>
      <xdr:rowOff>51957</xdr:rowOff>
    </xdr:to>
    <xdr:pic>
      <xdr:nvPicPr>
        <xdr:cNvPr id="18" name="Imagen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15"/>
        <a:stretch>
          <a:fillRect/>
        </a:stretch>
      </xdr:blipFill>
      <xdr:spPr>
        <a:xfrm>
          <a:off x="3047999" y="2355274"/>
          <a:ext cx="7340869" cy="3359728"/>
        </a:xfrm>
        <a:prstGeom prst="rect">
          <a:avLst/>
        </a:prstGeom>
      </xdr:spPr>
    </xdr:pic>
    <xdr:clientData/>
  </xdr:twoCellAnchor>
  <xdr:twoCellAnchor editAs="oneCell">
    <xdr:from>
      <xdr:col>1</xdr:col>
      <xdr:colOff>623455</xdr:colOff>
      <xdr:row>143</xdr:row>
      <xdr:rowOff>51955</xdr:rowOff>
    </xdr:from>
    <xdr:to>
      <xdr:col>12</xdr:col>
      <xdr:colOff>237950</xdr:colOff>
      <xdr:row>163</xdr:row>
      <xdr:rowOff>69274</xdr:rowOff>
    </xdr:to>
    <xdr:pic>
      <xdr:nvPicPr>
        <xdr:cNvPr id="19" name="Imagen 18">
          <a:extLst>
            <a:ext uri="{FF2B5EF4-FFF2-40B4-BE49-F238E27FC236}">
              <a16:creationId xmlns:a16="http://schemas.microsoft.com/office/drawing/2014/main" id="{ABA5D5BC-E15F-4034-A0EA-6C7E0CE237E5}"/>
            </a:ext>
          </a:extLst>
        </xdr:cNvPr>
        <xdr:cNvPicPr>
          <a:picLocks noChangeAspect="1"/>
        </xdr:cNvPicPr>
      </xdr:nvPicPr>
      <xdr:blipFill>
        <a:blip xmlns:r="http://schemas.openxmlformats.org/officeDocument/2006/relationships" r:embed="rId16"/>
        <a:stretch>
          <a:fillRect/>
        </a:stretch>
      </xdr:blipFill>
      <xdr:spPr>
        <a:xfrm>
          <a:off x="2857500" y="28488410"/>
          <a:ext cx="7996495" cy="3827319"/>
        </a:xfrm>
        <a:prstGeom prst="rect">
          <a:avLst/>
        </a:prstGeom>
      </xdr:spPr>
    </xdr:pic>
    <xdr:clientData/>
  </xdr:twoCellAnchor>
  <xdr:twoCellAnchor editAs="oneCell">
    <xdr:from>
      <xdr:col>1</xdr:col>
      <xdr:colOff>588818</xdr:colOff>
      <xdr:row>188</xdr:row>
      <xdr:rowOff>155864</xdr:rowOff>
    </xdr:from>
    <xdr:to>
      <xdr:col>12</xdr:col>
      <xdr:colOff>305262</xdr:colOff>
      <xdr:row>210</xdr:row>
      <xdr:rowOff>3861</xdr:rowOff>
    </xdr:to>
    <xdr:pic>
      <xdr:nvPicPr>
        <xdr:cNvPr id="8" name="Imagen 7">
          <a:extLst>
            <a:ext uri="{FF2B5EF4-FFF2-40B4-BE49-F238E27FC236}">
              <a16:creationId xmlns:a16="http://schemas.microsoft.com/office/drawing/2014/main" id="{1E2278BE-F13F-424B-A143-8F55B4713068}"/>
            </a:ext>
          </a:extLst>
        </xdr:cNvPr>
        <xdr:cNvPicPr>
          <a:picLocks noChangeAspect="1"/>
        </xdr:cNvPicPr>
      </xdr:nvPicPr>
      <xdr:blipFill>
        <a:blip xmlns:r="http://schemas.openxmlformats.org/officeDocument/2006/relationships" r:embed="rId17"/>
        <a:stretch>
          <a:fillRect/>
        </a:stretch>
      </xdr:blipFill>
      <xdr:spPr>
        <a:xfrm>
          <a:off x="2822863" y="37199455"/>
          <a:ext cx="8098444" cy="403899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582080</xdr:colOff>
      <xdr:row>0</xdr:row>
      <xdr:rowOff>63500</xdr:rowOff>
    </xdr:from>
    <xdr:to>
      <xdr:col>7</xdr:col>
      <xdr:colOff>1959342</xdr:colOff>
      <xdr:row>4</xdr:row>
      <xdr:rowOff>269384</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8879413" y="63500"/>
          <a:ext cx="4933262" cy="16558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34"/>
  <sheetViews>
    <sheetView zoomScale="70" zoomScaleNormal="70" workbookViewId="0">
      <selection activeCell="B17" sqref="B17"/>
    </sheetView>
  </sheetViews>
  <sheetFormatPr baseColWidth="10" defaultColWidth="9.140625" defaultRowHeight="15" x14ac:dyDescent="0.25"/>
  <cols>
    <col min="1" max="1" width="4.140625" bestFit="1" customWidth="1"/>
    <col min="2" max="2" width="65.85546875" style="45" customWidth="1"/>
    <col min="3" max="3" width="17.7109375" customWidth="1"/>
    <col min="4" max="4" width="17.28515625" customWidth="1"/>
    <col min="5" max="6" width="16.5703125" customWidth="1"/>
    <col min="7" max="7" width="19.140625" bestFit="1" customWidth="1"/>
    <col min="8" max="8" width="63.7109375" style="45" customWidth="1"/>
    <col min="9" max="9" width="14.42578125" customWidth="1"/>
    <col min="14" max="14" width="15.5703125" customWidth="1"/>
  </cols>
  <sheetData>
    <row r="1" spans="1:11" ht="31.5" customHeight="1" x14ac:dyDescent="0.25">
      <c r="A1" s="208" t="s">
        <v>2</v>
      </c>
      <c r="B1" s="209"/>
      <c r="C1" s="209"/>
      <c r="D1" s="209"/>
      <c r="E1" s="209"/>
      <c r="F1" s="209"/>
      <c r="G1" s="210"/>
      <c r="H1" s="211"/>
    </row>
    <row r="2" spans="1:11" ht="31.5" customHeight="1" x14ac:dyDescent="0.25">
      <c r="A2" s="212" t="s">
        <v>61</v>
      </c>
      <c r="B2" s="213"/>
      <c r="C2" s="213"/>
      <c r="D2" s="213"/>
      <c r="E2" s="213"/>
      <c r="F2" s="213"/>
      <c r="G2" s="214"/>
      <c r="H2" s="215"/>
    </row>
    <row r="3" spans="1:11" ht="75" customHeight="1" x14ac:dyDescent="0.25">
      <c r="A3" s="216" t="s">
        <v>62</v>
      </c>
      <c r="B3" s="217"/>
      <c r="C3" s="217"/>
      <c r="D3" s="217"/>
      <c r="E3" s="217"/>
      <c r="F3" s="217"/>
      <c r="G3" s="218"/>
      <c r="H3" s="219"/>
    </row>
    <row r="4" spans="1:11" ht="14.1" customHeight="1" x14ac:dyDescent="0.25">
      <c r="A4" s="2"/>
      <c r="B4" s="43"/>
      <c r="C4" s="36"/>
      <c r="D4" s="36"/>
      <c r="E4" s="37"/>
      <c r="F4" s="37"/>
      <c r="G4" s="38"/>
      <c r="H4" s="52"/>
    </row>
    <row r="5" spans="1:11" ht="45.75" customHeight="1" x14ac:dyDescent="0.25">
      <c r="A5" s="2"/>
      <c r="B5" s="1" t="s">
        <v>0</v>
      </c>
      <c r="C5" s="1" t="s">
        <v>3</v>
      </c>
      <c r="D5" s="1" t="s">
        <v>1</v>
      </c>
      <c r="E5" s="1" t="s">
        <v>28</v>
      </c>
      <c r="F5" s="1" t="s">
        <v>353</v>
      </c>
      <c r="G5" s="5" t="s">
        <v>18</v>
      </c>
      <c r="H5" s="1" t="s">
        <v>27</v>
      </c>
    </row>
    <row r="6" spans="1:11" s="32" customFormat="1" ht="18.75" x14ac:dyDescent="0.25">
      <c r="A6" s="31">
        <v>1</v>
      </c>
      <c r="B6" s="44" t="s">
        <v>64</v>
      </c>
      <c r="C6" s="187" t="s">
        <v>55</v>
      </c>
      <c r="D6" s="187" t="s">
        <v>383</v>
      </c>
      <c r="E6" s="187" t="s">
        <v>55</v>
      </c>
      <c r="F6" s="187" t="s">
        <v>55</v>
      </c>
      <c r="G6" s="189" t="s">
        <v>383</v>
      </c>
      <c r="H6" s="195" t="s">
        <v>60</v>
      </c>
      <c r="I6" s="201" t="s">
        <v>368</v>
      </c>
    </row>
    <row r="7" spans="1:11" s="32" customFormat="1" ht="18.75" x14ac:dyDescent="0.25">
      <c r="A7" s="31">
        <v>2</v>
      </c>
      <c r="B7" s="44" t="s">
        <v>65</v>
      </c>
      <c r="C7" s="187" t="s">
        <v>55</v>
      </c>
      <c r="D7" s="187" t="s">
        <v>55</v>
      </c>
      <c r="E7" s="187" t="s">
        <v>55</v>
      </c>
      <c r="F7" s="187" t="s">
        <v>55</v>
      </c>
      <c r="G7" s="189" t="s">
        <v>55</v>
      </c>
      <c r="H7" s="195" t="s">
        <v>60</v>
      </c>
      <c r="I7" s="201" t="s">
        <v>368</v>
      </c>
    </row>
    <row r="8" spans="1:11" s="32" customFormat="1" ht="18.75" x14ac:dyDescent="0.25">
      <c r="A8" s="31">
        <v>3</v>
      </c>
      <c r="B8" s="44" t="s">
        <v>66</v>
      </c>
      <c r="C8" s="187" t="s">
        <v>55</v>
      </c>
      <c r="D8" s="187" t="s">
        <v>55</v>
      </c>
      <c r="E8" s="187" t="s">
        <v>55</v>
      </c>
      <c r="F8" s="187" t="s">
        <v>55</v>
      </c>
      <c r="G8" s="189" t="s">
        <v>55</v>
      </c>
      <c r="H8" s="195" t="s">
        <v>60</v>
      </c>
      <c r="I8" s="201" t="s">
        <v>368</v>
      </c>
    </row>
    <row r="9" spans="1:11" s="32" customFormat="1" ht="18.75" x14ac:dyDescent="0.25">
      <c r="A9" s="31">
        <v>4</v>
      </c>
      <c r="B9" s="44" t="s">
        <v>67</v>
      </c>
      <c r="C9" s="187" t="s">
        <v>55</v>
      </c>
      <c r="D9" s="187" t="s">
        <v>55</v>
      </c>
      <c r="E9" s="187" t="s">
        <v>55</v>
      </c>
      <c r="F9" s="187" t="s">
        <v>55</v>
      </c>
      <c r="G9" s="189" t="s">
        <v>55</v>
      </c>
      <c r="H9" s="195" t="s">
        <v>60</v>
      </c>
      <c r="I9" s="203" t="s">
        <v>368</v>
      </c>
    </row>
    <row r="10" spans="1:11" s="32" customFormat="1" ht="18.75" x14ac:dyDescent="0.25">
      <c r="A10" s="31">
        <v>5</v>
      </c>
      <c r="B10" s="44" t="s">
        <v>68</v>
      </c>
      <c r="C10" s="187" t="s">
        <v>55</v>
      </c>
      <c r="D10" s="133" t="s">
        <v>384</v>
      </c>
      <c r="E10" s="133" t="s">
        <v>351</v>
      </c>
      <c r="F10" s="187" t="s">
        <v>55</v>
      </c>
      <c r="G10" s="188" t="s">
        <v>384</v>
      </c>
      <c r="H10" s="133" t="s">
        <v>354</v>
      </c>
      <c r="I10" s="204" t="s">
        <v>368</v>
      </c>
      <c r="J10" s="200" t="s">
        <v>370</v>
      </c>
      <c r="K10" s="200" t="s">
        <v>371</v>
      </c>
    </row>
    <row r="11" spans="1:11" s="32" customFormat="1" ht="18.75" x14ac:dyDescent="0.25">
      <c r="A11" s="31">
        <v>6</v>
      </c>
      <c r="B11" s="44" t="s">
        <v>69</v>
      </c>
      <c r="C11" s="187" t="s">
        <v>55</v>
      </c>
      <c r="D11" s="187" t="s">
        <v>383</v>
      </c>
      <c r="E11" s="187" t="s">
        <v>55</v>
      </c>
      <c r="F11" s="187" t="s">
        <v>55</v>
      </c>
      <c r="G11" s="189" t="s">
        <v>383</v>
      </c>
      <c r="H11" s="195" t="s">
        <v>60</v>
      </c>
      <c r="I11" s="203" t="s">
        <v>380</v>
      </c>
    </row>
    <row r="12" spans="1:11" s="32" customFormat="1" ht="18.75" x14ac:dyDescent="0.25">
      <c r="A12" s="31">
        <v>7</v>
      </c>
      <c r="B12" s="44" t="s">
        <v>70</v>
      </c>
      <c r="C12" s="187" t="s">
        <v>55</v>
      </c>
      <c r="D12" s="187" t="s">
        <v>55</v>
      </c>
      <c r="E12" s="187" t="s">
        <v>55</v>
      </c>
      <c r="F12" s="187" t="s">
        <v>383</v>
      </c>
      <c r="G12" s="189" t="s">
        <v>55</v>
      </c>
      <c r="H12" s="195" t="s">
        <v>60</v>
      </c>
      <c r="I12" s="201" t="s">
        <v>368</v>
      </c>
      <c r="J12" s="32" t="s">
        <v>371</v>
      </c>
    </row>
    <row r="13" spans="1:11" s="32" customFormat="1" ht="18.75" x14ac:dyDescent="0.25">
      <c r="A13" s="31">
        <v>8</v>
      </c>
      <c r="B13" s="44" t="s">
        <v>71</v>
      </c>
      <c r="C13" s="187" t="s">
        <v>383</v>
      </c>
      <c r="D13" s="187" t="s">
        <v>383</v>
      </c>
      <c r="E13" s="187" t="s">
        <v>55</v>
      </c>
      <c r="F13" s="187" t="s">
        <v>55</v>
      </c>
      <c r="G13" s="189" t="s">
        <v>383</v>
      </c>
      <c r="H13" s="195" t="s">
        <v>60</v>
      </c>
      <c r="I13" s="205" t="s">
        <v>368</v>
      </c>
      <c r="J13" s="32" t="s">
        <v>372</v>
      </c>
      <c r="K13" s="32" t="s">
        <v>369</v>
      </c>
    </row>
    <row r="14" spans="1:11" s="32" customFormat="1" ht="18.75" x14ac:dyDescent="0.25">
      <c r="A14" s="31">
        <v>9</v>
      </c>
      <c r="B14" s="44" t="s">
        <v>72</v>
      </c>
      <c r="C14" s="187" t="s">
        <v>55</v>
      </c>
      <c r="D14" s="187" t="s">
        <v>383</v>
      </c>
      <c r="E14" s="187" t="s">
        <v>55</v>
      </c>
      <c r="F14" s="187" t="s">
        <v>383</v>
      </c>
      <c r="G14" s="189" t="s">
        <v>383</v>
      </c>
      <c r="H14" s="195" t="s">
        <v>60</v>
      </c>
      <c r="I14" s="203" t="s">
        <v>380</v>
      </c>
    </row>
    <row r="15" spans="1:11" s="32" customFormat="1" ht="18.75" x14ac:dyDescent="0.25">
      <c r="A15" s="31">
        <v>10</v>
      </c>
      <c r="B15" s="44" t="s">
        <v>73</v>
      </c>
      <c r="C15" s="187" t="s">
        <v>383</v>
      </c>
      <c r="D15" s="187" t="s">
        <v>55</v>
      </c>
      <c r="E15" s="187" t="s">
        <v>55</v>
      </c>
      <c r="F15" s="187" t="s">
        <v>55</v>
      </c>
      <c r="G15" s="189" t="s">
        <v>55</v>
      </c>
      <c r="H15" s="195" t="s">
        <v>60</v>
      </c>
      <c r="I15" s="202" t="s">
        <v>373</v>
      </c>
      <c r="J15" s="202" t="s">
        <v>372</v>
      </c>
      <c r="K15" s="202" t="s">
        <v>369</v>
      </c>
    </row>
    <row r="16" spans="1:11" s="32" customFormat="1" ht="18.75" x14ac:dyDescent="0.25">
      <c r="A16" s="31">
        <v>11</v>
      </c>
      <c r="B16" s="44" t="s">
        <v>74</v>
      </c>
      <c r="C16" s="187" t="s">
        <v>55</v>
      </c>
      <c r="D16" s="187" t="s">
        <v>383</v>
      </c>
      <c r="E16" s="187" t="s">
        <v>55</v>
      </c>
      <c r="F16" s="187" t="s">
        <v>55</v>
      </c>
      <c r="G16" s="189" t="s">
        <v>383</v>
      </c>
      <c r="H16" s="195" t="s">
        <v>60</v>
      </c>
      <c r="I16" s="202" t="s">
        <v>373</v>
      </c>
      <c r="J16" s="32" t="s">
        <v>369</v>
      </c>
    </row>
    <row r="17" spans="1:10" s="32" customFormat="1" ht="18.75" x14ac:dyDescent="0.25">
      <c r="A17" s="31">
        <v>12</v>
      </c>
      <c r="B17" s="44" t="s">
        <v>75</v>
      </c>
      <c r="C17" s="187" t="s">
        <v>55</v>
      </c>
      <c r="D17" s="187" t="s">
        <v>55</v>
      </c>
      <c r="E17" s="187" t="s">
        <v>55</v>
      </c>
      <c r="F17" s="187" t="s">
        <v>55</v>
      </c>
      <c r="G17" s="189" t="s">
        <v>55</v>
      </c>
      <c r="H17" s="195" t="s">
        <v>60</v>
      </c>
      <c r="I17" s="201" t="s">
        <v>380</v>
      </c>
    </row>
    <row r="18" spans="1:10" s="32" customFormat="1" ht="18.75" x14ac:dyDescent="0.25">
      <c r="A18" s="31">
        <v>13</v>
      </c>
      <c r="B18" s="44" t="s">
        <v>76</v>
      </c>
      <c r="C18" s="187" t="s">
        <v>55</v>
      </c>
      <c r="D18" s="187" t="s">
        <v>383</v>
      </c>
      <c r="E18" s="187" t="s">
        <v>55</v>
      </c>
      <c r="F18" s="187" t="s">
        <v>55</v>
      </c>
      <c r="G18" s="189" t="s">
        <v>383</v>
      </c>
      <c r="H18" s="195" t="s">
        <v>60</v>
      </c>
      <c r="I18" s="32" t="s">
        <v>373</v>
      </c>
    </row>
    <row r="19" spans="1:10" s="32" customFormat="1" ht="18.75" x14ac:dyDescent="0.25">
      <c r="A19" s="31">
        <v>14</v>
      </c>
      <c r="B19" s="44" t="s">
        <v>77</v>
      </c>
      <c r="C19" s="187" t="s">
        <v>55</v>
      </c>
      <c r="D19" s="187" t="s">
        <v>55</v>
      </c>
      <c r="E19" s="187" t="s">
        <v>55</v>
      </c>
      <c r="F19" s="133" t="s">
        <v>352</v>
      </c>
      <c r="G19" s="188" t="s">
        <v>351</v>
      </c>
      <c r="H19" s="133" t="s">
        <v>354</v>
      </c>
      <c r="I19" s="32" t="s">
        <v>368</v>
      </c>
      <c r="J19" s="32" t="s">
        <v>370</v>
      </c>
    </row>
    <row r="20" spans="1:10" s="32" customFormat="1" ht="18.75" x14ac:dyDescent="0.25">
      <c r="A20" s="31">
        <v>15</v>
      </c>
      <c r="B20" s="44" t="s">
        <v>78</v>
      </c>
      <c r="C20" s="187" t="s">
        <v>55</v>
      </c>
      <c r="D20" s="187" t="s">
        <v>383</v>
      </c>
      <c r="E20" s="187" t="s">
        <v>55</v>
      </c>
      <c r="F20" s="187" t="s">
        <v>55</v>
      </c>
      <c r="G20" s="189" t="s">
        <v>383</v>
      </c>
      <c r="H20" s="195" t="s">
        <v>60</v>
      </c>
      <c r="I20" s="32" t="s">
        <v>368</v>
      </c>
      <c r="J20" s="32" t="s">
        <v>369</v>
      </c>
    </row>
    <row r="21" spans="1:10" s="32" customFormat="1" ht="18.75" x14ac:dyDescent="0.25">
      <c r="A21" s="31">
        <v>16</v>
      </c>
      <c r="B21" s="44" t="s">
        <v>79</v>
      </c>
      <c r="C21" s="187" t="s">
        <v>55</v>
      </c>
      <c r="D21" s="187" t="s">
        <v>55</v>
      </c>
      <c r="E21" s="187" t="s">
        <v>55</v>
      </c>
      <c r="F21" s="187" t="s">
        <v>55</v>
      </c>
      <c r="G21" s="189" t="s">
        <v>55</v>
      </c>
      <c r="H21" s="195" t="s">
        <v>60</v>
      </c>
      <c r="I21" s="202" t="s">
        <v>368</v>
      </c>
    </row>
    <row r="22" spans="1:10" s="32" customFormat="1" ht="18.75" x14ac:dyDescent="0.25">
      <c r="A22" s="31">
        <v>17</v>
      </c>
      <c r="B22" s="44" t="s">
        <v>80</v>
      </c>
      <c r="C22" s="187" t="s">
        <v>55</v>
      </c>
      <c r="D22" s="187" t="s">
        <v>383</v>
      </c>
      <c r="E22" s="187" t="s">
        <v>55</v>
      </c>
      <c r="F22" s="187" t="s">
        <v>55</v>
      </c>
      <c r="G22" s="189" t="s">
        <v>383</v>
      </c>
      <c r="H22" s="195" t="s">
        <v>60</v>
      </c>
      <c r="I22" s="202" t="s">
        <v>380</v>
      </c>
    </row>
    <row r="25" spans="1:10" ht="15.75" thickBot="1" x14ac:dyDescent="0.3"/>
    <row r="26" spans="1:10" ht="15.75" thickBot="1" x14ac:dyDescent="0.3">
      <c r="B26" s="199" t="s">
        <v>355</v>
      </c>
      <c r="C26" s="198"/>
      <c r="H26" s="196" t="s">
        <v>360</v>
      </c>
    </row>
    <row r="27" spans="1:10" ht="15.75" thickBot="1" x14ac:dyDescent="0.3">
      <c r="B27" s="199" t="s">
        <v>356</v>
      </c>
      <c r="C27" s="198"/>
      <c r="H27" s="197" t="s">
        <v>361</v>
      </c>
    </row>
    <row r="28" spans="1:10" ht="15.75" thickBot="1" x14ac:dyDescent="0.3">
      <c r="B28" s="199" t="s">
        <v>357</v>
      </c>
      <c r="C28" s="198"/>
      <c r="H28" s="197" t="s">
        <v>362</v>
      </c>
    </row>
    <row r="29" spans="1:10" ht="15.75" thickBot="1" x14ac:dyDescent="0.3">
      <c r="B29" s="199" t="s">
        <v>358</v>
      </c>
      <c r="C29" s="198"/>
      <c r="H29" s="197" t="s">
        <v>363</v>
      </c>
    </row>
    <row r="30" spans="1:10" ht="15.75" thickBot="1" x14ac:dyDescent="0.3">
      <c r="B30" s="199" t="s">
        <v>359</v>
      </c>
      <c r="C30" s="198"/>
      <c r="H30" s="197" t="s">
        <v>364</v>
      </c>
    </row>
    <row r="32" spans="1:10" x14ac:dyDescent="0.25">
      <c r="B32" s="199" t="s">
        <v>365</v>
      </c>
    </row>
    <row r="33" spans="2:2" x14ac:dyDescent="0.25">
      <c r="B33" s="199" t="s">
        <v>366</v>
      </c>
    </row>
    <row r="34" spans="2:2" x14ac:dyDescent="0.25">
      <c r="B34" s="199" t="s">
        <v>367</v>
      </c>
    </row>
  </sheetData>
  <autoFilter ref="B5:H8"/>
  <mergeCells count="3">
    <mergeCell ref="A1:H1"/>
    <mergeCell ref="A2:H2"/>
    <mergeCell ref="A3:H3"/>
  </mergeCells>
  <pageMargins left="0.70866141732283472" right="0.70866141732283472" top="0.74803149606299213" bottom="0.74803149606299213" header="0.51181102362204722" footer="0.51181102362204722"/>
  <pageSetup scale="50" firstPageNumber="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T292"/>
  <sheetViews>
    <sheetView tabSelected="1" view="pageBreakPreview" topLeftCell="B8" zoomScale="55" zoomScaleNormal="60" zoomScaleSheetLayoutView="55" workbookViewId="0">
      <selection activeCell="R69" sqref="R69"/>
    </sheetView>
  </sheetViews>
  <sheetFormatPr baseColWidth="10" defaultColWidth="9.140625" defaultRowHeight="15" x14ac:dyDescent="0.25"/>
  <cols>
    <col min="1" max="1" width="103.28515625" style="7" customWidth="1"/>
    <col min="2" max="2" width="44" style="7" customWidth="1"/>
    <col min="3" max="3" width="38.140625" style="7" customWidth="1"/>
    <col min="4" max="4" width="34.28515625" style="7" customWidth="1"/>
    <col min="5" max="5" width="30.5703125" style="7" bestFit="1" customWidth="1"/>
    <col min="6" max="6" width="20.140625" style="7" customWidth="1"/>
    <col min="7" max="7" width="30.5703125" style="7" customWidth="1"/>
    <col min="8" max="9" width="19.28515625" style="7" customWidth="1"/>
    <col min="10" max="10" width="16.7109375" style="7" customWidth="1"/>
    <col min="11" max="11" width="26.42578125" style="7" customWidth="1"/>
    <col min="12" max="12" width="21.42578125" style="7" customWidth="1"/>
    <col min="13" max="13" width="23.28515625" style="7" customWidth="1"/>
    <col min="14" max="17" width="37.28515625" style="7" customWidth="1"/>
    <col min="18" max="18" width="97.42578125" style="7" customWidth="1"/>
    <col min="19" max="19" width="91.42578125" style="7" hidden="1" customWidth="1"/>
    <col min="20" max="20" width="29.7109375" style="7" customWidth="1"/>
    <col min="21" max="16384" width="9.140625" style="7"/>
  </cols>
  <sheetData>
    <row r="1" spans="1:19" s="8" customFormat="1" ht="59.25" customHeight="1" x14ac:dyDescent="0.25"/>
    <row r="2" spans="1:19" ht="35.25" customHeight="1" x14ac:dyDescent="0.25">
      <c r="A2" s="278" t="s">
        <v>61</v>
      </c>
      <c r="B2" s="278"/>
      <c r="C2" s="278"/>
      <c r="D2" s="278"/>
      <c r="E2" s="278"/>
      <c r="F2" s="278"/>
      <c r="G2" s="278"/>
      <c r="H2" s="278"/>
      <c r="I2" s="278"/>
      <c r="J2" s="278"/>
      <c r="K2" s="278"/>
      <c r="L2" s="278"/>
      <c r="M2" s="278"/>
      <c r="N2" s="278"/>
      <c r="O2" s="278"/>
      <c r="P2" s="278"/>
      <c r="Q2" s="278"/>
      <c r="R2" s="278"/>
    </row>
    <row r="3" spans="1:19" ht="35.25" customHeight="1" x14ac:dyDescent="0.25">
      <c r="A3" s="279" t="s">
        <v>20</v>
      </c>
      <c r="B3" s="279"/>
      <c r="C3" s="279"/>
      <c r="D3" s="279"/>
      <c r="E3" s="279"/>
      <c r="F3" s="279"/>
      <c r="G3" s="279"/>
      <c r="H3" s="279"/>
      <c r="I3" s="279"/>
      <c r="J3" s="279"/>
      <c r="K3" s="279"/>
      <c r="L3" s="279"/>
      <c r="M3" s="279"/>
      <c r="N3" s="279"/>
      <c r="O3" s="279"/>
      <c r="P3" s="279"/>
      <c r="Q3" s="279"/>
      <c r="R3" s="279"/>
    </row>
    <row r="4" spans="1:19" s="9" customFormat="1" ht="27.75" customHeight="1" x14ac:dyDescent="0.25">
      <c r="A4" s="280"/>
      <c r="B4" s="280"/>
      <c r="C4" s="280"/>
      <c r="D4" s="280"/>
      <c r="E4" s="280"/>
      <c r="F4" s="280"/>
      <c r="G4" s="280"/>
      <c r="H4" s="280"/>
      <c r="I4" s="280"/>
      <c r="J4" s="280"/>
      <c r="K4" s="280"/>
      <c r="L4" s="280"/>
      <c r="M4" s="280"/>
      <c r="N4" s="280"/>
      <c r="O4" s="280"/>
      <c r="P4" s="280"/>
      <c r="Q4" s="280"/>
      <c r="R4" s="280"/>
    </row>
    <row r="5" spans="1:19" s="8" customFormat="1" ht="16.5" thickBot="1" x14ac:dyDescent="0.3">
      <c r="A5" s="33"/>
      <c r="B5" s="33"/>
      <c r="C5" s="33"/>
      <c r="D5" s="33"/>
      <c r="E5" s="33"/>
      <c r="F5" s="33"/>
      <c r="G5" s="33"/>
      <c r="H5" s="33"/>
      <c r="I5" s="33"/>
      <c r="J5" s="33"/>
      <c r="K5" s="33"/>
      <c r="L5" s="33"/>
      <c r="M5" s="33"/>
      <c r="N5" s="34"/>
      <c r="O5" s="34"/>
      <c r="P5" s="34"/>
      <c r="Q5" s="34"/>
      <c r="R5" s="35"/>
    </row>
    <row r="6" spans="1:19" ht="30.75" customHeight="1" thickBot="1" x14ac:dyDescent="0.3">
      <c r="A6" s="83">
        <f>+'RESUMEN EVALUACIÓN'!A6</f>
        <v>1</v>
      </c>
      <c r="B6" s="226" t="str">
        <f>+'RESUMEN EVALUACIÓN'!B6</f>
        <v>CONSORCIO CQ USAQUEN</v>
      </c>
      <c r="C6" s="226"/>
      <c r="D6" s="226"/>
      <c r="E6" s="226"/>
      <c r="F6" s="226"/>
      <c r="G6" s="226"/>
      <c r="H6" s="226"/>
      <c r="I6" s="226"/>
      <c r="J6" s="226"/>
      <c r="K6" s="226"/>
      <c r="L6" s="226"/>
      <c r="M6" s="226"/>
      <c r="N6" s="226"/>
      <c r="O6" s="226"/>
      <c r="P6" s="226"/>
      <c r="Q6" s="226"/>
      <c r="R6" s="227"/>
    </row>
    <row r="7" spans="1:19" ht="65.25" customHeight="1" x14ac:dyDescent="0.25">
      <c r="A7" s="281" t="s">
        <v>21</v>
      </c>
      <c r="B7" s="239"/>
      <c r="C7" s="239"/>
      <c r="D7" s="239"/>
      <c r="E7" s="240"/>
      <c r="F7" s="118"/>
      <c r="G7" s="118"/>
      <c r="H7" s="241" t="s">
        <v>87</v>
      </c>
      <c r="I7" s="240"/>
      <c r="J7" s="241" t="s">
        <v>88</v>
      </c>
      <c r="K7" s="239"/>
      <c r="L7" s="239" t="s">
        <v>13</v>
      </c>
      <c r="M7" s="240"/>
      <c r="N7" s="236" t="s">
        <v>89</v>
      </c>
      <c r="O7" s="238" t="s">
        <v>92</v>
      </c>
      <c r="P7" s="236" t="s">
        <v>91</v>
      </c>
      <c r="Q7" s="236" t="s">
        <v>90</v>
      </c>
      <c r="R7" s="228" t="s">
        <v>19</v>
      </c>
    </row>
    <row r="8" spans="1:19" ht="77.25" customHeight="1" x14ac:dyDescent="0.25">
      <c r="A8" s="47" t="s">
        <v>4</v>
      </c>
      <c r="B8" s="10" t="s">
        <v>5</v>
      </c>
      <c r="C8" s="10" t="s">
        <v>6</v>
      </c>
      <c r="D8" s="10" t="s">
        <v>37</v>
      </c>
      <c r="E8" s="10" t="s">
        <v>7</v>
      </c>
      <c r="F8" s="11" t="s">
        <v>8</v>
      </c>
      <c r="G8" s="11" t="s">
        <v>9</v>
      </c>
      <c r="H8" s="87" t="s">
        <v>53</v>
      </c>
      <c r="I8" s="87" t="s">
        <v>54</v>
      </c>
      <c r="J8" s="12" t="s">
        <v>14</v>
      </c>
      <c r="K8" s="12" t="s">
        <v>15</v>
      </c>
      <c r="L8" s="12" t="s">
        <v>38</v>
      </c>
      <c r="M8" s="12" t="s">
        <v>16</v>
      </c>
      <c r="N8" s="237"/>
      <c r="O8" s="237"/>
      <c r="P8" s="237"/>
      <c r="Q8" s="237"/>
      <c r="R8" s="229"/>
    </row>
    <row r="9" spans="1:19" s="8" customFormat="1" ht="15.75" x14ac:dyDescent="0.25">
      <c r="A9" s="49" t="s">
        <v>103</v>
      </c>
      <c r="B9" s="50"/>
      <c r="C9" s="50"/>
      <c r="D9" s="50"/>
      <c r="E9" s="50"/>
      <c r="F9" s="50"/>
      <c r="G9" s="50"/>
      <c r="H9" s="50"/>
      <c r="I9" s="50"/>
      <c r="J9" s="50"/>
      <c r="K9" s="50"/>
      <c r="L9" s="50"/>
      <c r="M9" s="50"/>
      <c r="N9" s="50"/>
      <c r="O9" s="50"/>
      <c r="P9" s="50"/>
      <c r="Q9" s="50"/>
      <c r="R9" s="51"/>
    </row>
    <row r="10" spans="1:19" s="22" customFormat="1" ht="48" customHeight="1" x14ac:dyDescent="0.25">
      <c r="A10" s="48" t="s">
        <v>105</v>
      </c>
      <c r="B10" s="40" t="s">
        <v>108</v>
      </c>
      <c r="C10" s="40" t="s">
        <v>34</v>
      </c>
      <c r="D10" s="30">
        <v>4726996732</v>
      </c>
      <c r="E10" s="21">
        <f>+D10/F287</f>
        <v>6050.6177752860185</v>
      </c>
      <c r="F10" s="101">
        <v>0.2</v>
      </c>
      <c r="G10" s="21">
        <f>+E10*F10</f>
        <v>1210.1235550572037</v>
      </c>
      <c r="H10" s="242">
        <v>16000</v>
      </c>
      <c r="I10" s="125">
        <f>8079.98*F10</f>
        <v>1615.9960000000001</v>
      </c>
      <c r="J10" s="74" t="s">
        <v>98</v>
      </c>
      <c r="K10" s="39" t="s">
        <v>138</v>
      </c>
      <c r="L10" s="248">
        <f>+$C$246</f>
        <v>2613.2566186379686</v>
      </c>
      <c r="M10" s="124">
        <f>+G10</f>
        <v>1210.1235550572037</v>
      </c>
      <c r="N10" s="88" t="s">
        <v>141</v>
      </c>
      <c r="O10" s="282" t="s">
        <v>35</v>
      </c>
      <c r="P10" s="282" t="s">
        <v>35</v>
      </c>
      <c r="Q10" s="282" t="s">
        <v>35</v>
      </c>
      <c r="R10" s="105"/>
      <c r="S10" s="150" t="s">
        <v>142</v>
      </c>
    </row>
    <row r="11" spans="1:19" s="22" customFormat="1" ht="94.5" customHeight="1" x14ac:dyDescent="0.25">
      <c r="A11" s="48" t="s">
        <v>136</v>
      </c>
      <c r="B11" s="40" t="s">
        <v>107</v>
      </c>
      <c r="C11" s="40" t="s">
        <v>34</v>
      </c>
      <c r="D11" s="30">
        <v>1879273758</v>
      </c>
      <c r="E11" s="21">
        <f>+D11/F280</f>
        <v>3508.7262098581032</v>
      </c>
      <c r="F11" s="101">
        <v>1</v>
      </c>
      <c r="G11" s="21">
        <f t="shared" ref="G11:G12" si="0">+E11*F11</f>
        <v>3508.7262098581032</v>
      </c>
      <c r="H11" s="243"/>
      <c r="I11" s="148">
        <v>0</v>
      </c>
      <c r="J11" s="74" t="s">
        <v>98</v>
      </c>
      <c r="K11" s="39" t="s">
        <v>137</v>
      </c>
      <c r="L11" s="249"/>
      <c r="M11" s="124">
        <f>+G11</f>
        <v>3508.7262098581032</v>
      </c>
      <c r="N11" s="88" t="s">
        <v>141</v>
      </c>
      <c r="O11" s="282"/>
      <c r="P11" s="282"/>
      <c r="Q11" s="282"/>
      <c r="R11" s="149" t="s">
        <v>140</v>
      </c>
      <c r="S11" s="150" t="s">
        <v>143</v>
      </c>
    </row>
    <row r="12" spans="1:19" s="22" customFormat="1" ht="60" x14ac:dyDescent="0.25">
      <c r="A12" s="48" t="s">
        <v>106</v>
      </c>
      <c r="B12" s="40" t="s">
        <v>107</v>
      </c>
      <c r="C12" s="40" t="s">
        <v>34</v>
      </c>
      <c r="D12" s="104">
        <v>5008932500</v>
      </c>
      <c r="E12" s="21">
        <f>+D12/F270</f>
        <v>17513.75</v>
      </c>
      <c r="F12" s="101">
        <v>0.45</v>
      </c>
      <c r="G12" s="21">
        <f t="shared" si="0"/>
        <v>7881.1875</v>
      </c>
      <c r="H12" s="243"/>
      <c r="I12" s="125">
        <f>121070*F12</f>
        <v>54481.5</v>
      </c>
      <c r="J12" s="74" t="s">
        <v>98</v>
      </c>
      <c r="K12" s="39" t="s">
        <v>139</v>
      </c>
      <c r="L12" s="249"/>
      <c r="M12" s="124">
        <f t="shared" ref="M12" si="1">+G12</f>
        <v>7881.1875</v>
      </c>
      <c r="N12" s="88" t="s">
        <v>144</v>
      </c>
      <c r="O12" s="282"/>
      <c r="P12" s="282"/>
      <c r="Q12" s="282"/>
      <c r="R12" s="105"/>
      <c r="S12" s="22" t="s">
        <v>146</v>
      </c>
    </row>
    <row r="13" spans="1:19" s="8" customFormat="1" ht="6.75" customHeight="1" x14ac:dyDescent="0.25">
      <c r="A13" s="121"/>
      <c r="B13" s="122"/>
      <c r="C13" s="122"/>
      <c r="D13" s="122"/>
      <c r="E13" s="122"/>
      <c r="F13" s="122"/>
      <c r="G13" s="122"/>
      <c r="H13" s="243"/>
      <c r="I13" s="122"/>
      <c r="J13" s="122"/>
      <c r="K13" s="122"/>
      <c r="L13" s="249"/>
      <c r="M13" s="122"/>
      <c r="N13" s="122"/>
      <c r="O13" s="282"/>
      <c r="P13" s="282"/>
      <c r="Q13" s="282"/>
      <c r="R13" s="123"/>
    </row>
    <row r="14" spans="1:19" s="8" customFormat="1" ht="15.75" x14ac:dyDescent="0.25">
      <c r="A14" s="49" t="s">
        <v>104</v>
      </c>
      <c r="B14" s="50"/>
      <c r="C14" s="100"/>
      <c r="D14" s="50"/>
      <c r="E14" s="50"/>
      <c r="F14" s="102"/>
      <c r="G14" s="50"/>
      <c r="H14" s="243"/>
      <c r="I14" s="50"/>
      <c r="J14" s="50"/>
      <c r="K14" s="50"/>
      <c r="L14" s="249"/>
      <c r="M14" s="50"/>
      <c r="N14" s="50"/>
      <c r="O14" s="282"/>
      <c r="P14" s="282"/>
      <c r="Q14" s="282"/>
      <c r="R14" s="51"/>
    </row>
    <row r="15" spans="1:19" s="22" customFormat="1" ht="48" customHeight="1" x14ac:dyDescent="0.25">
      <c r="A15" s="48" t="s">
        <v>105</v>
      </c>
      <c r="B15" s="40" t="s">
        <v>108</v>
      </c>
      <c r="C15" s="40" t="s">
        <v>34</v>
      </c>
      <c r="D15" s="30">
        <v>4726996732</v>
      </c>
      <c r="E15" s="21">
        <f>+D15/F287</f>
        <v>6050.6177752860185</v>
      </c>
      <c r="F15" s="101">
        <v>0.8</v>
      </c>
      <c r="G15" s="21">
        <f>+E15*F15</f>
        <v>4840.4942202288148</v>
      </c>
      <c r="H15" s="243"/>
      <c r="I15" s="125">
        <f>8079.98*F15</f>
        <v>6463.9840000000004</v>
      </c>
      <c r="J15" s="74" t="s">
        <v>98</v>
      </c>
      <c r="K15" s="39" t="s">
        <v>138</v>
      </c>
      <c r="L15" s="249"/>
      <c r="M15" s="124">
        <f>+G15</f>
        <v>4840.4942202288148</v>
      </c>
      <c r="N15" s="88" t="s">
        <v>141</v>
      </c>
      <c r="O15" s="282"/>
      <c r="P15" s="282"/>
      <c r="Q15" s="282"/>
      <c r="R15" s="105"/>
    </row>
    <row r="16" spans="1:19" s="22" customFormat="1" ht="48" customHeight="1" x14ac:dyDescent="0.25">
      <c r="A16" s="244" t="s">
        <v>32</v>
      </c>
      <c r="B16" s="245"/>
      <c r="C16" s="245"/>
      <c r="D16" s="245"/>
      <c r="E16" s="245"/>
      <c r="F16" s="245"/>
      <c r="G16" s="245"/>
      <c r="H16" s="152" t="s">
        <v>35</v>
      </c>
      <c r="I16" s="41">
        <f>SUM(I10:I15)</f>
        <v>62561.479999999996</v>
      </c>
      <c r="J16" s="246" t="s">
        <v>51</v>
      </c>
      <c r="K16" s="247"/>
      <c r="L16" s="152" t="s">
        <v>35</v>
      </c>
      <c r="M16" s="41">
        <f>SUM(M10:M15)</f>
        <v>17440.531485144122</v>
      </c>
      <c r="N16" s="152" t="s">
        <v>35</v>
      </c>
      <c r="O16" s="282"/>
      <c r="P16" s="282"/>
      <c r="Q16" s="282"/>
      <c r="R16" s="105"/>
    </row>
    <row r="17" spans="1:19" ht="30" customHeight="1" x14ac:dyDescent="0.25">
      <c r="A17" s="220" t="s">
        <v>17</v>
      </c>
      <c r="B17" s="221"/>
      <c r="C17" s="221"/>
      <c r="D17" s="221"/>
      <c r="E17" s="221"/>
      <c r="F17" s="221"/>
      <c r="G17" s="221"/>
      <c r="H17" s="221"/>
      <c r="I17" s="221"/>
      <c r="J17" s="221"/>
      <c r="K17" s="221"/>
      <c r="L17" s="221"/>
      <c r="M17" s="222"/>
      <c r="N17" s="230" t="s">
        <v>35</v>
      </c>
      <c r="O17" s="231"/>
      <c r="P17" s="231"/>
      <c r="Q17" s="231"/>
      <c r="R17" s="232"/>
    </row>
    <row r="18" spans="1:19" ht="15.75" customHeight="1" thickBot="1" x14ac:dyDescent="0.3">
      <c r="A18" s="223"/>
      <c r="B18" s="224"/>
      <c r="C18" s="224"/>
      <c r="D18" s="224"/>
      <c r="E18" s="224"/>
      <c r="F18" s="224"/>
      <c r="G18" s="224"/>
      <c r="H18" s="224"/>
      <c r="I18" s="224"/>
      <c r="J18" s="224"/>
      <c r="K18" s="224"/>
      <c r="L18" s="224"/>
      <c r="M18" s="225"/>
      <c r="N18" s="233"/>
      <c r="O18" s="234"/>
      <c r="P18" s="234"/>
      <c r="Q18" s="234"/>
      <c r="R18" s="235"/>
    </row>
    <row r="19" spans="1:19" ht="16.5" thickBot="1" x14ac:dyDescent="0.3">
      <c r="A19" s="120"/>
      <c r="B19" s="120"/>
      <c r="C19" s="120"/>
      <c r="D19" s="120"/>
      <c r="E19" s="120"/>
      <c r="F19" s="120"/>
      <c r="G19" s="120"/>
      <c r="H19" s="128"/>
      <c r="I19" s="128"/>
      <c r="J19" s="120"/>
      <c r="K19" s="120"/>
      <c r="L19" s="120"/>
      <c r="M19" s="120"/>
      <c r="N19" s="34"/>
      <c r="O19" s="34"/>
      <c r="P19" s="34"/>
      <c r="Q19" s="34"/>
      <c r="R19" s="34"/>
    </row>
    <row r="20" spans="1:19" ht="30.75" customHeight="1" thickBot="1" x14ac:dyDescent="0.3">
      <c r="A20" s="83">
        <f>+'RESUMEN EVALUACIÓN'!A7</f>
        <v>2</v>
      </c>
      <c r="B20" s="226" t="str">
        <f>+'RESUMEN EVALUACIÓN'!B7</f>
        <v>CONSORCIO INTERAPIA USA</v>
      </c>
      <c r="C20" s="226"/>
      <c r="D20" s="226"/>
      <c r="E20" s="226"/>
      <c r="F20" s="226"/>
      <c r="G20" s="226"/>
      <c r="H20" s="226"/>
      <c r="I20" s="226"/>
      <c r="J20" s="226"/>
      <c r="K20" s="226"/>
      <c r="L20" s="226"/>
      <c r="M20" s="226"/>
      <c r="N20" s="226"/>
      <c r="O20" s="226"/>
      <c r="P20" s="226"/>
      <c r="Q20" s="226"/>
      <c r="R20" s="227"/>
    </row>
    <row r="21" spans="1:19" ht="65.25" customHeight="1" x14ac:dyDescent="0.25">
      <c r="A21" s="281" t="s">
        <v>21</v>
      </c>
      <c r="B21" s="239"/>
      <c r="C21" s="239"/>
      <c r="D21" s="239"/>
      <c r="E21" s="240"/>
      <c r="F21" s="127"/>
      <c r="G21" s="127"/>
      <c r="H21" s="241" t="s">
        <v>87</v>
      </c>
      <c r="I21" s="240"/>
      <c r="J21" s="241" t="s">
        <v>88</v>
      </c>
      <c r="K21" s="239"/>
      <c r="L21" s="239" t="s">
        <v>13</v>
      </c>
      <c r="M21" s="240"/>
      <c r="N21" s="236" t="s">
        <v>89</v>
      </c>
      <c r="O21" s="238" t="s">
        <v>92</v>
      </c>
      <c r="P21" s="236" t="s">
        <v>91</v>
      </c>
      <c r="Q21" s="236" t="s">
        <v>90</v>
      </c>
      <c r="R21" s="228" t="s">
        <v>19</v>
      </c>
    </row>
    <row r="22" spans="1:19" ht="77.25" customHeight="1" x14ac:dyDescent="0.25">
      <c r="A22" s="47" t="s">
        <v>4</v>
      </c>
      <c r="B22" s="10" t="s">
        <v>5</v>
      </c>
      <c r="C22" s="10" t="s">
        <v>6</v>
      </c>
      <c r="D22" s="10" t="s">
        <v>37</v>
      </c>
      <c r="E22" s="10" t="s">
        <v>7</v>
      </c>
      <c r="F22" s="11" t="s">
        <v>8</v>
      </c>
      <c r="G22" s="11" t="s">
        <v>9</v>
      </c>
      <c r="H22" s="87" t="s">
        <v>53</v>
      </c>
      <c r="I22" s="87" t="s">
        <v>54</v>
      </c>
      <c r="J22" s="12" t="s">
        <v>14</v>
      </c>
      <c r="K22" s="12" t="s">
        <v>15</v>
      </c>
      <c r="L22" s="12" t="s">
        <v>38</v>
      </c>
      <c r="M22" s="12" t="s">
        <v>16</v>
      </c>
      <c r="N22" s="237"/>
      <c r="O22" s="237"/>
      <c r="P22" s="237"/>
      <c r="Q22" s="237"/>
      <c r="R22" s="229"/>
    </row>
    <row r="23" spans="1:19" s="8" customFormat="1" ht="15.75" x14ac:dyDescent="0.25">
      <c r="A23" s="49" t="s">
        <v>109</v>
      </c>
      <c r="B23" s="50"/>
      <c r="C23" s="50"/>
      <c r="D23" s="50"/>
      <c r="E23" s="50"/>
      <c r="F23" s="50"/>
      <c r="G23" s="50"/>
      <c r="H23" s="50"/>
      <c r="I23" s="50"/>
      <c r="J23" s="50"/>
      <c r="K23" s="50"/>
      <c r="L23" s="50"/>
      <c r="M23" s="50"/>
      <c r="N23" s="50"/>
      <c r="O23" s="50"/>
      <c r="P23" s="50"/>
      <c r="Q23" s="50"/>
      <c r="R23" s="51"/>
    </row>
    <row r="24" spans="1:19" s="22" customFormat="1" ht="99.75" customHeight="1" x14ac:dyDescent="0.25">
      <c r="A24" s="48" t="s">
        <v>149</v>
      </c>
      <c r="B24" s="40" t="s">
        <v>148</v>
      </c>
      <c r="C24" s="40" t="s">
        <v>34</v>
      </c>
      <c r="D24" s="30">
        <v>3015062500</v>
      </c>
      <c r="E24" s="21">
        <v>4680.01</v>
      </c>
      <c r="F24" s="101">
        <v>0.5</v>
      </c>
      <c r="G24" s="21">
        <f>+E24*F24</f>
        <v>2340.0050000000001</v>
      </c>
      <c r="H24" s="242">
        <v>16000</v>
      </c>
      <c r="I24" s="125">
        <f>10018.63*F24</f>
        <v>5009.3149999999996</v>
      </c>
      <c r="J24" s="74" t="s">
        <v>98</v>
      </c>
      <c r="K24" s="39" t="s">
        <v>155</v>
      </c>
      <c r="L24" s="248">
        <f>+$C$246</f>
        <v>2613.2566186379686</v>
      </c>
      <c r="M24" s="124">
        <f>+G24</f>
        <v>2340.0050000000001</v>
      </c>
      <c r="N24" s="88" t="s">
        <v>159</v>
      </c>
      <c r="O24" s="282" t="s">
        <v>35</v>
      </c>
      <c r="P24" s="282" t="s">
        <v>35</v>
      </c>
      <c r="Q24" s="282" t="s">
        <v>35</v>
      </c>
      <c r="R24" s="105" t="s">
        <v>161</v>
      </c>
      <c r="S24" s="22" t="s">
        <v>162</v>
      </c>
    </row>
    <row r="25" spans="1:19" s="22" customFormat="1" ht="99.75" customHeight="1" x14ac:dyDescent="0.25">
      <c r="A25" s="48" t="s">
        <v>150</v>
      </c>
      <c r="B25" s="40" t="s">
        <v>148</v>
      </c>
      <c r="C25" s="40" t="s">
        <v>34</v>
      </c>
      <c r="D25" s="30">
        <v>5846542244</v>
      </c>
      <c r="E25" s="21">
        <f>+D25/F285</f>
        <v>8479.9475585788769</v>
      </c>
      <c r="F25" s="101">
        <v>0.5</v>
      </c>
      <c r="G25" s="21">
        <f t="shared" ref="G25:G26" si="2">+E25*F25</f>
        <v>4239.9737792894384</v>
      </c>
      <c r="H25" s="243"/>
      <c r="I25" s="125">
        <f>17740.81*F25</f>
        <v>8870.4050000000007</v>
      </c>
      <c r="J25" s="74" t="s">
        <v>98</v>
      </c>
      <c r="K25" s="39" t="s">
        <v>152</v>
      </c>
      <c r="L25" s="249"/>
      <c r="M25" s="124">
        <f t="shared" ref="M25:M26" si="3">+G25</f>
        <v>4239.9737792894384</v>
      </c>
      <c r="N25" s="88" t="s">
        <v>159</v>
      </c>
      <c r="O25" s="282"/>
      <c r="P25" s="282"/>
      <c r="Q25" s="282"/>
      <c r="R25" s="105" t="s">
        <v>158</v>
      </c>
      <c r="S25" s="22" t="s">
        <v>163</v>
      </c>
    </row>
    <row r="26" spans="1:19" s="22" customFormat="1" ht="60" customHeight="1" x14ac:dyDescent="0.25">
      <c r="A26" s="48" t="s">
        <v>151</v>
      </c>
      <c r="B26" s="40" t="s">
        <v>148</v>
      </c>
      <c r="C26" s="40" t="s">
        <v>34</v>
      </c>
      <c r="D26" s="151">
        <v>1851020770</v>
      </c>
      <c r="E26" s="21">
        <f>+D26/F286</f>
        <v>2509.1203944059848</v>
      </c>
      <c r="F26" s="101">
        <v>0.5</v>
      </c>
      <c r="G26" s="21">
        <f t="shared" si="2"/>
        <v>1254.5601972029924</v>
      </c>
      <c r="H26" s="243"/>
      <c r="I26" s="125">
        <f>3490.71*F26</f>
        <v>1745.355</v>
      </c>
      <c r="J26" s="74" t="s">
        <v>98</v>
      </c>
      <c r="K26" s="39" t="s">
        <v>153</v>
      </c>
      <c r="L26" s="249"/>
      <c r="M26" s="124">
        <f t="shared" si="3"/>
        <v>1254.5601972029924</v>
      </c>
      <c r="N26" s="88" t="s">
        <v>159</v>
      </c>
      <c r="O26" s="282"/>
      <c r="P26" s="282"/>
      <c r="Q26" s="282"/>
      <c r="R26" s="105" t="s">
        <v>156</v>
      </c>
      <c r="S26" s="22" t="s">
        <v>164</v>
      </c>
    </row>
    <row r="27" spans="1:19" s="8" customFormat="1" ht="6.75" customHeight="1" x14ac:dyDescent="0.25">
      <c r="A27" s="121"/>
      <c r="B27" s="122"/>
      <c r="C27" s="122"/>
      <c r="D27" s="122"/>
      <c r="E27" s="122"/>
      <c r="F27" s="122"/>
      <c r="G27" s="122"/>
      <c r="H27" s="243"/>
      <c r="I27" s="122"/>
      <c r="J27" s="122"/>
      <c r="K27" s="122"/>
      <c r="L27" s="249"/>
      <c r="M27" s="122"/>
      <c r="N27" s="122"/>
      <c r="O27" s="282"/>
      <c r="P27" s="282"/>
      <c r="Q27" s="282"/>
      <c r="R27" s="123"/>
    </row>
    <row r="28" spans="1:19" s="8" customFormat="1" ht="15.75" x14ac:dyDescent="0.25">
      <c r="A28" s="49" t="s">
        <v>110</v>
      </c>
      <c r="B28" s="50"/>
      <c r="C28" s="100"/>
      <c r="D28" s="50"/>
      <c r="E28" s="50"/>
      <c r="F28" s="102"/>
      <c r="G28" s="50"/>
      <c r="H28" s="243"/>
      <c r="I28" s="50"/>
      <c r="J28" s="50"/>
      <c r="K28" s="50"/>
      <c r="L28" s="249"/>
      <c r="M28" s="50"/>
      <c r="N28" s="50"/>
      <c r="O28" s="282"/>
      <c r="P28" s="282"/>
      <c r="Q28" s="282"/>
      <c r="R28" s="51"/>
    </row>
    <row r="29" spans="1:19" s="22" customFormat="1" ht="90" x14ac:dyDescent="0.25">
      <c r="A29" s="48" t="s">
        <v>147</v>
      </c>
      <c r="B29" s="40" t="s">
        <v>148</v>
      </c>
      <c r="C29" s="40" t="s">
        <v>34</v>
      </c>
      <c r="D29" s="30">
        <v>6363440257</v>
      </c>
      <c r="E29" s="21">
        <f>+D29/F286</f>
        <v>8625.8555204773638</v>
      </c>
      <c r="F29" s="101">
        <v>0.23</v>
      </c>
      <c r="G29" s="21">
        <f>+E29*F29</f>
        <v>1983.9467697097937</v>
      </c>
      <c r="H29" s="243"/>
      <c r="I29" s="125">
        <f>23176.79*F29</f>
        <v>5330.6617000000006</v>
      </c>
      <c r="J29" s="74" t="s">
        <v>98</v>
      </c>
      <c r="K29" s="39" t="s">
        <v>154</v>
      </c>
      <c r="L29" s="249"/>
      <c r="M29" s="124">
        <f>+G29</f>
        <v>1983.9467697097937</v>
      </c>
      <c r="N29" s="88" t="s">
        <v>159</v>
      </c>
      <c r="O29" s="282"/>
      <c r="P29" s="282"/>
      <c r="Q29" s="282"/>
      <c r="R29" s="105" t="s">
        <v>157</v>
      </c>
      <c r="S29" s="22" t="s">
        <v>160</v>
      </c>
    </row>
    <row r="30" spans="1:19" s="22" customFormat="1" ht="48" customHeight="1" x14ac:dyDescent="0.25">
      <c r="A30" s="244" t="s">
        <v>32</v>
      </c>
      <c r="B30" s="245"/>
      <c r="C30" s="245"/>
      <c r="D30" s="245"/>
      <c r="E30" s="245"/>
      <c r="F30" s="245"/>
      <c r="G30" s="245"/>
      <c r="H30" s="152" t="s">
        <v>35</v>
      </c>
      <c r="I30" s="41">
        <f>SUM(I24:I29)</f>
        <v>20955.736700000001</v>
      </c>
      <c r="J30" s="246" t="s">
        <v>51</v>
      </c>
      <c r="K30" s="247"/>
      <c r="L30" s="152" t="s">
        <v>35</v>
      </c>
      <c r="M30" s="41">
        <f>SUM(M24:M29)</f>
        <v>9818.4857462022246</v>
      </c>
      <c r="N30" s="152" t="s">
        <v>35</v>
      </c>
      <c r="O30" s="282"/>
      <c r="P30" s="282"/>
      <c r="Q30" s="282"/>
      <c r="R30" s="105" t="s">
        <v>165</v>
      </c>
    </row>
    <row r="31" spans="1:19" ht="30" customHeight="1" x14ac:dyDescent="0.25">
      <c r="A31" s="220" t="s">
        <v>17</v>
      </c>
      <c r="B31" s="221"/>
      <c r="C31" s="221"/>
      <c r="D31" s="221"/>
      <c r="E31" s="221"/>
      <c r="F31" s="221"/>
      <c r="G31" s="221"/>
      <c r="H31" s="221"/>
      <c r="I31" s="221"/>
      <c r="J31" s="221"/>
      <c r="K31" s="221"/>
      <c r="L31" s="221"/>
      <c r="M31" s="222"/>
      <c r="N31" s="230" t="s">
        <v>35</v>
      </c>
      <c r="O31" s="231"/>
      <c r="P31" s="231"/>
      <c r="Q31" s="231"/>
      <c r="R31" s="232"/>
    </row>
    <row r="32" spans="1:19" ht="15.75" customHeight="1" thickBot="1" x14ac:dyDescent="0.3">
      <c r="A32" s="223"/>
      <c r="B32" s="224"/>
      <c r="C32" s="224"/>
      <c r="D32" s="224"/>
      <c r="E32" s="224"/>
      <c r="F32" s="224"/>
      <c r="G32" s="224"/>
      <c r="H32" s="224"/>
      <c r="I32" s="224"/>
      <c r="J32" s="224"/>
      <c r="K32" s="224"/>
      <c r="L32" s="224"/>
      <c r="M32" s="225"/>
      <c r="N32" s="233"/>
      <c r="O32" s="234"/>
      <c r="P32" s="234"/>
      <c r="Q32" s="234"/>
      <c r="R32" s="235"/>
    </row>
    <row r="33" spans="1:20" s="46" customFormat="1" ht="16.5" thickBot="1" x14ac:dyDescent="0.3">
      <c r="A33" s="120"/>
      <c r="B33" s="120"/>
      <c r="C33" s="120"/>
      <c r="D33" s="120"/>
      <c r="E33" s="120"/>
      <c r="F33" s="120"/>
      <c r="G33" s="120"/>
      <c r="H33" s="128"/>
      <c r="I33" s="128"/>
      <c r="J33" s="120"/>
      <c r="K33" s="120"/>
      <c r="L33" s="120"/>
      <c r="M33" s="120"/>
      <c r="N33" s="34"/>
      <c r="O33" s="34"/>
      <c r="P33" s="34"/>
      <c r="Q33" s="34"/>
      <c r="R33" s="34"/>
    </row>
    <row r="34" spans="1:20" ht="30.75" customHeight="1" thickBot="1" x14ac:dyDescent="0.3">
      <c r="A34" s="83">
        <f>+'RESUMEN EVALUACIÓN'!A8</f>
        <v>3</v>
      </c>
      <c r="B34" s="226" t="str">
        <f>+'RESUMEN EVALUACIÓN'!B8</f>
        <v>CONSORCIO MONSERRATE</v>
      </c>
      <c r="C34" s="226"/>
      <c r="D34" s="226"/>
      <c r="E34" s="226"/>
      <c r="F34" s="226"/>
      <c r="G34" s="226"/>
      <c r="H34" s="226"/>
      <c r="I34" s="226"/>
      <c r="J34" s="226"/>
      <c r="K34" s="226"/>
      <c r="L34" s="226"/>
      <c r="M34" s="226"/>
      <c r="N34" s="226"/>
      <c r="O34" s="226"/>
      <c r="P34" s="226"/>
      <c r="Q34" s="226"/>
      <c r="R34" s="227"/>
    </row>
    <row r="35" spans="1:20" ht="65.25" customHeight="1" x14ac:dyDescent="0.25">
      <c r="A35" s="281" t="s">
        <v>21</v>
      </c>
      <c r="B35" s="239"/>
      <c r="C35" s="239"/>
      <c r="D35" s="239"/>
      <c r="E35" s="240"/>
      <c r="F35" s="127"/>
      <c r="G35" s="127"/>
      <c r="H35" s="241" t="s">
        <v>87</v>
      </c>
      <c r="I35" s="240"/>
      <c r="J35" s="241" t="s">
        <v>88</v>
      </c>
      <c r="K35" s="239"/>
      <c r="L35" s="239" t="s">
        <v>13</v>
      </c>
      <c r="M35" s="240"/>
      <c r="N35" s="236" t="s">
        <v>89</v>
      </c>
      <c r="O35" s="238" t="s">
        <v>92</v>
      </c>
      <c r="P35" s="236" t="s">
        <v>91</v>
      </c>
      <c r="Q35" s="236" t="s">
        <v>90</v>
      </c>
      <c r="R35" s="228" t="s">
        <v>19</v>
      </c>
    </row>
    <row r="36" spans="1:20" ht="77.25" customHeight="1" x14ac:dyDescent="0.25">
      <c r="A36" s="47" t="s">
        <v>4</v>
      </c>
      <c r="B36" s="10" t="s">
        <v>5</v>
      </c>
      <c r="C36" s="10" t="s">
        <v>6</v>
      </c>
      <c r="D36" s="10" t="s">
        <v>37</v>
      </c>
      <c r="E36" s="10" t="s">
        <v>7</v>
      </c>
      <c r="F36" s="11" t="s">
        <v>8</v>
      </c>
      <c r="G36" s="11" t="s">
        <v>9</v>
      </c>
      <c r="H36" s="87" t="s">
        <v>53</v>
      </c>
      <c r="I36" s="87" t="s">
        <v>54</v>
      </c>
      <c r="J36" s="12" t="s">
        <v>14</v>
      </c>
      <c r="K36" s="12" t="s">
        <v>15</v>
      </c>
      <c r="L36" s="12" t="s">
        <v>38</v>
      </c>
      <c r="M36" s="12" t="s">
        <v>16</v>
      </c>
      <c r="N36" s="237"/>
      <c r="O36" s="237"/>
      <c r="P36" s="237"/>
      <c r="Q36" s="237"/>
      <c r="R36" s="229"/>
    </row>
    <row r="37" spans="1:20" s="8" customFormat="1" ht="15.75" x14ac:dyDescent="0.25">
      <c r="A37" s="49" t="s">
        <v>111</v>
      </c>
      <c r="B37" s="50"/>
      <c r="C37" s="50"/>
      <c r="D37" s="50"/>
      <c r="E37" s="50"/>
      <c r="F37" s="50"/>
      <c r="G37" s="50"/>
      <c r="H37" s="50"/>
      <c r="I37" s="50"/>
      <c r="J37" s="50"/>
      <c r="K37" s="50"/>
      <c r="L37" s="50"/>
      <c r="M37" s="50"/>
      <c r="N37" s="50"/>
      <c r="O37" s="50"/>
      <c r="P37" s="50"/>
      <c r="Q37" s="50"/>
      <c r="R37" s="51"/>
    </row>
    <row r="38" spans="1:20" s="22" customFormat="1" ht="93" customHeight="1" x14ac:dyDescent="0.25">
      <c r="A38" s="48" t="s">
        <v>166</v>
      </c>
      <c r="B38" s="40" t="s">
        <v>50</v>
      </c>
      <c r="C38" s="40" t="s">
        <v>34</v>
      </c>
      <c r="D38" s="30">
        <v>7362873687</v>
      </c>
      <c r="E38" s="21">
        <f>+D38/F284</f>
        <v>11426.823445332506</v>
      </c>
      <c r="F38" s="101">
        <v>0.5</v>
      </c>
      <c r="G38" s="21">
        <f>+E38*F38</f>
        <v>5713.4117226662529</v>
      </c>
      <c r="H38" s="242">
        <v>16000</v>
      </c>
      <c r="I38" s="125">
        <f>91256*F38</f>
        <v>45628</v>
      </c>
      <c r="J38" s="74" t="s">
        <v>98</v>
      </c>
      <c r="K38" s="39" t="s">
        <v>52</v>
      </c>
      <c r="L38" s="248">
        <f>+$C$246</f>
        <v>2613.2566186379686</v>
      </c>
      <c r="M38" s="124">
        <f>+G38</f>
        <v>5713.4117226662529</v>
      </c>
      <c r="N38" s="88" t="s">
        <v>173</v>
      </c>
      <c r="O38" s="282" t="s">
        <v>35</v>
      </c>
      <c r="P38" s="282" t="s">
        <v>35</v>
      </c>
      <c r="Q38" s="282" t="s">
        <v>35</v>
      </c>
      <c r="R38" s="105"/>
      <c r="S38" s="22" t="s">
        <v>163</v>
      </c>
    </row>
    <row r="39" spans="1:20" s="8" customFormat="1" ht="6.75" customHeight="1" x14ac:dyDescent="0.25">
      <c r="A39" s="121"/>
      <c r="B39" s="122"/>
      <c r="C39" s="122"/>
      <c r="D39" s="122"/>
      <c r="E39" s="122"/>
      <c r="F39" s="122"/>
      <c r="G39" s="122"/>
      <c r="H39" s="243"/>
      <c r="I39" s="122"/>
      <c r="J39" s="122"/>
      <c r="K39" s="122"/>
      <c r="L39" s="249"/>
      <c r="M39" s="122"/>
      <c r="N39" s="122"/>
      <c r="O39" s="282"/>
      <c r="P39" s="282"/>
      <c r="Q39" s="282"/>
      <c r="R39" s="123"/>
    </row>
    <row r="40" spans="1:20" s="8" customFormat="1" ht="15.75" x14ac:dyDescent="0.25">
      <c r="A40" s="49" t="s">
        <v>112</v>
      </c>
      <c r="B40" s="50"/>
      <c r="C40" s="100"/>
      <c r="D40" s="50"/>
      <c r="E40" s="50"/>
      <c r="F40" s="102"/>
      <c r="G40" s="50"/>
      <c r="H40" s="243"/>
      <c r="I40" s="50"/>
      <c r="J40" s="50"/>
      <c r="K40" s="50"/>
      <c r="L40" s="249"/>
      <c r="M40" s="50"/>
      <c r="N40" s="50"/>
      <c r="O40" s="282"/>
      <c r="P40" s="282"/>
      <c r="Q40" s="282"/>
      <c r="R40" s="51"/>
    </row>
    <row r="41" spans="1:20" s="22" customFormat="1" ht="76.5" customHeight="1" x14ac:dyDescent="0.25">
      <c r="A41" s="48" t="s">
        <v>167</v>
      </c>
      <c r="B41" s="40" t="s">
        <v>50</v>
      </c>
      <c r="C41" s="40" t="s">
        <v>34</v>
      </c>
      <c r="D41" s="30">
        <v>1333999832</v>
      </c>
      <c r="E41" s="21">
        <f>+D41/F278</f>
        <v>2684.6444596498291</v>
      </c>
      <c r="F41" s="101">
        <v>0.2</v>
      </c>
      <c r="G41" s="21">
        <f>+E41*F41</f>
        <v>536.92889192996586</v>
      </c>
      <c r="H41" s="243"/>
      <c r="I41" s="125">
        <f>51800*F41</f>
        <v>10360</v>
      </c>
      <c r="J41" s="74" t="s">
        <v>98</v>
      </c>
      <c r="K41" s="39" t="s">
        <v>171</v>
      </c>
      <c r="L41" s="249"/>
      <c r="M41" s="124">
        <f>+G41</f>
        <v>536.92889192996586</v>
      </c>
      <c r="N41" s="88" t="s">
        <v>173</v>
      </c>
      <c r="O41" s="282"/>
      <c r="P41" s="282"/>
      <c r="Q41" s="282"/>
      <c r="R41" s="105"/>
      <c r="S41" s="22" t="s">
        <v>174</v>
      </c>
    </row>
    <row r="42" spans="1:20" s="22" customFormat="1" ht="86.25" customHeight="1" x14ac:dyDescent="0.25">
      <c r="A42" s="48" t="s">
        <v>168</v>
      </c>
      <c r="B42" s="40" t="s">
        <v>50</v>
      </c>
      <c r="C42" s="40" t="s">
        <v>34</v>
      </c>
      <c r="D42" s="30">
        <v>1517998672</v>
      </c>
      <c r="E42" s="21">
        <f>+D42/F278</f>
        <v>3054.9379593479575</v>
      </c>
      <c r="F42" s="101">
        <v>0.2</v>
      </c>
      <c r="G42" s="21">
        <f>+E42*F42</f>
        <v>610.98759186959148</v>
      </c>
      <c r="H42" s="243"/>
      <c r="I42" s="125">
        <f>62500*F42</f>
        <v>12500</v>
      </c>
      <c r="J42" s="74" t="s">
        <v>98</v>
      </c>
      <c r="K42" s="39" t="s">
        <v>171</v>
      </c>
      <c r="L42" s="249"/>
      <c r="M42" s="124">
        <f>+G42</f>
        <v>610.98759186959148</v>
      </c>
      <c r="N42" s="88" t="s">
        <v>173</v>
      </c>
      <c r="O42" s="282"/>
      <c r="P42" s="282"/>
      <c r="Q42" s="282"/>
      <c r="R42" s="105"/>
      <c r="S42" s="22" t="s">
        <v>175</v>
      </c>
    </row>
    <row r="43" spans="1:20" s="22" customFormat="1" ht="48" customHeight="1" x14ac:dyDescent="0.25">
      <c r="A43" s="48" t="s">
        <v>169</v>
      </c>
      <c r="B43" s="40" t="s">
        <v>170</v>
      </c>
      <c r="C43" s="40" t="s">
        <v>34</v>
      </c>
      <c r="D43" s="30">
        <v>1252232996</v>
      </c>
      <c r="E43" s="21">
        <f>+D43/F284</f>
        <v>1943.4049755567626</v>
      </c>
      <c r="F43" s="101">
        <v>0.3</v>
      </c>
      <c r="G43" s="21">
        <f>+E43*F43</f>
        <v>583.02149266702872</v>
      </c>
      <c r="H43" s="283"/>
      <c r="I43" s="125">
        <f>3420.04*F43</f>
        <v>1026.0119999999999</v>
      </c>
      <c r="J43" s="74" t="s">
        <v>98</v>
      </c>
      <c r="K43" s="39" t="s">
        <v>172</v>
      </c>
      <c r="L43" s="284"/>
      <c r="M43" s="124">
        <f>+G43</f>
        <v>583.02149266702872</v>
      </c>
      <c r="N43" s="88" t="s">
        <v>173</v>
      </c>
      <c r="O43" s="282"/>
      <c r="P43" s="282"/>
      <c r="Q43" s="282"/>
      <c r="R43" s="105"/>
      <c r="S43" s="22" t="s">
        <v>176</v>
      </c>
    </row>
    <row r="44" spans="1:20" s="22" customFormat="1" ht="48" customHeight="1" x14ac:dyDescent="0.25">
      <c r="A44" s="244" t="s">
        <v>32</v>
      </c>
      <c r="B44" s="245"/>
      <c r="C44" s="245"/>
      <c r="D44" s="245"/>
      <c r="E44" s="245"/>
      <c r="F44" s="245"/>
      <c r="G44" s="245"/>
      <c r="H44" s="152" t="s">
        <v>35</v>
      </c>
      <c r="I44" s="147">
        <f>SUM(I38:I43)</f>
        <v>69514.012000000002</v>
      </c>
      <c r="J44" s="246" t="s">
        <v>51</v>
      </c>
      <c r="K44" s="247"/>
      <c r="L44" s="152" t="s">
        <v>35</v>
      </c>
      <c r="M44" s="41">
        <f>SUM(M38:M42)</f>
        <v>6861.3282064658106</v>
      </c>
      <c r="N44" s="152" t="s">
        <v>35</v>
      </c>
      <c r="O44" s="282"/>
      <c r="P44" s="282"/>
      <c r="Q44" s="282"/>
      <c r="R44" s="105" t="s">
        <v>374</v>
      </c>
      <c r="T44" s="150"/>
    </row>
    <row r="45" spans="1:20" ht="30" customHeight="1" x14ac:dyDescent="0.25">
      <c r="A45" s="220" t="s">
        <v>17</v>
      </c>
      <c r="B45" s="221"/>
      <c r="C45" s="221"/>
      <c r="D45" s="221"/>
      <c r="E45" s="221"/>
      <c r="F45" s="221"/>
      <c r="G45" s="221"/>
      <c r="H45" s="221"/>
      <c r="I45" s="221"/>
      <c r="J45" s="221"/>
      <c r="K45" s="221"/>
      <c r="L45" s="221"/>
      <c r="M45" s="222"/>
      <c r="N45" s="230" t="s">
        <v>35</v>
      </c>
      <c r="O45" s="231"/>
      <c r="P45" s="231"/>
      <c r="Q45" s="231"/>
      <c r="R45" s="232"/>
    </row>
    <row r="46" spans="1:20" ht="15.75" customHeight="1" thickBot="1" x14ac:dyDescent="0.3">
      <c r="A46" s="223"/>
      <c r="B46" s="224"/>
      <c r="C46" s="224"/>
      <c r="D46" s="224"/>
      <c r="E46" s="224"/>
      <c r="F46" s="224"/>
      <c r="G46" s="224"/>
      <c r="H46" s="224"/>
      <c r="I46" s="224"/>
      <c r="J46" s="224"/>
      <c r="K46" s="224"/>
      <c r="L46" s="224"/>
      <c r="M46" s="225"/>
      <c r="N46" s="233"/>
      <c r="O46" s="234"/>
      <c r="P46" s="234"/>
      <c r="Q46" s="234"/>
      <c r="R46" s="235"/>
    </row>
    <row r="47" spans="1:20" s="46" customFormat="1" ht="16.5" thickBot="1" x14ac:dyDescent="0.3">
      <c r="A47" s="128"/>
      <c r="B47" s="128"/>
      <c r="C47" s="128"/>
      <c r="D47" s="128"/>
      <c r="E47" s="128"/>
      <c r="F47" s="128"/>
      <c r="G47" s="128"/>
      <c r="H47" s="128"/>
      <c r="I47" s="128"/>
      <c r="J47" s="128"/>
      <c r="K47" s="128"/>
      <c r="L47" s="128"/>
      <c r="M47" s="128"/>
      <c r="N47" s="34"/>
      <c r="O47" s="34"/>
      <c r="P47" s="34"/>
      <c r="Q47" s="34"/>
      <c r="R47" s="34"/>
    </row>
    <row r="48" spans="1:20" ht="30.75" customHeight="1" thickBot="1" x14ac:dyDescent="0.3">
      <c r="A48" s="83">
        <f>+'RESUMEN EVALUACIÓN'!A9</f>
        <v>4</v>
      </c>
      <c r="B48" s="226" t="str">
        <f>+'RESUMEN EVALUACIÓN'!B9</f>
        <v>CONSORCIO PARQUES CJ</v>
      </c>
      <c r="C48" s="226"/>
      <c r="D48" s="226"/>
      <c r="E48" s="226"/>
      <c r="F48" s="226"/>
      <c r="G48" s="226"/>
      <c r="H48" s="226"/>
      <c r="I48" s="226"/>
      <c r="J48" s="226"/>
      <c r="K48" s="226"/>
      <c r="L48" s="226"/>
      <c r="M48" s="226"/>
      <c r="N48" s="226"/>
      <c r="O48" s="226"/>
      <c r="P48" s="226"/>
      <c r="Q48" s="226"/>
      <c r="R48" s="227"/>
    </row>
    <row r="49" spans="1:19" ht="65.25" customHeight="1" x14ac:dyDescent="0.25">
      <c r="A49" s="281" t="s">
        <v>21</v>
      </c>
      <c r="B49" s="239"/>
      <c r="C49" s="239"/>
      <c r="D49" s="239"/>
      <c r="E49" s="240"/>
      <c r="F49" s="127"/>
      <c r="G49" s="127"/>
      <c r="H49" s="241" t="s">
        <v>87</v>
      </c>
      <c r="I49" s="240"/>
      <c r="J49" s="241" t="s">
        <v>88</v>
      </c>
      <c r="K49" s="239"/>
      <c r="L49" s="239" t="s">
        <v>13</v>
      </c>
      <c r="M49" s="240"/>
      <c r="N49" s="236" t="s">
        <v>89</v>
      </c>
      <c r="O49" s="238" t="s">
        <v>92</v>
      </c>
      <c r="P49" s="236" t="s">
        <v>91</v>
      </c>
      <c r="Q49" s="236" t="s">
        <v>90</v>
      </c>
      <c r="R49" s="228" t="s">
        <v>19</v>
      </c>
    </row>
    <row r="50" spans="1:19" ht="77.25" customHeight="1" x14ac:dyDescent="0.25">
      <c r="A50" s="47" t="s">
        <v>4</v>
      </c>
      <c r="B50" s="10" t="s">
        <v>5</v>
      </c>
      <c r="C50" s="10" t="s">
        <v>6</v>
      </c>
      <c r="D50" s="10" t="s">
        <v>37</v>
      </c>
      <c r="E50" s="10" t="s">
        <v>7</v>
      </c>
      <c r="F50" s="11" t="s">
        <v>8</v>
      </c>
      <c r="G50" s="11" t="s">
        <v>9</v>
      </c>
      <c r="H50" s="87" t="s">
        <v>53</v>
      </c>
      <c r="I50" s="87" t="s">
        <v>54</v>
      </c>
      <c r="J50" s="12" t="s">
        <v>14</v>
      </c>
      <c r="K50" s="12" t="s">
        <v>15</v>
      </c>
      <c r="L50" s="12" t="s">
        <v>38</v>
      </c>
      <c r="M50" s="12" t="s">
        <v>16</v>
      </c>
      <c r="N50" s="237"/>
      <c r="O50" s="237"/>
      <c r="P50" s="237"/>
      <c r="Q50" s="237"/>
      <c r="R50" s="229"/>
    </row>
    <row r="51" spans="1:19" s="8" customFormat="1" ht="15.75" x14ac:dyDescent="0.25">
      <c r="A51" s="49" t="s">
        <v>113</v>
      </c>
      <c r="B51" s="50"/>
      <c r="C51" s="50"/>
      <c r="D51" s="50"/>
      <c r="E51" s="50"/>
      <c r="F51" s="50"/>
      <c r="G51" s="50"/>
      <c r="H51" s="50"/>
      <c r="I51" s="50"/>
      <c r="J51" s="50"/>
      <c r="K51" s="50"/>
      <c r="L51" s="50"/>
      <c r="M51" s="50"/>
      <c r="N51" s="50"/>
      <c r="O51" s="50"/>
      <c r="P51" s="50"/>
      <c r="Q51" s="50"/>
      <c r="R51" s="51"/>
    </row>
    <row r="52" spans="1:19" s="22" customFormat="1" ht="89.25" customHeight="1" x14ac:dyDescent="0.25">
      <c r="A52" s="48" t="s">
        <v>180</v>
      </c>
      <c r="B52" s="40" t="s">
        <v>50</v>
      </c>
      <c r="C52" s="40" t="s">
        <v>34</v>
      </c>
      <c r="D52" s="30">
        <v>4060000000</v>
      </c>
      <c r="E52" s="21">
        <f>+D52/F286</f>
        <v>5503.4654210218823</v>
      </c>
      <c r="F52" s="101">
        <v>0.5</v>
      </c>
      <c r="G52" s="21">
        <f>+E52*F52</f>
        <v>2751.7327105109412</v>
      </c>
      <c r="H52" s="242">
        <v>16000</v>
      </c>
      <c r="I52" s="125">
        <f>31530*F52</f>
        <v>15765</v>
      </c>
      <c r="J52" s="74" t="s">
        <v>98</v>
      </c>
      <c r="K52" s="39" t="s">
        <v>183</v>
      </c>
      <c r="L52" s="248">
        <f>+$C$246</f>
        <v>2613.2566186379686</v>
      </c>
      <c r="M52" s="124">
        <f>+G52</f>
        <v>2751.7327105109412</v>
      </c>
      <c r="N52" s="88" t="s">
        <v>159</v>
      </c>
      <c r="O52" s="285" t="s">
        <v>35</v>
      </c>
      <c r="P52" s="285" t="s">
        <v>35</v>
      </c>
      <c r="Q52" s="285" t="s">
        <v>35</v>
      </c>
      <c r="R52" s="105"/>
      <c r="S52" s="22" t="s">
        <v>184</v>
      </c>
    </row>
    <row r="53" spans="1:19" s="22" customFormat="1" ht="61.5" customHeight="1" x14ac:dyDescent="0.25">
      <c r="A53" s="48" t="s">
        <v>177</v>
      </c>
      <c r="B53" s="40" t="s">
        <v>181</v>
      </c>
      <c r="C53" s="40" t="s">
        <v>34</v>
      </c>
      <c r="D53" s="30">
        <v>4939405492</v>
      </c>
      <c r="E53" s="21">
        <f>+D53/F288</f>
        <v>5964.6299455631815</v>
      </c>
      <c r="F53" s="101">
        <v>0.51</v>
      </c>
      <c r="G53" s="21">
        <f t="shared" ref="G53" si="4">+E53*F53</f>
        <v>3041.9612722372226</v>
      </c>
      <c r="H53" s="243"/>
      <c r="I53" s="125">
        <f>4933.18*F53</f>
        <v>2515.9218000000001</v>
      </c>
      <c r="J53" s="74" t="s">
        <v>98</v>
      </c>
      <c r="K53" s="39" t="s">
        <v>185</v>
      </c>
      <c r="L53" s="249"/>
      <c r="M53" s="124">
        <f t="shared" ref="M53" si="5">+G53</f>
        <v>3041.9612722372226</v>
      </c>
      <c r="N53" s="88" t="s">
        <v>159</v>
      </c>
      <c r="O53" s="285"/>
      <c r="P53" s="285"/>
      <c r="Q53" s="285"/>
      <c r="R53" s="105" t="s">
        <v>186</v>
      </c>
      <c r="S53" s="22" t="s">
        <v>187</v>
      </c>
    </row>
    <row r="54" spans="1:19" s="8" customFormat="1" ht="6.75" customHeight="1" x14ac:dyDescent="0.25">
      <c r="A54" s="121"/>
      <c r="B54" s="122"/>
      <c r="C54" s="122"/>
      <c r="D54" s="122"/>
      <c r="E54" s="122"/>
      <c r="F54" s="122"/>
      <c r="G54" s="122"/>
      <c r="H54" s="243"/>
      <c r="I54" s="122"/>
      <c r="J54" s="122"/>
      <c r="K54" s="122"/>
      <c r="L54" s="249"/>
      <c r="M54" s="122"/>
      <c r="N54" s="122"/>
      <c r="O54" s="285"/>
      <c r="P54" s="285"/>
      <c r="Q54" s="285"/>
      <c r="R54" s="123"/>
    </row>
    <row r="55" spans="1:19" s="8" customFormat="1" ht="15.75" x14ac:dyDescent="0.25">
      <c r="A55" s="49" t="s">
        <v>114</v>
      </c>
      <c r="B55" s="50"/>
      <c r="C55" s="100"/>
      <c r="D55" s="50"/>
      <c r="E55" s="50"/>
      <c r="F55" s="102"/>
      <c r="G55" s="50"/>
      <c r="H55" s="243"/>
      <c r="I55" s="50"/>
      <c r="J55" s="50"/>
      <c r="K55" s="50"/>
      <c r="L55" s="249"/>
      <c r="M55" s="50"/>
      <c r="N55" s="50"/>
      <c r="O55" s="285"/>
      <c r="P55" s="285"/>
      <c r="Q55" s="285"/>
      <c r="R55" s="51"/>
    </row>
    <row r="56" spans="1:19" s="22" customFormat="1" ht="69.75" customHeight="1" x14ac:dyDescent="0.25">
      <c r="A56" s="48" t="s">
        <v>178</v>
      </c>
      <c r="B56" s="40" t="s">
        <v>50</v>
      </c>
      <c r="C56" s="40" t="s">
        <v>34</v>
      </c>
      <c r="D56" s="30">
        <v>1669983121</v>
      </c>
      <c r="E56" s="21">
        <f>+D56/F279</f>
        <v>3242.6856718446602</v>
      </c>
      <c r="F56" s="101">
        <v>0.5</v>
      </c>
      <c r="G56" s="21">
        <f>+E56*F56</f>
        <v>1621.3428359223301</v>
      </c>
      <c r="H56" s="243"/>
      <c r="I56" s="125">
        <f>12189.98*F56</f>
        <v>6094.99</v>
      </c>
      <c r="J56" s="74" t="s">
        <v>98</v>
      </c>
      <c r="K56" s="39" t="s">
        <v>188</v>
      </c>
      <c r="L56" s="249"/>
      <c r="M56" s="124">
        <f>+G56</f>
        <v>1621.3428359223301</v>
      </c>
      <c r="N56" s="88" t="s">
        <v>159</v>
      </c>
      <c r="O56" s="285"/>
      <c r="P56" s="285"/>
      <c r="Q56" s="285"/>
      <c r="R56" s="105" t="s">
        <v>190</v>
      </c>
    </row>
    <row r="57" spans="1:19" s="22" customFormat="1" ht="48" customHeight="1" x14ac:dyDescent="0.25">
      <c r="A57" s="48" t="s">
        <v>179</v>
      </c>
      <c r="B57" s="40" t="s">
        <v>182</v>
      </c>
      <c r="C57" s="40" t="s">
        <v>34</v>
      </c>
      <c r="D57" s="30">
        <v>1350000000</v>
      </c>
      <c r="E57" s="21">
        <f>+D57/F282</f>
        <v>2290.0763358778627</v>
      </c>
      <c r="F57" s="101">
        <v>0.67</v>
      </c>
      <c r="G57" s="21">
        <f>+E57*F57</f>
        <v>1534.3511450381682</v>
      </c>
      <c r="H57" s="243"/>
      <c r="I57" s="125">
        <f>4178.37*F57</f>
        <v>2799.5079000000001</v>
      </c>
      <c r="J57" s="74" t="s">
        <v>98</v>
      </c>
      <c r="K57" s="39" t="s">
        <v>189</v>
      </c>
      <c r="L57" s="249"/>
      <c r="M57" s="124">
        <f>+G57</f>
        <v>1534.3511450381682</v>
      </c>
      <c r="N57" s="88" t="s">
        <v>159</v>
      </c>
      <c r="O57" s="285"/>
      <c r="P57" s="285"/>
      <c r="Q57" s="285"/>
      <c r="R57" s="105" t="s">
        <v>191</v>
      </c>
    </row>
    <row r="58" spans="1:19" s="22" customFormat="1" ht="48" customHeight="1" x14ac:dyDescent="0.25">
      <c r="A58" s="244" t="s">
        <v>32</v>
      </c>
      <c r="B58" s="245"/>
      <c r="C58" s="245"/>
      <c r="D58" s="245"/>
      <c r="E58" s="245"/>
      <c r="F58" s="245"/>
      <c r="G58" s="245"/>
      <c r="H58" s="163" t="s">
        <v>35</v>
      </c>
      <c r="I58" s="147">
        <f>SUM(I52:I57)</f>
        <v>27175.419700000002</v>
      </c>
      <c r="J58" s="286" t="s">
        <v>51</v>
      </c>
      <c r="K58" s="287"/>
      <c r="L58" s="163" t="s">
        <v>35</v>
      </c>
      <c r="M58" s="164">
        <f>SUM(M52:M57)</f>
        <v>8949.3879637086611</v>
      </c>
      <c r="N58" s="163" t="s">
        <v>35</v>
      </c>
      <c r="O58" s="285"/>
      <c r="P58" s="285"/>
      <c r="Q58" s="285"/>
      <c r="R58" s="105"/>
    </row>
    <row r="59" spans="1:19" ht="30" customHeight="1" x14ac:dyDescent="0.25">
      <c r="A59" s="220" t="s">
        <v>17</v>
      </c>
      <c r="B59" s="221"/>
      <c r="C59" s="221"/>
      <c r="D59" s="221"/>
      <c r="E59" s="221"/>
      <c r="F59" s="221"/>
      <c r="G59" s="221"/>
      <c r="H59" s="221"/>
      <c r="I59" s="221"/>
      <c r="J59" s="221"/>
      <c r="K59" s="221"/>
      <c r="L59" s="221"/>
      <c r="M59" s="222"/>
      <c r="N59" s="230" t="s">
        <v>35</v>
      </c>
      <c r="O59" s="231"/>
      <c r="P59" s="231"/>
      <c r="Q59" s="231"/>
      <c r="R59" s="232"/>
    </row>
    <row r="60" spans="1:19" ht="15.75" customHeight="1" thickBot="1" x14ac:dyDescent="0.3">
      <c r="A60" s="223"/>
      <c r="B60" s="224"/>
      <c r="C60" s="224"/>
      <c r="D60" s="224"/>
      <c r="E60" s="224"/>
      <c r="F60" s="224"/>
      <c r="G60" s="224"/>
      <c r="H60" s="224"/>
      <c r="I60" s="224"/>
      <c r="J60" s="224"/>
      <c r="K60" s="224"/>
      <c r="L60" s="224"/>
      <c r="M60" s="225"/>
      <c r="N60" s="233"/>
      <c r="O60" s="234"/>
      <c r="P60" s="234"/>
      <c r="Q60" s="234"/>
      <c r="R60" s="235"/>
    </row>
    <row r="61" spans="1:19" s="46" customFormat="1" ht="16.5" thickBot="1" x14ac:dyDescent="0.3">
      <c r="A61" s="128"/>
      <c r="B61" s="128"/>
      <c r="C61" s="128"/>
      <c r="D61" s="128"/>
      <c r="E61" s="128"/>
      <c r="F61" s="128"/>
      <c r="G61" s="128"/>
      <c r="H61" s="128"/>
      <c r="I61" s="128"/>
      <c r="J61" s="128"/>
      <c r="K61" s="128"/>
      <c r="L61" s="128"/>
      <c r="M61" s="128"/>
      <c r="N61" s="34"/>
      <c r="O61" s="34"/>
      <c r="P61" s="34"/>
      <c r="Q61" s="34"/>
      <c r="R61" s="34"/>
    </row>
    <row r="62" spans="1:19" ht="30.75" customHeight="1" thickBot="1" x14ac:dyDescent="0.3">
      <c r="A62" s="83">
        <f>+'RESUMEN EVALUACIÓN'!A10</f>
        <v>5</v>
      </c>
      <c r="B62" s="226" t="str">
        <f>+'RESUMEN EVALUACIÓN'!B10</f>
        <v>CONSORCIO PARQUES USAQUEN</v>
      </c>
      <c r="C62" s="226"/>
      <c r="D62" s="226"/>
      <c r="E62" s="226"/>
      <c r="F62" s="226"/>
      <c r="G62" s="226"/>
      <c r="H62" s="226"/>
      <c r="I62" s="226"/>
      <c r="J62" s="226"/>
      <c r="K62" s="226"/>
      <c r="L62" s="226"/>
      <c r="M62" s="226"/>
      <c r="N62" s="226"/>
      <c r="O62" s="226"/>
      <c r="P62" s="226"/>
      <c r="Q62" s="226"/>
      <c r="R62" s="227"/>
    </row>
    <row r="63" spans="1:19" ht="65.25" customHeight="1" x14ac:dyDescent="0.25">
      <c r="A63" s="281" t="s">
        <v>21</v>
      </c>
      <c r="B63" s="239"/>
      <c r="C63" s="239"/>
      <c r="D63" s="239"/>
      <c r="E63" s="240"/>
      <c r="F63" s="127"/>
      <c r="G63" s="127"/>
      <c r="H63" s="241" t="s">
        <v>87</v>
      </c>
      <c r="I63" s="240"/>
      <c r="J63" s="241" t="s">
        <v>88</v>
      </c>
      <c r="K63" s="239"/>
      <c r="L63" s="239" t="s">
        <v>13</v>
      </c>
      <c r="M63" s="240"/>
      <c r="N63" s="236" t="s">
        <v>89</v>
      </c>
      <c r="O63" s="238" t="s">
        <v>92</v>
      </c>
      <c r="P63" s="236" t="s">
        <v>91</v>
      </c>
      <c r="Q63" s="236" t="s">
        <v>90</v>
      </c>
      <c r="R63" s="228" t="s">
        <v>19</v>
      </c>
    </row>
    <row r="64" spans="1:19" ht="77.25" customHeight="1" x14ac:dyDescent="0.25">
      <c r="A64" s="47" t="s">
        <v>4</v>
      </c>
      <c r="B64" s="10" t="s">
        <v>5</v>
      </c>
      <c r="C64" s="10" t="s">
        <v>6</v>
      </c>
      <c r="D64" s="10" t="s">
        <v>37</v>
      </c>
      <c r="E64" s="10" t="s">
        <v>7</v>
      </c>
      <c r="F64" s="11" t="s">
        <v>8</v>
      </c>
      <c r="G64" s="11" t="s">
        <v>9</v>
      </c>
      <c r="H64" s="87" t="s">
        <v>53</v>
      </c>
      <c r="I64" s="87" t="s">
        <v>54</v>
      </c>
      <c r="J64" s="12" t="s">
        <v>14</v>
      </c>
      <c r="K64" s="12" t="s">
        <v>15</v>
      </c>
      <c r="L64" s="12" t="s">
        <v>38</v>
      </c>
      <c r="M64" s="12" t="s">
        <v>16</v>
      </c>
      <c r="N64" s="237"/>
      <c r="O64" s="237"/>
      <c r="P64" s="237"/>
      <c r="Q64" s="237"/>
      <c r="R64" s="229"/>
    </row>
    <row r="65" spans="1:19" s="8" customFormat="1" ht="15.75" x14ac:dyDescent="0.25">
      <c r="A65" s="49" t="s">
        <v>116</v>
      </c>
      <c r="B65" s="50"/>
      <c r="C65" s="50"/>
      <c r="D65" s="50"/>
      <c r="E65" s="50"/>
      <c r="F65" s="50"/>
      <c r="G65" s="50"/>
      <c r="H65" s="50"/>
      <c r="I65" s="50"/>
      <c r="J65" s="50"/>
      <c r="K65" s="50"/>
      <c r="L65" s="50"/>
      <c r="M65" s="50"/>
      <c r="N65" s="50"/>
      <c r="O65" s="50"/>
      <c r="P65" s="50"/>
      <c r="Q65" s="50"/>
      <c r="R65" s="51"/>
    </row>
    <row r="66" spans="1:19" s="22" customFormat="1" ht="150.75" customHeight="1" x14ac:dyDescent="0.25">
      <c r="A66" s="48" t="s">
        <v>192</v>
      </c>
      <c r="B66" s="40" t="s">
        <v>195</v>
      </c>
      <c r="C66" s="40" t="s">
        <v>34</v>
      </c>
      <c r="D66" s="30">
        <v>3577042937</v>
      </c>
      <c r="E66" s="21">
        <f>+D66/F286</f>
        <v>4848.8010131256297</v>
      </c>
      <c r="F66" s="162">
        <v>0.49</v>
      </c>
      <c r="G66" s="21">
        <f>+E66*F66</f>
        <v>2375.9124964315583</v>
      </c>
      <c r="H66" s="242">
        <v>16000</v>
      </c>
      <c r="I66" s="125">
        <f>20751.27*F66</f>
        <v>10168.122300000001</v>
      </c>
      <c r="J66" s="74" t="s">
        <v>98</v>
      </c>
      <c r="K66" s="39" t="s">
        <v>376</v>
      </c>
      <c r="L66" s="248">
        <f>+$C$246</f>
        <v>2613.2566186379686</v>
      </c>
      <c r="M66" s="124">
        <f>+G66</f>
        <v>2375.9124964315583</v>
      </c>
      <c r="N66" s="88" t="s">
        <v>199</v>
      </c>
      <c r="O66" s="285" t="s">
        <v>35</v>
      </c>
      <c r="P66" s="285" t="s">
        <v>35</v>
      </c>
      <c r="Q66" s="285" t="s">
        <v>35</v>
      </c>
      <c r="R66" s="149" t="s">
        <v>379</v>
      </c>
    </row>
    <row r="67" spans="1:19" s="8" customFormat="1" ht="6.75" customHeight="1" x14ac:dyDescent="0.25">
      <c r="A67" s="121"/>
      <c r="B67" s="122"/>
      <c r="C67" s="122"/>
      <c r="D67" s="122"/>
      <c r="E67" s="122"/>
      <c r="F67" s="122"/>
      <c r="G67" s="122"/>
      <c r="H67" s="243"/>
      <c r="I67" s="122"/>
      <c r="J67" s="122"/>
      <c r="K67" s="122"/>
      <c r="L67" s="249"/>
      <c r="M67" s="122"/>
      <c r="N67" s="122"/>
      <c r="O67" s="285"/>
      <c r="P67" s="285"/>
      <c r="Q67" s="285"/>
      <c r="R67" s="123"/>
    </row>
    <row r="68" spans="1:19" s="8" customFormat="1" ht="15.75" x14ac:dyDescent="0.25">
      <c r="A68" s="49" t="s">
        <v>115</v>
      </c>
      <c r="B68" s="50"/>
      <c r="C68" s="100"/>
      <c r="D68" s="50"/>
      <c r="E68" s="50"/>
      <c r="F68" s="102"/>
      <c r="G68" s="50"/>
      <c r="H68" s="243"/>
      <c r="I68" s="50"/>
      <c r="J68" s="50"/>
      <c r="K68" s="50"/>
      <c r="L68" s="249"/>
      <c r="M68" s="50"/>
      <c r="N68" s="50"/>
      <c r="O68" s="285"/>
      <c r="P68" s="285"/>
      <c r="Q68" s="285"/>
      <c r="R68" s="51"/>
    </row>
    <row r="69" spans="1:19" s="22" customFormat="1" ht="228" customHeight="1" x14ac:dyDescent="0.25">
      <c r="A69" s="48" t="s">
        <v>193</v>
      </c>
      <c r="B69" s="40" t="s">
        <v>196</v>
      </c>
      <c r="C69" s="40" t="s">
        <v>34</v>
      </c>
      <c r="D69" s="30">
        <v>0</v>
      </c>
      <c r="E69" s="21"/>
      <c r="F69" s="101">
        <v>0.5</v>
      </c>
      <c r="G69" s="21">
        <f>+E69*F69</f>
        <v>0</v>
      </c>
      <c r="H69" s="243"/>
      <c r="I69" s="125"/>
      <c r="J69" s="74" t="s">
        <v>98</v>
      </c>
      <c r="K69" s="39" t="s">
        <v>198</v>
      </c>
      <c r="L69" s="249"/>
      <c r="M69" s="124">
        <f>+G69</f>
        <v>0</v>
      </c>
      <c r="N69" s="88" t="s">
        <v>378</v>
      </c>
      <c r="O69" s="285"/>
      <c r="P69" s="285"/>
      <c r="Q69" s="285"/>
      <c r="R69" s="149"/>
      <c r="S69" s="22" t="s">
        <v>200</v>
      </c>
    </row>
    <row r="70" spans="1:19" s="22" customFormat="1" ht="165.75" customHeight="1" x14ac:dyDescent="0.25">
      <c r="A70" s="48" t="s">
        <v>194</v>
      </c>
      <c r="B70" s="40" t="s">
        <v>197</v>
      </c>
      <c r="C70" s="40" t="s">
        <v>34</v>
      </c>
      <c r="D70" s="30">
        <v>57573620350.410004</v>
      </c>
      <c r="E70" s="21">
        <f>+D70/F286</f>
        <v>78042.96274914364</v>
      </c>
      <c r="F70" s="101">
        <v>0.25</v>
      </c>
      <c r="G70" s="21">
        <f>+E70*F70</f>
        <v>19510.74068728591</v>
      </c>
      <c r="H70" s="243"/>
      <c r="I70" s="125">
        <f>21386.36*F70</f>
        <v>5346.59</v>
      </c>
      <c r="J70" s="74" t="s">
        <v>98</v>
      </c>
      <c r="K70" s="39" t="s">
        <v>375</v>
      </c>
      <c r="L70" s="249"/>
      <c r="M70" s="124">
        <f>+G70</f>
        <v>19510.74068728591</v>
      </c>
      <c r="N70" s="88" t="s">
        <v>201</v>
      </c>
      <c r="O70" s="285"/>
      <c r="P70" s="285"/>
      <c r="Q70" s="285"/>
      <c r="R70" s="149" t="s">
        <v>385</v>
      </c>
      <c r="S70" s="22" t="s">
        <v>202</v>
      </c>
    </row>
    <row r="71" spans="1:19" s="22" customFormat="1" ht="54" customHeight="1" x14ac:dyDescent="0.25">
      <c r="A71" s="244" t="s">
        <v>32</v>
      </c>
      <c r="B71" s="245"/>
      <c r="C71" s="245"/>
      <c r="D71" s="245"/>
      <c r="E71" s="245"/>
      <c r="F71" s="245"/>
      <c r="G71" s="245"/>
      <c r="H71" s="53" t="s">
        <v>145</v>
      </c>
      <c r="I71" s="147">
        <f>SUM(I66:I70)</f>
        <v>15514.712300000001</v>
      </c>
      <c r="J71" s="246" t="s">
        <v>51</v>
      </c>
      <c r="K71" s="247"/>
      <c r="L71" s="152" t="s">
        <v>377</v>
      </c>
      <c r="M71" s="41">
        <f>SUM(M66:M70)</f>
        <v>21886.65318371747</v>
      </c>
      <c r="N71" s="152" t="s">
        <v>377</v>
      </c>
      <c r="O71" s="285"/>
      <c r="P71" s="285"/>
      <c r="Q71" s="285"/>
      <c r="R71" s="159"/>
    </row>
    <row r="72" spans="1:19" ht="30" customHeight="1" x14ac:dyDescent="0.25">
      <c r="A72" s="220" t="s">
        <v>17</v>
      </c>
      <c r="B72" s="221"/>
      <c r="C72" s="221"/>
      <c r="D72" s="221"/>
      <c r="E72" s="221"/>
      <c r="F72" s="221"/>
      <c r="G72" s="221"/>
      <c r="H72" s="221"/>
      <c r="I72" s="221"/>
      <c r="J72" s="221"/>
      <c r="K72" s="221"/>
      <c r="L72" s="221"/>
      <c r="M72" s="222"/>
      <c r="N72" s="288" t="s">
        <v>145</v>
      </c>
      <c r="O72" s="289"/>
      <c r="P72" s="289"/>
      <c r="Q72" s="289"/>
      <c r="R72" s="290"/>
    </row>
    <row r="73" spans="1:19" ht="15.75" customHeight="1" thickBot="1" x14ac:dyDescent="0.3">
      <c r="A73" s="223"/>
      <c r="B73" s="224"/>
      <c r="C73" s="224"/>
      <c r="D73" s="224"/>
      <c r="E73" s="224"/>
      <c r="F73" s="224"/>
      <c r="G73" s="224"/>
      <c r="H73" s="224"/>
      <c r="I73" s="224"/>
      <c r="J73" s="224"/>
      <c r="K73" s="224"/>
      <c r="L73" s="224"/>
      <c r="M73" s="225"/>
      <c r="N73" s="291"/>
      <c r="O73" s="292"/>
      <c r="P73" s="292"/>
      <c r="Q73" s="292"/>
      <c r="R73" s="293"/>
    </row>
    <row r="74" spans="1:19" s="46" customFormat="1" ht="16.5" thickBot="1" x14ac:dyDescent="0.3">
      <c r="A74" s="128"/>
      <c r="B74" s="128"/>
      <c r="C74" s="128"/>
      <c r="D74" s="128"/>
      <c r="E74" s="128"/>
      <c r="F74" s="128"/>
      <c r="G74" s="128"/>
      <c r="H74" s="128"/>
      <c r="I74" s="128"/>
      <c r="J74" s="128"/>
      <c r="K74" s="128"/>
      <c r="L74" s="128"/>
      <c r="M74" s="128"/>
      <c r="N74" s="34"/>
      <c r="O74" s="34"/>
      <c r="P74" s="34"/>
      <c r="Q74" s="34"/>
      <c r="R74" s="34"/>
    </row>
    <row r="75" spans="1:19" ht="30.75" customHeight="1" thickBot="1" x14ac:dyDescent="0.3">
      <c r="A75" s="83">
        <f>+'RESUMEN EVALUACIÓN'!A11</f>
        <v>6</v>
      </c>
      <c r="B75" s="226" t="str">
        <f>+'RESUMEN EVALUACIÓN'!B11</f>
        <v>CONSORCIO SAN ALEJANDRO</v>
      </c>
      <c r="C75" s="226"/>
      <c r="D75" s="226"/>
      <c r="E75" s="226"/>
      <c r="F75" s="226"/>
      <c r="G75" s="226"/>
      <c r="H75" s="226"/>
      <c r="I75" s="226"/>
      <c r="J75" s="226"/>
      <c r="K75" s="226"/>
      <c r="L75" s="226"/>
      <c r="M75" s="226"/>
      <c r="N75" s="226"/>
      <c r="O75" s="226"/>
      <c r="P75" s="226"/>
      <c r="Q75" s="226"/>
      <c r="R75" s="227"/>
    </row>
    <row r="76" spans="1:19" ht="65.25" customHeight="1" x14ac:dyDescent="0.25">
      <c r="A76" s="281" t="s">
        <v>21</v>
      </c>
      <c r="B76" s="239"/>
      <c r="C76" s="239"/>
      <c r="D76" s="239"/>
      <c r="E76" s="240"/>
      <c r="F76" s="127"/>
      <c r="G76" s="127"/>
      <c r="H76" s="241" t="s">
        <v>87</v>
      </c>
      <c r="I76" s="240"/>
      <c r="J76" s="241" t="s">
        <v>88</v>
      </c>
      <c r="K76" s="239"/>
      <c r="L76" s="239" t="s">
        <v>13</v>
      </c>
      <c r="M76" s="240"/>
      <c r="N76" s="236" t="s">
        <v>89</v>
      </c>
      <c r="O76" s="238" t="s">
        <v>92</v>
      </c>
      <c r="P76" s="236" t="s">
        <v>91</v>
      </c>
      <c r="Q76" s="236" t="s">
        <v>90</v>
      </c>
      <c r="R76" s="228" t="s">
        <v>19</v>
      </c>
    </row>
    <row r="77" spans="1:19" ht="77.25" customHeight="1" x14ac:dyDescent="0.25">
      <c r="A77" s="47" t="s">
        <v>4</v>
      </c>
      <c r="B77" s="10" t="s">
        <v>5</v>
      </c>
      <c r="C77" s="10" t="s">
        <v>6</v>
      </c>
      <c r="D77" s="10" t="s">
        <v>37</v>
      </c>
      <c r="E77" s="10" t="s">
        <v>7</v>
      </c>
      <c r="F77" s="11" t="s">
        <v>8</v>
      </c>
      <c r="G77" s="11" t="s">
        <v>9</v>
      </c>
      <c r="H77" s="87" t="s">
        <v>53</v>
      </c>
      <c r="I77" s="87" t="s">
        <v>54</v>
      </c>
      <c r="J77" s="12" t="s">
        <v>14</v>
      </c>
      <c r="K77" s="12" t="s">
        <v>15</v>
      </c>
      <c r="L77" s="12" t="s">
        <v>38</v>
      </c>
      <c r="M77" s="12" t="s">
        <v>16</v>
      </c>
      <c r="N77" s="237"/>
      <c r="O77" s="237"/>
      <c r="P77" s="237"/>
      <c r="Q77" s="237"/>
      <c r="R77" s="229"/>
    </row>
    <row r="78" spans="1:19" s="8" customFormat="1" ht="15.75" x14ac:dyDescent="0.25">
      <c r="A78" s="49" t="s">
        <v>117</v>
      </c>
      <c r="B78" s="50"/>
      <c r="C78" s="50"/>
      <c r="D78" s="50"/>
      <c r="E78" s="50"/>
      <c r="F78" s="50"/>
      <c r="G78" s="50"/>
      <c r="H78" s="50"/>
      <c r="I78" s="50"/>
      <c r="J78" s="50"/>
      <c r="K78" s="50"/>
      <c r="L78" s="50"/>
      <c r="M78" s="50"/>
      <c r="N78" s="50"/>
      <c r="O78" s="50"/>
      <c r="P78" s="50"/>
      <c r="Q78" s="50"/>
      <c r="R78" s="51"/>
    </row>
    <row r="79" spans="1:19" s="22" customFormat="1" ht="123.75" customHeight="1" x14ac:dyDescent="0.25">
      <c r="A79" s="48" t="s">
        <v>205</v>
      </c>
      <c r="B79" s="40" t="s">
        <v>206</v>
      </c>
      <c r="C79" s="40" t="s">
        <v>34</v>
      </c>
      <c r="D79" s="30">
        <v>2793172097</v>
      </c>
      <c r="E79" s="21">
        <f>+D79/F288</f>
        <v>3372.9237172087001</v>
      </c>
      <c r="F79" s="162">
        <v>0.4</v>
      </c>
      <c r="G79" s="161">
        <f>+E79*F79</f>
        <v>1349.1694868834802</v>
      </c>
      <c r="H79" s="242">
        <v>16000</v>
      </c>
      <c r="I79" s="125">
        <f>13364.51*F79</f>
        <v>5345.8040000000001</v>
      </c>
      <c r="J79" s="74" t="s">
        <v>98</v>
      </c>
      <c r="K79" s="39" t="s">
        <v>211</v>
      </c>
      <c r="L79" s="248">
        <f>+$C$246</f>
        <v>2613.2566186379686</v>
      </c>
      <c r="M79" s="124">
        <f>+G79</f>
        <v>1349.1694868834802</v>
      </c>
      <c r="N79" s="88" t="s">
        <v>159</v>
      </c>
      <c r="O79" s="282" t="s">
        <v>35</v>
      </c>
      <c r="P79" s="282" t="s">
        <v>35</v>
      </c>
      <c r="Q79" s="282" t="s">
        <v>35</v>
      </c>
      <c r="R79" s="149"/>
      <c r="S79" s="22" t="s">
        <v>212</v>
      </c>
    </row>
    <row r="80" spans="1:19" s="8" customFormat="1" ht="73.5" customHeight="1" x14ac:dyDescent="0.25">
      <c r="A80" s="48" t="s">
        <v>203</v>
      </c>
      <c r="B80" s="40" t="s">
        <v>206</v>
      </c>
      <c r="C80" s="40" t="s">
        <v>34</v>
      </c>
      <c r="D80" s="30">
        <v>3911964776</v>
      </c>
      <c r="E80" s="21">
        <f>+D80/F285</f>
        <v>5673.9958024816706</v>
      </c>
      <c r="F80" s="162">
        <v>0.3</v>
      </c>
      <c r="G80" s="161">
        <f>+E80*F80</f>
        <v>1702.198740744501</v>
      </c>
      <c r="H80" s="243"/>
      <c r="I80" s="125">
        <f>31320*F80</f>
        <v>9396</v>
      </c>
      <c r="J80" s="74" t="s">
        <v>98</v>
      </c>
      <c r="K80" s="39" t="s">
        <v>207</v>
      </c>
      <c r="L80" s="249"/>
      <c r="M80" s="124">
        <f>+G80</f>
        <v>1702.198740744501</v>
      </c>
      <c r="N80" s="88" t="s">
        <v>159</v>
      </c>
      <c r="O80" s="282"/>
      <c r="P80" s="282"/>
      <c r="Q80" s="282"/>
      <c r="R80" s="160"/>
      <c r="S80" s="22" t="s">
        <v>209</v>
      </c>
    </row>
    <row r="81" spans="1:19" s="8" customFormat="1" ht="73.5" customHeight="1" x14ac:dyDescent="0.25">
      <c r="A81" s="48" t="s">
        <v>204</v>
      </c>
      <c r="B81" s="40" t="s">
        <v>50</v>
      </c>
      <c r="C81" s="40" t="s">
        <v>34</v>
      </c>
      <c r="D81" s="30">
        <v>4737787374</v>
      </c>
      <c r="E81" s="21">
        <f>+D81/F287</f>
        <v>6064.4299384825699</v>
      </c>
      <c r="F81" s="162">
        <v>0.33</v>
      </c>
      <c r="G81" s="21">
        <f>+F81*E81</f>
        <v>2001.2618796992481</v>
      </c>
      <c r="H81" s="243"/>
      <c r="I81" s="148">
        <v>0</v>
      </c>
      <c r="J81" s="74" t="s">
        <v>98</v>
      </c>
      <c r="K81" s="39" t="s">
        <v>210</v>
      </c>
      <c r="L81" s="249"/>
      <c r="M81" s="124">
        <f>+G81</f>
        <v>2001.2618796992481</v>
      </c>
      <c r="N81" s="88" t="s">
        <v>159</v>
      </c>
      <c r="O81" s="282"/>
      <c r="P81" s="282"/>
      <c r="Q81" s="282"/>
      <c r="R81" s="160"/>
    </row>
    <row r="82" spans="1:19" s="8" customFormat="1" ht="15.75" x14ac:dyDescent="0.25">
      <c r="A82" s="49" t="s">
        <v>118</v>
      </c>
      <c r="B82" s="50"/>
      <c r="C82" s="100"/>
      <c r="D82" s="50"/>
      <c r="E82" s="50"/>
      <c r="F82" s="102"/>
      <c r="G82" s="50"/>
      <c r="H82" s="243"/>
      <c r="I82" s="50"/>
      <c r="J82" s="50"/>
      <c r="K82" s="50"/>
      <c r="L82" s="249"/>
      <c r="M82" s="50"/>
      <c r="N82" s="50"/>
      <c r="O82" s="282"/>
      <c r="P82" s="282"/>
      <c r="Q82" s="282"/>
      <c r="R82" s="51"/>
    </row>
    <row r="83" spans="1:19" s="22" customFormat="1" ht="72.75" customHeight="1" x14ac:dyDescent="0.25">
      <c r="A83" s="48" t="s">
        <v>204</v>
      </c>
      <c r="B83" s="40" t="s">
        <v>50</v>
      </c>
      <c r="C83" s="40" t="s">
        <v>34</v>
      </c>
      <c r="D83" s="30">
        <v>4737787374</v>
      </c>
      <c r="E83" s="21">
        <f>+D83/F287</f>
        <v>6064.4299384825699</v>
      </c>
      <c r="F83" s="162">
        <v>0.33</v>
      </c>
      <c r="G83" s="21">
        <f>+E83*F83</f>
        <v>2001.2618796992481</v>
      </c>
      <c r="H83" s="243"/>
      <c r="I83" s="148">
        <v>0</v>
      </c>
      <c r="J83" s="74" t="s">
        <v>98</v>
      </c>
      <c r="K83" s="39" t="s">
        <v>210</v>
      </c>
      <c r="L83" s="249"/>
      <c r="M83" s="124">
        <f>+G83</f>
        <v>2001.2618796992481</v>
      </c>
      <c r="N83" s="88" t="s">
        <v>159</v>
      </c>
      <c r="O83" s="282"/>
      <c r="P83" s="282"/>
      <c r="Q83" s="282"/>
      <c r="R83" s="160"/>
    </row>
    <row r="84" spans="1:19" s="8" customFormat="1" ht="15.75" x14ac:dyDescent="0.25">
      <c r="A84" s="49" t="s">
        <v>119</v>
      </c>
      <c r="B84" s="50"/>
      <c r="C84" s="100"/>
      <c r="D84" s="50"/>
      <c r="E84" s="50"/>
      <c r="F84" s="102"/>
      <c r="G84" s="50"/>
      <c r="H84" s="243"/>
      <c r="I84" s="50"/>
      <c r="J84" s="50"/>
      <c r="K84" s="50"/>
      <c r="L84" s="249"/>
      <c r="M84" s="50"/>
      <c r="N84" s="50"/>
      <c r="O84" s="282"/>
      <c r="P84" s="282"/>
      <c r="Q84" s="282"/>
      <c r="R84" s="51"/>
    </row>
    <row r="85" spans="1:19" s="22" customFormat="1" ht="69.75" customHeight="1" x14ac:dyDescent="0.25">
      <c r="A85" s="48" t="s">
        <v>203</v>
      </c>
      <c r="B85" s="40" t="s">
        <v>206</v>
      </c>
      <c r="C85" s="40" t="s">
        <v>34</v>
      </c>
      <c r="D85" s="30">
        <v>3911964776</v>
      </c>
      <c r="E85" s="21">
        <f>+D85/F285</f>
        <v>5673.9958024816706</v>
      </c>
      <c r="F85" s="101">
        <v>0.3</v>
      </c>
      <c r="G85" s="21">
        <f>+E85*F85</f>
        <v>1702.198740744501</v>
      </c>
      <c r="H85" s="243"/>
      <c r="I85" s="125">
        <f>31320*F85</f>
        <v>9396</v>
      </c>
      <c r="J85" s="74" t="s">
        <v>98</v>
      </c>
      <c r="K85" s="39" t="s">
        <v>207</v>
      </c>
      <c r="L85" s="249"/>
      <c r="M85" s="124">
        <f>+G85</f>
        <v>1702.198740744501</v>
      </c>
      <c r="N85" s="88" t="s">
        <v>159</v>
      </c>
      <c r="O85" s="282"/>
      <c r="P85" s="282"/>
      <c r="Q85" s="282"/>
      <c r="R85" s="105"/>
    </row>
    <row r="86" spans="1:19" s="22" customFormat="1" ht="69.75" customHeight="1" x14ac:dyDescent="0.25">
      <c r="A86" s="48" t="s">
        <v>204</v>
      </c>
      <c r="B86" s="40" t="s">
        <v>50</v>
      </c>
      <c r="C86" s="40" t="s">
        <v>34</v>
      </c>
      <c r="D86" s="30">
        <v>4737787374</v>
      </c>
      <c r="E86" s="21">
        <f>+D86/F287</f>
        <v>6064.4299384825699</v>
      </c>
      <c r="F86" s="101">
        <v>0.34</v>
      </c>
      <c r="G86" s="21">
        <f>+E86*F86</f>
        <v>2061.9061790840738</v>
      </c>
      <c r="H86" s="283"/>
      <c r="I86" s="148">
        <v>0</v>
      </c>
      <c r="J86" s="74" t="s">
        <v>98</v>
      </c>
      <c r="K86" s="39" t="s">
        <v>210</v>
      </c>
      <c r="L86" s="284"/>
      <c r="M86" s="124">
        <f>+G86</f>
        <v>2061.9061790840738</v>
      </c>
      <c r="N86" s="88" t="s">
        <v>159</v>
      </c>
      <c r="O86" s="282"/>
      <c r="P86" s="282"/>
      <c r="Q86" s="282"/>
      <c r="R86" s="160"/>
      <c r="S86" s="22" t="s">
        <v>208</v>
      </c>
    </row>
    <row r="87" spans="1:19" s="22" customFormat="1" ht="48" customHeight="1" x14ac:dyDescent="0.25">
      <c r="A87" s="244" t="s">
        <v>32</v>
      </c>
      <c r="B87" s="245"/>
      <c r="C87" s="245"/>
      <c r="D87" s="245"/>
      <c r="E87" s="245"/>
      <c r="F87" s="245"/>
      <c r="G87" s="245"/>
      <c r="H87" s="163" t="s">
        <v>35</v>
      </c>
      <c r="I87" s="147">
        <f>SUM(I79:I86)</f>
        <v>24137.804</v>
      </c>
      <c r="J87" s="286" t="s">
        <v>51</v>
      </c>
      <c r="K87" s="287"/>
      <c r="L87" s="163" t="s">
        <v>35</v>
      </c>
      <c r="M87" s="41">
        <f>SUM(M79:M85)</f>
        <v>8756.0907277709794</v>
      </c>
      <c r="N87" s="152" t="s">
        <v>35</v>
      </c>
      <c r="O87" s="282"/>
      <c r="P87" s="282"/>
      <c r="Q87" s="282"/>
      <c r="R87" s="105"/>
    </row>
    <row r="88" spans="1:19" ht="30" customHeight="1" x14ac:dyDescent="0.25">
      <c r="A88" s="220" t="s">
        <v>17</v>
      </c>
      <c r="B88" s="221"/>
      <c r="C88" s="221"/>
      <c r="D88" s="221"/>
      <c r="E88" s="221"/>
      <c r="F88" s="221"/>
      <c r="G88" s="221"/>
      <c r="H88" s="221"/>
      <c r="I88" s="221"/>
      <c r="J88" s="221"/>
      <c r="K88" s="221"/>
      <c r="L88" s="221"/>
      <c r="M88" s="222"/>
      <c r="N88" s="230" t="s">
        <v>35</v>
      </c>
      <c r="O88" s="231"/>
      <c r="P88" s="231"/>
      <c r="Q88" s="231"/>
      <c r="R88" s="232"/>
    </row>
    <row r="89" spans="1:19" ht="15.75" customHeight="1" thickBot="1" x14ac:dyDescent="0.3">
      <c r="A89" s="223"/>
      <c r="B89" s="224"/>
      <c r="C89" s="224"/>
      <c r="D89" s="224"/>
      <c r="E89" s="224"/>
      <c r="F89" s="224"/>
      <c r="G89" s="224"/>
      <c r="H89" s="224"/>
      <c r="I89" s="224"/>
      <c r="J89" s="224"/>
      <c r="K89" s="224"/>
      <c r="L89" s="224"/>
      <c r="M89" s="225"/>
      <c r="N89" s="233"/>
      <c r="O89" s="234"/>
      <c r="P89" s="234"/>
      <c r="Q89" s="234"/>
      <c r="R89" s="235"/>
    </row>
    <row r="90" spans="1:19" ht="30.75" customHeight="1" thickBot="1" x14ac:dyDescent="0.3">
      <c r="A90" s="83">
        <f>+'RESUMEN EVALUACIÓN'!A12</f>
        <v>7</v>
      </c>
      <c r="B90" s="226" t="str">
        <f>+'RESUMEN EVALUACIÓN'!B12</f>
        <v>CONSORCIO TOBERIN 04</v>
      </c>
      <c r="C90" s="226"/>
      <c r="D90" s="226"/>
      <c r="E90" s="226"/>
      <c r="F90" s="226"/>
      <c r="G90" s="226"/>
      <c r="H90" s="226"/>
      <c r="I90" s="226"/>
      <c r="J90" s="226"/>
      <c r="K90" s="226"/>
      <c r="L90" s="226"/>
      <c r="M90" s="226"/>
      <c r="N90" s="226"/>
      <c r="O90" s="226"/>
      <c r="P90" s="226"/>
      <c r="Q90" s="226"/>
      <c r="R90" s="227"/>
    </row>
    <row r="91" spans="1:19" ht="65.25" customHeight="1" x14ac:dyDescent="0.25">
      <c r="A91" s="281" t="s">
        <v>21</v>
      </c>
      <c r="B91" s="239"/>
      <c r="C91" s="239"/>
      <c r="D91" s="239"/>
      <c r="E91" s="240"/>
      <c r="F91" s="127"/>
      <c r="G91" s="127"/>
      <c r="H91" s="241" t="s">
        <v>87</v>
      </c>
      <c r="I91" s="240"/>
      <c r="J91" s="241" t="s">
        <v>88</v>
      </c>
      <c r="K91" s="239"/>
      <c r="L91" s="239" t="s">
        <v>13</v>
      </c>
      <c r="M91" s="240"/>
      <c r="N91" s="236" t="s">
        <v>89</v>
      </c>
      <c r="O91" s="238" t="s">
        <v>92</v>
      </c>
      <c r="P91" s="236" t="s">
        <v>91</v>
      </c>
      <c r="Q91" s="236" t="s">
        <v>90</v>
      </c>
      <c r="R91" s="228" t="s">
        <v>19</v>
      </c>
    </row>
    <row r="92" spans="1:19" ht="77.25" customHeight="1" x14ac:dyDescent="0.25">
      <c r="A92" s="47" t="s">
        <v>4</v>
      </c>
      <c r="B92" s="10" t="s">
        <v>5</v>
      </c>
      <c r="C92" s="10" t="s">
        <v>6</v>
      </c>
      <c r="D92" s="10" t="s">
        <v>37</v>
      </c>
      <c r="E92" s="10" t="s">
        <v>7</v>
      </c>
      <c r="F92" s="11" t="s">
        <v>8</v>
      </c>
      <c r="G92" s="11" t="s">
        <v>9</v>
      </c>
      <c r="H92" s="87" t="s">
        <v>53</v>
      </c>
      <c r="I92" s="87" t="s">
        <v>54</v>
      </c>
      <c r="J92" s="12" t="s">
        <v>14</v>
      </c>
      <c r="K92" s="12" t="s">
        <v>15</v>
      </c>
      <c r="L92" s="12" t="s">
        <v>38</v>
      </c>
      <c r="M92" s="12" t="s">
        <v>16</v>
      </c>
      <c r="N92" s="237"/>
      <c r="O92" s="237"/>
      <c r="P92" s="237"/>
      <c r="Q92" s="237"/>
      <c r="R92" s="229"/>
    </row>
    <row r="93" spans="1:19" s="8" customFormat="1" ht="15.75" x14ac:dyDescent="0.25">
      <c r="A93" s="49" t="s">
        <v>120</v>
      </c>
      <c r="B93" s="50"/>
      <c r="C93" s="50"/>
      <c r="D93" s="50"/>
      <c r="E93" s="50"/>
      <c r="F93" s="50"/>
      <c r="G93" s="50"/>
      <c r="H93" s="50"/>
      <c r="I93" s="50"/>
      <c r="J93" s="50"/>
      <c r="K93" s="50"/>
      <c r="L93" s="50"/>
      <c r="M93" s="50"/>
      <c r="N93" s="50"/>
      <c r="O93" s="50"/>
      <c r="P93" s="50"/>
      <c r="Q93" s="50"/>
      <c r="R93" s="51"/>
    </row>
    <row r="94" spans="1:19" s="22" customFormat="1" ht="75" customHeight="1" x14ac:dyDescent="0.25">
      <c r="A94" s="48" t="s">
        <v>257</v>
      </c>
      <c r="B94" s="40" t="s">
        <v>258</v>
      </c>
      <c r="C94" s="40" t="s">
        <v>34</v>
      </c>
      <c r="D94" s="30">
        <v>2883324201</v>
      </c>
      <c r="E94" s="21">
        <f>D94/F284</f>
        <v>4474.7795468301392</v>
      </c>
      <c r="F94" s="101">
        <v>1</v>
      </c>
      <c r="G94" s="21">
        <f>+E94*F94</f>
        <v>4474.7795468301392</v>
      </c>
      <c r="H94" s="242">
        <v>16000</v>
      </c>
      <c r="I94" s="125">
        <f>21481.6*F94</f>
        <v>21481.599999999999</v>
      </c>
      <c r="J94" s="74" t="s">
        <v>98</v>
      </c>
      <c r="K94" s="39" t="s">
        <v>259</v>
      </c>
      <c r="L94" s="248">
        <f>+$C$246</f>
        <v>2613.2566186379686</v>
      </c>
      <c r="M94" s="124">
        <f>+G94</f>
        <v>4474.7795468301392</v>
      </c>
      <c r="N94" s="88" t="s">
        <v>35</v>
      </c>
      <c r="O94" s="294" t="s">
        <v>35</v>
      </c>
      <c r="P94" s="294" t="s">
        <v>260</v>
      </c>
      <c r="Q94" s="294" t="s">
        <v>35</v>
      </c>
      <c r="R94" s="105"/>
    </row>
    <row r="95" spans="1:19" s="22" customFormat="1" ht="60" customHeight="1" x14ac:dyDescent="0.25">
      <c r="A95" s="48" t="s">
        <v>261</v>
      </c>
      <c r="B95" s="40" t="s">
        <v>50</v>
      </c>
      <c r="C95" s="40" t="s">
        <v>34</v>
      </c>
      <c r="D95" s="30">
        <v>6700000000</v>
      </c>
      <c r="E95" s="21">
        <f>D95/F287</f>
        <v>8576.0878191392676</v>
      </c>
      <c r="F95" s="101">
        <v>0.92</v>
      </c>
      <c r="G95" s="21">
        <f t="shared" ref="G95:G99" si="6">+E95*F95</f>
        <v>7890.0007936081265</v>
      </c>
      <c r="H95" s="243"/>
      <c r="I95" s="125">
        <f>200754.8*F95</f>
        <v>184694.416</v>
      </c>
      <c r="J95" s="74" t="s">
        <v>98</v>
      </c>
      <c r="K95" s="39" t="s">
        <v>262</v>
      </c>
      <c r="L95" s="249"/>
      <c r="M95" s="124">
        <f t="shared" ref="M95:M99" si="7">+G95</f>
        <v>7890.0007936081265</v>
      </c>
      <c r="N95" s="88" t="s">
        <v>35</v>
      </c>
      <c r="O95" s="294"/>
      <c r="P95" s="294"/>
      <c r="Q95" s="294"/>
      <c r="R95" s="105"/>
    </row>
    <row r="96" spans="1:19" s="22" customFormat="1" ht="75" customHeight="1" x14ac:dyDescent="0.25">
      <c r="A96" s="48" t="s">
        <v>263</v>
      </c>
      <c r="B96" s="40" t="s">
        <v>50</v>
      </c>
      <c r="C96" s="40" t="s">
        <v>34</v>
      </c>
      <c r="D96" s="30">
        <v>9073000000</v>
      </c>
      <c r="E96" s="21">
        <f>D96/F287</f>
        <v>11613.558922843369</v>
      </c>
      <c r="F96" s="101">
        <v>0.98</v>
      </c>
      <c r="G96" s="21">
        <f t="shared" si="6"/>
        <v>11381.287744386502</v>
      </c>
      <c r="H96" s="243"/>
      <c r="I96" s="125">
        <f>3567.17*F96</f>
        <v>3495.8265999999999</v>
      </c>
      <c r="J96" s="74" t="s">
        <v>98</v>
      </c>
      <c r="K96" s="39" t="s">
        <v>264</v>
      </c>
      <c r="L96" s="249"/>
      <c r="M96" s="124">
        <f t="shared" si="7"/>
        <v>11381.287744386502</v>
      </c>
      <c r="N96" s="88" t="s">
        <v>35</v>
      </c>
      <c r="O96" s="294"/>
      <c r="P96" s="294"/>
      <c r="Q96" s="294"/>
      <c r="R96" s="105"/>
    </row>
    <row r="97" spans="1:18" s="8" customFormat="1" ht="111" customHeight="1" x14ac:dyDescent="0.25">
      <c r="A97" s="48" t="s">
        <v>265</v>
      </c>
      <c r="B97" s="40" t="s">
        <v>266</v>
      </c>
      <c r="C97" s="40" t="s">
        <v>34</v>
      </c>
      <c r="D97" s="30">
        <v>1930687163</v>
      </c>
      <c r="E97" s="103">
        <f>D97/F286</f>
        <v>2617.1108473845661</v>
      </c>
      <c r="F97" s="101">
        <v>0.05</v>
      </c>
      <c r="G97" s="21">
        <f t="shared" si="6"/>
        <v>130.85554236922832</v>
      </c>
      <c r="H97" s="243"/>
      <c r="I97" s="125">
        <f>24746*F97</f>
        <v>1237.3000000000002</v>
      </c>
      <c r="J97" s="74" t="s">
        <v>98</v>
      </c>
      <c r="K97" s="23" t="s">
        <v>267</v>
      </c>
      <c r="L97" s="249"/>
      <c r="M97" s="124">
        <f t="shared" si="7"/>
        <v>130.85554236922832</v>
      </c>
      <c r="N97" s="88" t="s">
        <v>35</v>
      </c>
      <c r="O97" s="294"/>
      <c r="P97" s="294"/>
      <c r="Q97" s="294"/>
      <c r="R97" s="106"/>
    </row>
    <row r="98" spans="1:18" s="22" customFormat="1" ht="66.75" customHeight="1" x14ac:dyDescent="0.25">
      <c r="A98" s="48" t="s">
        <v>268</v>
      </c>
      <c r="B98" s="40" t="s">
        <v>50</v>
      </c>
      <c r="C98" s="40" t="s">
        <v>34</v>
      </c>
      <c r="D98" s="30">
        <v>1043258137</v>
      </c>
      <c r="E98" s="21">
        <f>D98/F284</f>
        <v>1619.0861131372701</v>
      </c>
      <c r="F98" s="101">
        <v>0.8</v>
      </c>
      <c r="G98" s="21">
        <f t="shared" si="6"/>
        <v>1295.2688905098162</v>
      </c>
      <c r="H98" s="243"/>
      <c r="I98" s="166">
        <f>4139*F98</f>
        <v>3311.2000000000003</v>
      </c>
      <c r="J98" s="74" t="s">
        <v>98</v>
      </c>
      <c r="K98" s="39" t="s">
        <v>269</v>
      </c>
      <c r="L98" s="249"/>
      <c r="M98" s="124">
        <f t="shared" si="7"/>
        <v>1295.2688905098162</v>
      </c>
      <c r="N98" s="88" t="s">
        <v>35</v>
      </c>
      <c r="O98" s="294"/>
      <c r="P98" s="294"/>
      <c r="Q98" s="294"/>
      <c r="R98" s="149" t="s">
        <v>381</v>
      </c>
    </row>
    <row r="99" spans="1:18" s="8" customFormat="1" ht="51.75" customHeight="1" x14ac:dyDescent="0.25">
      <c r="A99" s="48" t="s">
        <v>270</v>
      </c>
      <c r="B99" s="40" t="s">
        <v>271</v>
      </c>
      <c r="C99" s="40" t="s">
        <v>34</v>
      </c>
      <c r="D99" s="30">
        <v>8200000000</v>
      </c>
      <c r="E99" s="103">
        <f>D99/F288</f>
        <v>9901.9944065807213</v>
      </c>
      <c r="F99" s="101">
        <v>0.7</v>
      </c>
      <c r="G99" s="21">
        <f t="shared" si="6"/>
        <v>6931.3960846065047</v>
      </c>
      <c r="H99" s="243"/>
      <c r="I99" s="125">
        <f>6029.61*F99</f>
        <v>4220.7269999999999</v>
      </c>
      <c r="J99" s="74" t="s">
        <v>98</v>
      </c>
      <c r="K99" s="23" t="s">
        <v>272</v>
      </c>
      <c r="L99" s="249"/>
      <c r="M99" s="124">
        <f t="shared" si="7"/>
        <v>6931.3960846065047</v>
      </c>
      <c r="N99" s="88" t="s">
        <v>35</v>
      </c>
      <c r="O99" s="294"/>
      <c r="P99" s="294"/>
      <c r="Q99" s="294"/>
      <c r="R99" s="105"/>
    </row>
    <row r="100" spans="1:18" s="8" customFormat="1" ht="6.75" customHeight="1" x14ac:dyDescent="0.25">
      <c r="A100" s="121"/>
      <c r="B100" s="122"/>
      <c r="C100" s="122"/>
      <c r="D100" s="122"/>
      <c r="E100" s="122"/>
      <c r="F100" s="122"/>
      <c r="G100" s="122"/>
      <c r="H100" s="243"/>
      <c r="I100" s="122"/>
      <c r="J100" s="122"/>
      <c r="K100" s="122"/>
      <c r="L100" s="249"/>
      <c r="M100" s="122"/>
      <c r="N100" s="122"/>
      <c r="O100" s="294"/>
      <c r="P100" s="294"/>
      <c r="Q100" s="294"/>
      <c r="R100" s="123"/>
    </row>
    <row r="101" spans="1:18" s="8" customFormat="1" ht="15.75" x14ac:dyDescent="0.25">
      <c r="A101" s="49" t="s">
        <v>121</v>
      </c>
      <c r="B101" s="50"/>
      <c r="C101" s="100"/>
      <c r="D101" s="50"/>
      <c r="E101" s="50"/>
      <c r="F101" s="102"/>
      <c r="G101" s="50"/>
      <c r="H101" s="243"/>
      <c r="I101" s="50"/>
      <c r="J101" s="50"/>
      <c r="K101" s="50"/>
      <c r="L101" s="249"/>
      <c r="M101" s="50"/>
      <c r="N101" s="50"/>
      <c r="O101" s="294"/>
      <c r="P101" s="294"/>
      <c r="Q101" s="294"/>
      <c r="R101" s="51"/>
    </row>
    <row r="102" spans="1:18" s="22" customFormat="1" ht="111" customHeight="1" x14ac:dyDescent="0.25">
      <c r="A102" s="48" t="s">
        <v>265</v>
      </c>
      <c r="B102" s="40" t="s">
        <v>258</v>
      </c>
      <c r="C102" s="40" t="s">
        <v>34</v>
      </c>
      <c r="D102" s="30">
        <v>2888324291</v>
      </c>
      <c r="E102" s="21">
        <f>D102/F284</f>
        <v>4482.5394444013345</v>
      </c>
      <c r="F102" s="167">
        <v>0.85</v>
      </c>
      <c r="G102" s="21">
        <f>+E102*F102</f>
        <v>3810.1585277411341</v>
      </c>
      <c r="H102" s="243"/>
      <c r="I102" s="125">
        <f>24746*F102</f>
        <v>21034.1</v>
      </c>
      <c r="J102" s="74" t="s">
        <v>98</v>
      </c>
      <c r="K102" s="39" t="s">
        <v>273</v>
      </c>
      <c r="L102" s="249"/>
      <c r="M102" s="124">
        <f>+G102</f>
        <v>3810.1585277411341</v>
      </c>
      <c r="N102" s="88" t="s">
        <v>35</v>
      </c>
      <c r="O102" s="294"/>
      <c r="P102" s="294"/>
      <c r="Q102" s="294"/>
      <c r="R102" s="105"/>
    </row>
    <row r="103" spans="1:18" s="22" customFormat="1" ht="72.75" customHeight="1" x14ac:dyDescent="0.25">
      <c r="A103" s="48" t="s">
        <v>268</v>
      </c>
      <c r="B103" s="40" t="s">
        <v>50</v>
      </c>
      <c r="C103" s="40" t="s">
        <v>34</v>
      </c>
      <c r="D103" s="30">
        <v>6700000000</v>
      </c>
      <c r="E103" s="21">
        <f>D103/F287</f>
        <v>8576.0878191392676</v>
      </c>
      <c r="F103" s="101">
        <v>0.2</v>
      </c>
      <c r="G103" s="21">
        <f>+E103*F103</f>
        <v>1715.2175638278536</v>
      </c>
      <c r="H103" s="243"/>
      <c r="I103" s="166">
        <f>4139*F103</f>
        <v>827.80000000000007</v>
      </c>
      <c r="J103" s="74" t="s">
        <v>98</v>
      </c>
      <c r="K103" s="39" t="s">
        <v>274</v>
      </c>
      <c r="L103" s="249"/>
      <c r="M103" s="124">
        <f>+G103</f>
        <v>1715.2175638278536</v>
      </c>
      <c r="N103" s="88" t="s">
        <v>35</v>
      </c>
      <c r="O103" s="294"/>
      <c r="P103" s="294"/>
      <c r="Q103" s="294"/>
      <c r="R103" s="192" t="s">
        <v>382</v>
      </c>
    </row>
    <row r="104" spans="1:18" s="22" customFormat="1" ht="69.75" customHeight="1" x14ac:dyDescent="0.25">
      <c r="A104" s="48" t="s">
        <v>270</v>
      </c>
      <c r="B104" s="40" t="s">
        <v>50</v>
      </c>
      <c r="C104" s="40" t="s">
        <v>34</v>
      </c>
      <c r="D104" s="30">
        <v>9073000000</v>
      </c>
      <c r="E104" s="21">
        <f>D104/F287</f>
        <v>11613.558922843369</v>
      </c>
      <c r="F104" s="101">
        <v>0.25</v>
      </c>
      <c r="G104" s="21">
        <f>+E104*F104</f>
        <v>2903.3897307108423</v>
      </c>
      <c r="H104" s="283"/>
      <c r="I104" s="125">
        <f>6029.61*F104</f>
        <v>1507.4024999999999</v>
      </c>
      <c r="J104" s="74" t="s">
        <v>98</v>
      </c>
      <c r="K104" s="39" t="s">
        <v>275</v>
      </c>
      <c r="L104" s="284"/>
      <c r="M104" s="124">
        <f>+G104</f>
        <v>2903.3897307108423</v>
      </c>
      <c r="N104" s="88" t="s">
        <v>35</v>
      </c>
      <c r="O104" s="294"/>
      <c r="P104" s="294"/>
      <c r="Q104" s="294"/>
      <c r="R104" s="105"/>
    </row>
    <row r="105" spans="1:18" s="22" customFormat="1" ht="48" customHeight="1" x14ac:dyDescent="0.25">
      <c r="A105" s="244" t="s">
        <v>32</v>
      </c>
      <c r="B105" s="245"/>
      <c r="C105" s="245"/>
      <c r="D105" s="245"/>
      <c r="E105" s="245"/>
      <c r="F105" s="245"/>
      <c r="G105" s="245"/>
      <c r="H105" s="190" t="s">
        <v>35</v>
      </c>
      <c r="I105" s="137"/>
      <c r="J105" s="295" t="s">
        <v>51</v>
      </c>
      <c r="K105" s="296"/>
      <c r="L105" s="190" t="s">
        <v>35</v>
      </c>
      <c r="M105" s="41">
        <f>SUM(M94:M103)</f>
        <v>37628.964693879301</v>
      </c>
      <c r="N105" s="190" t="s">
        <v>35</v>
      </c>
      <c r="O105" s="294"/>
      <c r="P105" s="294"/>
      <c r="Q105" s="294"/>
      <c r="R105" s="105"/>
    </row>
    <row r="106" spans="1:18" ht="30" customHeight="1" x14ac:dyDescent="0.25">
      <c r="A106" s="220" t="s">
        <v>17</v>
      </c>
      <c r="B106" s="221"/>
      <c r="C106" s="221"/>
      <c r="D106" s="221"/>
      <c r="E106" s="221"/>
      <c r="F106" s="221"/>
      <c r="G106" s="221"/>
      <c r="H106" s="221"/>
      <c r="I106" s="221"/>
      <c r="J106" s="221"/>
      <c r="K106" s="221"/>
      <c r="L106" s="221"/>
      <c r="M106" s="222"/>
      <c r="N106" s="297" t="s">
        <v>35</v>
      </c>
      <c r="O106" s="298"/>
      <c r="P106" s="298"/>
      <c r="Q106" s="298"/>
      <c r="R106" s="299"/>
    </row>
    <row r="107" spans="1:18" ht="15.75" customHeight="1" thickBot="1" x14ac:dyDescent="0.3">
      <c r="A107" s="223"/>
      <c r="B107" s="224"/>
      <c r="C107" s="224"/>
      <c r="D107" s="224"/>
      <c r="E107" s="224"/>
      <c r="F107" s="224"/>
      <c r="G107" s="224"/>
      <c r="H107" s="224"/>
      <c r="I107" s="224"/>
      <c r="J107" s="224"/>
      <c r="K107" s="224"/>
      <c r="L107" s="224"/>
      <c r="M107" s="225"/>
      <c r="N107" s="300"/>
      <c r="O107" s="301"/>
      <c r="P107" s="301"/>
      <c r="Q107" s="301"/>
      <c r="R107" s="302"/>
    </row>
    <row r="108" spans="1:18" s="46" customFormat="1" ht="16.5" thickBot="1" x14ac:dyDescent="0.3">
      <c r="A108" s="128"/>
      <c r="B108" s="128"/>
      <c r="C108" s="128"/>
      <c r="D108" s="128"/>
      <c r="E108" s="128"/>
      <c r="F108" s="128"/>
      <c r="G108" s="128"/>
      <c r="H108" s="128"/>
      <c r="I108" s="128"/>
      <c r="J108" s="128"/>
      <c r="K108" s="128"/>
      <c r="L108" s="128"/>
      <c r="M108" s="128"/>
      <c r="N108" s="34"/>
      <c r="O108" s="34"/>
      <c r="P108" s="34"/>
      <c r="Q108" s="34"/>
      <c r="R108" s="34"/>
    </row>
    <row r="109" spans="1:18" ht="30.75" customHeight="1" thickBot="1" x14ac:dyDescent="0.3">
      <c r="A109" s="83">
        <f>+'RESUMEN EVALUACIÓN'!A13</f>
        <v>8</v>
      </c>
      <c r="B109" s="226" t="str">
        <f>+'RESUMEN EVALUACIÓN'!B13</f>
        <v>CONSORCIO UNIOBRAS 2020 USA</v>
      </c>
      <c r="C109" s="226"/>
      <c r="D109" s="226"/>
      <c r="E109" s="226"/>
      <c r="F109" s="226"/>
      <c r="G109" s="226"/>
      <c r="H109" s="226"/>
      <c r="I109" s="226"/>
      <c r="J109" s="226"/>
      <c r="K109" s="226"/>
      <c r="L109" s="226"/>
      <c r="M109" s="226"/>
      <c r="N109" s="226"/>
      <c r="O109" s="226"/>
      <c r="P109" s="226"/>
      <c r="Q109" s="226"/>
      <c r="R109" s="227"/>
    </row>
    <row r="110" spans="1:18" ht="65.25" customHeight="1" x14ac:dyDescent="0.25">
      <c r="A110" s="281" t="s">
        <v>21</v>
      </c>
      <c r="B110" s="239"/>
      <c r="C110" s="239"/>
      <c r="D110" s="239"/>
      <c r="E110" s="240"/>
      <c r="F110" s="127"/>
      <c r="G110" s="127"/>
      <c r="H110" s="241" t="s">
        <v>87</v>
      </c>
      <c r="I110" s="240"/>
      <c r="J110" s="241" t="s">
        <v>88</v>
      </c>
      <c r="K110" s="239"/>
      <c r="L110" s="239" t="s">
        <v>13</v>
      </c>
      <c r="M110" s="240"/>
      <c r="N110" s="236" t="s">
        <v>89</v>
      </c>
      <c r="O110" s="238" t="s">
        <v>92</v>
      </c>
      <c r="P110" s="236" t="s">
        <v>91</v>
      </c>
      <c r="Q110" s="236" t="s">
        <v>90</v>
      </c>
      <c r="R110" s="228" t="s">
        <v>19</v>
      </c>
    </row>
    <row r="111" spans="1:18" ht="77.25" customHeight="1" x14ac:dyDescent="0.25">
      <c r="A111" s="47" t="s">
        <v>4</v>
      </c>
      <c r="B111" s="10" t="s">
        <v>5</v>
      </c>
      <c r="C111" s="10" t="s">
        <v>6</v>
      </c>
      <c r="D111" s="10" t="s">
        <v>37</v>
      </c>
      <c r="E111" s="10" t="s">
        <v>7</v>
      </c>
      <c r="F111" s="11" t="s">
        <v>8</v>
      </c>
      <c r="G111" s="11" t="s">
        <v>9</v>
      </c>
      <c r="H111" s="87" t="s">
        <v>53</v>
      </c>
      <c r="I111" s="87" t="s">
        <v>54</v>
      </c>
      <c r="J111" s="12" t="s">
        <v>14</v>
      </c>
      <c r="K111" s="12" t="s">
        <v>15</v>
      </c>
      <c r="L111" s="12" t="s">
        <v>38</v>
      </c>
      <c r="M111" s="12" t="s">
        <v>16</v>
      </c>
      <c r="N111" s="237"/>
      <c r="O111" s="237"/>
      <c r="P111" s="237"/>
      <c r="Q111" s="237"/>
      <c r="R111" s="229"/>
    </row>
    <row r="112" spans="1:18" s="8" customFormat="1" ht="15.75" x14ac:dyDescent="0.25">
      <c r="A112" s="49" t="s">
        <v>122</v>
      </c>
      <c r="B112" s="50"/>
      <c r="C112" s="50"/>
      <c r="D112" s="50"/>
      <c r="E112" s="50"/>
      <c r="F112" s="50"/>
      <c r="G112" s="50"/>
      <c r="H112" s="50"/>
      <c r="I112" s="50"/>
      <c r="J112" s="50"/>
      <c r="K112" s="50"/>
      <c r="L112" s="50"/>
      <c r="M112" s="50"/>
      <c r="N112" s="50"/>
      <c r="O112" s="50"/>
      <c r="P112" s="50"/>
      <c r="Q112" s="50"/>
      <c r="R112" s="51"/>
    </row>
    <row r="113" spans="1:18" s="22" customFormat="1" ht="69.75" customHeight="1" x14ac:dyDescent="0.25">
      <c r="A113" s="168" t="s">
        <v>276</v>
      </c>
      <c r="B113" s="40" t="s">
        <v>277</v>
      </c>
      <c r="C113" s="40" t="s">
        <v>34</v>
      </c>
      <c r="D113" s="30">
        <v>4840973241</v>
      </c>
      <c r="E113" s="21">
        <f>D113/F286</f>
        <v>6562.1006985063377</v>
      </c>
      <c r="F113" s="101">
        <v>0.74</v>
      </c>
      <c r="G113" s="21">
        <f>+E113*F113</f>
        <v>4855.9545168946897</v>
      </c>
      <c r="H113" s="242">
        <v>16000</v>
      </c>
      <c r="I113" s="125">
        <f>15348*F113</f>
        <v>11357.52</v>
      </c>
      <c r="J113" s="74" t="s">
        <v>98</v>
      </c>
      <c r="K113" s="39" t="s">
        <v>278</v>
      </c>
      <c r="L113" s="248">
        <f>+$C$246</f>
        <v>2613.2566186379686</v>
      </c>
      <c r="M113" s="124">
        <f>+G113</f>
        <v>4855.9545168946897</v>
      </c>
      <c r="N113" s="88" t="s">
        <v>35</v>
      </c>
      <c r="O113" s="294" t="s">
        <v>35</v>
      </c>
      <c r="P113" s="294" t="s">
        <v>35</v>
      </c>
      <c r="Q113" s="294" t="s">
        <v>35</v>
      </c>
      <c r="R113" s="105"/>
    </row>
    <row r="114" spans="1:18" s="22" customFormat="1" ht="78" customHeight="1" x14ac:dyDescent="0.25">
      <c r="A114" s="168" t="s">
        <v>279</v>
      </c>
      <c r="B114" s="40" t="s">
        <v>277</v>
      </c>
      <c r="C114" s="40" t="s">
        <v>34</v>
      </c>
      <c r="D114" s="169"/>
      <c r="E114" s="21">
        <f>D114/F288</f>
        <v>0</v>
      </c>
      <c r="F114" s="101">
        <v>0.9</v>
      </c>
      <c r="G114" s="21">
        <f t="shared" ref="G114:G115" si="8">+E114*F114</f>
        <v>0</v>
      </c>
      <c r="H114" s="243"/>
      <c r="I114" s="125">
        <f>12538.95*F114</f>
        <v>11285.055</v>
      </c>
      <c r="J114" s="74" t="s">
        <v>98</v>
      </c>
      <c r="K114" s="39" t="s">
        <v>280</v>
      </c>
      <c r="L114" s="249"/>
      <c r="M114" s="124">
        <f t="shared" ref="M114:M115" si="9">+G114</f>
        <v>0</v>
      </c>
      <c r="N114" s="88" t="s">
        <v>35</v>
      </c>
      <c r="O114" s="294"/>
      <c r="P114" s="294"/>
      <c r="Q114" s="294"/>
      <c r="R114" s="192"/>
    </row>
    <row r="115" spans="1:18" s="22" customFormat="1" ht="48" customHeight="1" x14ac:dyDescent="0.25">
      <c r="A115" s="168" t="s">
        <v>281</v>
      </c>
      <c r="B115" s="40" t="s">
        <v>282</v>
      </c>
      <c r="C115" s="40" t="s">
        <v>34</v>
      </c>
      <c r="D115" s="30">
        <v>5964178060</v>
      </c>
      <c r="E115" s="21">
        <f>D115/F288</f>
        <v>7202.1046085331045</v>
      </c>
      <c r="F115" s="101">
        <v>0.74</v>
      </c>
      <c r="G115" s="21">
        <f t="shared" si="8"/>
        <v>5329.5574103144972</v>
      </c>
      <c r="H115" s="243"/>
      <c r="I115" s="125">
        <f>19344.19*F115</f>
        <v>14314.700599999998</v>
      </c>
      <c r="J115" s="74" t="s">
        <v>98</v>
      </c>
      <c r="K115" s="39" t="s">
        <v>283</v>
      </c>
      <c r="L115" s="249"/>
      <c r="M115" s="124">
        <f t="shared" si="9"/>
        <v>5329.5574103144972</v>
      </c>
      <c r="N115" s="88" t="s">
        <v>35</v>
      </c>
      <c r="O115" s="294"/>
      <c r="P115" s="294"/>
      <c r="Q115" s="294"/>
      <c r="R115" s="105"/>
    </row>
    <row r="116" spans="1:18" s="8" customFormat="1" ht="6.75" customHeight="1" x14ac:dyDescent="0.25">
      <c r="A116" s="121"/>
      <c r="B116" s="122"/>
      <c r="C116" s="122"/>
      <c r="D116" s="122"/>
      <c r="E116" s="122"/>
      <c r="F116" s="122"/>
      <c r="G116" s="122"/>
      <c r="H116" s="243"/>
      <c r="I116" s="122"/>
      <c r="J116" s="122"/>
      <c r="K116" s="122"/>
      <c r="L116" s="249"/>
      <c r="M116" s="122"/>
      <c r="N116" s="122"/>
      <c r="O116" s="294"/>
      <c r="P116" s="294"/>
      <c r="Q116" s="294"/>
      <c r="R116" s="123"/>
    </row>
    <row r="117" spans="1:18" s="8" customFormat="1" ht="15.75" x14ac:dyDescent="0.25">
      <c r="A117" s="49" t="s">
        <v>123</v>
      </c>
      <c r="B117" s="50"/>
      <c r="C117" s="100"/>
      <c r="D117" s="50"/>
      <c r="E117" s="50"/>
      <c r="F117" s="102"/>
      <c r="G117" s="50"/>
      <c r="H117" s="243"/>
      <c r="I117" s="50"/>
      <c r="J117" s="50"/>
      <c r="K117" s="50"/>
      <c r="L117" s="249"/>
      <c r="M117" s="50"/>
      <c r="N117" s="50"/>
      <c r="O117" s="294"/>
      <c r="P117" s="294"/>
      <c r="Q117" s="294"/>
      <c r="R117" s="51"/>
    </row>
    <row r="118" spans="1:18" s="22" customFormat="1" ht="82.5" customHeight="1" x14ac:dyDescent="0.25">
      <c r="A118" s="168" t="s">
        <v>284</v>
      </c>
      <c r="B118" s="40" t="s">
        <v>277</v>
      </c>
      <c r="C118" s="40" t="s">
        <v>34</v>
      </c>
      <c r="D118" s="30">
        <v>4410100820</v>
      </c>
      <c r="E118" s="21">
        <f>D118/F285</f>
        <v>6396.5027739301331</v>
      </c>
      <c r="F118" s="101">
        <v>0.6</v>
      </c>
      <c r="G118" s="21">
        <f>+E118*F118</f>
        <v>3837.9016643580799</v>
      </c>
      <c r="H118" s="243"/>
      <c r="I118" s="125">
        <f>7307.96*F118</f>
        <v>4384.7759999999998</v>
      </c>
      <c r="J118" s="74" t="s">
        <v>98</v>
      </c>
      <c r="K118" s="39" t="s">
        <v>285</v>
      </c>
      <c r="L118" s="249"/>
      <c r="M118" s="124">
        <f>+G118</f>
        <v>3837.9016643580799</v>
      </c>
      <c r="N118" s="88" t="s">
        <v>35</v>
      </c>
      <c r="O118" s="294"/>
      <c r="P118" s="294"/>
      <c r="Q118" s="294"/>
      <c r="R118" s="105"/>
    </row>
    <row r="119" spans="1:18" s="22" customFormat="1" ht="48" customHeight="1" x14ac:dyDescent="0.25">
      <c r="A119" s="168" t="s">
        <v>286</v>
      </c>
      <c r="B119" s="40" t="s">
        <v>287</v>
      </c>
      <c r="C119" s="40" t="s">
        <v>34</v>
      </c>
      <c r="D119" s="169"/>
      <c r="E119" s="21">
        <f>D119/F282</f>
        <v>0</v>
      </c>
      <c r="F119" s="101">
        <v>0.9</v>
      </c>
      <c r="G119" s="21">
        <f>+E119*F119</f>
        <v>0</v>
      </c>
      <c r="H119" s="243"/>
      <c r="I119" s="125">
        <f>11346.23*F119</f>
        <v>10211.607</v>
      </c>
      <c r="J119" s="74" t="s">
        <v>98</v>
      </c>
      <c r="K119" s="39" t="s">
        <v>288</v>
      </c>
      <c r="L119" s="249"/>
      <c r="M119" s="124">
        <f>+G119</f>
        <v>0</v>
      </c>
      <c r="N119" s="88" t="s">
        <v>35</v>
      </c>
      <c r="O119" s="294"/>
      <c r="P119" s="294"/>
      <c r="Q119" s="294"/>
      <c r="R119" s="192"/>
    </row>
    <row r="120" spans="1:18" s="22" customFormat="1" ht="84.75" customHeight="1" x14ac:dyDescent="0.25">
      <c r="A120" s="168" t="s">
        <v>289</v>
      </c>
      <c r="B120" s="40" t="s">
        <v>277</v>
      </c>
      <c r="C120" s="40" t="s">
        <v>34</v>
      </c>
      <c r="D120" s="169"/>
      <c r="E120" s="21">
        <f>D120/F275</f>
        <v>0</v>
      </c>
      <c r="F120" s="101">
        <v>0.5</v>
      </c>
      <c r="G120" s="21">
        <f>+E120*F120</f>
        <v>0</v>
      </c>
      <c r="H120" s="283"/>
      <c r="I120" s="125"/>
      <c r="J120" s="74" t="s">
        <v>98</v>
      </c>
      <c r="K120" s="39" t="s">
        <v>290</v>
      </c>
      <c r="L120" s="284"/>
      <c r="M120" s="124">
        <f>+G120</f>
        <v>0</v>
      </c>
      <c r="N120" s="88" t="s">
        <v>35</v>
      </c>
      <c r="O120" s="294"/>
      <c r="P120" s="294"/>
      <c r="Q120" s="294"/>
      <c r="R120" s="192"/>
    </row>
    <row r="121" spans="1:18" s="22" customFormat="1" ht="48" customHeight="1" x14ac:dyDescent="0.25">
      <c r="A121" s="244" t="s">
        <v>32</v>
      </c>
      <c r="B121" s="245"/>
      <c r="C121" s="245"/>
      <c r="D121" s="245"/>
      <c r="E121" s="245"/>
      <c r="F121" s="245"/>
      <c r="G121" s="245"/>
      <c r="H121" s="53" t="s">
        <v>35</v>
      </c>
      <c r="I121" s="137"/>
      <c r="J121" s="295" t="s">
        <v>51</v>
      </c>
      <c r="K121" s="296"/>
      <c r="L121" s="190" t="s">
        <v>35</v>
      </c>
      <c r="M121" s="41">
        <f>SUM(M113:M119)</f>
        <v>14023.413591567267</v>
      </c>
      <c r="N121" s="190" t="s">
        <v>35</v>
      </c>
      <c r="O121" s="294"/>
      <c r="P121" s="294"/>
      <c r="Q121" s="294"/>
      <c r="R121" s="105"/>
    </row>
    <row r="122" spans="1:18" ht="30" customHeight="1" x14ac:dyDescent="0.25">
      <c r="A122" s="220" t="s">
        <v>17</v>
      </c>
      <c r="B122" s="221"/>
      <c r="C122" s="221"/>
      <c r="D122" s="221"/>
      <c r="E122" s="221"/>
      <c r="F122" s="221"/>
      <c r="G122" s="221"/>
      <c r="H122" s="221"/>
      <c r="I122" s="221"/>
      <c r="J122" s="221"/>
      <c r="K122" s="221"/>
      <c r="L122" s="221"/>
      <c r="M122" s="222"/>
      <c r="N122" s="297" t="s">
        <v>35</v>
      </c>
      <c r="O122" s="298"/>
      <c r="P122" s="298"/>
      <c r="Q122" s="298"/>
      <c r="R122" s="299"/>
    </row>
    <row r="123" spans="1:18" ht="15.75" customHeight="1" thickBot="1" x14ac:dyDescent="0.3">
      <c r="A123" s="223"/>
      <c r="B123" s="224"/>
      <c r="C123" s="224"/>
      <c r="D123" s="224"/>
      <c r="E123" s="224"/>
      <c r="F123" s="224"/>
      <c r="G123" s="224"/>
      <c r="H123" s="224"/>
      <c r="I123" s="224"/>
      <c r="J123" s="224"/>
      <c r="K123" s="224"/>
      <c r="L123" s="224"/>
      <c r="M123" s="225"/>
      <c r="N123" s="300"/>
      <c r="O123" s="301"/>
      <c r="P123" s="301"/>
      <c r="Q123" s="301"/>
      <c r="R123" s="302"/>
    </row>
    <row r="124" spans="1:18" s="46" customFormat="1" ht="16.5" thickBot="1" x14ac:dyDescent="0.3">
      <c r="A124" s="128"/>
      <c r="B124" s="128"/>
      <c r="C124" s="128"/>
      <c r="D124" s="128"/>
      <c r="E124" s="128"/>
      <c r="F124" s="128"/>
      <c r="G124" s="128"/>
      <c r="H124" s="128"/>
      <c r="I124" s="128"/>
      <c r="J124" s="128"/>
      <c r="K124" s="128"/>
      <c r="L124" s="128"/>
      <c r="M124" s="128"/>
      <c r="N124" s="34"/>
      <c r="O124" s="34"/>
      <c r="P124" s="34"/>
      <c r="Q124" s="34"/>
      <c r="R124" s="34"/>
    </row>
    <row r="125" spans="1:18" ht="30.75" customHeight="1" thickBot="1" x14ac:dyDescent="0.3">
      <c r="A125" s="83">
        <f>+'RESUMEN EVALUACIÓN'!A14</f>
        <v>9</v>
      </c>
      <c r="B125" s="226" t="str">
        <f>+'RESUMEN EVALUACIÓN'!B14</f>
        <v>CONSORCIO USAQUEN GV-CJS</v>
      </c>
      <c r="C125" s="226"/>
      <c r="D125" s="226"/>
      <c r="E125" s="226"/>
      <c r="F125" s="226"/>
      <c r="G125" s="226"/>
      <c r="H125" s="226"/>
      <c r="I125" s="226"/>
      <c r="J125" s="226"/>
      <c r="K125" s="226"/>
      <c r="L125" s="226"/>
      <c r="M125" s="226"/>
      <c r="N125" s="226"/>
      <c r="O125" s="226"/>
      <c r="P125" s="226"/>
      <c r="Q125" s="226"/>
      <c r="R125" s="227"/>
    </row>
    <row r="126" spans="1:18" ht="65.25" customHeight="1" x14ac:dyDescent="0.25">
      <c r="A126" s="281" t="s">
        <v>21</v>
      </c>
      <c r="B126" s="239"/>
      <c r="C126" s="239"/>
      <c r="D126" s="239"/>
      <c r="E126" s="240"/>
      <c r="F126" s="127"/>
      <c r="G126" s="127"/>
      <c r="H126" s="241" t="s">
        <v>87</v>
      </c>
      <c r="I126" s="240"/>
      <c r="J126" s="241" t="s">
        <v>88</v>
      </c>
      <c r="K126" s="239"/>
      <c r="L126" s="239" t="s">
        <v>13</v>
      </c>
      <c r="M126" s="240"/>
      <c r="N126" s="236" t="s">
        <v>89</v>
      </c>
      <c r="O126" s="238" t="s">
        <v>92</v>
      </c>
      <c r="P126" s="236" t="s">
        <v>91</v>
      </c>
      <c r="Q126" s="236" t="s">
        <v>90</v>
      </c>
      <c r="R126" s="228" t="s">
        <v>19</v>
      </c>
    </row>
    <row r="127" spans="1:18" ht="77.25" customHeight="1" x14ac:dyDescent="0.25">
      <c r="A127" s="47" t="s">
        <v>4</v>
      </c>
      <c r="B127" s="10" t="s">
        <v>5</v>
      </c>
      <c r="C127" s="10" t="s">
        <v>6</v>
      </c>
      <c r="D127" s="10" t="s">
        <v>37</v>
      </c>
      <c r="E127" s="10" t="s">
        <v>7</v>
      </c>
      <c r="F127" s="11" t="s">
        <v>8</v>
      </c>
      <c r="G127" s="11" t="s">
        <v>9</v>
      </c>
      <c r="H127" s="87" t="s">
        <v>53</v>
      </c>
      <c r="I127" s="87" t="s">
        <v>54</v>
      </c>
      <c r="J127" s="12" t="s">
        <v>14</v>
      </c>
      <c r="K127" s="12" t="s">
        <v>15</v>
      </c>
      <c r="L127" s="12" t="s">
        <v>38</v>
      </c>
      <c r="M127" s="12" t="s">
        <v>16</v>
      </c>
      <c r="N127" s="237"/>
      <c r="O127" s="237"/>
      <c r="P127" s="237"/>
      <c r="Q127" s="237"/>
      <c r="R127" s="229"/>
    </row>
    <row r="128" spans="1:18" s="8" customFormat="1" ht="16.5" thickBot="1" x14ac:dyDescent="0.3">
      <c r="A128" s="49" t="s">
        <v>124</v>
      </c>
      <c r="B128" s="50"/>
      <c r="C128" s="50"/>
      <c r="D128" s="50"/>
      <c r="E128" s="50"/>
      <c r="F128" s="50"/>
      <c r="G128" s="50"/>
      <c r="H128" s="50"/>
      <c r="I128" s="50"/>
      <c r="J128" s="50"/>
      <c r="K128" s="50"/>
      <c r="L128" s="50"/>
      <c r="M128" s="50"/>
      <c r="N128" s="50"/>
      <c r="O128" s="50"/>
      <c r="P128" s="50"/>
      <c r="Q128" s="50"/>
      <c r="R128" s="51"/>
    </row>
    <row r="129" spans="1:18" s="22" customFormat="1" ht="48" customHeight="1" thickBot="1" x14ac:dyDescent="0.3">
      <c r="A129" s="170" t="s">
        <v>291</v>
      </c>
      <c r="B129" s="171" t="s">
        <v>50</v>
      </c>
      <c r="C129" s="40" t="s">
        <v>34</v>
      </c>
      <c r="D129" s="172">
        <v>4712466050</v>
      </c>
      <c r="E129" s="21">
        <v>6835.0596485629958</v>
      </c>
      <c r="F129" s="173">
        <v>0.5</v>
      </c>
      <c r="G129" s="21">
        <v>3417.5298242814979</v>
      </c>
      <c r="H129" s="242">
        <v>16000</v>
      </c>
      <c r="I129" s="125">
        <v>10000</v>
      </c>
      <c r="J129" s="74" t="s">
        <v>98</v>
      </c>
      <c r="K129" s="174" t="s">
        <v>292</v>
      </c>
      <c r="L129" s="303">
        <v>2613.2566186379686</v>
      </c>
      <c r="M129" s="124">
        <v>3417.5298242814979</v>
      </c>
      <c r="N129" s="88" t="s">
        <v>35</v>
      </c>
      <c r="O129" s="294" t="s">
        <v>35</v>
      </c>
      <c r="P129" s="294" t="s">
        <v>35</v>
      </c>
      <c r="Q129" s="294" t="s">
        <v>35</v>
      </c>
      <c r="R129" s="105" t="s">
        <v>293</v>
      </c>
    </row>
    <row r="130" spans="1:18" s="22" customFormat="1" ht="31.5" customHeight="1" thickBot="1" x14ac:dyDescent="0.3">
      <c r="A130" s="170" t="s">
        <v>294</v>
      </c>
      <c r="B130" s="171" t="s">
        <v>50</v>
      </c>
      <c r="C130" s="40" t="s">
        <v>34</v>
      </c>
      <c r="D130" s="172">
        <v>5390214132</v>
      </c>
      <c r="E130" s="21">
        <v>6899.5447402981408</v>
      </c>
      <c r="F130" s="173">
        <v>0.4</v>
      </c>
      <c r="G130" s="21">
        <v>2759.8178961192566</v>
      </c>
      <c r="H130" s="243"/>
      <c r="I130" s="125">
        <v>6140.8</v>
      </c>
      <c r="J130" s="74" t="s">
        <v>98</v>
      </c>
      <c r="K130" s="175" t="s">
        <v>295</v>
      </c>
      <c r="L130" s="304"/>
      <c r="M130" s="124">
        <v>2759.8178961192566</v>
      </c>
      <c r="N130" s="88" t="s">
        <v>35</v>
      </c>
      <c r="O130" s="294"/>
      <c r="P130" s="294"/>
      <c r="Q130" s="294"/>
    </row>
    <row r="131" spans="1:18" s="22" customFormat="1" ht="68.25" customHeight="1" thickBot="1" x14ac:dyDescent="0.3">
      <c r="A131" s="170" t="s">
        <v>296</v>
      </c>
      <c r="B131" s="171" t="s">
        <v>50</v>
      </c>
      <c r="C131" s="40" t="s">
        <v>34</v>
      </c>
      <c r="D131" s="172">
        <v>8165752943</v>
      </c>
      <c r="E131" s="21">
        <v>9860.6390203787869</v>
      </c>
      <c r="F131" s="173">
        <v>0.4</v>
      </c>
      <c r="G131" s="21">
        <v>3944.2556081515149</v>
      </c>
      <c r="H131" s="243"/>
      <c r="I131" s="125">
        <v>5019.6000000000004</v>
      </c>
      <c r="J131" s="74" t="s">
        <v>98</v>
      </c>
      <c r="K131" s="175" t="s">
        <v>297</v>
      </c>
      <c r="L131" s="304"/>
      <c r="M131" s="124">
        <v>3944.2556081515149</v>
      </c>
      <c r="N131" s="88" t="s">
        <v>35</v>
      </c>
      <c r="O131" s="294"/>
      <c r="P131" s="294"/>
      <c r="Q131" s="294"/>
      <c r="R131" s="105" t="s">
        <v>298</v>
      </c>
    </row>
    <row r="132" spans="1:18" s="8" customFormat="1" ht="6.75" customHeight="1" x14ac:dyDescent="0.25">
      <c r="A132" s="121"/>
      <c r="B132" s="122"/>
      <c r="C132" s="122"/>
      <c r="D132" s="122"/>
      <c r="E132" s="122"/>
      <c r="F132" s="122"/>
      <c r="G132" s="122"/>
      <c r="H132" s="243"/>
      <c r="I132" s="122"/>
      <c r="J132" s="176"/>
      <c r="K132" s="176"/>
      <c r="L132" s="249"/>
      <c r="M132" s="122"/>
      <c r="N132" s="122"/>
      <c r="O132" s="294"/>
      <c r="P132" s="294"/>
      <c r="Q132" s="294"/>
      <c r="R132" s="123"/>
    </row>
    <row r="133" spans="1:18" s="8" customFormat="1" ht="16.5" thickBot="1" x14ac:dyDescent="0.3">
      <c r="A133" s="49" t="s">
        <v>125</v>
      </c>
      <c r="B133" s="50"/>
      <c r="C133" s="100"/>
      <c r="D133" s="50"/>
      <c r="E133" s="50"/>
      <c r="F133" s="102"/>
      <c r="G133" s="50"/>
      <c r="H133" s="243"/>
      <c r="I133" s="50"/>
      <c r="J133" s="177"/>
      <c r="K133" s="177"/>
      <c r="L133" s="249"/>
      <c r="M133" s="50"/>
      <c r="N133" s="50"/>
      <c r="O133" s="294"/>
      <c r="P133" s="294"/>
      <c r="Q133" s="294"/>
      <c r="R133" s="51"/>
    </row>
    <row r="134" spans="1:18" s="22" customFormat="1" ht="122.25" customHeight="1" thickBot="1" x14ac:dyDescent="0.3">
      <c r="A134" s="170" t="s">
        <v>299</v>
      </c>
      <c r="B134" s="40" t="s">
        <v>300</v>
      </c>
      <c r="C134" s="40" t="s">
        <v>34</v>
      </c>
      <c r="D134" s="172">
        <v>7600000000</v>
      </c>
      <c r="E134" s="21">
        <v>10302.053497479386</v>
      </c>
      <c r="F134" s="173">
        <v>0.42</v>
      </c>
      <c r="G134" s="21">
        <v>4326.8624689413418</v>
      </c>
      <c r="H134" s="243"/>
      <c r="I134" s="125">
        <v>9644.6784000000007</v>
      </c>
      <c r="J134" s="74" t="s">
        <v>98</v>
      </c>
      <c r="K134" s="175" t="s">
        <v>301</v>
      </c>
      <c r="L134" s="304"/>
      <c r="M134" s="124">
        <v>4326.8624689413418</v>
      </c>
      <c r="N134" s="88" t="s">
        <v>35</v>
      </c>
      <c r="O134" s="294"/>
      <c r="P134" s="294"/>
      <c r="Q134" s="294"/>
      <c r="R134" s="178" t="s">
        <v>302</v>
      </c>
    </row>
    <row r="135" spans="1:18" s="22" customFormat="1" ht="48" customHeight="1" x14ac:dyDescent="0.25">
      <c r="A135" s="244" t="s">
        <v>32</v>
      </c>
      <c r="B135" s="245"/>
      <c r="C135" s="245"/>
      <c r="D135" s="245"/>
      <c r="E135" s="245"/>
      <c r="F135" s="245"/>
      <c r="G135" s="245"/>
      <c r="H135" s="190" t="s">
        <v>35</v>
      </c>
      <c r="I135" s="147">
        <v>30805.078400000002</v>
      </c>
      <c r="J135" s="305" t="s">
        <v>51</v>
      </c>
      <c r="K135" s="306"/>
      <c r="L135" s="190" t="s">
        <v>35</v>
      </c>
      <c r="M135" s="41">
        <v>14448.465797493609</v>
      </c>
      <c r="N135" s="190" t="s">
        <v>35</v>
      </c>
      <c r="O135" s="294"/>
      <c r="P135" s="294"/>
      <c r="Q135" s="294"/>
      <c r="R135" s="105"/>
    </row>
    <row r="136" spans="1:18" ht="30" customHeight="1" x14ac:dyDescent="0.25">
      <c r="A136" s="220" t="s">
        <v>17</v>
      </c>
      <c r="B136" s="221"/>
      <c r="C136" s="221"/>
      <c r="D136" s="221"/>
      <c r="E136" s="221"/>
      <c r="F136" s="221"/>
      <c r="G136" s="221"/>
      <c r="H136" s="221"/>
      <c r="I136" s="221"/>
      <c r="J136" s="221"/>
      <c r="K136" s="221"/>
      <c r="L136" s="221"/>
      <c r="M136" s="222"/>
      <c r="N136" s="297" t="s">
        <v>35</v>
      </c>
      <c r="O136" s="298"/>
      <c r="P136" s="298"/>
      <c r="Q136" s="298"/>
      <c r="R136" s="299"/>
    </row>
    <row r="137" spans="1:18" ht="15.75" customHeight="1" thickBot="1" x14ac:dyDescent="0.3">
      <c r="A137" s="223"/>
      <c r="B137" s="224"/>
      <c r="C137" s="224"/>
      <c r="D137" s="224"/>
      <c r="E137" s="224"/>
      <c r="F137" s="224"/>
      <c r="G137" s="224"/>
      <c r="H137" s="224"/>
      <c r="I137" s="224"/>
      <c r="J137" s="224"/>
      <c r="K137" s="224"/>
      <c r="L137" s="224"/>
      <c r="M137" s="225"/>
      <c r="N137" s="300"/>
      <c r="O137" s="301"/>
      <c r="P137" s="301"/>
      <c r="Q137" s="301"/>
      <c r="R137" s="302"/>
    </row>
    <row r="138" spans="1:18" s="46" customFormat="1" ht="16.5" thickBot="1" x14ac:dyDescent="0.3">
      <c r="A138" s="128"/>
      <c r="B138" s="128"/>
      <c r="C138" s="128"/>
      <c r="D138" s="128"/>
      <c r="E138" s="128"/>
      <c r="F138" s="128"/>
      <c r="G138" s="128"/>
      <c r="H138" s="128"/>
      <c r="I138" s="128"/>
      <c r="J138" s="128"/>
      <c r="K138" s="128"/>
      <c r="L138" s="128"/>
      <c r="M138" s="128"/>
      <c r="N138" s="34"/>
      <c r="O138" s="34"/>
      <c r="P138" s="34"/>
      <c r="Q138" s="191"/>
      <c r="R138" s="34"/>
    </row>
    <row r="139" spans="1:18" ht="30.75" customHeight="1" thickBot="1" x14ac:dyDescent="0.3">
      <c r="A139" s="83">
        <f>+'RESUMEN EVALUACIÓN'!A15</f>
        <v>10</v>
      </c>
      <c r="B139" s="226" t="str">
        <f>+'RESUMEN EVALUACIÓN'!B15</f>
        <v>CONSORCIO VALHER</v>
      </c>
      <c r="C139" s="226"/>
      <c r="D139" s="226"/>
      <c r="E139" s="226"/>
      <c r="F139" s="226"/>
      <c r="G139" s="226"/>
      <c r="H139" s="226"/>
      <c r="I139" s="226"/>
      <c r="J139" s="226"/>
      <c r="K139" s="226"/>
      <c r="L139" s="226"/>
      <c r="M139" s="226"/>
      <c r="N139" s="226"/>
      <c r="O139" s="226"/>
      <c r="P139" s="226"/>
      <c r="Q139" s="226"/>
      <c r="R139" s="227"/>
    </row>
    <row r="140" spans="1:18" ht="65.25" customHeight="1" x14ac:dyDescent="0.25">
      <c r="A140" s="281" t="s">
        <v>21</v>
      </c>
      <c r="B140" s="239"/>
      <c r="C140" s="239"/>
      <c r="D140" s="239"/>
      <c r="E140" s="240"/>
      <c r="F140" s="127"/>
      <c r="G140" s="127"/>
      <c r="H140" s="241" t="s">
        <v>87</v>
      </c>
      <c r="I140" s="240"/>
      <c r="J140" s="241" t="s">
        <v>88</v>
      </c>
      <c r="K140" s="239"/>
      <c r="L140" s="239" t="s">
        <v>13</v>
      </c>
      <c r="M140" s="240"/>
      <c r="N140" s="236" t="s">
        <v>89</v>
      </c>
      <c r="O140" s="238" t="s">
        <v>92</v>
      </c>
      <c r="P140" s="236" t="s">
        <v>91</v>
      </c>
      <c r="Q140" s="236" t="s">
        <v>90</v>
      </c>
      <c r="R140" s="228" t="s">
        <v>19</v>
      </c>
    </row>
    <row r="141" spans="1:18" ht="77.25" customHeight="1" x14ac:dyDescent="0.25">
      <c r="A141" s="47" t="s">
        <v>4</v>
      </c>
      <c r="B141" s="10" t="s">
        <v>5</v>
      </c>
      <c r="C141" s="10" t="s">
        <v>6</v>
      </c>
      <c r="D141" s="10" t="s">
        <v>37</v>
      </c>
      <c r="E141" s="10" t="s">
        <v>7</v>
      </c>
      <c r="F141" s="11" t="s">
        <v>8</v>
      </c>
      <c r="G141" s="11" t="s">
        <v>9</v>
      </c>
      <c r="H141" s="87" t="s">
        <v>53</v>
      </c>
      <c r="I141" s="87" t="s">
        <v>54</v>
      </c>
      <c r="J141" s="12" t="s">
        <v>14</v>
      </c>
      <c r="K141" s="12" t="s">
        <v>15</v>
      </c>
      <c r="L141" s="12" t="s">
        <v>38</v>
      </c>
      <c r="M141" s="12" t="s">
        <v>16</v>
      </c>
      <c r="N141" s="237"/>
      <c r="O141" s="237"/>
      <c r="P141" s="237"/>
      <c r="Q141" s="237"/>
      <c r="R141" s="229"/>
    </row>
    <row r="142" spans="1:18" s="8" customFormat="1" ht="15.75" x14ac:dyDescent="0.25">
      <c r="A142" s="49" t="s">
        <v>126</v>
      </c>
      <c r="B142" s="50"/>
      <c r="C142" s="50"/>
      <c r="D142" s="50"/>
      <c r="E142" s="50"/>
      <c r="F142" s="50"/>
      <c r="G142" s="50"/>
      <c r="H142" s="50"/>
      <c r="I142" s="50"/>
      <c r="J142" s="50"/>
      <c r="K142" s="50"/>
      <c r="L142" s="50"/>
      <c r="M142" s="50"/>
      <c r="N142" s="50"/>
      <c r="O142" s="50"/>
      <c r="P142" s="50"/>
      <c r="Q142" s="50"/>
      <c r="R142" s="51"/>
    </row>
    <row r="143" spans="1:18" s="22" customFormat="1" ht="74.25" customHeight="1" x14ac:dyDescent="0.25">
      <c r="A143" s="48" t="s">
        <v>303</v>
      </c>
      <c r="B143" s="40" t="s">
        <v>50</v>
      </c>
      <c r="C143" s="40" t="s">
        <v>34</v>
      </c>
      <c r="D143" s="179"/>
      <c r="E143" s="21"/>
      <c r="F143" s="101">
        <v>0.95</v>
      </c>
      <c r="G143" s="21">
        <v>0</v>
      </c>
      <c r="H143" s="242">
        <v>16000</v>
      </c>
      <c r="I143" s="125">
        <v>21846.503999999997</v>
      </c>
      <c r="J143" s="74" t="s">
        <v>98</v>
      </c>
      <c r="K143" s="39" t="s">
        <v>304</v>
      </c>
      <c r="L143" s="248">
        <v>2613.2566186379686</v>
      </c>
      <c r="M143" s="124">
        <v>0</v>
      </c>
      <c r="N143" s="88" t="s">
        <v>35</v>
      </c>
      <c r="O143" s="294" t="s">
        <v>35</v>
      </c>
      <c r="P143" s="294" t="s">
        <v>35</v>
      </c>
      <c r="Q143" s="294" t="s">
        <v>35</v>
      </c>
      <c r="R143" s="149" t="s">
        <v>386</v>
      </c>
    </row>
    <row r="144" spans="1:18" s="22" customFormat="1" ht="48" customHeight="1" x14ac:dyDescent="0.25">
      <c r="A144" s="48" t="s">
        <v>305</v>
      </c>
      <c r="B144" s="40" t="s">
        <v>306</v>
      </c>
      <c r="C144" s="40" t="s">
        <v>34</v>
      </c>
      <c r="D144" s="179">
        <v>6136688258</v>
      </c>
      <c r="E144" s="21">
        <v>7855.0414058639963</v>
      </c>
      <c r="F144" s="101">
        <v>0.75</v>
      </c>
      <c r="G144" s="180">
        <v>5891.2810543979977</v>
      </c>
      <c r="H144" s="243"/>
      <c r="I144" s="125">
        <v>11343.75</v>
      </c>
      <c r="J144" s="74" t="s">
        <v>98</v>
      </c>
      <c r="K144" s="39" t="s">
        <v>307</v>
      </c>
      <c r="L144" s="249"/>
      <c r="M144" s="124">
        <v>5891.2810543979977</v>
      </c>
      <c r="N144" s="88" t="s">
        <v>35</v>
      </c>
      <c r="O144" s="294"/>
      <c r="P144" s="294"/>
      <c r="Q144" s="294"/>
      <c r="R144" s="105" t="s">
        <v>308</v>
      </c>
    </row>
    <row r="145" spans="1:18" s="22" customFormat="1" ht="60" x14ac:dyDescent="0.25">
      <c r="A145" s="48" t="s">
        <v>309</v>
      </c>
      <c r="B145" s="40" t="s">
        <v>310</v>
      </c>
      <c r="C145" s="40" t="s">
        <v>34</v>
      </c>
      <c r="D145" s="181">
        <v>1469580195</v>
      </c>
      <c r="E145" s="21">
        <v>2280.7173042601071</v>
      </c>
      <c r="F145" s="101">
        <v>0.9</v>
      </c>
      <c r="G145" s="180">
        <v>2052.6455738340965</v>
      </c>
      <c r="H145" s="243"/>
      <c r="I145" s="125">
        <v>10070.1</v>
      </c>
      <c r="J145" s="74" t="s">
        <v>98</v>
      </c>
      <c r="K145" s="39" t="s">
        <v>311</v>
      </c>
      <c r="L145" s="249"/>
      <c r="M145" s="124">
        <v>2052.6455738340965</v>
      </c>
      <c r="N145" s="88" t="s">
        <v>35</v>
      </c>
      <c r="O145" s="294"/>
      <c r="P145" s="294"/>
      <c r="Q145" s="294"/>
      <c r="R145" s="105"/>
    </row>
    <row r="146" spans="1:18" s="8" customFormat="1" ht="51.75" customHeight="1" x14ac:dyDescent="0.25">
      <c r="A146" s="75" t="s">
        <v>312</v>
      </c>
      <c r="B146" s="40" t="s">
        <v>313</v>
      </c>
      <c r="C146" s="40" t="s">
        <v>34</v>
      </c>
      <c r="D146" s="179">
        <v>1359467340</v>
      </c>
      <c r="E146" s="21">
        <v>1740.1360141927853</v>
      </c>
      <c r="F146" s="101">
        <v>1</v>
      </c>
      <c r="G146" s="180">
        <v>1740.1360141927853</v>
      </c>
      <c r="H146" s="243"/>
      <c r="I146" s="125">
        <v>3520</v>
      </c>
      <c r="J146" s="74" t="s">
        <v>98</v>
      </c>
      <c r="K146" s="23" t="s">
        <v>314</v>
      </c>
      <c r="L146" s="249"/>
      <c r="M146" s="124">
        <v>1740.1360141927853</v>
      </c>
      <c r="N146" s="88" t="s">
        <v>35</v>
      </c>
      <c r="O146" s="294"/>
      <c r="P146" s="294"/>
      <c r="Q146" s="294"/>
      <c r="R146" s="106"/>
    </row>
    <row r="147" spans="1:18" s="22" customFormat="1" ht="60" x14ac:dyDescent="0.25">
      <c r="A147" s="48" t="s">
        <v>315</v>
      </c>
      <c r="B147" s="40" t="s">
        <v>50</v>
      </c>
      <c r="C147" s="40" t="s">
        <v>34</v>
      </c>
      <c r="D147" s="181">
        <v>754885238</v>
      </c>
      <c r="E147" s="21">
        <v>1465.7965786407767</v>
      </c>
      <c r="F147" s="101">
        <v>0.95</v>
      </c>
      <c r="G147" s="180">
        <v>1392.5067497087377</v>
      </c>
      <c r="H147" s="243"/>
      <c r="I147" s="125">
        <v>4649.2619999999997</v>
      </c>
      <c r="J147" s="74" t="s">
        <v>98</v>
      </c>
      <c r="K147" s="39" t="s">
        <v>316</v>
      </c>
      <c r="L147" s="249"/>
      <c r="M147" s="124">
        <v>1392.5067497087377</v>
      </c>
      <c r="N147" s="88" t="s">
        <v>35</v>
      </c>
      <c r="O147" s="294"/>
      <c r="P147" s="294"/>
      <c r="Q147" s="294"/>
      <c r="R147" s="105" t="s">
        <v>317</v>
      </c>
    </row>
    <row r="148" spans="1:18" s="8" customFormat="1" ht="105" x14ac:dyDescent="0.25">
      <c r="A148" s="75" t="s">
        <v>318</v>
      </c>
      <c r="B148" s="40" t="s">
        <v>313</v>
      </c>
      <c r="C148" s="40" t="s">
        <v>34</v>
      </c>
      <c r="D148" s="179">
        <v>1335492000</v>
      </c>
      <c r="E148" s="21">
        <v>1709.4472647399909</v>
      </c>
      <c r="F148" s="101">
        <v>1</v>
      </c>
      <c r="G148" s="180">
        <v>1709.4472647399909</v>
      </c>
      <c r="H148" s="243"/>
      <c r="I148" s="125"/>
      <c r="J148" s="74" t="s">
        <v>98</v>
      </c>
      <c r="K148" s="23" t="s">
        <v>319</v>
      </c>
      <c r="L148" s="249"/>
      <c r="M148" s="124">
        <v>1709.4472647399909</v>
      </c>
      <c r="N148" s="88" t="s">
        <v>35</v>
      </c>
      <c r="O148" s="294"/>
      <c r="P148" s="294"/>
      <c r="Q148" s="294"/>
      <c r="R148" s="193"/>
    </row>
    <row r="149" spans="1:18" s="8" customFormat="1" ht="6.75" customHeight="1" x14ac:dyDescent="0.25">
      <c r="A149" s="121"/>
      <c r="B149" s="122"/>
      <c r="C149" s="122"/>
      <c r="D149" s="122"/>
      <c r="E149" s="122"/>
      <c r="F149" s="122"/>
      <c r="G149" s="122"/>
      <c r="H149" s="243"/>
      <c r="I149" s="122"/>
      <c r="J149" s="122"/>
      <c r="K149" s="122"/>
      <c r="L149" s="249"/>
      <c r="M149" s="122"/>
      <c r="N149" s="122"/>
      <c r="O149" s="294"/>
      <c r="P149" s="294"/>
      <c r="Q149" s="294"/>
      <c r="R149" s="123"/>
    </row>
    <row r="150" spans="1:18" s="8" customFormat="1" ht="15.75" x14ac:dyDescent="0.25">
      <c r="A150" s="49" t="s">
        <v>127</v>
      </c>
      <c r="B150" s="50"/>
      <c r="C150" s="100"/>
      <c r="D150" s="50"/>
      <c r="E150" s="50"/>
      <c r="F150" s="102"/>
      <c r="G150" s="50"/>
      <c r="H150" s="243"/>
      <c r="I150" s="50"/>
      <c r="J150" s="50"/>
      <c r="K150" s="50"/>
      <c r="L150" s="249"/>
      <c r="M150" s="50"/>
      <c r="N150" s="50"/>
      <c r="O150" s="294"/>
      <c r="P150" s="294"/>
      <c r="Q150" s="294"/>
      <c r="R150" s="51"/>
    </row>
    <row r="151" spans="1:18" s="22" customFormat="1" ht="75" x14ac:dyDescent="0.25">
      <c r="A151" s="48" t="s">
        <v>303</v>
      </c>
      <c r="B151" s="40" t="s">
        <v>50</v>
      </c>
      <c r="C151" s="40" t="s">
        <v>34</v>
      </c>
      <c r="D151" s="179">
        <v>0</v>
      </c>
      <c r="E151" s="21"/>
      <c r="F151" s="101">
        <v>0.05</v>
      </c>
      <c r="G151" s="21"/>
      <c r="H151" s="243"/>
      <c r="I151" s="125">
        <v>1149.816</v>
      </c>
      <c r="J151" s="74" t="s">
        <v>98</v>
      </c>
      <c r="K151" s="39" t="s">
        <v>304</v>
      </c>
      <c r="L151" s="249"/>
      <c r="M151" s="124"/>
      <c r="N151" s="88" t="s">
        <v>35</v>
      </c>
      <c r="O151" s="294"/>
      <c r="P151" s="294"/>
      <c r="Q151" s="294"/>
      <c r="R151" s="105" t="s">
        <v>387</v>
      </c>
    </row>
    <row r="152" spans="1:18" s="22" customFormat="1" ht="45" x14ac:dyDescent="0.25">
      <c r="A152" s="48" t="s">
        <v>305</v>
      </c>
      <c r="B152" s="40" t="s">
        <v>306</v>
      </c>
      <c r="C152" s="40" t="s">
        <v>34</v>
      </c>
      <c r="D152" s="179">
        <v>6136688258</v>
      </c>
      <c r="E152" s="21">
        <v>7855.0414058639963</v>
      </c>
      <c r="F152" s="101">
        <v>0.05</v>
      </c>
      <c r="G152" s="180">
        <v>392.75207029319984</v>
      </c>
      <c r="H152" s="243"/>
      <c r="I152" s="125">
        <v>756.25</v>
      </c>
      <c r="J152" s="74" t="s">
        <v>98</v>
      </c>
      <c r="K152" s="39" t="s">
        <v>307</v>
      </c>
      <c r="L152" s="249"/>
      <c r="M152" s="124">
        <v>392.75207029319984</v>
      </c>
      <c r="N152" s="88" t="s">
        <v>35</v>
      </c>
      <c r="O152" s="294"/>
      <c r="P152" s="294"/>
      <c r="Q152" s="294"/>
      <c r="R152" s="105" t="s">
        <v>320</v>
      </c>
    </row>
    <row r="153" spans="1:18" s="22" customFormat="1" ht="60" x14ac:dyDescent="0.25">
      <c r="A153" s="48" t="s">
        <v>309</v>
      </c>
      <c r="B153" s="40" t="s">
        <v>310</v>
      </c>
      <c r="C153" s="40" t="s">
        <v>34</v>
      </c>
      <c r="D153" s="181">
        <v>1469580195</v>
      </c>
      <c r="E153" s="21">
        <v>2280.7173042601071</v>
      </c>
      <c r="F153" s="101">
        <v>0.1</v>
      </c>
      <c r="G153" s="180">
        <v>228.07173042601073</v>
      </c>
      <c r="H153" s="243"/>
      <c r="I153" s="125">
        <v>1118.9000000000001</v>
      </c>
      <c r="J153" s="74" t="s">
        <v>98</v>
      </c>
      <c r="K153" s="39" t="s">
        <v>311</v>
      </c>
      <c r="L153" s="249"/>
      <c r="M153" s="124">
        <v>228.07173042601073</v>
      </c>
      <c r="N153" s="88" t="s">
        <v>35</v>
      </c>
      <c r="O153" s="294"/>
      <c r="P153" s="294"/>
      <c r="Q153" s="294"/>
      <c r="R153" s="105"/>
    </row>
    <row r="154" spans="1:18" s="22" customFormat="1" ht="60" x14ac:dyDescent="0.25">
      <c r="A154" s="48" t="s">
        <v>315</v>
      </c>
      <c r="B154" s="40" t="s">
        <v>50</v>
      </c>
      <c r="C154" s="40" t="s">
        <v>34</v>
      </c>
      <c r="D154" s="181">
        <v>754885238</v>
      </c>
      <c r="E154" s="21">
        <v>1465.7965786407767</v>
      </c>
      <c r="F154" s="101">
        <v>0.05</v>
      </c>
      <c r="G154" s="180">
        <v>73.289828932038844</v>
      </c>
      <c r="H154" s="283"/>
      <c r="I154" s="125">
        <v>244.69800000000001</v>
      </c>
      <c r="J154" s="74" t="s">
        <v>98</v>
      </c>
      <c r="K154" s="39" t="s">
        <v>316</v>
      </c>
      <c r="L154" s="284"/>
      <c r="M154" s="124">
        <v>73.289828932038844</v>
      </c>
      <c r="N154" s="88" t="s">
        <v>35</v>
      </c>
      <c r="O154" s="294"/>
      <c r="P154" s="294"/>
      <c r="Q154" s="294"/>
      <c r="R154" s="105" t="s">
        <v>317</v>
      </c>
    </row>
    <row r="155" spans="1:18" s="22" customFormat="1" ht="48" customHeight="1" x14ac:dyDescent="0.25">
      <c r="A155" s="244" t="s">
        <v>32</v>
      </c>
      <c r="B155" s="245"/>
      <c r="C155" s="245"/>
      <c r="D155" s="245"/>
      <c r="E155" s="245"/>
      <c r="F155" s="245"/>
      <c r="G155" s="245"/>
      <c r="H155" s="190" t="s">
        <v>35</v>
      </c>
      <c r="I155" s="147">
        <v>54699.28</v>
      </c>
      <c r="J155" s="295" t="s">
        <v>51</v>
      </c>
      <c r="K155" s="296"/>
      <c r="L155" s="190" t="s">
        <v>35</v>
      </c>
      <c r="M155" s="41">
        <v>13178.768727166809</v>
      </c>
      <c r="N155" s="190" t="s">
        <v>35</v>
      </c>
      <c r="O155" s="294"/>
      <c r="P155" s="294"/>
      <c r="Q155" s="294"/>
      <c r="R155" s="105"/>
    </row>
    <row r="156" spans="1:18" ht="30" customHeight="1" x14ac:dyDescent="0.25">
      <c r="A156" s="220" t="s">
        <v>17</v>
      </c>
      <c r="B156" s="221"/>
      <c r="C156" s="221"/>
      <c r="D156" s="221"/>
      <c r="E156" s="221"/>
      <c r="F156" s="221"/>
      <c r="G156" s="221"/>
      <c r="H156" s="221"/>
      <c r="I156" s="221"/>
      <c r="J156" s="221"/>
      <c r="K156" s="221"/>
      <c r="L156" s="221"/>
      <c r="M156" s="222"/>
      <c r="N156" s="297" t="s">
        <v>35</v>
      </c>
      <c r="O156" s="298"/>
      <c r="P156" s="298"/>
      <c r="Q156" s="298"/>
      <c r="R156" s="299"/>
    </row>
    <row r="157" spans="1:18" ht="15.75" customHeight="1" thickBot="1" x14ac:dyDescent="0.3">
      <c r="A157" s="223"/>
      <c r="B157" s="224"/>
      <c r="C157" s="224"/>
      <c r="D157" s="224"/>
      <c r="E157" s="224"/>
      <c r="F157" s="224"/>
      <c r="G157" s="224"/>
      <c r="H157" s="224"/>
      <c r="I157" s="224"/>
      <c r="J157" s="224"/>
      <c r="K157" s="224"/>
      <c r="L157" s="224"/>
      <c r="M157" s="225"/>
      <c r="N157" s="300"/>
      <c r="O157" s="301"/>
      <c r="P157" s="301"/>
      <c r="Q157" s="301"/>
      <c r="R157" s="302"/>
    </row>
    <row r="158" spans="1:18" s="46" customFormat="1" ht="16.5" thickBot="1" x14ac:dyDescent="0.3">
      <c r="A158" s="128"/>
      <c r="B158" s="128"/>
      <c r="C158" s="128"/>
      <c r="D158" s="128"/>
      <c r="E158" s="128"/>
      <c r="F158" s="128"/>
      <c r="G158" s="128"/>
      <c r="H158" s="128"/>
      <c r="I158" s="128"/>
      <c r="J158" s="128"/>
      <c r="K158" s="128"/>
      <c r="L158" s="128"/>
      <c r="M158" s="128"/>
      <c r="N158" s="34"/>
      <c r="O158" s="34"/>
      <c r="P158" s="34"/>
      <c r="Q158" s="34"/>
      <c r="R158" s="34"/>
    </row>
    <row r="159" spans="1:18" ht="30.75" customHeight="1" thickBot="1" x14ac:dyDescent="0.3">
      <c r="A159" s="83">
        <f>+'RESUMEN EVALUACIÓN'!A16</f>
        <v>11</v>
      </c>
      <c r="B159" s="226" t="str">
        <f>+'RESUMEN EVALUACIÓN'!B16</f>
        <v>CUT</v>
      </c>
      <c r="C159" s="226"/>
      <c r="D159" s="226"/>
      <c r="E159" s="226"/>
      <c r="F159" s="226"/>
      <c r="G159" s="226"/>
      <c r="H159" s="226"/>
      <c r="I159" s="226"/>
      <c r="J159" s="226"/>
      <c r="K159" s="226"/>
      <c r="L159" s="226"/>
      <c r="M159" s="226"/>
      <c r="N159" s="226"/>
      <c r="O159" s="226"/>
      <c r="P159" s="226"/>
      <c r="Q159" s="226"/>
      <c r="R159" s="227"/>
    </row>
    <row r="160" spans="1:18" ht="65.25" customHeight="1" x14ac:dyDescent="0.25">
      <c r="A160" s="281" t="s">
        <v>21</v>
      </c>
      <c r="B160" s="239"/>
      <c r="C160" s="239"/>
      <c r="D160" s="239"/>
      <c r="E160" s="240"/>
      <c r="F160" s="127"/>
      <c r="G160" s="127"/>
      <c r="H160" s="241" t="s">
        <v>87</v>
      </c>
      <c r="I160" s="240"/>
      <c r="J160" s="241" t="s">
        <v>88</v>
      </c>
      <c r="K160" s="239"/>
      <c r="L160" s="239" t="s">
        <v>13</v>
      </c>
      <c r="M160" s="240"/>
      <c r="N160" s="236" t="s">
        <v>89</v>
      </c>
      <c r="O160" s="238" t="s">
        <v>92</v>
      </c>
      <c r="P160" s="236" t="s">
        <v>91</v>
      </c>
      <c r="Q160" s="236" t="s">
        <v>90</v>
      </c>
      <c r="R160" s="228" t="s">
        <v>19</v>
      </c>
    </row>
    <row r="161" spans="1:18" ht="77.25" customHeight="1" x14ac:dyDescent="0.25">
      <c r="A161" s="47" t="s">
        <v>4</v>
      </c>
      <c r="B161" s="10" t="s">
        <v>5</v>
      </c>
      <c r="C161" s="10" t="s">
        <v>6</v>
      </c>
      <c r="D161" s="10" t="s">
        <v>37</v>
      </c>
      <c r="E161" s="10" t="s">
        <v>7</v>
      </c>
      <c r="F161" s="11" t="s">
        <v>8</v>
      </c>
      <c r="G161" s="11" t="s">
        <v>9</v>
      </c>
      <c r="H161" s="87" t="s">
        <v>53</v>
      </c>
      <c r="I161" s="87" t="s">
        <v>54</v>
      </c>
      <c r="J161" s="12" t="s">
        <v>14</v>
      </c>
      <c r="K161" s="12" t="s">
        <v>15</v>
      </c>
      <c r="L161" s="12" t="s">
        <v>38</v>
      </c>
      <c r="M161" s="12" t="s">
        <v>16</v>
      </c>
      <c r="N161" s="237"/>
      <c r="O161" s="237"/>
      <c r="P161" s="237"/>
      <c r="Q161" s="237"/>
      <c r="R161" s="229"/>
    </row>
    <row r="162" spans="1:18" s="8" customFormat="1" ht="15.75" x14ac:dyDescent="0.25">
      <c r="A162" s="49" t="s">
        <v>129</v>
      </c>
      <c r="B162" s="50"/>
      <c r="C162" s="50"/>
      <c r="D162" s="50"/>
      <c r="E162" s="50"/>
      <c r="F162" s="50"/>
      <c r="G162" s="50"/>
      <c r="H162" s="50"/>
      <c r="I162" s="50"/>
      <c r="J162" s="50"/>
      <c r="K162" s="50"/>
      <c r="L162" s="50"/>
      <c r="M162" s="50"/>
      <c r="N162" s="50"/>
      <c r="O162" s="50"/>
      <c r="P162" s="50"/>
      <c r="Q162" s="50"/>
      <c r="R162" s="51"/>
    </row>
    <row r="163" spans="1:18" s="22" customFormat="1" ht="63.75" x14ac:dyDescent="0.25">
      <c r="A163" s="182" t="s">
        <v>321</v>
      </c>
      <c r="B163" s="183" t="s">
        <v>322</v>
      </c>
      <c r="C163" s="40" t="s">
        <v>34</v>
      </c>
      <c r="D163" s="184">
        <v>1227300000</v>
      </c>
      <c r="E163" s="21">
        <v>1663.6460865074278</v>
      </c>
      <c r="F163" s="101">
        <v>0.5</v>
      </c>
      <c r="G163" s="21">
        <v>831.82304325371388</v>
      </c>
      <c r="H163" s="242">
        <v>16000</v>
      </c>
      <c r="I163" s="125">
        <v>1943.55</v>
      </c>
      <c r="J163" s="74" t="s">
        <v>98</v>
      </c>
      <c r="K163" s="39" t="s">
        <v>323</v>
      </c>
      <c r="L163" s="248">
        <v>2613.2566186379686</v>
      </c>
      <c r="M163" s="124">
        <v>831.82304325371388</v>
      </c>
      <c r="N163" s="88" t="s">
        <v>35</v>
      </c>
      <c r="O163" s="294" t="s">
        <v>35</v>
      </c>
      <c r="P163" s="294" t="s">
        <v>35</v>
      </c>
      <c r="Q163" s="294" t="s">
        <v>35</v>
      </c>
      <c r="R163" s="105" t="s">
        <v>324</v>
      </c>
    </row>
    <row r="164" spans="1:18" s="22" customFormat="1" ht="63.75" x14ac:dyDescent="0.25">
      <c r="A164" s="182" t="s">
        <v>321</v>
      </c>
      <c r="B164" s="183" t="s">
        <v>322</v>
      </c>
      <c r="C164" s="40" t="s">
        <v>34</v>
      </c>
      <c r="D164" s="185">
        <v>1607553000</v>
      </c>
      <c r="E164" s="21">
        <v>2057.6889107344459</v>
      </c>
      <c r="F164" s="101">
        <v>0.5</v>
      </c>
      <c r="G164" s="21">
        <v>1028.844455367223</v>
      </c>
      <c r="H164" s="243"/>
      <c r="I164" s="125">
        <v>1505.33</v>
      </c>
      <c r="J164" s="74" t="s">
        <v>98</v>
      </c>
      <c r="K164" s="39" t="s">
        <v>325</v>
      </c>
      <c r="L164" s="249"/>
      <c r="M164" s="124">
        <v>1028.844455367223</v>
      </c>
      <c r="N164" s="88" t="s">
        <v>35</v>
      </c>
      <c r="O164" s="294"/>
      <c r="P164" s="294"/>
      <c r="Q164" s="294"/>
      <c r="R164" s="105" t="s">
        <v>326</v>
      </c>
    </row>
    <row r="165" spans="1:18" s="22" customFormat="1" ht="60" x14ac:dyDescent="0.25">
      <c r="A165" s="182" t="s">
        <v>327</v>
      </c>
      <c r="B165" s="183" t="s">
        <v>50</v>
      </c>
      <c r="C165" s="40" t="s">
        <v>34</v>
      </c>
      <c r="D165" s="185">
        <v>6400000000</v>
      </c>
      <c r="E165" s="21">
        <v>8192.0838869390027</v>
      </c>
      <c r="F165" s="101">
        <v>0.5</v>
      </c>
      <c r="G165" s="21">
        <v>4096.0419434695013</v>
      </c>
      <c r="H165" s="243"/>
      <c r="I165" s="125">
        <v>11559</v>
      </c>
      <c r="J165" s="74" t="s">
        <v>98</v>
      </c>
      <c r="K165" s="39" t="s">
        <v>328</v>
      </c>
      <c r="L165" s="249"/>
      <c r="M165" s="124">
        <v>4096.0419434695013</v>
      </c>
      <c r="N165" s="88" t="s">
        <v>35</v>
      </c>
      <c r="O165" s="294"/>
      <c r="P165" s="294"/>
      <c r="Q165" s="294"/>
      <c r="R165" s="105" t="s">
        <v>329</v>
      </c>
    </row>
    <row r="166" spans="1:18" s="8" customFormat="1" ht="51.75" customHeight="1" x14ac:dyDescent="0.25">
      <c r="A166" s="182" t="s">
        <v>330</v>
      </c>
      <c r="B166" s="183" t="s">
        <v>331</v>
      </c>
      <c r="C166" s="40" t="s">
        <v>34</v>
      </c>
      <c r="D166" s="185">
        <v>1081421777</v>
      </c>
      <c r="E166" s="103">
        <v>1384.2340491166628</v>
      </c>
      <c r="F166" s="101">
        <v>0.5</v>
      </c>
      <c r="G166" s="21">
        <v>692.11702455833142</v>
      </c>
      <c r="H166" s="243"/>
      <c r="I166" s="125">
        <v>1254.425</v>
      </c>
      <c r="J166" s="74" t="s">
        <v>98</v>
      </c>
      <c r="K166" s="23" t="s">
        <v>332</v>
      </c>
      <c r="L166" s="249"/>
      <c r="M166" s="124">
        <v>692.11702455833142</v>
      </c>
      <c r="N166" s="88" t="s">
        <v>35</v>
      </c>
      <c r="O166" s="294"/>
      <c r="P166" s="294"/>
      <c r="Q166" s="294"/>
      <c r="R166" s="106"/>
    </row>
    <row r="167" spans="1:18" s="8" customFormat="1" ht="6.75" customHeight="1" x14ac:dyDescent="0.25">
      <c r="A167" s="121"/>
      <c r="B167" s="122"/>
      <c r="C167" s="122"/>
      <c r="D167" s="122"/>
      <c r="E167" s="122"/>
      <c r="F167" s="122"/>
      <c r="G167" s="122"/>
      <c r="H167" s="243"/>
      <c r="I167" s="122"/>
      <c r="J167" s="122"/>
      <c r="K167" s="122"/>
      <c r="L167" s="249"/>
      <c r="M167" s="122"/>
      <c r="N167" s="122"/>
      <c r="O167" s="294"/>
      <c r="P167" s="294"/>
      <c r="Q167" s="294"/>
      <c r="R167" s="123"/>
    </row>
    <row r="168" spans="1:18" s="8" customFormat="1" ht="15.75" x14ac:dyDescent="0.25">
      <c r="A168" s="49" t="s">
        <v>128</v>
      </c>
      <c r="B168" s="50"/>
      <c r="C168" s="100"/>
      <c r="D168" s="50"/>
      <c r="E168" s="50"/>
      <c r="F168" s="102"/>
      <c r="G168" s="50"/>
      <c r="H168" s="243"/>
      <c r="I168" s="50"/>
      <c r="J168" s="50"/>
      <c r="K168" s="50"/>
      <c r="L168" s="249"/>
      <c r="M168" s="50"/>
      <c r="N168" s="50"/>
      <c r="O168" s="294"/>
      <c r="P168" s="294"/>
      <c r="Q168" s="294"/>
      <c r="R168" s="51"/>
    </row>
    <row r="169" spans="1:18" s="22" customFormat="1" ht="63.75" x14ac:dyDescent="0.25">
      <c r="A169" s="182" t="s">
        <v>321</v>
      </c>
      <c r="B169" s="183" t="s">
        <v>322</v>
      </c>
      <c r="C169" s="40" t="s">
        <v>34</v>
      </c>
      <c r="D169" s="184">
        <v>1227300000</v>
      </c>
      <c r="E169" s="21">
        <v>1663.6460865074278</v>
      </c>
      <c r="F169" s="101">
        <v>0.5</v>
      </c>
      <c r="G169" s="21">
        <v>831.82304325371388</v>
      </c>
      <c r="H169" s="243"/>
      <c r="I169" s="125">
        <v>11559</v>
      </c>
      <c r="J169" s="74" t="s">
        <v>98</v>
      </c>
      <c r="K169" s="39" t="s">
        <v>323</v>
      </c>
      <c r="L169" s="249"/>
      <c r="M169" s="124">
        <v>831.82304325371388</v>
      </c>
      <c r="N169" s="88" t="s">
        <v>35</v>
      </c>
      <c r="O169" s="294"/>
      <c r="P169" s="294"/>
      <c r="Q169" s="294"/>
      <c r="R169" s="105" t="s">
        <v>324</v>
      </c>
    </row>
    <row r="170" spans="1:18" s="22" customFormat="1" ht="63.75" x14ac:dyDescent="0.25">
      <c r="A170" s="182" t="s">
        <v>321</v>
      </c>
      <c r="B170" s="183" t="s">
        <v>322</v>
      </c>
      <c r="C170" s="40" t="s">
        <v>34</v>
      </c>
      <c r="D170" s="185">
        <v>1607553000</v>
      </c>
      <c r="E170" s="21">
        <v>2057.6889107344459</v>
      </c>
      <c r="F170" s="101">
        <v>0.5</v>
      </c>
      <c r="G170" s="21">
        <v>1028.844455367223</v>
      </c>
      <c r="H170" s="243"/>
      <c r="I170" s="125">
        <v>1254.425</v>
      </c>
      <c r="J170" s="74" t="s">
        <v>98</v>
      </c>
      <c r="K170" s="39" t="s">
        <v>325</v>
      </c>
      <c r="L170" s="249"/>
      <c r="M170" s="124">
        <v>1028.844455367223</v>
      </c>
      <c r="N170" s="88" t="s">
        <v>35</v>
      </c>
      <c r="O170" s="294"/>
      <c r="P170" s="294"/>
      <c r="Q170" s="294"/>
      <c r="R170" s="105" t="s">
        <v>326</v>
      </c>
    </row>
    <row r="171" spans="1:18" s="22" customFormat="1" ht="48" customHeight="1" x14ac:dyDescent="0.25">
      <c r="A171" s="244" t="s">
        <v>32</v>
      </c>
      <c r="B171" s="245"/>
      <c r="C171" s="245"/>
      <c r="D171" s="245"/>
      <c r="E171" s="245"/>
      <c r="F171" s="245"/>
      <c r="G171" s="245"/>
      <c r="H171" s="190" t="s">
        <v>35</v>
      </c>
      <c r="I171" s="147">
        <v>29075.73</v>
      </c>
      <c r="J171" s="295" t="s">
        <v>51</v>
      </c>
      <c r="K171" s="296"/>
      <c r="L171" s="190" t="s">
        <v>35</v>
      </c>
      <c r="M171" s="41">
        <v>8509.4939652697067</v>
      </c>
      <c r="N171" s="190" t="s">
        <v>35</v>
      </c>
      <c r="O171" s="294"/>
      <c r="P171" s="294"/>
      <c r="Q171" s="294"/>
      <c r="R171" s="105"/>
    </row>
    <row r="172" spans="1:18" ht="30" customHeight="1" x14ac:dyDescent="0.25">
      <c r="A172" s="220" t="s">
        <v>17</v>
      </c>
      <c r="B172" s="221"/>
      <c r="C172" s="221"/>
      <c r="D172" s="221"/>
      <c r="E172" s="221"/>
      <c r="F172" s="221"/>
      <c r="G172" s="221"/>
      <c r="H172" s="221"/>
      <c r="I172" s="221"/>
      <c r="J172" s="221"/>
      <c r="K172" s="221"/>
      <c r="L172" s="221"/>
      <c r="M172" s="222"/>
      <c r="N172" s="297" t="s">
        <v>35</v>
      </c>
      <c r="O172" s="298"/>
      <c r="P172" s="298"/>
      <c r="Q172" s="298"/>
      <c r="R172" s="299"/>
    </row>
    <row r="173" spans="1:18" ht="15.75" customHeight="1" thickBot="1" x14ac:dyDescent="0.3">
      <c r="A173" s="223"/>
      <c r="B173" s="224"/>
      <c r="C173" s="224"/>
      <c r="D173" s="224"/>
      <c r="E173" s="224"/>
      <c r="F173" s="224"/>
      <c r="G173" s="224"/>
      <c r="H173" s="224"/>
      <c r="I173" s="224"/>
      <c r="J173" s="224"/>
      <c r="K173" s="224"/>
      <c r="L173" s="224"/>
      <c r="M173" s="225"/>
      <c r="N173" s="300"/>
      <c r="O173" s="301"/>
      <c r="P173" s="301"/>
      <c r="Q173" s="301"/>
      <c r="R173" s="302"/>
    </row>
    <row r="174" spans="1:18" s="46" customFormat="1" ht="16.5" thickBot="1" x14ac:dyDescent="0.3">
      <c r="A174" s="128"/>
      <c r="B174" s="128"/>
      <c r="C174" s="128"/>
      <c r="D174" s="128"/>
      <c r="E174" s="128"/>
      <c r="F174" s="128"/>
      <c r="G174" s="128"/>
      <c r="H174" s="128"/>
      <c r="I174" s="128"/>
      <c r="J174" s="128"/>
      <c r="K174" s="128"/>
      <c r="L174" s="128"/>
      <c r="M174" s="128"/>
      <c r="N174" s="34"/>
      <c r="O174" s="34"/>
      <c r="P174" s="34"/>
      <c r="Q174" s="34"/>
      <c r="R174" s="34"/>
    </row>
    <row r="175" spans="1:18" ht="30.75" customHeight="1" thickBot="1" x14ac:dyDescent="0.3">
      <c r="A175" s="83">
        <f>+'RESUMEN EVALUACIÓN'!A17</f>
        <v>12</v>
      </c>
      <c r="B175" s="226" t="str">
        <f>+'RESUMEN EVALUACIÓN'!B17</f>
        <v>ESTUDIOS E INGENIERIA SAS</v>
      </c>
      <c r="C175" s="226"/>
      <c r="D175" s="226"/>
      <c r="E175" s="226"/>
      <c r="F175" s="226"/>
      <c r="G175" s="226"/>
      <c r="H175" s="226"/>
      <c r="I175" s="226"/>
      <c r="J175" s="226"/>
      <c r="K175" s="226"/>
      <c r="L175" s="226"/>
      <c r="M175" s="226"/>
      <c r="N175" s="226"/>
      <c r="O175" s="226"/>
      <c r="P175" s="226"/>
      <c r="Q175" s="226"/>
      <c r="R175" s="227"/>
    </row>
    <row r="176" spans="1:18" ht="65.25" customHeight="1" x14ac:dyDescent="0.25">
      <c r="A176" s="281" t="s">
        <v>21</v>
      </c>
      <c r="B176" s="239"/>
      <c r="C176" s="239"/>
      <c r="D176" s="239"/>
      <c r="E176" s="240"/>
      <c r="F176" s="127"/>
      <c r="G176" s="127"/>
      <c r="H176" s="241" t="s">
        <v>87</v>
      </c>
      <c r="I176" s="240"/>
      <c r="J176" s="241" t="s">
        <v>88</v>
      </c>
      <c r="K176" s="239"/>
      <c r="L176" s="239" t="s">
        <v>13</v>
      </c>
      <c r="M176" s="240"/>
      <c r="N176" s="236" t="s">
        <v>89</v>
      </c>
      <c r="O176" s="238" t="s">
        <v>92</v>
      </c>
      <c r="P176" s="236" t="s">
        <v>91</v>
      </c>
      <c r="Q176" s="236" t="s">
        <v>90</v>
      </c>
      <c r="R176" s="228" t="s">
        <v>19</v>
      </c>
    </row>
    <row r="177" spans="1:18" ht="77.25" customHeight="1" x14ac:dyDescent="0.25">
      <c r="A177" s="47" t="s">
        <v>4</v>
      </c>
      <c r="B177" s="10" t="s">
        <v>5</v>
      </c>
      <c r="C177" s="10" t="s">
        <v>6</v>
      </c>
      <c r="D177" s="10" t="s">
        <v>37</v>
      </c>
      <c r="E177" s="10" t="s">
        <v>7</v>
      </c>
      <c r="F177" s="11" t="s">
        <v>8</v>
      </c>
      <c r="G177" s="11" t="s">
        <v>9</v>
      </c>
      <c r="H177" s="87" t="s">
        <v>53</v>
      </c>
      <c r="I177" s="87" t="s">
        <v>54</v>
      </c>
      <c r="J177" s="12" t="s">
        <v>14</v>
      </c>
      <c r="K177" s="12" t="s">
        <v>15</v>
      </c>
      <c r="L177" s="12" t="s">
        <v>38</v>
      </c>
      <c r="M177" s="12" t="s">
        <v>16</v>
      </c>
      <c r="N177" s="237"/>
      <c r="O177" s="237"/>
      <c r="P177" s="237"/>
      <c r="Q177" s="237"/>
      <c r="R177" s="229"/>
    </row>
    <row r="178" spans="1:18" s="8" customFormat="1" ht="15.75" x14ac:dyDescent="0.25">
      <c r="A178" s="49" t="s">
        <v>130</v>
      </c>
      <c r="B178" s="50"/>
      <c r="C178" s="50"/>
      <c r="D178" s="50"/>
      <c r="E178" s="50"/>
      <c r="F178" s="50"/>
      <c r="G178" s="50"/>
      <c r="H178" s="50"/>
      <c r="I178" s="50"/>
      <c r="J178" s="50"/>
      <c r="K178" s="50"/>
      <c r="L178" s="50"/>
      <c r="M178" s="50"/>
      <c r="N178" s="50"/>
      <c r="O178" s="50"/>
      <c r="P178" s="50"/>
      <c r="Q178" s="50"/>
      <c r="R178" s="51"/>
    </row>
    <row r="179" spans="1:18" s="22" customFormat="1" ht="45" x14ac:dyDescent="0.25">
      <c r="A179" s="168" t="s">
        <v>333</v>
      </c>
      <c r="B179" s="186" t="s">
        <v>334</v>
      </c>
      <c r="C179" s="40" t="s">
        <v>34</v>
      </c>
      <c r="D179" s="30">
        <v>1689158353</v>
      </c>
      <c r="E179" s="21">
        <f>D179/F287</f>
        <v>2162.1448322030819</v>
      </c>
      <c r="F179" s="101">
        <v>1</v>
      </c>
      <c r="G179" s="21">
        <f>+E179*F179</f>
        <v>2162.1448322030819</v>
      </c>
      <c r="H179" s="242">
        <v>16000</v>
      </c>
      <c r="I179" s="125">
        <f>8449.92*F179</f>
        <v>8449.92</v>
      </c>
      <c r="J179" s="74" t="s">
        <v>98</v>
      </c>
      <c r="K179" s="39" t="s">
        <v>335</v>
      </c>
      <c r="L179" s="248">
        <f>+$C$246</f>
        <v>2613.2566186379686</v>
      </c>
      <c r="M179" s="124">
        <f>+G179</f>
        <v>2162.1448322030819</v>
      </c>
      <c r="N179" s="88" t="s">
        <v>35</v>
      </c>
      <c r="O179" s="294" t="s">
        <v>35</v>
      </c>
      <c r="P179" s="294" t="s">
        <v>35</v>
      </c>
      <c r="Q179" s="294" t="s">
        <v>35</v>
      </c>
      <c r="R179" s="105" t="s">
        <v>336</v>
      </c>
    </row>
    <row r="180" spans="1:18" s="22" customFormat="1" ht="45" x14ac:dyDescent="0.25">
      <c r="A180" s="168" t="s">
        <v>337</v>
      </c>
      <c r="B180" s="186" t="s">
        <v>338</v>
      </c>
      <c r="C180" s="40" t="s">
        <v>34</v>
      </c>
      <c r="D180" s="30">
        <v>1305141268</v>
      </c>
      <c r="E180" s="21">
        <f>D180/F285</f>
        <v>1893.0042830931677</v>
      </c>
      <c r="F180" s="101">
        <v>1</v>
      </c>
      <c r="G180" s="21">
        <f t="shared" ref="G180:G184" si="10">+E180*F180</f>
        <v>1893.0042830931677</v>
      </c>
      <c r="H180" s="243"/>
      <c r="I180" s="166"/>
      <c r="J180" s="74" t="s">
        <v>98</v>
      </c>
      <c r="K180" s="39" t="s">
        <v>339</v>
      </c>
      <c r="L180" s="249"/>
      <c r="M180" s="124">
        <f t="shared" ref="M180:M184" si="11">+G180</f>
        <v>1893.0042830931677</v>
      </c>
      <c r="N180" s="88" t="s">
        <v>35</v>
      </c>
      <c r="O180" s="294"/>
      <c r="P180" s="294"/>
      <c r="Q180" s="294"/>
      <c r="R180" s="149"/>
    </row>
    <row r="181" spans="1:18" s="22" customFormat="1" ht="48" customHeight="1" x14ac:dyDescent="0.25">
      <c r="A181" s="168" t="s">
        <v>340</v>
      </c>
      <c r="B181" s="186" t="s">
        <v>341</v>
      </c>
      <c r="C181" s="40" t="s">
        <v>34</v>
      </c>
      <c r="D181" s="30">
        <v>2346160156</v>
      </c>
      <c r="E181" s="21">
        <f>D181/F286</f>
        <v>3180.2983474692869</v>
      </c>
      <c r="F181" s="101">
        <v>1</v>
      </c>
      <c r="G181" s="21">
        <f t="shared" si="10"/>
        <v>3180.2983474692869</v>
      </c>
      <c r="H181" s="243"/>
      <c r="I181" s="125">
        <f>11280000*F181</f>
        <v>11280000</v>
      </c>
      <c r="J181" s="74" t="s">
        <v>98</v>
      </c>
      <c r="K181" s="39" t="s">
        <v>342</v>
      </c>
      <c r="L181" s="249"/>
      <c r="M181" s="124">
        <f t="shared" si="11"/>
        <v>3180.2983474692869</v>
      </c>
      <c r="N181" s="88" t="s">
        <v>35</v>
      </c>
      <c r="O181" s="294"/>
      <c r="P181" s="294"/>
      <c r="Q181" s="294"/>
      <c r="R181" s="105"/>
    </row>
    <row r="182" spans="1:18" s="8" customFormat="1" ht="60" x14ac:dyDescent="0.25">
      <c r="A182" s="168" t="s">
        <v>343</v>
      </c>
      <c r="B182" s="186" t="s">
        <v>341</v>
      </c>
      <c r="C182" s="40" t="s">
        <v>34</v>
      </c>
      <c r="D182" s="30">
        <v>267819309</v>
      </c>
      <c r="E182" s="21">
        <f>D182/F282</f>
        <v>454.31604580152674</v>
      </c>
      <c r="F182" s="101">
        <v>1</v>
      </c>
      <c r="G182" s="21">
        <f t="shared" si="10"/>
        <v>454.31604580152674</v>
      </c>
      <c r="H182" s="243"/>
      <c r="I182" s="125">
        <f>224*F182</f>
        <v>224</v>
      </c>
      <c r="J182" s="74" t="s">
        <v>98</v>
      </c>
      <c r="K182" s="23" t="s">
        <v>344</v>
      </c>
      <c r="L182" s="249"/>
      <c r="M182" s="124">
        <f t="shared" si="11"/>
        <v>454.31604580152674</v>
      </c>
      <c r="N182" s="88" t="s">
        <v>35</v>
      </c>
      <c r="O182" s="294"/>
      <c r="P182" s="294"/>
      <c r="Q182" s="294"/>
      <c r="R182" s="105" t="s">
        <v>345</v>
      </c>
    </row>
    <row r="183" spans="1:18" s="22" customFormat="1" ht="45" x14ac:dyDescent="0.25">
      <c r="A183" s="168" t="s">
        <v>346</v>
      </c>
      <c r="B183" s="186" t="s">
        <v>50</v>
      </c>
      <c r="C183" s="40" t="s">
        <v>34</v>
      </c>
      <c r="D183" s="30">
        <v>2250000000</v>
      </c>
      <c r="E183" s="21">
        <f>D183/F286</f>
        <v>3049.9500485958706</v>
      </c>
      <c r="F183" s="101">
        <v>0.5</v>
      </c>
      <c r="G183" s="21">
        <f t="shared" si="10"/>
        <v>1524.9750242979353</v>
      </c>
      <c r="H183" s="243"/>
      <c r="I183" s="166"/>
      <c r="J183" s="74" t="s">
        <v>98</v>
      </c>
      <c r="K183" s="39" t="s">
        <v>347</v>
      </c>
      <c r="L183" s="249"/>
      <c r="M183" s="124">
        <f t="shared" si="11"/>
        <v>1524.9750242979353</v>
      </c>
      <c r="N183" s="88" t="s">
        <v>35</v>
      </c>
      <c r="O183" s="294"/>
      <c r="P183" s="294"/>
      <c r="Q183" s="294"/>
      <c r="R183" s="149"/>
    </row>
    <row r="184" spans="1:18" s="8" customFormat="1" ht="60" x14ac:dyDescent="0.25">
      <c r="A184" s="168" t="s">
        <v>348</v>
      </c>
      <c r="B184" s="186" t="s">
        <v>349</v>
      </c>
      <c r="C184" s="40" t="s">
        <v>34</v>
      </c>
      <c r="D184" s="30">
        <v>848294404</v>
      </c>
      <c r="E184" s="103">
        <f>D184/F281</f>
        <v>1496.9020716428445</v>
      </c>
      <c r="F184" s="101">
        <v>0.85</v>
      </c>
      <c r="G184" s="21">
        <f t="shared" si="10"/>
        <v>1272.3667608964179</v>
      </c>
      <c r="H184" s="243"/>
      <c r="I184" s="166"/>
      <c r="J184" s="74" t="s">
        <v>98</v>
      </c>
      <c r="K184" s="23" t="s">
        <v>350</v>
      </c>
      <c r="L184" s="249"/>
      <c r="M184" s="124">
        <f t="shared" si="11"/>
        <v>1272.3667608964179</v>
      </c>
      <c r="N184" s="88" t="s">
        <v>35</v>
      </c>
      <c r="O184" s="294"/>
      <c r="P184" s="294"/>
      <c r="Q184" s="294"/>
      <c r="R184" s="149"/>
    </row>
    <row r="185" spans="1:18" s="22" customFormat="1" ht="48" customHeight="1" x14ac:dyDescent="0.25">
      <c r="A185" s="244" t="s">
        <v>32</v>
      </c>
      <c r="B185" s="245"/>
      <c r="C185" s="245"/>
      <c r="D185" s="245"/>
      <c r="E185" s="245"/>
      <c r="F185" s="245"/>
      <c r="G185" s="245"/>
      <c r="H185" s="190" t="s">
        <v>35</v>
      </c>
      <c r="I185" s="137"/>
      <c r="J185" s="295" t="s">
        <v>51</v>
      </c>
      <c r="K185" s="296"/>
      <c r="L185" s="190" t="s">
        <v>35</v>
      </c>
      <c r="M185" s="41">
        <f>SUM(M179:M184)</f>
        <v>10487.105293761415</v>
      </c>
      <c r="N185" s="190" t="s">
        <v>35</v>
      </c>
      <c r="O185" s="294"/>
      <c r="P185" s="294"/>
      <c r="Q185" s="294"/>
      <c r="R185" s="105"/>
    </row>
    <row r="186" spans="1:18" ht="30" customHeight="1" x14ac:dyDescent="0.25">
      <c r="A186" s="220" t="s">
        <v>17</v>
      </c>
      <c r="B186" s="221"/>
      <c r="C186" s="221"/>
      <c r="D186" s="221"/>
      <c r="E186" s="221"/>
      <c r="F186" s="221"/>
      <c r="G186" s="221"/>
      <c r="H186" s="221"/>
      <c r="I186" s="221"/>
      <c r="J186" s="221"/>
      <c r="K186" s="221"/>
      <c r="L186" s="221"/>
      <c r="M186" s="222"/>
      <c r="N186" s="297" t="s">
        <v>35</v>
      </c>
      <c r="O186" s="298"/>
      <c r="P186" s="298"/>
      <c r="Q186" s="298"/>
      <c r="R186" s="299"/>
    </row>
    <row r="187" spans="1:18" ht="15.75" customHeight="1" thickBot="1" x14ac:dyDescent="0.3">
      <c r="A187" s="223"/>
      <c r="B187" s="224"/>
      <c r="C187" s="224"/>
      <c r="D187" s="224"/>
      <c r="E187" s="224"/>
      <c r="F187" s="224"/>
      <c r="G187" s="224"/>
      <c r="H187" s="224"/>
      <c r="I187" s="224"/>
      <c r="J187" s="224"/>
      <c r="K187" s="224"/>
      <c r="L187" s="224"/>
      <c r="M187" s="225"/>
      <c r="N187" s="300"/>
      <c r="O187" s="301"/>
      <c r="P187" s="301"/>
      <c r="Q187" s="301"/>
      <c r="R187" s="302"/>
    </row>
    <row r="188" spans="1:18" s="46" customFormat="1" ht="16.5" thickBot="1" x14ac:dyDescent="0.3">
      <c r="A188" s="128"/>
      <c r="B188" s="128"/>
      <c r="C188" s="128"/>
      <c r="D188" s="128"/>
      <c r="E188" s="128"/>
      <c r="F188" s="128"/>
      <c r="G188" s="128"/>
      <c r="H188" s="128"/>
      <c r="I188" s="128"/>
      <c r="J188" s="128"/>
      <c r="K188" s="128"/>
      <c r="L188" s="128"/>
      <c r="M188" s="128"/>
      <c r="N188" s="34"/>
      <c r="O188" s="34"/>
      <c r="P188" s="34"/>
      <c r="Q188" s="34"/>
      <c r="R188" s="34"/>
    </row>
    <row r="189" spans="1:18" ht="30.75" customHeight="1" thickBot="1" x14ac:dyDescent="0.3">
      <c r="A189" s="83">
        <f>+'RESUMEN EVALUACIÓN'!A18</f>
        <v>13</v>
      </c>
      <c r="B189" s="226" t="str">
        <f>+'RESUMEN EVALUACIÓN'!B18</f>
        <v>GOARCO S.A.S</v>
      </c>
      <c r="C189" s="226"/>
      <c r="D189" s="226"/>
      <c r="E189" s="226"/>
      <c r="F189" s="226"/>
      <c r="G189" s="226"/>
      <c r="H189" s="226"/>
      <c r="I189" s="226"/>
      <c r="J189" s="226"/>
      <c r="K189" s="226"/>
      <c r="L189" s="226"/>
      <c r="M189" s="226"/>
      <c r="N189" s="226"/>
      <c r="O189" s="226"/>
      <c r="P189" s="226"/>
      <c r="Q189" s="226"/>
      <c r="R189" s="227"/>
    </row>
    <row r="190" spans="1:18" ht="65.25" customHeight="1" x14ac:dyDescent="0.25">
      <c r="A190" s="281" t="s">
        <v>21</v>
      </c>
      <c r="B190" s="239"/>
      <c r="C190" s="239"/>
      <c r="D190" s="239"/>
      <c r="E190" s="240"/>
      <c r="F190" s="127"/>
      <c r="G190" s="127"/>
      <c r="H190" s="241" t="s">
        <v>87</v>
      </c>
      <c r="I190" s="240"/>
      <c r="J190" s="241" t="s">
        <v>88</v>
      </c>
      <c r="K190" s="239"/>
      <c r="L190" s="239" t="s">
        <v>13</v>
      </c>
      <c r="M190" s="240"/>
      <c r="N190" s="236" t="s">
        <v>89</v>
      </c>
      <c r="O190" s="238" t="s">
        <v>92</v>
      </c>
      <c r="P190" s="236" t="s">
        <v>91</v>
      </c>
      <c r="Q190" s="236" t="s">
        <v>90</v>
      </c>
      <c r="R190" s="228" t="s">
        <v>19</v>
      </c>
    </row>
    <row r="191" spans="1:18" ht="77.25" customHeight="1" x14ac:dyDescent="0.25">
      <c r="A191" s="47" t="s">
        <v>4</v>
      </c>
      <c r="B191" s="10" t="s">
        <v>5</v>
      </c>
      <c r="C191" s="10" t="s">
        <v>6</v>
      </c>
      <c r="D191" s="10" t="s">
        <v>37</v>
      </c>
      <c r="E191" s="10" t="s">
        <v>7</v>
      </c>
      <c r="F191" s="11" t="s">
        <v>8</v>
      </c>
      <c r="G191" s="11" t="s">
        <v>9</v>
      </c>
      <c r="H191" s="87" t="s">
        <v>53</v>
      </c>
      <c r="I191" s="87" t="s">
        <v>54</v>
      </c>
      <c r="J191" s="12" t="s">
        <v>14</v>
      </c>
      <c r="K191" s="12" t="s">
        <v>15</v>
      </c>
      <c r="L191" s="12" t="s">
        <v>38</v>
      </c>
      <c r="M191" s="12" t="s">
        <v>16</v>
      </c>
      <c r="N191" s="237"/>
      <c r="O191" s="237"/>
      <c r="P191" s="237"/>
      <c r="Q191" s="237"/>
      <c r="R191" s="229"/>
    </row>
    <row r="192" spans="1:18" s="8" customFormat="1" ht="15.75" x14ac:dyDescent="0.25">
      <c r="A192" s="49" t="s">
        <v>131</v>
      </c>
      <c r="B192" s="50"/>
      <c r="C192" s="50"/>
      <c r="D192" s="50"/>
      <c r="E192" s="50"/>
      <c r="F192" s="50"/>
      <c r="G192" s="50"/>
      <c r="H192" s="50"/>
      <c r="I192" s="50"/>
      <c r="J192" s="50"/>
      <c r="K192" s="50"/>
      <c r="L192" s="50"/>
      <c r="M192" s="50"/>
      <c r="N192" s="50"/>
      <c r="O192" s="50"/>
      <c r="P192" s="50"/>
      <c r="Q192" s="50"/>
      <c r="R192" s="51"/>
    </row>
    <row r="193" spans="1:19" s="22" customFormat="1" ht="45" x14ac:dyDescent="0.25">
      <c r="A193" s="48" t="s">
        <v>213</v>
      </c>
      <c r="B193" s="40" t="s">
        <v>219</v>
      </c>
      <c r="C193" s="40" t="s">
        <v>34</v>
      </c>
      <c r="D193" s="30">
        <v>4949837019</v>
      </c>
      <c r="E193" s="21">
        <f>+D193/F287</f>
        <v>6335.8562634881382</v>
      </c>
      <c r="F193" s="101">
        <v>0.5</v>
      </c>
      <c r="G193" s="21">
        <f>+E193*F193</f>
        <v>3167.9281317440691</v>
      </c>
      <c r="H193" s="242">
        <v>16000</v>
      </c>
      <c r="I193" s="125">
        <f>10002.34*F193</f>
        <v>5001.17</v>
      </c>
      <c r="J193" s="74" t="s">
        <v>98</v>
      </c>
      <c r="K193" s="39" t="s">
        <v>221</v>
      </c>
      <c r="L193" s="248">
        <f>+$C$246</f>
        <v>2613.2566186379686</v>
      </c>
      <c r="M193" s="124">
        <f>+G193</f>
        <v>3167.9281317440691</v>
      </c>
      <c r="N193" s="88" t="s">
        <v>159</v>
      </c>
      <c r="O193" s="282" t="s">
        <v>35</v>
      </c>
      <c r="P193" s="282" t="s">
        <v>35</v>
      </c>
      <c r="Q193" s="282" t="s">
        <v>35</v>
      </c>
      <c r="R193" s="105" t="s">
        <v>223</v>
      </c>
      <c r="S193" s="22" t="s">
        <v>233</v>
      </c>
    </row>
    <row r="194" spans="1:19" s="22" customFormat="1" ht="60" x14ac:dyDescent="0.25">
      <c r="A194" s="48" t="s">
        <v>214</v>
      </c>
      <c r="B194" s="40" t="s">
        <v>50</v>
      </c>
      <c r="C194" s="40" t="s">
        <v>34</v>
      </c>
      <c r="D194" s="30">
        <v>5245513619</v>
      </c>
      <c r="E194" s="21">
        <f>+D194/F286</f>
        <v>7110.4686743019338</v>
      </c>
      <c r="F194" s="101">
        <v>0.33</v>
      </c>
      <c r="G194" s="21">
        <f>+E194*F194</f>
        <v>2346.4546625196381</v>
      </c>
      <c r="H194" s="243"/>
      <c r="I194" s="125">
        <f>13367.27*F194</f>
        <v>4411.1991000000007</v>
      </c>
      <c r="J194" s="74" t="s">
        <v>98</v>
      </c>
      <c r="K194" s="39" t="s">
        <v>222</v>
      </c>
      <c r="L194" s="249"/>
      <c r="M194" s="124">
        <f t="shared" ref="M194:M198" si="12">+G194</f>
        <v>2346.4546625196381</v>
      </c>
      <c r="N194" s="88" t="s">
        <v>159</v>
      </c>
      <c r="O194" s="282"/>
      <c r="P194" s="282"/>
      <c r="Q194" s="282"/>
      <c r="R194" s="105" t="s">
        <v>224</v>
      </c>
      <c r="S194" s="22" t="s">
        <v>232</v>
      </c>
    </row>
    <row r="195" spans="1:19" s="22" customFormat="1" ht="60" x14ac:dyDescent="0.25">
      <c r="A195" s="48" t="s">
        <v>215</v>
      </c>
      <c r="B195" s="40" t="s">
        <v>50</v>
      </c>
      <c r="C195" s="40" t="s">
        <v>34</v>
      </c>
      <c r="D195" s="104">
        <v>3481312907</v>
      </c>
      <c r="E195" s="21">
        <f>+D195/F286</f>
        <v>4719.0357643920361</v>
      </c>
      <c r="F195" s="101">
        <v>0.51</v>
      </c>
      <c r="G195" s="21">
        <f t="shared" ref="G195:G198" si="13">+E195*F195</f>
        <v>2406.7082398399384</v>
      </c>
      <c r="H195" s="243"/>
      <c r="I195" s="125">
        <f>15997.38*F195</f>
        <v>8158.6637999999994</v>
      </c>
      <c r="J195" s="74" t="s">
        <v>98</v>
      </c>
      <c r="K195" s="39" t="s">
        <v>225</v>
      </c>
      <c r="L195" s="249"/>
      <c r="M195" s="124">
        <f t="shared" si="12"/>
        <v>2406.7082398399384</v>
      </c>
      <c r="N195" s="88" t="s">
        <v>159</v>
      </c>
      <c r="O195" s="282"/>
      <c r="P195" s="282"/>
      <c r="Q195" s="282"/>
      <c r="R195" s="105"/>
      <c r="S195" s="22" t="s">
        <v>231</v>
      </c>
    </row>
    <row r="196" spans="1:19" s="22" customFormat="1" ht="75" x14ac:dyDescent="0.25">
      <c r="A196" s="48" t="s">
        <v>216</v>
      </c>
      <c r="B196" s="40" t="s">
        <v>50</v>
      </c>
      <c r="C196" s="40" t="s">
        <v>34</v>
      </c>
      <c r="D196" s="30">
        <v>1215958111</v>
      </c>
      <c r="E196" s="21">
        <f>+D196/F278</f>
        <v>2447.0881686456028</v>
      </c>
      <c r="F196" s="101">
        <v>1</v>
      </c>
      <c r="G196" s="21">
        <f t="shared" ref="G196:G197" si="14">+E196*F196</f>
        <v>2447.0881686456028</v>
      </c>
      <c r="H196" s="243"/>
      <c r="I196" s="125">
        <f>6754*F196</f>
        <v>6754</v>
      </c>
      <c r="J196" s="74" t="s">
        <v>98</v>
      </c>
      <c r="K196" s="39" t="s">
        <v>226</v>
      </c>
      <c r="L196" s="249"/>
      <c r="M196" s="124">
        <f t="shared" ref="M196:M197" si="15">+G196</f>
        <v>2447.0881686456028</v>
      </c>
      <c r="N196" s="88" t="s">
        <v>159</v>
      </c>
      <c r="O196" s="282"/>
      <c r="P196" s="282"/>
      <c r="Q196" s="282"/>
      <c r="R196" s="105"/>
      <c r="S196" s="22" t="s">
        <v>230</v>
      </c>
    </row>
    <row r="197" spans="1:19" s="22" customFormat="1" ht="60" x14ac:dyDescent="0.25">
      <c r="A197" s="48" t="s">
        <v>217</v>
      </c>
      <c r="B197" s="40" t="s">
        <v>50</v>
      </c>
      <c r="C197" s="40" t="s">
        <v>34</v>
      </c>
      <c r="D197" s="104">
        <v>755951104</v>
      </c>
      <c r="E197" s="21">
        <f>+D197/F281</f>
        <v>1333.9528921828128</v>
      </c>
      <c r="F197" s="101">
        <v>1</v>
      </c>
      <c r="G197" s="21">
        <f t="shared" si="14"/>
        <v>1333.9528921828128</v>
      </c>
      <c r="H197" s="243"/>
      <c r="I197" s="125">
        <f>2943.99*F197</f>
        <v>2943.99</v>
      </c>
      <c r="J197" s="74" t="s">
        <v>98</v>
      </c>
      <c r="K197" s="39" t="s">
        <v>227</v>
      </c>
      <c r="L197" s="249"/>
      <c r="M197" s="124">
        <f t="shared" si="15"/>
        <v>1333.9528921828128</v>
      </c>
      <c r="N197" s="88" t="s">
        <v>159</v>
      </c>
      <c r="O197" s="282"/>
      <c r="P197" s="282"/>
      <c r="Q197" s="282"/>
      <c r="R197" s="105"/>
      <c r="S197" s="22" t="s">
        <v>229</v>
      </c>
    </row>
    <row r="198" spans="1:19" s="8" customFormat="1" ht="60" x14ac:dyDescent="0.25">
      <c r="A198" s="75" t="s">
        <v>218</v>
      </c>
      <c r="B198" s="40" t="s">
        <v>220</v>
      </c>
      <c r="C198" s="40" t="s">
        <v>34</v>
      </c>
      <c r="D198" s="30">
        <v>816663198</v>
      </c>
      <c r="E198" s="103">
        <f>+D198/F281</f>
        <v>1441.085579671784</v>
      </c>
      <c r="F198" s="101">
        <v>0.67</v>
      </c>
      <c r="G198" s="21">
        <f t="shared" si="13"/>
        <v>965.52733838009533</v>
      </c>
      <c r="H198" s="243"/>
      <c r="I198" s="125">
        <f>17014*F198</f>
        <v>11399.380000000001</v>
      </c>
      <c r="J198" s="74" t="s">
        <v>98</v>
      </c>
      <c r="K198" s="39" t="s">
        <v>228</v>
      </c>
      <c r="L198" s="249"/>
      <c r="M198" s="124">
        <f t="shared" si="12"/>
        <v>965.52733838009533</v>
      </c>
      <c r="N198" s="88" t="s">
        <v>159</v>
      </c>
      <c r="O198" s="282"/>
      <c r="P198" s="282"/>
      <c r="Q198" s="282"/>
      <c r="R198" s="106"/>
      <c r="S198" s="22" t="s">
        <v>229</v>
      </c>
    </row>
    <row r="199" spans="1:19" s="22" customFormat="1" ht="48" customHeight="1" x14ac:dyDescent="0.25">
      <c r="A199" s="244" t="s">
        <v>32</v>
      </c>
      <c r="B199" s="245"/>
      <c r="C199" s="245"/>
      <c r="D199" s="245"/>
      <c r="E199" s="245"/>
      <c r="F199" s="245"/>
      <c r="G199" s="245"/>
      <c r="H199" s="163" t="s">
        <v>35</v>
      </c>
      <c r="I199" s="147">
        <f>SUM(I193:I198)</f>
        <v>38668.402900000001</v>
      </c>
      <c r="J199" s="286" t="s">
        <v>51</v>
      </c>
      <c r="K199" s="287"/>
      <c r="L199" s="163" t="s">
        <v>35</v>
      </c>
      <c r="M199" s="164">
        <f>SUM(M193:M198)</f>
        <v>12667.659433312157</v>
      </c>
      <c r="N199" s="163" t="s">
        <v>35</v>
      </c>
      <c r="O199" s="282"/>
      <c r="P199" s="282"/>
      <c r="Q199" s="282"/>
      <c r="R199" s="105"/>
    </row>
    <row r="200" spans="1:19" ht="30" customHeight="1" x14ac:dyDescent="0.25">
      <c r="A200" s="220" t="s">
        <v>17</v>
      </c>
      <c r="B200" s="221"/>
      <c r="C200" s="221"/>
      <c r="D200" s="221"/>
      <c r="E200" s="221"/>
      <c r="F200" s="221"/>
      <c r="G200" s="221"/>
      <c r="H200" s="221"/>
      <c r="I200" s="221"/>
      <c r="J200" s="221"/>
      <c r="K200" s="221"/>
      <c r="L200" s="221"/>
      <c r="M200" s="222"/>
      <c r="N200" s="230" t="s">
        <v>35</v>
      </c>
      <c r="O200" s="231"/>
      <c r="P200" s="231"/>
      <c r="Q200" s="231"/>
      <c r="R200" s="232"/>
    </row>
    <row r="201" spans="1:19" ht="15.75" customHeight="1" thickBot="1" x14ac:dyDescent="0.3">
      <c r="A201" s="223"/>
      <c r="B201" s="224"/>
      <c r="C201" s="224"/>
      <c r="D201" s="224"/>
      <c r="E201" s="224"/>
      <c r="F201" s="224"/>
      <c r="G201" s="224"/>
      <c r="H201" s="224"/>
      <c r="I201" s="224"/>
      <c r="J201" s="224"/>
      <c r="K201" s="224"/>
      <c r="L201" s="224"/>
      <c r="M201" s="225"/>
      <c r="N201" s="233"/>
      <c r="O201" s="234"/>
      <c r="P201" s="234"/>
      <c r="Q201" s="234"/>
      <c r="R201" s="235"/>
    </row>
    <row r="202" spans="1:19" s="46" customFormat="1" ht="16.5" thickBot="1" x14ac:dyDescent="0.3">
      <c r="A202" s="128"/>
      <c r="B202" s="128"/>
      <c r="C202" s="128"/>
      <c r="D202" s="128"/>
      <c r="E202" s="128"/>
      <c r="F202" s="128"/>
      <c r="G202" s="128"/>
      <c r="H202" s="128"/>
      <c r="I202" s="128"/>
      <c r="J202" s="128"/>
      <c r="K202" s="128"/>
      <c r="L202" s="128"/>
      <c r="M202" s="128"/>
      <c r="N202" s="34"/>
      <c r="O202" s="34"/>
      <c r="P202" s="34"/>
      <c r="Q202" s="34"/>
      <c r="R202" s="34"/>
    </row>
    <row r="203" spans="1:19" ht="30.75" customHeight="1" thickBot="1" x14ac:dyDescent="0.3">
      <c r="A203" s="83">
        <f>+'RESUMEN EVALUACIÓN'!A19</f>
        <v>14</v>
      </c>
      <c r="B203" s="226" t="str">
        <f>+'RESUMEN EVALUACIÓN'!B19</f>
        <v>IMAGEN Y MARCA S.A.S</v>
      </c>
      <c r="C203" s="226"/>
      <c r="D203" s="226"/>
      <c r="E203" s="226"/>
      <c r="F203" s="226"/>
      <c r="G203" s="226"/>
      <c r="H203" s="226"/>
      <c r="I203" s="226"/>
      <c r="J203" s="226"/>
      <c r="K203" s="226"/>
      <c r="L203" s="226"/>
      <c r="M203" s="226"/>
      <c r="N203" s="226"/>
      <c r="O203" s="226"/>
      <c r="P203" s="226"/>
      <c r="Q203" s="226"/>
      <c r="R203" s="227"/>
    </row>
    <row r="204" spans="1:19" ht="65.25" customHeight="1" x14ac:dyDescent="0.25">
      <c r="A204" s="281" t="s">
        <v>21</v>
      </c>
      <c r="B204" s="239"/>
      <c r="C204" s="239"/>
      <c r="D204" s="239"/>
      <c r="E204" s="240"/>
      <c r="F204" s="127"/>
      <c r="G204" s="127"/>
      <c r="H204" s="241" t="s">
        <v>87</v>
      </c>
      <c r="I204" s="240"/>
      <c r="J204" s="241" t="s">
        <v>88</v>
      </c>
      <c r="K204" s="239"/>
      <c r="L204" s="239" t="s">
        <v>13</v>
      </c>
      <c r="M204" s="240"/>
      <c r="N204" s="236" t="s">
        <v>89</v>
      </c>
      <c r="O204" s="238" t="s">
        <v>92</v>
      </c>
      <c r="P204" s="236" t="s">
        <v>91</v>
      </c>
      <c r="Q204" s="236" t="s">
        <v>90</v>
      </c>
      <c r="R204" s="228" t="s">
        <v>19</v>
      </c>
    </row>
    <row r="205" spans="1:19" ht="77.25" customHeight="1" x14ac:dyDescent="0.25">
      <c r="A205" s="47" t="s">
        <v>4</v>
      </c>
      <c r="B205" s="10" t="s">
        <v>5</v>
      </c>
      <c r="C205" s="10" t="s">
        <v>6</v>
      </c>
      <c r="D205" s="10" t="s">
        <v>37</v>
      </c>
      <c r="E205" s="10" t="s">
        <v>7</v>
      </c>
      <c r="F205" s="11" t="s">
        <v>8</v>
      </c>
      <c r="G205" s="11" t="s">
        <v>9</v>
      </c>
      <c r="H205" s="87" t="s">
        <v>53</v>
      </c>
      <c r="I205" s="87" t="s">
        <v>54</v>
      </c>
      <c r="J205" s="12" t="s">
        <v>14</v>
      </c>
      <c r="K205" s="12" t="s">
        <v>15</v>
      </c>
      <c r="L205" s="12" t="s">
        <v>38</v>
      </c>
      <c r="M205" s="12" t="s">
        <v>16</v>
      </c>
      <c r="N205" s="237"/>
      <c r="O205" s="237"/>
      <c r="P205" s="237"/>
      <c r="Q205" s="237"/>
      <c r="R205" s="229"/>
    </row>
    <row r="206" spans="1:19" s="8" customFormat="1" ht="15.75" x14ac:dyDescent="0.25">
      <c r="A206" s="49" t="s">
        <v>132</v>
      </c>
      <c r="B206" s="50"/>
      <c r="C206" s="50"/>
      <c r="D206" s="50"/>
      <c r="E206" s="50"/>
      <c r="F206" s="50"/>
      <c r="G206" s="50"/>
      <c r="H206" s="50"/>
      <c r="I206" s="50"/>
      <c r="J206" s="50"/>
      <c r="K206" s="50"/>
      <c r="L206" s="50"/>
      <c r="M206" s="50"/>
      <c r="N206" s="50"/>
      <c r="O206" s="50"/>
      <c r="P206" s="50"/>
      <c r="Q206" s="50"/>
      <c r="R206" s="51"/>
    </row>
    <row r="207" spans="1:19" s="22" customFormat="1" ht="81.75" customHeight="1" x14ac:dyDescent="0.25">
      <c r="A207" s="48" t="s">
        <v>234</v>
      </c>
      <c r="B207" s="40" t="s">
        <v>235</v>
      </c>
      <c r="C207" s="40" t="s">
        <v>34</v>
      </c>
      <c r="D207" s="30">
        <v>1741397654</v>
      </c>
      <c r="E207" s="21">
        <f>D207/F282</f>
        <v>2954.0248583545376</v>
      </c>
      <c r="F207" s="101">
        <v>1</v>
      </c>
      <c r="G207" s="21">
        <f>+E207*F207</f>
        <v>2954.0248583545376</v>
      </c>
      <c r="H207" s="307">
        <v>16000</v>
      </c>
      <c r="I207" s="125">
        <v>75321.179999999993</v>
      </c>
      <c r="J207" s="74" t="s">
        <v>98</v>
      </c>
      <c r="K207" s="39" t="s">
        <v>236</v>
      </c>
      <c r="L207" s="248" t="str">
        <f>+$C$245</f>
        <v>PO. SMMLV</v>
      </c>
      <c r="M207" s="124">
        <f>+G207</f>
        <v>2954.0248583545376</v>
      </c>
      <c r="N207" s="88" t="s">
        <v>35</v>
      </c>
      <c r="O207" s="285" t="s">
        <v>35</v>
      </c>
      <c r="P207" s="285" t="s">
        <v>35</v>
      </c>
      <c r="Q207" s="285" t="s">
        <v>35</v>
      </c>
      <c r="R207" s="105" t="s">
        <v>237</v>
      </c>
    </row>
    <row r="208" spans="1:19" s="22" customFormat="1" ht="48" customHeight="1" x14ac:dyDescent="0.25">
      <c r="A208" s="48"/>
      <c r="B208" s="40"/>
      <c r="C208" s="40"/>
      <c r="D208" s="30">
        <v>0</v>
      </c>
      <c r="E208" s="21"/>
      <c r="F208" s="101">
        <v>0</v>
      </c>
      <c r="G208" s="21">
        <f t="shared" ref="G208" si="16">+E208*F208</f>
        <v>0</v>
      </c>
      <c r="H208" s="308"/>
      <c r="I208" s="125"/>
      <c r="J208" s="74" t="s">
        <v>98</v>
      </c>
      <c r="K208" s="39"/>
      <c r="L208" s="284"/>
      <c r="M208" s="124">
        <f t="shared" ref="M208" si="17">+G208</f>
        <v>0</v>
      </c>
      <c r="N208" s="88" t="s">
        <v>35</v>
      </c>
      <c r="O208" s="285"/>
      <c r="P208" s="285"/>
      <c r="Q208" s="285"/>
      <c r="R208" s="105"/>
    </row>
    <row r="209" spans="1:18" s="22" customFormat="1" ht="48" customHeight="1" x14ac:dyDescent="0.25">
      <c r="A209" s="244" t="s">
        <v>32</v>
      </c>
      <c r="B209" s="245"/>
      <c r="C209" s="245"/>
      <c r="D209" s="245"/>
      <c r="E209" s="245"/>
      <c r="F209" s="245"/>
      <c r="G209" s="245"/>
      <c r="H209" s="194" t="s">
        <v>35</v>
      </c>
      <c r="I209" s="137"/>
      <c r="J209" s="309" t="s">
        <v>51</v>
      </c>
      <c r="K209" s="310"/>
      <c r="L209" s="194" t="s">
        <v>35</v>
      </c>
      <c r="M209" s="41">
        <f>SUM(M207:M208)</f>
        <v>2954.0248583545376</v>
      </c>
      <c r="N209" s="194" t="s">
        <v>35</v>
      </c>
      <c r="O209" s="285"/>
      <c r="P209" s="285"/>
      <c r="Q209" s="285"/>
      <c r="R209" s="105"/>
    </row>
    <row r="210" spans="1:18" ht="30" customHeight="1" x14ac:dyDescent="0.25">
      <c r="A210" s="220" t="s">
        <v>17</v>
      </c>
      <c r="B210" s="221"/>
      <c r="C210" s="221"/>
      <c r="D210" s="221"/>
      <c r="E210" s="221"/>
      <c r="F210" s="221"/>
      <c r="G210" s="221"/>
      <c r="H210" s="221"/>
      <c r="I210" s="221"/>
      <c r="J210" s="221"/>
      <c r="K210" s="221"/>
      <c r="L210" s="221"/>
      <c r="M210" s="222"/>
      <c r="N210" s="311" t="s">
        <v>35</v>
      </c>
      <c r="O210" s="312"/>
      <c r="P210" s="312"/>
      <c r="Q210" s="312"/>
      <c r="R210" s="313"/>
    </row>
    <row r="211" spans="1:18" ht="15.75" customHeight="1" thickBot="1" x14ac:dyDescent="0.3">
      <c r="A211" s="223"/>
      <c r="B211" s="224"/>
      <c r="C211" s="224"/>
      <c r="D211" s="224"/>
      <c r="E211" s="224"/>
      <c r="F211" s="224"/>
      <c r="G211" s="224"/>
      <c r="H211" s="224"/>
      <c r="I211" s="224"/>
      <c r="J211" s="224"/>
      <c r="K211" s="224"/>
      <c r="L211" s="224"/>
      <c r="M211" s="225"/>
      <c r="N211" s="314"/>
      <c r="O211" s="315"/>
      <c r="P211" s="315"/>
      <c r="Q211" s="315"/>
      <c r="R211" s="316"/>
    </row>
    <row r="212" spans="1:18" s="46" customFormat="1" ht="16.5" thickBot="1" x14ac:dyDescent="0.3">
      <c r="A212" s="128"/>
      <c r="B212" s="128"/>
      <c r="C212" s="128"/>
      <c r="D212" s="128"/>
      <c r="E212" s="128"/>
      <c r="F212" s="128"/>
      <c r="G212" s="128"/>
      <c r="H212" s="128"/>
      <c r="I212" s="128"/>
      <c r="J212" s="128"/>
      <c r="K212" s="128"/>
      <c r="L212" s="128"/>
      <c r="M212" s="128"/>
      <c r="N212" s="34"/>
      <c r="O212" s="34"/>
      <c r="P212" s="34"/>
      <c r="Q212" s="34"/>
      <c r="R212" s="34"/>
    </row>
    <row r="213" spans="1:18" ht="30.75" customHeight="1" thickBot="1" x14ac:dyDescent="0.3">
      <c r="A213" s="83">
        <f>+'RESUMEN EVALUACIÓN'!A20</f>
        <v>15</v>
      </c>
      <c r="B213" s="226" t="str">
        <f>+'RESUMEN EVALUACIÓN'!B20</f>
        <v>INGEDEUR SAS</v>
      </c>
      <c r="C213" s="226"/>
      <c r="D213" s="226"/>
      <c r="E213" s="226"/>
      <c r="F213" s="226"/>
      <c r="G213" s="226"/>
      <c r="H213" s="226"/>
      <c r="I213" s="226"/>
      <c r="J213" s="226"/>
      <c r="K213" s="226"/>
      <c r="L213" s="226"/>
      <c r="M213" s="226"/>
      <c r="N213" s="226"/>
      <c r="O213" s="226"/>
      <c r="P213" s="226"/>
      <c r="Q213" s="226"/>
      <c r="R213" s="227"/>
    </row>
    <row r="214" spans="1:18" ht="65.25" customHeight="1" x14ac:dyDescent="0.25">
      <c r="A214" s="281" t="s">
        <v>21</v>
      </c>
      <c r="B214" s="239"/>
      <c r="C214" s="239"/>
      <c r="D214" s="239"/>
      <c r="E214" s="240"/>
      <c r="F214" s="127"/>
      <c r="G214" s="127"/>
      <c r="H214" s="241" t="s">
        <v>87</v>
      </c>
      <c r="I214" s="240"/>
      <c r="J214" s="241" t="s">
        <v>88</v>
      </c>
      <c r="K214" s="239"/>
      <c r="L214" s="239" t="s">
        <v>13</v>
      </c>
      <c r="M214" s="240"/>
      <c r="N214" s="236" t="s">
        <v>89</v>
      </c>
      <c r="O214" s="238" t="s">
        <v>92</v>
      </c>
      <c r="P214" s="236" t="s">
        <v>91</v>
      </c>
      <c r="Q214" s="236" t="s">
        <v>90</v>
      </c>
      <c r="R214" s="228" t="s">
        <v>19</v>
      </c>
    </row>
    <row r="215" spans="1:18" ht="77.25" customHeight="1" x14ac:dyDescent="0.25">
      <c r="A215" s="47" t="s">
        <v>4</v>
      </c>
      <c r="B215" s="10" t="s">
        <v>5</v>
      </c>
      <c r="C215" s="10" t="s">
        <v>6</v>
      </c>
      <c r="D215" s="10" t="s">
        <v>37</v>
      </c>
      <c r="E215" s="10" t="s">
        <v>7</v>
      </c>
      <c r="F215" s="11" t="s">
        <v>8</v>
      </c>
      <c r="G215" s="11" t="s">
        <v>9</v>
      </c>
      <c r="H215" s="87" t="s">
        <v>53</v>
      </c>
      <c r="I215" s="87" t="s">
        <v>54</v>
      </c>
      <c r="J215" s="12" t="s">
        <v>14</v>
      </c>
      <c r="K215" s="12" t="s">
        <v>15</v>
      </c>
      <c r="L215" s="12" t="s">
        <v>38</v>
      </c>
      <c r="M215" s="12" t="s">
        <v>16</v>
      </c>
      <c r="N215" s="237"/>
      <c r="O215" s="237"/>
      <c r="P215" s="237"/>
      <c r="Q215" s="237"/>
      <c r="R215" s="229"/>
    </row>
    <row r="216" spans="1:18" s="8" customFormat="1" ht="15.75" x14ac:dyDescent="0.25">
      <c r="A216" s="49" t="s">
        <v>133</v>
      </c>
      <c r="B216" s="50"/>
      <c r="C216" s="50"/>
      <c r="D216" s="50"/>
      <c r="E216" s="50"/>
      <c r="F216" s="50"/>
      <c r="G216" s="50"/>
      <c r="H216" s="50"/>
      <c r="I216" s="50"/>
      <c r="J216" s="50"/>
      <c r="K216" s="50"/>
      <c r="L216" s="50"/>
      <c r="M216" s="50"/>
      <c r="N216" s="50"/>
      <c r="O216" s="50"/>
      <c r="P216" s="50"/>
      <c r="Q216" s="50"/>
      <c r="R216" s="51"/>
    </row>
    <row r="217" spans="1:18" s="22" customFormat="1" ht="63" customHeight="1" x14ac:dyDescent="0.25">
      <c r="A217" s="48" t="s">
        <v>238</v>
      </c>
      <c r="B217" s="40" t="s">
        <v>239</v>
      </c>
      <c r="C217" s="40" t="s">
        <v>34</v>
      </c>
      <c r="D217" s="30">
        <v>10450000000</v>
      </c>
      <c r="E217" s="21">
        <f>D217/F285</f>
        <v>15156.899290018928</v>
      </c>
      <c r="F217" s="101">
        <v>1</v>
      </c>
      <c r="G217" s="21">
        <f>+E217*F217</f>
        <v>15156.899290018928</v>
      </c>
      <c r="H217" s="242">
        <v>16000</v>
      </c>
      <c r="I217" s="125">
        <v>26752</v>
      </c>
      <c r="J217" s="74" t="s">
        <v>98</v>
      </c>
      <c r="K217" s="39" t="s">
        <v>240</v>
      </c>
      <c r="L217" s="248" t="str">
        <f>+$C$245</f>
        <v>PO. SMMLV</v>
      </c>
      <c r="M217" s="124">
        <f>+G217</f>
        <v>15156.899290018928</v>
      </c>
      <c r="N217" s="165" t="s">
        <v>35</v>
      </c>
      <c r="O217" s="317" t="s">
        <v>35</v>
      </c>
      <c r="P217" s="294" t="s">
        <v>35</v>
      </c>
      <c r="Q217" s="294" t="s">
        <v>35</v>
      </c>
      <c r="R217" s="105" t="s">
        <v>241</v>
      </c>
    </row>
    <row r="218" spans="1:18" s="22" customFormat="1" ht="79.5" customHeight="1" x14ac:dyDescent="0.25">
      <c r="A218" s="48" t="s">
        <v>242</v>
      </c>
      <c r="B218" s="40" t="s">
        <v>243</v>
      </c>
      <c r="C218" s="40" t="s">
        <v>34</v>
      </c>
      <c r="D218" s="30">
        <v>3605952693</v>
      </c>
      <c r="E218" s="21">
        <f>D218/F286</f>
        <v>4887.9891516665602</v>
      </c>
      <c r="F218" s="101">
        <v>0.5</v>
      </c>
      <c r="G218" s="21">
        <f>E218*F218</f>
        <v>2443.9945758332801</v>
      </c>
      <c r="H218" s="243"/>
      <c r="I218" s="125">
        <v>3608.1289999999999</v>
      </c>
      <c r="J218" s="74" t="s">
        <v>98</v>
      </c>
      <c r="K218" s="39" t="s">
        <v>244</v>
      </c>
      <c r="L218" s="249"/>
      <c r="M218" s="124">
        <f t="shared" ref="M218" si="18">+G218</f>
        <v>2443.9945758332801</v>
      </c>
      <c r="N218" s="165" t="s">
        <v>35</v>
      </c>
      <c r="O218" s="317"/>
      <c r="P218" s="294"/>
      <c r="Q218" s="294"/>
      <c r="R218" s="105" t="s">
        <v>245</v>
      </c>
    </row>
    <row r="219" spans="1:18" s="22" customFormat="1" ht="48" customHeight="1" x14ac:dyDescent="0.25">
      <c r="A219" s="244" t="s">
        <v>32</v>
      </c>
      <c r="B219" s="245"/>
      <c r="C219" s="245"/>
      <c r="D219" s="245"/>
      <c r="E219" s="245"/>
      <c r="F219" s="245"/>
      <c r="G219" s="245"/>
      <c r="H219" s="190" t="s">
        <v>35</v>
      </c>
      <c r="I219" s="137"/>
      <c r="J219" s="295" t="s">
        <v>51</v>
      </c>
      <c r="K219" s="296"/>
      <c r="L219" s="190" t="s">
        <v>35</v>
      </c>
      <c r="M219" s="41">
        <f>SUM(M217:M218)</f>
        <v>17600.893865852209</v>
      </c>
      <c r="N219" s="190" t="s">
        <v>35</v>
      </c>
      <c r="O219" s="317"/>
      <c r="P219" s="294"/>
      <c r="Q219" s="294"/>
      <c r="R219" s="105"/>
    </row>
    <row r="220" spans="1:18" ht="30" customHeight="1" x14ac:dyDescent="0.25">
      <c r="A220" s="220" t="s">
        <v>17</v>
      </c>
      <c r="B220" s="221"/>
      <c r="C220" s="221"/>
      <c r="D220" s="221"/>
      <c r="E220" s="221"/>
      <c r="F220" s="221"/>
      <c r="G220" s="221"/>
      <c r="H220" s="221"/>
      <c r="I220" s="221"/>
      <c r="J220" s="221"/>
      <c r="K220" s="221"/>
      <c r="L220" s="221"/>
      <c r="M220" s="222"/>
      <c r="N220" s="297" t="s">
        <v>35</v>
      </c>
      <c r="O220" s="298"/>
      <c r="P220" s="298"/>
      <c r="Q220" s="298"/>
      <c r="R220" s="299"/>
    </row>
    <row r="221" spans="1:18" ht="15.75" customHeight="1" thickBot="1" x14ac:dyDescent="0.3">
      <c r="A221" s="223"/>
      <c r="B221" s="224"/>
      <c r="C221" s="224"/>
      <c r="D221" s="224"/>
      <c r="E221" s="224"/>
      <c r="F221" s="224"/>
      <c r="G221" s="224"/>
      <c r="H221" s="224"/>
      <c r="I221" s="224"/>
      <c r="J221" s="224"/>
      <c r="K221" s="224"/>
      <c r="L221" s="224"/>
      <c r="M221" s="225"/>
      <c r="N221" s="300"/>
      <c r="O221" s="301"/>
      <c r="P221" s="301"/>
      <c r="Q221" s="301"/>
      <c r="R221" s="302"/>
    </row>
    <row r="222" spans="1:18" s="46" customFormat="1" ht="16.5" thickBot="1" x14ac:dyDescent="0.3">
      <c r="A222" s="128"/>
      <c r="B222" s="128"/>
      <c r="C222" s="128"/>
      <c r="D222" s="128"/>
      <c r="E222" s="128"/>
      <c r="F222" s="128"/>
      <c r="G222" s="128"/>
      <c r="H222" s="128"/>
      <c r="I222" s="128"/>
      <c r="J222" s="128"/>
      <c r="K222" s="128"/>
      <c r="L222" s="128"/>
      <c r="M222" s="128"/>
      <c r="N222" s="34"/>
      <c r="O222" s="34"/>
      <c r="P222" s="34"/>
      <c r="Q222" s="34"/>
      <c r="R222" s="34"/>
    </row>
    <row r="223" spans="1:18" ht="30.75" customHeight="1" thickBot="1" x14ac:dyDescent="0.3">
      <c r="A223" s="83">
        <f>+'RESUMEN EVALUACIÓN'!A21</f>
        <v>16</v>
      </c>
      <c r="B223" s="226" t="str">
        <f>+'RESUMEN EVALUACIÓN'!B21</f>
        <v>PROFESIONALES ASOCIADOS LTDA</v>
      </c>
      <c r="C223" s="226"/>
      <c r="D223" s="226"/>
      <c r="E223" s="226"/>
      <c r="F223" s="226"/>
      <c r="G223" s="226"/>
      <c r="H223" s="226"/>
      <c r="I223" s="226"/>
      <c r="J223" s="226"/>
      <c r="K223" s="226"/>
      <c r="L223" s="226"/>
      <c r="M223" s="226"/>
      <c r="N223" s="226"/>
      <c r="O223" s="226"/>
      <c r="P223" s="226"/>
      <c r="Q223" s="226"/>
      <c r="R223" s="227"/>
    </row>
    <row r="224" spans="1:18" ht="65.25" customHeight="1" x14ac:dyDescent="0.25">
      <c r="A224" s="281" t="s">
        <v>21</v>
      </c>
      <c r="B224" s="239"/>
      <c r="C224" s="239"/>
      <c r="D224" s="239"/>
      <c r="E224" s="240"/>
      <c r="F224" s="127"/>
      <c r="G224" s="127"/>
      <c r="H224" s="241" t="s">
        <v>87</v>
      </c>
      <c r="I224" s="240"/>
      <c r="J224" s="241" t="s">
        <v>88</v>
      </c>
      <c r="K224" s="239"/>
      <c r="L224" s="239" t="s">
        <v>13</v>
      </c>
      <c r="M224" s="240"/>
      <c r="N224" s="236" t="s">
        <v>89</v>
      </c>
      <c r="O224" s="238" t="s">
        <v>92</v>
      </c>
      <c r="P224" s="236" t="s">
        <v>91</v>
      </c>
      <c r="Q224" s="236" t="s">
        <v>90</v>
      </c>
      <c r="R224" s="228" t="s">
        <v>19</v>
      </c>
    </row>
    <row r="225" spans="1:18" ht="77.25" customHeight="1" x14ac:dyDescent="0.25">
      <c r="A225" s="47" t="s">
        <v>4</v>
      </c>
      <c r="B225" s="10" t="s">
        <v>5</v>
      </c>
      <c r="C225" s="10" t="s">
        <v>6</v>
      </c>
      <c r="D225" s="10" t="s">
        <v>37</v>
      </c>
      <c r="E225" s="10" t="s">
        <v>7</v>
      </c>
      <c r="F225" s="11" t="s">
        <v>8</v>
      </c>
      <c r="G225" s="11" t="s">
        <v>9</v>
      </c>
      <c r="H225" s="87" t="s">
        <v>53</v>
      </c>
      <c r="I225" s="87" t="s">
        <v>54</v>
      </c>
      <c r="J225" s="12" t="s">
        <v>14</v>
      </c>
      <c r="K225" s="12" t="s">
        <v>15</v>
      </c>
      <c r="L225" s="12" t="s">
        <v>38</v>
      </c>
      <c r="M225" s="12" t="s">
        <v>16</v>
      </c>
      <c r="N225" s="237"/>
      <c r="O225" s="237"/>
      <c r="P225" s="237"/>
      <c r="Q225" s="237"/>
      <c r="R225" s="229"/>
    </row>
    <row r="226" spans="1:18" s="8" customFormat="1" ht="15.75" x14ac:dyDescent="0.25">
      <c r="A226" s="49" t="s">
        <v>134</v>
      </c>
      <c r="B226" s="50"/>
      <c r="C226" s="50"/>
      <c r="D226" s="50"/>
      <c r="E226" s="50"/>
      <c r="F226" s="50"/>
      <c r="G226" s="50"/>
      <c r="H226" s="50"/>
      <c r="I226" s="50"/>
      <c r="J226" s="50"/>
      <c r="K226" s="50"/>
      <c r="L226" s="50"/>
      <c r="M226" s="50"/>
      <c r="N226" s="50"/>
      <c r="O226" s="50"/>
      <c r="P226" s="50"/>
      <c r="Q226" s="50"/>
      <c r="R226" s="51"/>
    </row>
    <row r="227" spans="1:18" s="22" customFormat="1" ht="48" customHeight="1" x14ac:dyDescent="0.25">
      <c r="A227" s="48" t="s">
        <v>246</v>
      </c>
      <c r="B227" s="40" t="s">
        <v>247</v>
      </c>
      <c r="C227" s="40" t="s">
        <v>34</v>
      </c>
      <c r="D227" s="30">
        <v>26755061620</v>
      </c>
      <c r="E227" s="21">
        <f>D227/F285</f>
        <v>38806.102820343607</v>
      </c>
      <c r="F227" s="101">
        <v>0.4</v>
      </c>
      <c r="G227" s="21">
        <f>+E227*F227</f>
        <v>15522.441128137443</v>
      </c>
      <c r="H227" s="242">
        <v>16000</v>
      </c>
      <c r="I227" s="125">
        <v>25618</v>
      </c>
      <c r="J227" s="74" t="s">
        <v>98</v>
      </c>
      <c r="K227" s="39" t="s">
        <v>248</v>
      </c>
      <c r="L227" s="248" t="str">
        <f>+$C$245</f>
        <v>PO. SMMLV</v>
      </c>
      <c r="M227" s="124">
        <f>+G227</f>
        <v>15522.441128137443</v>
      </c>
      <c r="N227" s="165" t="s">
        <v>35</v>
      </c>
      <c r="O227" s="294" t="s">
        <v>35</v>
      </c>
      <c r="P227" s="294" t="s">
        <v>35</v>
      </c>
      <c r="Q227" s="294" t="s">
        <v>35</v>
      </c>
      <c r="R227" s="105"/>
    </row>
    <row r="228" spans="1:18" s="22" customFormat="1" ht="48" customHeight="1" x14ac:dyDescent="0.25">
      <c r="A228" s="48" t="s">
        <v>249</v>
      </c>
      <c r="B228" s="40" t="s">
        <v>250</v>
      </c>
      <c r="C228" s="40" t="s">
        <v>34</v>
      </c>
      <c r="D228" s="30">
        <v>16884442608</v>
      </c>
      <c r="E228" s="21">
        <f>D228/F285</f>
        <v>24489.549873450767</v>
      </c>
      <c r="F228" s="101">
        <v>0.4</v>
      </c>
      <c r="G228" s="21">
        <f t="shared" ref="G228" si="19">+E228*F228</f>
        <v>9795.8199493803077</v>
      </c>
      <c r="H228" s="243"/>
      <c r="I228" s="125">
        <v>13326</v>
      </c>
      <c r="J228" s="74" t="s">
        <v>98</v>
      </c>
      <c r="K228" s="39" t="s">
        <v>251</v>
      </c>
      <c r="L228" s="249"/>
      <c r="M228" s="124">
        <f t="shared" ref="M228" si="20">+G228</f>
        <v>9795.8199493803077</v>
      </c>
      <c r="N228" s="165" t="s">
        <v>35</v>
      </c>
      <c r="O228" s="294"/>
      <c r="P228" s="294"/>
      <c r="Q228" s="294"/>
      <c r="R228" s="105"/>
    </row>
    <row r="229" spans="1:18" s="22" customFormat="1" ht="48" customHeight="1" x14ac:dyDescent="0.25">
      <c r="A229" s="244" t="s">
        <v>32</v>
      </c>
      <c r="B229" s="245"/>
      <c r="C229" s="245"/>
      <c r="D229" s="245"/>
      <c r="E229" s="245"/>
      <c r="F229" s="245"/>
      <c r="G229" s="245"/>
      <c r="H229" s="190" t="s">
        <v>35</v>
      </c>
      <c r="I229" s="137"/>
      <c r="J229" s="295" t="s">
        <v>51</v>
      </c>
      <c r="K229" s="296"/>
      <c r="L229" s="190" t="s">
        <v>35</v>
      </c>
      <c r="M229" s="41">
        <f>SUM(M227:M228)</f>
        <v>25318.261077517753</v>
      </c>
      <c r="N229" s="190" t="s">
        <v>35</v>
      </c>
      <c r="O229" s="294"/>
      <c r="P229" s="294"/>
      <c r="Q229" s="294"/>
      <c r="R229" s="105"/>
    </row>
    <row r="230" spans="1:18" ht="30" customHeight="1" x14ac:dyDescent="0.25">
      <c r="A230" s="220" t="s">
        <v>17</v>
      </c>
      <c r="B230" s="221"/>
      <c r="C230" s="221"/>
      <c r="D230" s="221"/>
      <c r="E230" s="221"/>
      <c r="F230" s="221"/>
      <c r="G230" s="221"/>
      <c r="H230" s="221"/>
      <c r="I230" s="221"/>
      <c r="J230" s="221"/>
      <c r="K230" s="221"/>
      <c r="L230" s="221"/>
      <c r="M230" s="222"/>
      <c r="N230" s="297" t="s">
        <v>35</v>
      </c>
      <c r="O230" s="298"/>
      <c r="P230" s="298"/>
      <c r="Q230" s="298"/>
      <c r="R230" s="299"/>
    </row>
    <row r="231" spans="1:18" ht="15.75" customHeight="1" thickBot="1" x14ac:dyDescent="0.3">
      <c r="A231" s="223"/>
      <c r="B231" s="224"/>
      <c r="C231" s="224"/>
      <c r="D231" s="224"/>
      <c r="E231" s="224"/>
      <c r="F231" s="224"/>
      <c r="G231" s="224"/>
      <c r="H231" s="224"/>
      <c r="I231" s="224"/>
      <c r="J231" s="224"/>
      <c r="K231" s="224"/>
      <c r="L231" s="224"/>
      <c r="M231" s="225"/>
      <c r="N231" s="300"/>
      <c r="O231" s="301"/>
      <c r="P231" s="301"/>
      <c r="Q231" s="301"/>
      <c r="R231" s="302"/>
    </row>
    <row r="232" spans="1:18" s="46" customFormat="1" ht="16.5" thickBot="1" x14ac:dyDescent="0.3">
      <c r="A232" s="128"/>
      <c r="B232" s="128"/>
      <c r="C232" s="128"/>
      <c r="D232" s="128"/>
      <c r="E232" s="128"/>
      <c r="F232" s="128"/>
      <c r="G232" s="128"/>
      <c r="H232" s="128"/>
      <c r="I232" s="128"/>
      <c r="J232" s="128"/>
      <c r="K232" s="128"/>
      <c r="L232" s="128"/>
      <c r="M232" s="128"/>
      <c r="N232" s="34"/>
      <c r="O232" s="34"/>
      <c r="P232" s="34"/>
      <c r="Q232" s="34"/>
      <c r="R232" s="34"/>
    </row>
    <row r="233" spans="1:18" ht="30.75" customHeight="1" thickBot="1" x14ac:dyDescent="0.3">
      <c r="A233" s="83">
        <f>+'RESUMEN EVALUACIÓN'!A22</f>
        <v>17</v>
      </c>
      <c r="B233" s="226" t="str">
        <f>+'RESUMEN EVALUACIÓN'!B22</f>
        <v>SIMA LTDA</v>
      </c>
      <c r="C233" s="226"/>
      <c r="D233" s="226"/>
      <c r="E233" s="226"/>
      <c r="F233" s="226"/>
      <c r="G233" s="226"/>
      <c r="H233" s="226"/>
      <c r="I233" s="226"/>
      <c r="J233" s="226"/>
      <c r="K233" s="226"/>
      <c r="L233" s="226"/>
      <c r="M233" s="226"/>
      <c r="N233" s="226"/>
      <c r="O233" s="226"/>
      <c r="P233" s="226"/>
      <c r="Q233" s="226"/>
      <c r="R233" s="227"/>
    </row>
    <row r="234" spans="1:18" ht="65.25" customHeight="1" x14ac:dyDescent="0.25">
      <c r="A234" s="281" t="s">
        <v>21</v>
      </c>
      <c r="B234" s="239"/>
      <c r="C234" s="239"/>
      <c r="D234" s="239"/>
      <c r="E234" s="240"/>
      <c r="F234" s="127"/>
      <c r="G234" s="127"/>
      <c r="H234" s="241" t="s">
        <v>87</v>
      </c>
      <c r="I234" s="240"/>
      <c r="J234" s="241" t="s">
        <v>88</v>
      </c>
      <c r="K234" s="239"/>
      <c r="L234" s="239" t="s">
        <v>13</v>
      </c>
      <c r="M234" s="240"/>
      <c r="N234" s="236" t="s">
        <v>89</v>
      </c>
      <c r="O234" s="238" t="s">
        <v>92</v>
      </c>
      <c r="P234" s="236" t="s">
        <v>91</v>
      </c>
      <c r="Q234" s="236" t="s">
        <v>90</v>
      </c>
      <c r="R234" s="228" t="s">
        <v>19</v>
      </c>
    </row>
    <row r="235" spans="1:18" ht="77.25" customHeight="1" x14ac:dyDescent="0.25">
      <c r="A235" s="47" t="s">
        <v>4</v>
      </c>
      <c r="B235" s="10" t="s">
        <v>5</v>
      </c>
      <c r="C235" s="10" t="s">
        <v>6</v>
      </c>
      <c r="D235" s="10" t="s">
        <v>37</v>
      </c>
      <c r="E235" s="10" t="s">
        <v>7</v>
      </c>
      <c r="F235" s="11" t="s">
        <v>8</v>
      </c>
      <c r="G235" s="11" t="s">
        <v>9</v>
      </c>
      <c r="H235" s="87" t="s">
        <v>53</v>
      </c>
      <c r="I235" s="87" t="s">
        <v>54</v>
      </c>
      <c r="J235" s="12" t="s">
        <v>14</v>
      </c>
      <c r="K235" s="12" t="s">
        <v>15</v>
      </c>
      <c r="L235" s="12" t="s">
        <v>38</v>
      </c>
      <c r="M235" s="12" t="s">
        <v>16</v>
      </c>
      <c r="N235" s="237"/>
      <c r="O235" s="237"/>
      <c r="P235" s="237"/>
      <c r="Q235" s="237"/>
      <c r="R235" s="229"/>
    </row>
    <row r="236" spans="1:18" s="8" customFormat="1" ht="15.75" x14ac:dyDescent="0.25">
      <c r="A236" s="49" t="s">
        <v>135</v>
      </c>
      <c r="B236" s="50"/>
      <c r="C236" s="50"/>
      <c r="D236" s="50"/>
      <c r="E236" s="50"/>
      <c r="F236" s="50"/>
      <c r="G236" s="50"/>
      <c r="H236" s="50"/>
      <c r="I236" s="50"/>
      <c r="J236" s="50"/>
      <c r="K236" s="50"/>
      <c r="L236" s="50"/>
      <c r="M236" s="50"/>
      <c r="N236" s="50"/>
      <c r="O236" s="50"/>
      <c r="P236" s="50"/>
      <c r="Q236" s="50"/>
      <c r="R236" s="51"/>
    </row>
    <row r="237" spans="1:18" s="22" customFormat="1" ht="69.75" customHeight="1" x14ac:dyDescent="0.25">
      <c r="A237" s="48" t="s">
        <v>252</v>
      </c>
      <c r="B237" s="40" t="s">
        <v>253</v>
      </c>
      <c r="C237" s="40" t="s">
        <v>34</v>
      </c>
      <c r="D237" s="30">
        <v>5841307417</v>
      </c>
      <c r="E237" s="21">
        <f>D237/F274</f>
        <v>15311.421800786369</v>
      </c>
      <c r="F237" s="101">
        <v>0.2</v>
      </c>
      <c r="G237" s="21">
        <f>+E237*F237</f>
        <v>3062.284360157274</v>
      </c>
      <c r="H237" s="242">
        <v>16000</v>
      </c>
      <c r="I237" s="125">
        <v>12719.66</v>
      </c>
      <c r="J237" s="74" t="s">
        <v>98</v>
      </c>
      <c r="K237" s="39" t="s">
        <v>255</v>
      </c>
      <c r="L237" s="248">
        <f>+$C$246</f>
        <v>2613.2566186379686</v>
      </c>
      <c r="M237" s="124">
        <f>+G237</f>
        <v>3062.284360157274</v>
      </c>
      <c r="N237" s="88" t="s">
        <v>35</v>
      </c>
      <c r="O237" s="294" t="s">
        <v>35</v>
      </c>
      <c r="P237" s="294" t="s">
        <v>35</v>
      </c>
      <c r="Q237" s="294" t="s">
        <v>35</v>
      </c>
      <c r="R237" s="105"/>
    </row>
    <row r="238" spans="1:18" s="22" customFormat="1" ht="72.75" customHeight="1" x14ac:dyDescent="0.25">
      <c r="A238" s="48" t="s">
        <v>254</v>
      </c>
      <c r="B238" s="40" t="s">
        <v>253</v>
      </c>
      <c r="C238" s="40" t="s">
        <v>34</v>
      </c>
      <c r="D238" s="30">
        <v>2699991029</v>
      </c>
      <c r="E238" s="21">
        <f>D238/F273</f>
        <v>7541.8743826815644</v>
      </c>
      <c r="F238" s="101">
        <v>0.5</v>
      </c>
      <c r="G238" s="21">
        <f t="shared" ref="G238" si="21">+E238*F238</f>
        <v>3770.9371913407822</v>
      </c>
      <c r="H238" s="243"/>
      <c r="I238" s="125">
        <v>44683</v>
      </c>
      <c r="J238" s="74" t="s">
        <v>98</v>
      </c>
      <c r="K238" s="39" t="s">
        <v>256</v>
      </c>
      <c r="L238" s="249"/>
      <c r="M238" s="124">
        <f t="shared" ref="M238:M239" si="22">+G238</f>
        <v>3770.9371913407822</v>
      </c>
      <c r="N238" s="88" t="s">
        <v>35</v>
      </c>
      <c r="O238" s="294"/>
      <c r="P238" s="294"/>
      <c r="Q238" s="294"/>
      <c r="R238" s="105"/>
    </row>
    <row r="239" spans="1:18" s="22" customFormat="1" ht="48" customHeight="1" x14ac:dyDescent="0.25">
      <c r="A239" s="48"/>
      <c r="B239" s="40"/>
      <c r="C239" s="40" t="s">
        <v>34</v>
      </c>
      <c r="D239" s="104">
        <v>0</v>
      </c>
      <c r="E239" s="21"/>
      <c r="F239" s="101">
        <v>0</v>
      </c>
      <c r="G239" s="21">
        <f t="shared" ref="G239" si="23">+E239*F239</f>
        <v>0</v>
      </c>
      <c r="H239" s="243"/>
      <c r="I239" s="125"/>
      <c r="J239" s="74" t="s">
        <v>98</v>
      </c>
      <c r="K239" s="39"/>
      <c r="L239" s="249"/>
      <c r="M239" s="124">
        <f t="shared" si="22"/>
        <v>0</v>
      </c>
      <c r="N239" s="88" t="s">
        <v>35</v>
      </c>
      <c r="O239" s="294"/>
      <c r="P239" s="294"/>
      <c r="Q239" s="294"/>
      <c r="R239" s="105"/>
    </row>
    <row r="240" spans="1:18" s="22" customFormat="1" ht="48" customHeight="1" x14ac:dyDescent="0.25">
      <c r="A240" s="244" t="s">
        <v>32</v>
      </c>
      <c r="B240" s="245"/>
      <c r="C240" s="245"/>
      <c r="D240" s="245"/>
      <c r="E240" s="245"/>
      <c r="F240" s="245"/>
      <c r="G240" s="245"/>
      <c r="H240" s="53" t="s">
        <v>35</v>
      </c>
      <c r="I240" s="137"/>
      <c r="J240" s="295" t="s">
        <v>51</v>
      </c>
      <c r="K240" s="296"/>
      <c r="L240" s="190" t="s">
        <v>35</v>
      </c>
      <c r="M240" s="41">
        <f>SUM(M237:M239)</f>
        <v>6833.2215514980562</v>
      </c>
      <c r="N240" s="190" t="s">
        <v>35</v>
      </c>
      <c r="O240" s="294"/>
      <c r="P240" s="294"/>
      <c r="Q240" s="294"/>
      <c r="R240" s="105"/>
    </row>
    <row r="241" spans="1:18" ht="30" customHeight="1" x14ac:dyDescent="0.25">
      <c r="A241" s="220" t="s">
        <v>17</v>
      </c>
      <c r="B241" s="221"/>
      <c r="C241" s="221"/>
      <c r="D241" s="221"/>
      <c r="E241" s="221"/>
      <c r="F241" s="221"/>
      <c r="G241" s="221"/>
      <c r="H241" s="221"/>
      <c r="I241" s="221"/>
      <c r="J241" s="221"/>
      <c r="K241" s="221"/>
      <c r="L241" s="221"/>
      <c r="M241" s="222"/>
      <c r="N241" s="297" t="s">
        <v>35</v>
      </c>
      <c r="O241" s="298"/>
      <c r="P241" s="298"/>
      <c r="Q241" s="298"/>
      <c r="R241" s="299"/>
    </row>
    <row r="242" spans="1:18" ht="15.75" customHeight="1" thickBot="1" x14ac:dyDescent="0.3">
      <c r="A242" s="223"/>
      <c r="B242" s="224"/>
      <c r="C242" s="224"/>
      <c r="D242" s="224"/>
      <c r="E242" s="224"/>
      <c r="F242" s="224"/>
      <c r="G242" s="224"/>
      <c r="H242" s="224"/>
      <c r="I242" s="224"/>
      <c r="J242" s="224"/>
      <c r="K242" s="224"/>
      <c r="L242" s="224"/>
      <c r="M242" s="225"/>
      <c r="N242" s="300"/>
      <c r="O242" s="301"/>
      <c r="P242" s="301"/>
      <c r="Q242" s="301"/>
      <c r="R242" s="302"/>
    </row>
    <row r="243" spans="1:18" s="46" customFormat="1" ht="15.75" x14ac:dyDescent="0.25">
      <c r="A243" s="128"/>
      <c r="B243" s="128"/>
      <c r="C243" s="128"/>
      <c r="D243" s="128"/>
      <c r="E243" s="128"/>
      <c r="F243" s="128"/>
      <c r="G243" s="128"/>
      <c r="H243" s="128"/>
      <c r="I243" s="128"/>
      <c r="J243" s="128"/>
      <c r="K243" s="128"/>
      <c r="L243" s="128"/>
      <c r="M243" s="128"/>
      <c r="N243" s="34"/>
      <c r="O243" s="34"/>
      <c r="P243" s="34"/>
      <c r="Q243" s="34"/>
      <c r="R243" s="34"/>
    </row>
    <row r="244" spans="1:18" ht="15.75" x14ac:dyDescent="0.25">
      <c r="A244" s="42"/>
      <c r="B244" s="42"/>
      <c r="C244" s="42"/>
      <c r="D244" s="128"/>
      <c r="E244" s="128"/>
      <c r="F244" s="128"/>
      <c r="G244" s="128"/>
      <c r="H244" s="128"/>
      <c r="I244" s="128"/>
      <c r="J244" s="128"/>
      <c r="K244" s="128"/>
      <c r="L244" s="34"/>
    </row>
    <row r="245" spans="1:18" s="82" customFormat="1" ht="20.25" x14ac:dyDescent="0.3">
      <c r="A245" s="270" t="s">
        <v>30</v>
      </c>
      <c r="B245" s="271"/>
      <c r="C245" s="84" t="s">
        <v>31</v>
      </c>
    </row>
    <row r="246" spans="1:18" s="81" customFormat="1" ht="21" x14ac:dyDescent="0.35">
      <c r="A246" s="78" t="s">
        <v>29</v>
      </c>
      <c r="B246" s="85">
        <v>2164079618</v>
      </c>
      <c r="C246" s="86">
        <f>+B246/F288</f>
        <v>2613.2566186379686</v>
      </c>
      <c r="D246" s="79"/>
      <c r="E246" s="80"/>
      <c r="F246" s="80"/>
    </row>
    <row r="247" spans="1:18" ht="184.5" customHeight="1" x14ac:dyDescent="0.35">
      <c r="A247" s="267" t="s">
        <v>81</v>
      </c>
      <c r="B247" s="267"/>
      <c r="C247" s="77" t="s">
        <v>82</v>
      </c>
      <c r="D247" s="129"/>
      <c r="J247" s="14"/>
      <c r="K247" s="14"/>
    </row>
    <row r="248" spans="1:18" ht="23.25" x14ac:dyDescent="0.35">
      <c r="A248" s="274" t="s">
        <v>22</v>
      </c>
      <c r="B248" s="274"/>
      <c r="C248" s="13"/>
      <c r="D248" s="3"/>
      <c r="E248" s="129"/>
      <c r="F248" s="129"/>
      <c r="G248" s="129"/>
      <c r="H248" s="129"/>
      <c r="I248" s="129"/>
      <c r="J248" s="129"/>
      <c r="K248" s="129"/>
      <c r="M248" s="14"/>
      <c r="N248" s="14"/>
      <c r="O248" s="14"/>
      <c r="P248" s="14"/>
      <c r="Q248" s="14"/>
      <c r="R248" s="14"/>
    </row>
    <row r="249" spans="1:18" ht="287.25" customHeight="1" x14ac:dyDescent="0.35">
      <c r="A249" s="272" t="s">
        <v>83</v>
      </c>
      <c r="B249" s="272"/>
      <c r="C249" s="13"/>
      <c r="D249" s="3"/>
      <c r="E249" s="129"/>
      <c r="F249" s="129"/>
      <c r="G249" s="129"/>
      <c r="H249" s="129"/>
      <c r="I249" s="129"/>
      <c r="J249" s="129"/>
      <c r="K249" s="129"/>
      <c r="M249" s="14"/>
      <c r="N249" s="14"/>
      <c r="O249" s="14"/>
      <c r="P249" s="14"/>
      <c r="Q249" s="14"/>
      <c r="R249" s="14"/>
    </row>
    <row r="250" spans="1:18" ht="69.75" customHeight="1" thickBot="1" x14ac:dyDescent="0.4">
      <c r="A250" s="268" t="s">
        <v>36</v>
      </c>
      <c r="B250" s="268"/>
      <c r="C250" s="14"/>
      <c r="D250" s="14"/>
      <c r="E250" s="14"/>
      <c r="F250" s="14"/>
      <c r="M250" s="14"/>
      <c r="N250" s="14"/>
      <c r="O250" s="14"/>
      <c r="P250" s="14"/>
      <c r="Q250" s="14"/>
      <c r="R250" s="14"/>
    </row>
    <row r="251" spans="1:18" ht="53.25" customHeight="1" thickBot="1" x14ac:dyDescent="0.4">
      <c r="A251" s="273"/>
      <c r="B251" s="273"/>
      <c r="C251" s="14"/>
      <c r="D251" s="14"/>
      <c r="E251" s="275" t="s">
        <v>59</v>
      </c>
      <c r="F251" s="276"/>
      <c r="G251" s="276"/>
      <c r="H251" s="276"/>
      <c r="I251" s="276"/>
      <c r="J251" s="276"/>
      <c r="K251" s="276"/>
      <c r="L251" s="277"/>
      <c r="M251" s="126"/>
      <c r="N251" s="126"/>
      <c r="O251" s="126"/>
      <c r="P251" s="126"/>
      <c r="Q251" s="126"/>
      <c r="R251" s="126"/>
    </row>
    <row r="252" spans="1:18" ht="63" customHeight="1" thickBot="1" x14ac:dyDescent="0.4">
      <c r="A252" s="268" t="s">
        <v>86</v>
      </c>
      <c r="B252" s="268"/>
      <c r="C252" s="266"/>
      <c r="D252" s="269"/>
      <c r="E252" s="250" t="s">
        <v>57</v>
      </c>
      <c r="F252" s="251"/>
      <c r="G252" s="251"/>
      <c r="H252" s="251"/>
      <c r="I252" s="251"/>
      <c r="J252" s="251"/>
      <c r="K252" s="251"/>
      <c r="L252" s="252"/>
      <c r="M252" s="14"/>
      <c r="N252" s="14"/>
      <c r="O252" s="14"/>
      <c r="P252" s="14"/>
      <c r="Q252" s="14"/>
      <c r="R252" s="14"/>
    </row>
    <row r="253" spans="1:18" ht="75" customHeight="1" x14ac:dyDescent="0.35">
      <c r="A253" s="266" t="s">
        <v>85</v>
      </c>
      <c r="B253" s="266"/>
      <c r="C253" s="266"/>
      <c r="D253" s="269"/>
      <c r="E253" s="254" t="s">
        <v>56</v>
      </c>
      <c r="F253" s="255"/>
      <c r="G253" s="255"/>
      <c r="H253" s="255"/>
      <c r="I253" s="255"/>
      <c r="J253" s="255"/>
      <c r="K253" s="255"/>
      <c r="L253" s="256"/>
      <c r="M253" s="14"/>
      <c r="N253" s="14"/>
      <c r="O253" s="14"/>
      <c r="P253" s="14"/>
      <c r="Q253" s="14"/>
      <c r="R253" s="14"/>
    </row>
    <row r="254" spans="1:18" ht="84.75" customHeight="1" x14ac:dyDescent="0.35">
      <c r="A254" s="253" t="s">
        <v>84</v>
      </c>
      <c r="B254" s="253"/>
      <c r="C254" s="130"/>
      <c r="D254" s="131"/>
      <c r="E254" s="257" t="s">
        <v>99</v>
      </c>
      <c r="F254" s="258"/>
      <c r="G254" s="258"/>
      <c r="H254" s="258"/>
      <c r="I254" s="258"/>
      <c r="J254" s="258"/>
      <c r="K254" s="258"/>
      <c r="L254" s="259"/>
      <c r="M254" s="14"/>
      <c r="N254" s="14"/>
      <c r="O254" s="14"/>
      <c r="P254" s="14"/>
      <c r="Q254" s="14"/>
      <c r="R254" s="14"/>
    </row>
    <row r="255" spans="1:18" ht="81" customHeight="1" thickBot="1" x14ac:dyDescent="0.4">
      <c r="A255" s="253"/>
      <c r="B255" s="253"/>
      <c r="C255" s="266"/>
      <c r="D255" s="269"/>
      <c r="E255" s="260"/>
      <c r="F255" s="261"/>
      <c r="G255" s="261"/>
      <c r="H255" s="261"/>
      <c r="I255" s="261"/>
      <c r="J255" s="261"/>
      <c r="K255" s="261"/>
      <c r="L255" s="262"/>
      <c r="M255" s="14"/>
      <c r="N255" s="14"/>
      <c r="O255" s="14"/>
      <c r="P255" s="14"/>
      <c r="Q255" s="14"/>
      <c r="R255" s="14"/>
    </row>
    <row r="256" spans="1:18" ht="51.75" customHeight="1" thickBot="1" x14ac:dyDescent="0.4">
      <c r="A256" s="253" t="s">
        <v>39</v>
      </c>
      <c r="B256" s="253"/>
      <c r="C256" s="6"/>
      <c r="D256" s="4"/>
      <c r="E256" s="250" t="s">
        <v>58</v>
      </c>
      <c r="F256" s="251"/>
      <c r="G256" s="251"/>
      <c r="H256" s="251"/>
      <c r="I256" s="251"/>
      <c r="J256" s="251"/>
      <c r="K256" s="251"/>
      <c r="L256" s="252"/>
      <c r="M256" s="14"/>
      <c r="N256" s="14"/>
      <c r="O256" s="14"/>
      <c r="P256" s="14"/>
      <c r="Q256" s="14"/>
      <c r="R256" s="14"/>
    </row>
    <row r="257" spans="1:18" ht="51.75" customHeight="1" thickBot="1" x14ac:dyDescent="0.4">
      <c r="A257" s="89" t="s">
        <v>93</v>
      </c>
      <c r="D257" s="4"/>
      <c r="E257" s="263"/>
      <c r="F257" s="264"/>
      <c r="G257" s="264"/>
      <c r="H257" s="264"/>
      <c r="I257" s="264"/>
      <c r="J257" s="264"/>
      <c r="K257" s="264"/>
      <c r="L257" s="265"/>
      <c r="M257" s="14"/>
      <c r="N257" s="14"/>
      <c r="O257" s="14"/>
      <c r="P257" s="14"/>
      <c r="Q257" s="14"/>
      <c r="R257" s="14"/>
    </row>
    <row r="258" spans="1:18" ht="51.75" customHeight="1" x14ac:dyDescent="0.35">
      <c r="A258" s="96" t="s">
        <v>44</v>
      </c>
      <c r="B258" s="96" t="s">
        <v>45</v>
      </c>
      <c r="C258" s="96" t="s">
        <v>46</v>
      </c>
      <c r="D258" s="4"/>
      <c r="E258" s="119"/>
      <c r="F258" s="119"/>
      <c r="G258" s="119"/>
      <c r="H258" s="129"/>
      <c r="I258" s="129"/>
      <c r="J258" s="119"/>
      <c r="K258" s="119"/>
      <c r="M258" s="14"/>
      <c r="N258" s="14"/>
      <c r="O258" s="14"/>
      <c r="P258" s="14"/>
      <c r="Q258" s="14"/>
      <c r="R258" s="14"/>
    </row>
    <row r="259" spans="1:18" ht="156" customHeight="1" x14ac:dyDescent="0.35">
      <c r="A259" s="98" t="s">
        <v>47</v>
      </c>
      <c r="B259" s="97" t="s">
        <v>94</v>
      </c>
      <c r="C259" s="99" t="s">
        <v>95</v>
      </c>
      <c r="D259" s="4"/>
      <c r="E259" s="119"/>
      <c r="F259" s="119"/>
      <c r="G259" s="119"/>
      <c r="H259" s="129"/>
      <c r="I259" s="129"/>
      <c r="J259" s="119"/>
      <c r="K259" s="119"/>
      <c r="M259" s="14"/>
      <c r="N259" s="14"/>
      <c r="O259" s="14"/>
      <c r="P259" s="14"/>
      <c r="Q259" s="14"/>
      <c r="R259" s="14"/>
    </row>
    <row r="260" spans="1:18" ht="144" customHeight="1" x14ac:dyDescent="0.35">
      <c r="A260" s="98" t="s">
        <v>48</v>
      </c>
      <c r="B260" s="97" t="s">
        <v>49</v>
      </c>
      <c r="C260" s="99" t="s">
        <v>96</v>
      </c>
      <c r="D260" s="4"/>
      <c r="E260" s="119"/>
      <c r="F260" s="119"/>
      <c r="G260" s="119"/>
      <c r="H260" s="129"/>
      <c r="I260" s="129"/>
      <c r="J260" s="119"/>
      <c r="K260" s="119"/>
      <c r="M260" s="14"/>
      <c r="N260" s="14"/>
      <c r="O260" s="14"/>
      <c r="P260" s="14"/>
      <c r="Q260" s="14"/>
      <c r="R260" s="14"/>
    </row>
    <row r="261" spans="1:18" ht="23.25" x14ac:dyDescent="0.35">
      <c r="A261" s="90"/>
      <c r="C261" s="95"/>
      <c r="D261" s="4"/>
      <c r="E261" s="119"/>
      <c r="F261" s="119"/>
      <c r="G261" s="119"/>
      <c r="H261" s="129"/>
      <c r="I261" s="129"/>
      <c r="J261" s="119"/>
      <c r="K261" s="119"/>
      <c r="M261" s="14"/>
      <c r="N261" s="14"/>
      <c r="O261" s="14"/>
      <c r="P261" s="14"/>
      <c r="Q261" s="14"/>
      <c r="R261" s="14"/>
    </row>
    <row r="262" spans="1:18" ht="51.75" customHeight="1" x14ac:dyDescent="0.35">
      <c r="A262" s="89" t="s">
        <v>97</v>
      </c>
      <c r="B262" s="94" t="s">
        <v>41</v>
      </c>
      <c r="C262" s="94" t="s">
        <v>42</v>
      </c>
      <c r="D262" s="4"/>
      <c r="E262" s="119"/>
      <c r="F262" s="119"/>
      <c r="G262" s="119"/>
      <c r="H262" s="129"/>
      <c r="I262" s="129"/>
      <c r="J262" s="119"/>
      <c r="K262" s="119"/>
      <c r="M262" s="14"/>
      <c r="N262" s="14"/>
      <c r="O262" s="14"/>
      <c r="P262" s="14"/>
      <c r="Q262" s="14"/>
      <c r="R262" s="14"/>
    </row>
    <row r="263" spans="1:18" ht="23.25" x14ac:dyDescent="0.35">
      <c r="A263" s="89"/>
      <c r="B263" s="94" t="s">
        <v>43</v>
      </c>
      <c r="C263" s="94" t="s">
        <v>42</v>
      </c>
      <c r="D263" s="4"/>
      <c r="E263" s="119"/>
      <c r="F263" s="119"/>
      <c r="G263" s="119"/>
      <c r="H263" s="129"/>
      <c r="I263" s="129"/>
      <c r="J263" s="119"/>
      <c r="K263" s="119"/>
      <c r="M263" s="14"/>
      <c r="N263" s="14"/>
      <c r="O263" s="14"/>
      <c r="P263" s="14"/>
      <c r="Q263" s="14"/>
      <c r="R263" s="14"/>
    </row>
    <row r="264" spans="1:18" ht="51.75" customHeight="1" thickBot="1" x14ac:dyDescent="0.4">
      <c r="A264" s="89" t="s">
        <v>40</v>
      </c>
      <c r="B264" s="91"/>
      <c r="C264" s="91"/>
      <c r="D264" s="4"/>
      <c r="E264" s="119"/>
      <c r="F264" s="119"/>
      <c r="G264" s="119"/>
      <c r="H264" s="129"/>
      <c r="I264" s="129"/>
      <c r="J264" s="119"/>
      <c r="K264" s="119"/>
      <c r="M264" s="14"/>
      <c r="N264" s="14"/>
      <c r="O264" s="14"/>
      <c r="P264" s="14"/>
      <c r="Q264" s="14"/>
      <c r="R264" s="14"/>
    </row>
    <row r="265" spans="1:18" ht="30" x14ac:dyDescent="0.35">
      <c r="E265" s="16" t="s">
        <v>10</v>
      </c>
      <c r="F265" s="17" t="s">
        <v>11</v>
      </c>
      <c r="G265" s="18" t="s">
        <v>12</v>
      </c>
      <c r="H265" s="139"/>
      <c r="I265" s="139"/>
      <c r="M265" s="14"/>
      <c r="N265" s="14"/>
      <c r="O265" s="14"/>
      <c r="P265" s="14"/>
      <c r="Q265" s="14"/>
      <c r="R265" s="14"/>
    </row>
    <row r="266" spans="1:18" x14ac:dyDescent="0.25">
      <c r="B266" s="46"/>
      <c r="C266" s="46"/>
      <c r="E266" s="26">
        <v>1997</v>
      </c>
      <c r="F266" s="24">
        <v>172005</v>
      </c>
      <c r="G266" s="27">
        <v>0.21</v>
      </c>
      <c r="H266" s="135"/>
      <c r="I266" s="135"/>
    </row>
    <row r="267" spans="1:18" x14ac:dyDescent="0.25">
      <c r="A267" s="90"/>
      <c r="B267" s="46"/>
      <c r="C267" s="46"/>
      <c r="E267" s="28">
        <v>1998</v>
      </c>
      <c r="F267" s="25">
        <v>203826</v>
      </c>
      <c r="G267" s="29">
        <v>0.185</v>
      </c>
      <c r="H267" s="136"/>
      <c r="I267" s="136"/>
    </row>
    <row r="268" spans="1:18" ht="23.25" x14ac:dyDescent="0.35">
      <c r="A268" s="89"/>
      <c r="B268" s="92"/>
      <c r="C268" s="93"/>
      <c r="E268" s="28">
        <v>1999</v>
      </c>
      <c r="F268" s="25">
        <v>236460</v>
      </c>
      <c r="G268" s="29">
        <v>0.16</v>
      </c>
      <c r="H268" s="136"/>
      <c r="I268" s="136"/>
    </row>
    <row r="269" spans="1:18" ht="23.25" x14ac:dyDescent="0.35">
      <c r="A269" s="89"/>
      <c r="B269" s="92"/>
      <c r="C269" s="93"/>
      <c r="E269" s="28">
        <v>2000</v>
      </c>
      <c r="F269" s="25">
        <v>260100</v>
      </c>
      <c r="G269" s="29">
        <v>0.1</v>
      </c>
      <c r="H269" s="136"/>
      <c r="I269" s="136"/>
    </row>
    <row r="270" spans="1:18" ht="23.25" x14ac:dyDescent="0.35">
      <c r="A270" s="89"/>
      <c r="B270" s="91"/>
      <c r="C270" s="91"/>
      <c r="E270" s="28">
        <v>2001</v>
      </c>
      <c r="F270" s="25">
        <v>286000</v>
      </c>
      <c r="G270" s="29">
        <v>0.1</v>
      </c>
      <c r="H270" s="136"/>
      <c r="I270" s="136"/>
    </row>
    <row r="271" spans="1:18" x14ac:dyDescent="0.25">
      <c r="B271" s="46"/>
      <c r="C271" s="46"/>
      <c r="E271" s="28">
        <v>2002</v>
      </c>
      <c r="F271" s="25">
        <v>309000</v>
      </c>
      <c r="G271" s="29">
        <v>0.08</v>
      </c>
      <c r="H271" s="136"/>
      <c r="I271" s="136"/>
    </row>
    <row r="272" spans="1:18" x14ac:dyDescent="0.25">
      <c r="B272" s="46"/>
      <c r="C272" s="46"/>
      <c r="E272" s="28">
        <v>2003</v>
      </c>
      <c r="F272" s="25">
        <v>332000</v>
      </c>
      <c r="G272" s="29">
        <v>7.3999999999999996E-2</v>
      </c>
      <c r="H272" s="136"/>
      <c r="I272" s="136"/>
    </row>
    <row r="273" spans="2:10" x14ac:dyDescent="0.25">
      <c r="B273" s="46"/>
      <c r="C273" s="46"/>
      <c r="E273" s="28">
        <v>2004</v>
      </c>
      <c r="F273" s="25">
        <v>358000</v>
      </c>
      <c r="G273" s="29">
        <v>7.8E-2</v>
      </c>
      <c r="H273" s="136"/>
      <c r="I273" s="136"/>
    </row>
    <row r="274" spans="2:10" x14ac:dyDescent="0.25">
      <c r="E274" s="28">
        <v>2005</v>
      </c>
      <c r="F274" s="25">
        <v>381500</v>
      </c>
      <c r="G274" s="29">
        <v>6.6000000000000003E-2</v>
      </c>
      <c r="H274" s="136"/>
      <c r="I274" s="136"/>
    </row>
    <row r="275" spans="2:10" x14ac:dyDescent="0.25">
      <c r="E275" s="28">
        <v>2006</v>
      </c>
      <c r="F275" s="25">
        <v>408000</v>
      </c>
      <c r="G275" s="29">
        <v>6.9000000000000006E-2</v>
      </c>
      <c r="H275" s="136"/>
      <c r="I275" s="136"/>
    </row>
    <row r="276" spans="2:10" x14ac:dyDescent="0.25">
      <c r="E276" s="28">
        <v>2007</v>
      </c>
      <c r="F276" s="25">
        <v>433700</v>
      </c>
      <c r="G276" s="29">
        <v>6.3E-2</v>
      </c>
      <c r="H276" s="136"/>
      <c r="I276" s="136"/>
    </row>
    <row r="277" spans="2:10" x14ac:dyDescent="0.25">
      <c r="E277" s="28">
        <v>2008</v>
      </c>
      <c r="F277" s="25">
        <v>461500</v>
      </c>
      <c r="G277" s="29">
        <v>6.4000000000000001E-2</v>
      </c>
      <c r="H277" s="136"/>
      <c r="I277" s="136"/>
    </row>
    <row r="278" spans="2:10" x14ac:dyDescent="0.25">
      <c r="E278" s="28">
        <v>2009</v>
      </c>
      <c r="F278" s="25">
        <v>496900</v>
      </c>
      <c r="G278" s="29">
        <v>7.6999999999999999E-2</v>
      </c>
      <c r="H278" s="136"/>
      <c r="I278" s="136"/>
    </row>
    <row r="279" spans="2:10" x14ac:dyDescent="0.25">
      <c r="E279" s="28">
        <v>2010</v>
      </c>
      <c r="F279" s="25">
        <v>515000</v>
      </c>
      <c r="G279" s="29">
        <v>3.5999999999999997E-2</v>
      </c>
      <c r="H279" s="136"/>
      <c r="I279" s="136"/>
    </row>
    <row r="280" spans="2:10" x14ac:dyDescent="0.25">
      <c r="E280" s="28">
        <v>2011</v>
      </c>
      <c r="F280" s="25">
        <v>535600</v>
      </c>
      <c r="G280" s="29">
        <v>0.04</v>
      </c>
      <c r="H280" s="136"/>
      <c r="I280" s="136"/>
    </row>
    <row r="281" spans="2:10" x14ac:dyDescent="0.25">
      <c r="E281" s="28">
        <v>2012</v>
      </c>
      <c r="F281" s="25">
        <v>566700</v>
      </c>
      <c r="G281" s="29">
        <v>5.8000000000000003E-2</v>
      </c>
      <c r="H281" s="136"/>
      <c r="I281" s="136"/>
    </row>
    <row r="282" spans="2:10" x14ac:dyDescent="0.25">
      <c r="E282" s="28">
        <v>2013</v>
      </c>
      <c r="F282" s="25">
        <v>589500</v>
      </c>
      <c r="G282" s="29">
        <v>4.02E-2</v>
      </c>
      <c r="H282" s="136"/>
      <c r="I282" s="136"/>
    </row>
    <row r="283" spans="2:10" x14ac:dyDescent="0.25">
      <c r="E283" s="28">
        <v>2014</v>
      </c>
      <c r="F283" s="25">
        <v>616000</v>
      </c>
      <c r="G283" s="29">
        <v>4.4999999999999998E-2</v>
      </c>
      <c r="H283" s="136"/>
      <c r="I283" s="136"/>
    </row>
    <row r="284" spans="2:10" ht="23.25" x14ac:dyDescent="0.35">
      <c r="E284" s="28">
        <v>2015</v>
      </c>
      <c r="F284" s="25">
        <v>644350</v>
      </c>
      <c r="G284" s="29">
        <v>4.5999999999999999E-2</v>
      </c>
      <c r="H284" s="136"/>
      <c r="I284" s="136"/>
      <c r="J284" s="15"/>
    </row>
    <row r="285" spans="2:10" ht="23.25" x14ac:dyDescent="0.35">
      <c r="E285" s="28">
        <v>2016</v>
      </c>
      <c r="F285" s="25">
        <v>689455</v>
      </c>
      <c r="G285" s="29">
        <v>7.0000000000000007E-2</v>
      </c>
      <c r="H285" s="136"/>
      <c r="I285" s="136"/>
      <c r="J285" s="15"/>
    </row>
    <row r="286" spans="2:10" ht="23.25" x14ac:dyDescent="0.35">
      <c r="E286" s="28">
        <v>2017</v>
      </c>
      <c r="F286" s="25">
        <v>737717</v>
      </c>
      <c r="G286" s="29">
        <v>7.0000000000000007E-2</v>
      </c>
      <c r="H286" s="136"/>
      <c r="I286" s="136"/>
      <c r="J286" s="15"/>
    </row>
    <row r="287" spans="2:10" ht="23.25" x14ac:dyDescent="0.35">
      <c r="E287" s="28">
        <v>2018</v>
      </c>
      <c r="F287" s="25">
        <v>781242</v>
      </c>
      <c r="G287" s="29">
        <v>5.8999999999999997E-2</v>
      </c>
      <c r="H287" s="134"/>
      <c r="I287" s="134"/>
      <c r="J287" s="140"/>
    </row>
    <row r="288" spans="2:10" ht="15" customHeight="1" thickBot="1" x14ac:dyDescent="0.3">
      <c r="E288" s="19">
        <v>2019</v>
      </c>
      <c r="F288" s="20">
        <v>828116</v>
      </c>
      <c r="G288" s="138">
        <v>0.06</v>
      </c>
      <c r="H288" s="134"/>
      <c r="I288" s="134"/>
      <c r="J288" s="8"/>
    </row>
    <row r="289" spans="6:10" x14ac:dyDescent="0.25">
      <c r="F289" s="8"/>
      <c r="G289" s="8"/>
      <c r="H289" s="8"/>
      <c r="I289" s="8"/>
      <c r="J289" s="8"/>
    </row>
    <row r="290" spans="6:10" x14ac:dyDescent="0.25">
      <c r="F290" s="8"/>
      <c r="G290" s="8"/>
      <c r="H290" s="8"/>
      <c r="I290" s="8"/>
      <c r="J290" s="8"/>
    </row>
    <row r="291" spans="6:10" x14ac:dyDescent="0.25">
      <c r="F291" s="8"/>
      <c r="G291" s="8"/>
      <c r="H291" s="8"/>
      <c r="I291" s="8"/>
      <c r="J291" s="8"/>
    </row>
    <row r="292" spans="6:10" x14ac:dyDescent="0.25">
      <c r="F292" s="8"/>
      <c r="G292" s="8"/>
      <c r="H292" s="8"/>
      <c r="I292" s="8"/>
      <c r="J292" s="8"/>
    </row>
  </sheetData>
  <sheetProtection formatCells="0" formatColumns="0" formatRows="0" insertColumns="0" insertRows="0" insertHyperlinks="0" deleteColumns="0" deleteRows="0" sort="0" autoFilter="0" pivotTables="0"/>
  <mergeCells count="347">
    <mergeCell ref="H237:H239"/>
    <mergeCell ref="L237:L239"/>
    <mergeCell ref="O237:O240"/>
    <mergeCell ref="P237:P240"/>
    <mergeCell ref="Q237:Q240"/>
    <mergeCell ref="A240:G240"/>
    <mergeCell ref="J240:K240"/>
    <mergeCell ref="A241:M242"/>
    <mergeCell ref="N241:R242"/>
    <mergeCell ref="B233:R233"/>
    <mergeCell ref="A234:E234"/>
    <mergeCell ref="H234:I234"/>
    <mergeCell ref="J234:K234"/>
    <mergeCell ref="L234:M234"/>
    <mergeCell ref="N234:N235"/>
    <mergeCell ref="O234:O235"/>
    <mergeCell ref="P234:P235"/>
    <mergeCell ref="Q234:Q235"/>
    <mergeCell ref="R234:R235"/>
    <mergeCell ref="H227:H228"/>
    <mergeCell ref="L227:L228"/>
    <mergeCell ref="O227:O229"/>
    <mergeCell ref="P227:P229"/>
    <mergeCell ref="Q227:Q229"/>
    <mergeCell ref="A229:G229"/>
    <mergeCell ref="J229:K229"/>
    <mergeCell ref="A230:M231"/>
    <mergeCell ref="N230:R231"/>
    <mergeCell ref="B223:R223"/>
    <mergeCell ref="A224:E224"/>
    <mergeCell ref="H224:I224"/>
    <mergeCell ref="J224:K224"/>
    <mergeCell ref="L224:M224"/>
    <mergeCell ref="N224:N225"/>
    <mergeCell ref="O224:O225"/>
    <mergeCell ref="P224:P225"/>
    <mergeCell ref="Q224:Q225"/>
    <mergeCell ref="R224:R225"/>
    <mergeCell ref="H217:H218"/>
    <mergeCell ref="L217:L218"/>
    <mergeCell ref="O217:O219"/>
    <mergeCell ref="P217:P219"/>
    <mergeCell ref="Q217:Q219"/>
    <mergeCell ref="A219:G219"/>
    <mergeCell ref="J219:K219"/>
    <mergeCell ref="A220:M221"/>
    <mergeCell ref="N220:R221"/>
    <mergeCell ref="B213:R213"/>
    <mergeCell ref="A214:E214"/>
    <mergeCell ref="H214:I214"/>
    <mergeCell ref="J214:K214"/>
    <mergeCell ref="L214:M214"/>
    <mergeCell ref="N214:N215"/>
    <mergeCell ref="O214:O215"/>
    <mergeCell ref="P214:P215"/>
    <mergeCell ref="Q214:Q215"/>
    <mergeCell ref="R214:R215"/>
    <mergeCell ref="H207:H208"/>
    <mergeCell ref="L207:L208"/>
    <mergeCell ref="O207:O209"/>
    <mergeCell ref="P207:P209"/>
    <mergeCell ref="Q207:Q209"/>
    <mergeCell ref="A209:G209"/>
    <mergeCell ref="J209:K209"/>
    <mergeCell ref="A210:M211"/>
    <mergeCell ref="N210:R211"/>
    <mergeCell ref="B203:R203"/>
    <mergeCell ref="A204:E204"/>
    <mergeCell ref="H204:I204"/>
    <mergeCell ref="J204:K204"/>
    <mergeCell ref="L204:M204"/>
    <mergeCell ref="N204:N205"/>
    <mergeCell ref="O204:O205"/>
    <mergeCell ref="P204:P205"/>
    <mergeCell ref="Q204:Q205"/>
    <mergeCell ref="R204:R205"/>
    <mergeCell ref="H193:H198"/>
    <mergeCell ref="L193:L198"/>
    <mergeCell ref="O193:O199"/>
    <mergeCell ref="P193:P199"/>
    <mergeCell ref="Q193:Q199"/>
    <mergeCell ref="A199:G199"/>
    <mergeCell ref="J199:K199"/>
    <mergeCell ref="A200:M201"/>
    <mergeCell ref="N200:R201"/>
    <mergeCell ref="B189:R189"/>
    <mergeCell ref="A190:E190"/>
    <mergeCell ref="H190:I190"/>
    <mergeCell ref="J190:K190"/>
    <mergeCell ref="L190:M190"/>
    <mergeCell ref="N190:N191"/>
    <mergeCell ref="O190:O191"/>
    <mergeCell ref="P190:P191"/>
    <mergeCell ref="Q190:Q191"/>
    <mergeCell ref="R190:R191"/>
    <mergeCell ref="H179:H184"/>
    <mergeCell ref="L179:L184"/>
    <mergeCell ref="O179:O185"/>
    <mergeCell ref="P179:P185"/>
    <mergeCell ref="Q179:Q185"/>
    <mergeCell ref="A185:G185"/>
    <mergeCell ref="J185:K185"/>
    <mergeCell ref="A186:M187"/>
    <mergeCell ref="N186:R187"/>
    <mergeCell ref="B175:R175"/>
    <mergeCell ref="A176:E176"/>
    <mergeCell ref="H176:I176"/>
    <mergeCell ref="J176:K176"/>
    <mergeCell ref="L176:M176"/>
    <mergeCell ref="N176:N177"/>
    <mergeCell ref="O176:O177"/>
    <mergeCell ref="P176:P177"/>
    <mergeCell ref="Q176:Q177"/>
    <mergeCell ref="R176:R177"/>
    <mergeCell ref="H163:H170"/>
    <mergeCell ref="L163:L170"/>
    <mergeCell ref="O163:O171"/>
    <mergeCell ref="P163:P171"/>
    <mergeCell ref="Q163:Q171"/>
    <mergeCell ref="A171:G171"/>
    <mergeCell ref="J171:K171"/>
    <mergeCell ref="A172:M173"/>
    <mergeCell ref="N172:R173"/>
    <mergeCell ref="B159:R159"/>
    <mergeCell ref="A160:E160"/>
    <mergeCell ref="H160:I160"/>
    <mergeCell ref="J160:K160"/>
    <mergeCell ref="L160:M160"/>
    <mergeCell ref="N160:N161"/>
    <mergeCell ref="O160:O161"/>
    <mergeCell ref="P160:P161"/>
    <mergeCell ref="Q160:Q161"/>
    <mergeCell ref="R160:R161"/>
    <mergeCell ref="H143:H154"/>
    <mergeCell ref="L143:L154"/>
    <mergeCell ref="O143:O155"/>
    <mergeCell ref="P143:P155"/>
    <mergeCell ref="Q143:Q155"/>
    <mergeCell ref="A155:G155"/>
    <mergeCell ref="J155:K155"/>
    <mergeCell ref="A156:M157"/>
    <mergeCell ref="N156:R157"/>
    <mergeCell ref="B139:R139"/>
    <mergeCell ref="A140:E140"/>
    <mergeCell ref="H140:I140"/>
    <mergeCell ref="J140:K140"/>
    <mergeCell ref="L140:M140"/>
    <mergeCell ref="N140:N141"/>
    <mergeCell ref="O140:O141"/>
    <mergeCell ref="P140:P141"/>
    <mergeCell ref="Q140:Q141"/>
    <mergeCell ref="R140:R141"/>
    <mergeCell ref="H129:H134"/>
    <mergeCell ref="L129:L134"/>
    <mergeCell ref="O129:O135"/>
    <mergeCell ref="P129:P135"/>
    <mergeCell ref="Q129:Q135"/>
    <mergeCell ref="A135:G135"/>
    <mergeCell ref="J135:K135"/>
    <mergeCell ref="A136:M137"/>
    <mergeCell ref="N136:R137"/>
    <mergeCell ref="B125:R125"/>
    <mergeCell ref="A126:E126"/>
    <mergeCell ref="H126:I126"/>
    <mergeCell ref="J126:K126"/>
    <mergeCell ref="L126:M126"/>
    <mergeCell ref="N126:N127"/>
    <mergeCell ref="O126:O127"/>
    <mergeCell ref="P126:P127"/>
    <mergeCell ref="Q126:Q127"/>
    <mergeCell ref="R126:R127"/>
    <mergeCell ref="H113:H120"/>
    <mergeCell ref="L113:L120"/>
    <mergeCell ref="O113:O121"/>
    <mergeCell ref="P113:P121"/>
    <mergeCell ref="Q113:Q121"/>
    <mergeCell ref="A121:G121"/>
    <mergeCell ref="J121:K121"/>
    <mergeCell ref="A122:M123"/>
    <mergeCell ref="N122:R123"/>
    <mergeCell ref="B109:R109"/>
    <mergeCell ref="A110:E110"/>
    <mergeCell ref="H110:I110"/>
    <mergeCell ref="J110:K110"/>
    <mergeCell ref="L110:M110"/>
    <mergeCell ref="N110:N111"/>
    <mergeCell ref="O110:O111"/>
    <mergeCell ref="P110:P111"/>
    <mergeCell ref="Q110:Q111"/>
    <mergeCell ref="R110:R111"/>
    <mergeCell ref="H94:H104"/>
    <mergeCell ref="L94:L104"/>
    <mergeCell ref="O94:O105"/>
    <mergeCell ref="P94:P105"/>
    <mergeCell ref="Q94:Q105"/>
    <mergeCell ref="A105:G105"/>
    <mergeCell ref="J105:K105"/>
    <mergeCell ref="A106:M107"/>
    <mergeCell ref="N106:R107"/>
    <mergeCell ref="B90:R90"/>
    <mergeCell ref="A91:E91"/>
    <mergeCell ref="H91:I91"/>
    <mergeCell ref="J91:K91"/>
    <mergeCell ref="L91:M91"/>
    <mergeCell ref="N91:N92"/>
    <mergeCell ref="O91:O92"/>
    <mergeCell ref="P91:P92"/>
    <mergeCell ref="Q91:Q92"/>
    <mergeCell ref="R91:R92"/>
    <mergeCell ref="O79:O87"/>
    <mergeCell ref="P79:P87"/>
    <mergeCell ref="Q79:Q87"/>
    <mergeCell ref="A87:G87"/>
    <mergeCell ref="J87:K87"/>
    <mergeCell ref="A88:M89"/>
    <mergeCell ref="N88:R89"/>
    <mergeCell ref="L79:L86"/>
    <mergeCell ref="H79:H86"/>
    <mergeCell ref="B75:R75"/>
    <mergeCell ref="A76:E76"/>
    <mergeCell ref="H76:I76"/>
    <mergeCell ref="J76:K76"/>
    <mergeCell ref="L76:M76"/>
    <mergeCell ref="N76:N77"/>
    <mergeCell ref="O76:O77"/>
    <mergeCell ref="P76:P77"/>
    <mergeCell ref="Q76:Q77"/>
    <mergeCell ref="R76:R77"/>
    <mergeCell ref="H66:H70"/>
    <mergeCell ref="L66:L70"/>
    <mergeCell ref="O66:O71"/>
    <mergeCell ref="P66:P71"/>
    <mergeCell ref="Q66:Q71"/>
    <mergeCell ref="A71:G71"/>
    <mergeCell ref="J71:K71"/>
    <mergeCell ref="A72:M73"/>
    <mergeCell ref="N72:R73"/>
    <mergeCell ref="B62:R62"/>
    <mergeCell ref="A63:E63"/>
    <mergeCell ref="H63:I63"/>
    <mergeCell ref="J63:K63"/>
    <mergeCell ref="L63:M63"/>
    <mergeCell ref="N63:N64"/>
    <mergeCell ref="O63:O64"/>
    <mergeCell ref="P63:P64"/>
    <mergeCell ref="Q63:Q64"/>
    <mergeCell ref="R63:R64"/>
    <mergeCell ref="H52:H57"/>
    <mergeCell ref="L52:L57"/>
    <mergeCell ref="O52:O58"/>
    <mergeCell ref="P52:P58"/>
    <mergeCell ref="Q52:Q58"/>
    <mergeCell ref="A58:G58"/>
    <mergeCell ref="J58:K58"/>
    <mergeCell ref="A59:M60"/>
    <mergeCell ref="N59:R60"/>
    <mergeCell ref="A45:M46"/>
    <mergeCell ref="N45:R46"/>
    <mergeCell ref="B48:R48"/>
    <mergeCell ref="A49:E49"/>
    <mergeCell ref="H49:I49"/>
    <mergeCell ref="J49:K49"/>
    <mergeCell ref="L49:M49"/>
    <mergeCell ref="N49:N50"/>
    <mergeCell ref="O49:O50"/>
    <mergeCell ref="P49:P50"/>
    <mergeCell ref="Q49:Q50"/>
    <mergeCell ref="R49:R50"/>
    <mergeCell ref="J30:K30"/>
    <mergeCell ref="A31:M32"/>
    <mergeCell ref="N31:R32"/>
    <mergeCell ref="H38:H43"/>
    <mergeCell ref="L38:L43"/>
    <mergeCell ref="O38:O44"/>
    <mergeCell ref="P38:P44"/>
    <mergeCell ref="Q38:Q44"/>
    <mergeCell ref="A44:G44"/>
    <mergeCell ref="J44:K44"/>
    <mergeCell ref="B34:R34"/>
    <mergeCell ref="A35:E35"/>
    <mergeCell ref="H35:I35"/>
    <mergeCell ref="J35:K35"/>
    <mergeCell ref="L35:M35"/>
    <mergeCell ref="N35:N36"/>
    <mergeCell ref="O35:O36"/>
    <mergeCell ref="P35:P36"/>
    <mergeCell ref="Q35:Q36"/>
    <mergeCell ref="R35:R36"/>
    <mergeCell ref="E251:L251"/>
    <mergeCell ref="A2:R2"/>
    <mergeCell ref="A3:R3"/>
    <mergeCell ref="A4:R4"/>
    <mergeCell ref="A7:E7"/>
    <mergeCell ref="L7:M7"/>
    <mergeCell ref="N7:N8"/>
    <mergeCell ref="A21:E21"/>
    <mergeCell ref="H21:I21"/>
    <mergeCell ref="J21:K21"/>
    <mergeCell ref="J7:K7"/>
    <mergeCell ref="Q7:Q8"/>
    <mergeCell ref="P7:P8"/>
    <mergeCell ref="P21:P22"/>
    <mergeCell ref="O7:O8"/>
    <mergeCell ref="P10:P16"/>
    <mergeCell ref="Q10:Q16"/>
    <mergeCell ref="O10:O16"/>
    <mergeCell ref="H24:H29"/>
    <mergeCell ref="L24:L29"/>
    <mergeCell ref="O24:O30"/>
    <mergeCell ref="P24:P30"/>
    <mergeCell ref="Q24:Q30"/>
    <mergeCell ref="A30:G30"/>
    <mergeCell ref="A247:B247"/>
    <mergeCell ref="A250:B250"/>
    <mergeCell ref="A252:B252"/>
    <mergeCell ref="C252:D252"/>
    <mergeCell ref="C253:D253"/>
    <mergeCell ref="A245:B245"/>
    <mergeCell ref="C255:D255"/>
    <mergeCell ref="A249:B249"/>
    <mergeCell ref="A254:B254"/>
    <mergeCell ref="A251:B251"/>
    <mergeCell ref="A248:B248"/>
    <mergeCell ref="E252:L252"/>
    <mergeCell ref="A256:B256"/>
    <mergeCell ref="E253:L253"/>
    <mergeCell ref="E254:L254"/>
    <mergeCell ref="E256:L256"/>
    <mergeCell ref="E255:L255"/>
    <mergeCell ref="E257:L257"/>
    <mergeCell ref="A253:B253"/>
    <mergeCell ref="A255:B255"/>
    <mergeCell ref="A17:M18"/>
    <mergeCell ref="B6:R6"/>
    <mergeCell ref="R7:R8"/>
    <mergeCell ref="N17:R18"/>
    <mergeCell ref="N21:N22"/>
    <mergeCell ref="R21:R22"/>
    <mergeCell ref="Q21:Q22"/>
    <mergeCell ref="O21:O22"/>
    <mergeCell ref="L21:M21"/>
    <mergeCell ref="H7:I7"/>
    <mergeCell ref="H10:H15"/>
    <mergeCell ref="A16:G16"/>
    <mergeCell ref="J16:K16"/>
    <mergeCell ref="L10:L15"/>
    <mergeCell ref="B20:R20"/>
  </mergeCells>
  <pageMargins left="0.7" right="0.7" top="0.75" bottom="0.75" header="0.51180555555555496" footer="0.51180555555555496"/>
  <pageSetup paperSize="5" scale="10" firstPageNumber="0" orientation="landscape" r:id="rId1"/>
  <rowBreaks count="1" manualBreakCount="1">
    <brk id="24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Q395"/>
  <sheetViews>
    <sheetView topLeftCell="A88" zoomScale="55" zoomScaleNormal="55" workbookViewId="0">
      <selection activeCell="N281" sqref="N281:N303"/>
    </sheetView>
  </sheetViews>
  <sheetFormatPr baseColWidth="10" defaultRowHeight="15" x14ac:dyDescent="0.25"/>
  <cols>
    <col min="1" max="1" width="33.5703125" customWidth="1"/>
    <col min="14" max="14" width="61.140625" customWidth="1"/>
  </cols>
  <sheetData>
    <row r="1" spans="1:17" s="32" customFormat="1" ht="59.25" customHeight="1" x14ac:dyDescent="0.25">
      <c r="A1" s="331" t="s">
        <v>2</v>
      </c>
      <c r="B1" s="332"/>
      <c r="C1" s="332"/>
      <c r="D1" s="332"/>
      <c r="E1" s="332"/>
      <c r="F1" s="332"/>
      <c r="G1" s="332"/>
      <c r="H1" s="332"/>
      <c r="I1" s="332"/>
      <c r="J1" s="332"/>
      <c r="K1" s="332"/>
      <c r="L1" s="332"/>
      <c r="M1" s="332"/>
      <c r="N1" s="333"/>
      <c r="O1" s="71"/>
      <c r="P1" s="71"/>
      <c r="Q1" s="71"/>
    </row>
    <row r="2" spans="1:17" ht="35.25" customHeight="1" x14ac:dyDescent="0.25">
      <c r="A2" s="334" t="s">
        <v>63</v>
      </c>
      <c r="B2" s="335"/>
      <c r="C2" s="335"/>
      <c r="D2" s="335"/>
      <c r="E2" s="335"/>
      <c r="F2" s="335"/>
      <c r="G2" s="335"/>
      <c r="H2" s="335"/>
      <c r="I2" s="335"/>
      <c r="J2" s="335"/>
      <c r="K2" s="335"/>
      <c r="L2" s="335"/>
      <c r="M2" s="335"/>
      <c r="N2" s="336"/>
      <c r="O2" s="72"/>
      <c r="P2" s="72"/>
      <c r="Q2" s="72"/>
    </row>
    <row r="3" spans="1:17" ht="35.25" customHeight="1" thickBot="1" x14ac:dyDescent="0.3">
      <c r="A3" s="337" t="s">
        <v>33</v>
      </c>
      <c r="B3" s="338"/>
      <c r="C3" s="338"/>
      <c r="D3" s="338"/>
      <c r="E3" s="338"/>
      <c r="F3" s="338"/>
      <c r="G3" s="338"/>
      <c r="H3" s="338"/>
      <c r="I3" s="338"/>
      <c r="J3" s="338"/>
      <c r="K3" s="338"/>
      <c r="L3" s="338"/>
      <c r="M3" s="338"/>
      <c r="N3" s="339"/>
      <c r="O3" s="73"/>
      <c r="P3" s="73"/>
      <c r="Q3" s="73"/>
    </row>
    <row r="4" spans="1:17" ht="15.75" thickBot="1" x14ac:dyDescent="0.3"/>
    <row r="5" spans="1:17" x14ac:dyDescent="0.25">
      <c r="A5" s="318">
        <v>1</v>
      </c>
      <c r="B5" s="325"/>
      <c r="C5" s="326"/>
      <c r="D5" s="326"/>
      <c r="E5" s="326"/>
      <c r="F5" s="326"/>
      <c r="G5" s="326"/>
      <c r="H5" s="326"/>
      <c r="I5" s="326"/>
      <c r="J5" s="326"/>
      <c r="K5" s="326"/>
      <c r="L5" s="326"/>
      <c r="M5" s="326"/>
      <c r="N5" s="318" t="str">
        <f>+'RESUMEN EVALUACIÓN'!B6</f>
        <v>CONSORCIO CQ USAQUEN</v>
      </c>
    </row>
    <row r="6" spans="1:17" x14ac:dyDescent="0.25">
      <c r="A6" s="318"/>
      <c r="B6" s="327"/>
      <c r="C6" s="328"/>
      <c r="D6" s="328"/>
      <c r="E6" s="328"/>
      <c r="F6" s="328"/>
      <c r="G6" s="328"/>
      <c r="H6" s="328"/>
      <c r="I6" s="328"/>
      <c r="J6" s="328"/>
      <c r="K6" s="328"/>
      <c r="L6" s="328"/>
      <c r="M6" s="328"/>
      <c r="N6" s="318"/>
    </row>
    <row r="7" spans="1:17" x14ac:dyDescent="0.25">
      <c r="A7" s="318"/>
      <c r="B7" s="327"/>
      <c r="C7" s="328"/>
      <c r="D7" s="328"/>
      <c r="E7" s="328"/>
      <c r="F7" s="328"/>
      <c r="G7" s="328"/>
      <c r="H7" s="328"/>
      <c r="I7" s="328"/>
      <c r="J7" s="328"/>
      <c r="K7" s="328"/>
      <c r="L7" s="328"/>
      <c r="M7" s="328"/>
      <c r="N7" s="318"/>
    </row>
    <row r="8" spans="1:17" x14ac:dyDescent="0.25">
      <c r="A8" s="318"/>
      <c r="B8" s="327"/>
      <c r="C8" s="328"/>
      <c r="D8" s="328"/>
      <c r="E8" s="328"/>
      <c r="F8" s="328"/>
      <c r="G8" s="328"/>
      <c r="H8" s="328"/>
      <c r="I8" s="328"/>
      <c r="J8" s="328"/>
      <c r="K8" s="328"/>
      <c r="L8" s="328"/>
      <c r="M8" s="328"/>
      <c r="N8" s="318"/>
    </row>
    <row r="9" spans="1:17" x14ac:dyDescent="0.25">
      <c r="A9" s="318"/>
      <c r="B9" s="327"/>
      <c r="C9" s="328"/>
      <c r="D9" s="328"/>
      <c r="E9" s="328"/>
      <c r="F9" s="328"/>
      <c r="G9" s="328"/>
      <c r="H9" s="328"/>
      <c r="I9" s="328"/>
      <c r="J9" s="328"/>
      <c r="K9" s="328"/>
      <c r="L9" s="328"/>
      <c r="M9" s="328"/>
      <c r="N9" s="318"/>
    </row>
    <row r="10" spans="1:17" x14ac:dyDescent="0.25">
      <c r="A10" s="318"/>
      <c r="B10" s="327"/>
      <c r="C10" s="328"/>
      <c r="D10" s="328"/>
      <c r="E10" s="328"/>
      <c r="F10" s="328"/>
      <c r="G10" s="328"/>
      <c r="H10" s="328"/>
      <c r="I10" s="328"/>
      <c r="J10" s="328"/>
      <c r="K10" s="328"/>
      <c r="L10" s="328"/>
      <c r="M10" s="328"/>
      <c r="N10" s="318"/>
    </row>
    <row r="11" spans="1:17" x14ac:dyDescent="0.25">
      <c r="A11" s="318"/>
      <c r="B11" s="327"/>
      <c r="C11" s="328"/>
      <c r="D11" s="328"/>
      <c r="E11" s="328"/>
      <c r="F11" s="328"/>
      <c r="G11" s="328"/>
      <c r="H11" s="328"/>
      <c r="I11" s="328"/>
      <c r="J11" s="328"/>
      <c r="K11" s="328"/>
      <c r="L11" s="328"/>
      <c r="M11" s="328"/>
      <c r="N11" s="318"/>
    </row>
    <row r="12" spans="1:17" x14ac:dyDescent="0.25">
      <c r="A12" s="318"/>
      <c r="B12" s="327"/>
      <c r="C12" s="328"/>
      <c r="D12" s="328"/>
      <c r="E12" s="328"/>
      <c r="F12" s="328"/>
      <c r="G12" s="328"/>
      <c r="H12" s="328"/>
      <c r="I12" s="328"/>
      <c r="J12" s="328"/>
      <c r="K12" s="328"/>
      <c r="L12" s="328"/>
      <c r="M12" s="328"/>
      <c r="N12" s="318"/>
    </row>
    <row r="13" spans="1:17" x14ac:dyDescent="0.25">
      <c r="A13" s="318"/>
      <c r="B13" s="327"/>
      <c r="C13" s="328"/>
      <c r="D13" s="328"/>
      <c r="E13" s="328"/>
      <c r="F13" s="328"/>
      <c r="G13" s="328"/>
      <c r="H13" s="328"/>
      <c r="I13" s="328"/>
      <c r="J13" s="328"/>
      <c r="K13" s="328"/>
      <c r="L13" s="328"/>
      <c r="M13" s="328"/>
      <c r="N13" s="318"/>
    </row>
    <row r="14" spans="1:17" x14ac:dyDescent="0.25">
      <c r="A14" s="318"/>
      <c r="B14" s="327"/>
      <c r="C14" s="328"/>
      <c r="D14" s="328"/>
      <c r="E14" s="328"/>
      <c r="F14" s="328"/>
      <c r="G14" s="328"/>
      <c r="H14" s="328"/>
      <c r="I14" s="328"/>
      <c r="J14" s="328"/>
      <c r="K14" s="328"/>
      <c r="L14" s="328"/>
      <c r="M14" s="328"/>
      <c r="N14" s="318"/>
    </row>
    <row r="15" spans="1:17" x14ac:dyDescent="0.25">
      <c r="A15" s="318"/>
      <c r="B15" s="327"/>
      <c r="C15" s="328"/>
      <c r="D15" s="328"/>
      <c r="E15" s="328"/>
      <c r="F15" s="328"/>
      <c r="G15" s="328"/>
      <c r="H15" s="328"/>
      <c r="I15" s="328"/>
      <c r="J15" s="328"/>
      <c r="K15" s="328"/>
      <c r="L15" s="328"/>
      <c r="M15" s="328"/>
      <c r="N15" s="318"/>
    </row>
    <row r="16" spans="1:17" x14ac:dyDescent="0.25">
      <c r="A16" s="318"/>
      <c r="B16" s="327"/>
      <c r="C16" s="328"/>
      <c r="D16" s="328"/>
      <c r="E16" s="328"/>
      <c r="F16" s="328"/>
      <c r="G16" s="328"/>
      <c r="H16" s="328"/>
      <c r="I16" s="328"/>
      <c r="J16" s="328"/>
      <c r="K16" s="328"/>
      <c r="L16" s="328"/>
      <c r="M16" s="328"/>
      <c r="N16" s="318"/>
    </row>
    <row r="17" spans="1:14" x14ac:dyDescent="0.25">
      <c r="A17" s="318"/>
      <c r="B17" s="327"/>
      <c r="C17" s="328"/>
      <c r="D17" s="328"/>
      <c r="E17" s="328"/>
      <c r="F17" s="328"/>
      <c r="G17" s="328"/>
      <c r="H17" s="328"/>
      <c r="I17" s="328"/>
      <c r="J17" s="328"/>
      <c r="K17" s="328"/>
      <c r="L17" s="328"/>
      <c r="M17" s="328"/>
      <c r="N17" s="318"/>
    </row>
    <row r="18" spans="1:14" x14ac:dyDescent="0.25">
      <c r="A18" s="318"/>
      <c r="B18" s="327"/>
      <c r="C18" s="328"/>
      <c r="D18" s="328"/>
      <c r="E18" s="328"/>
      <c r="F18" s="328"/>
      <c r="G18" s="328"/>
      <c r="H18" s="328"/>
      <c r="I18" s="328"/>
      <c r="J18" s="328"/>
      <c r="K18" s="328"/>
      <c r="L18" s="328"/>
      <c r="M18" s="328"/>
      <c r="N18" s="318"/>
    </row>
    <row r="19" spans="1:14" x14ac:dyDescent="0.25">
      <c r="A19" s="318"/>
      <c r="B19" s="327"/>
      <c r="C19" s="328"/>
      <c r="D19" s="328"/>
      <c r="E19" s="328"/>
      <c r="F19" s="328"/>
      <c r="G19" s="328"/>
      <c r="H19" s="328"/>
      <c r="I19" s="328"/>
      <c r="J19" s="328"/>
      <c r="K19" s="328"/>
      <c r="L19" s="328"/>
      <c r="M19" s="328"/>
      <c r="N19" s="318"/>
    </row>
    <row r="20" spans="1:14" x14ac:dyDescent="0.25">
      <c r="A20" s="318"/>
      <c r="B20" s="327"/>
      <c r="C20" s="328"/>
      <c r="D20" s="328"/>
      <c r="E20" s="328"/>
      <c r="F20" s="328"/>
      <c r="G20" s="328"/>
      <c r="H20" s="328"/>
      <c r="I20" s="328"/>
      <c r="J20" s="328"/>
      <c r="K20" s="328"/>
      <c r="L20" s="328"/>
      <c r="M20" s="328"/>
      <c r="N20" s="318"/>
    </row>
    <row r="21" spans="1:14" x14ac:dyDescent="0.25">
      <c r="A21" s="318"/>
      <c r="B21" s="327"/>
      <c r="C21" s="328"/>
      <c r="D21" s="328"/>
      <c r="E21" s="328"/>
      <c r="F21" s="328"/>
      <c r="G21" s="328"/>
      <c r="H21" s="328"/>
      <c r="I21" s="328"/>
      <c r="J21" s="328"/>
      <c r="K21" s="328"/>
      <c r="L21" s="328"/>
      <c r="M21" s="328"/>
      <c r="N21" s="318"/>
    </row>
    <row r="22" spans="1:14" x14ac:dyDescent="0.25">
      <c r="A22" s="318"/>
      <c r="B22" s="327"/>
      <c r="C22" s="328"/>
      <c r="D22" s="328"/>
      <c r="E22" s="328"/>
      <c r="F22" s="328"/>
      <c r="G22" s="328"/>
      <c r="H22" s="328"/>
      <c r="I22" s="328"/>
      <c r="J22" s="328"/>
      <c r="K22" s="328"/>
      <c r="L22" s="328"/>
      <c r="M22" s="328"/>
      <c r="N22" s="318"/>
    </row>
    <row r="23" spans="1:14" x14ac:dyDescent="0.25">
      <c r="A23" s="318"/>
      <c r="B23" s="327"/>
      <c r="C23" s="328"/>
      <c r="D23" s="328"/>
      <c r="E23" s="328"/>
      <c r="F23" s="328"/>
      <c r="G23" s="328"/>
      <c r="H23" s="328"/>
      <c r="I23" s="328"/>
      <c r="J23" s="328"/>
      <c r="K23" s="328"/>
      <c r="L23" s="328"/>
      <c r="M23" s="328"/>
      <c r="N23" s="318"/>
    </row>
    <row r="24" spans="1:14" x14ac:dyDescent="0.25">
      <c r="A24" s="318"/>
      <c r="B24" s="327"/>
      <c r="C24" s="328"/>
      <c r="D24" s="328"/>
      <c r="E24" s="328"/>
      <c r="F24" s="328"/>
      <c r="G24" s="328"/>
      <c r="H24" s="328"/>
      <c r="I24" s="328"/>
      <c r="J24" s="328"/>
      <c r="K24" s="328"/>
      <c r="L24" s="328"/>
      <c r="M24" s="328"/>
      <c r="N24" s="318"/>
    </row>
    <row r="25" spans="1:14" x14ac:dyDescent="0.25">
      <c r="A25" s="318"/>
      <c r="B25" s="327"/>
      <c r="C25" s="328"/>
      <c r="D25" s="328"/>
      <c r="E25" s="328"/>
      <c r="F25" s="328"/>
      <c r="G25" s="328"/>
      <c r="H25" s="328"/>
      <c r="I25" s="328"/>
      <c r="J25" s="328"/>
      <c r="K25" s="328"/>
      <c r="L25" s="328"/>
      <c r="M25" s="328"/>
      <c r="N25" s="318"/>
    </row>
    <row r="26" spans="1:14" x14ac:dyDescent="0.25">
      <c r="A26" s="318"/>
      <c r="B26" s="327"/>
      <c r="C26" s="328"/>
      <c r="D26" s="328"/>
      <c r="E26" s="328"/>
      <c r="F26" s="328"/>
      <c r="G26" s="328"/>
      <c r="H26" s="328"/>
      <c r="I26" s="328"/>
      <c r="J26" s="328"/>
      <c r="K26" s="328"/>
      <c r="L26" s="328"/>
      <c r="M26" s="328"/>
      <c r="N26" s="318"/>
    </row>
    <row r="27" spans="1:14" ht="15.75" thickBot="1" x14ac:dyDescent="0.3">
      <c r="A27" s="318"/>
      <c r="B27" s="329"/>
      <c r="C27" s="330"/>
      <c r="D27" s="330"/>
      <c r="E27" s="330"/>
      <c r="F27" s="330"/>
      <c r="G27" s="330"/>
      <c r="H27" s="330"/>
      <c r="I27" s="330"/>
      <c r="J27" s="330"/>
      <c r="K27" s="330"/>
      <c r="L27" s="330"/>
      <c r="M27" s="330"/>
      <c r="N27" s="318"/>
    </row>
    <row r="28" spans="1:14" x14ac:dyDescent="0.25">
      <c r="A28" s="318">
        <v>2</v>
      </c>
      <c r="B28" s="325"/>
      <c r="C28" s="326"/>
      <c r="D28" s="326"/>
      <c r="E28" s="326"/>
      <c r="F28" s="326"/>
      <c r="G28" s="326"/>
      <c r="H28" s="326"/>
      <c r="I28" s="326"/>
      <c r="J28" s="326"/>
      <c r="K28" s="326"/>
      <c r="L28" s="326"/>
      <c r="M28" s="326"/>
      <c r="N28" s="318" t="str">
        <f>+'RESUMEN EVALUACIÓN'!B7</f>
        <v>CONSORCIO INTERAPIA USA</v>
      </c>
    </row>
    <row r="29" spans="1:14" x14ac:dyDescent="0.25">
      <c r="A29" s="318"/>
      <c r="B29" s="327"/>
      <c r="C29" s="328"/>
      <c r="D29" s="328"/>
      <c r="E29" s="328"/>
      <c r="F29" s="328"/>
      <c r="G29" s="328"/>
      <c r="H29" s="328"/>
      <c r="I29" s="328"/>
      <c r="J29" s="328"/>
      <c r="K29" s="328"/>
      <c r="L29" s="328"/>
      <c r="M29" s="328"/>
      <c r="N29" s="318"/>
    </row>
    <row r="30" spans="1:14" x14ac:dyDescent="0.25">
      <c r="A30" s="318"/>
      <c r="B30" s="327"/>
      <c r="C30" s="328"/>
      <c r="D30" s="328"/>
      <c r="E30" s="328"/>
      <c r="F30" s="328"/>
      <c r="G30" s="328"/>
      <c r="H30" s="328"/>
      <c r="I30" s="328"/>
      <c r="J30" s="328"/>
      <c r="K30" s="328"/>
      <c r="L30" s="328"/>
      <c r="M30" s="328"/>
      <c r="N30" s="318"/>
    </row>
    <row r="31" spans="1:14" x14ac:dyDescent="0.25">
      <c r="A31" s="318"/>
      <c r="B31" s="327"/>
      <c r="C31" s="328"/>
      <c r="D31" s="328"/>
      <c r="E31" s="328"/>
      <c r="F31" s="328"/>
      <c r="G31" s="328"/>
      <c r="H31" s="328"/>
      <c r="I31" s="328"/>
      <c r="J31" s="328"/>
      <c r="K31" s="328"/>
      <c r="L31" s="328"/>
      <c r="M31" s="328"/>
      <c r="N31" s="318"/>
    </row>
    <row r="32" spans="1:14" x14ac:dyDescent="0.25">
      <c r="A32" s="318"/>
      <c r="B32" s="327"/>
      <c r="C32" s="328"/>
      <c r="D32" s="328"/>
      <c r="E32" s="328"/>
      <c r="F32" s="328"/>
      <c r="G32" s="328"/>
      <c r="H32" s="328"/>
      <c r="I32" s="328"/>
      <c r="J32" s="328"/>
      <c r="K32" s="328"/>
      <c r="L32" s="328"/>
      <c r="M32" s="328"/>
      <c r="N32" s="318"/>
    </row>
    <row r="33" spans="1:14" x14ac:dyDescent="0.25">
      <c r="A33" s="318"/>
      <c r="B33" s="327"/>
      <c r="C33" s="328"/>
      <c r="D33" s="328"/>
      <c r="E33" s="328"/>
      <c r="F33" s="328"/>
      <c r="G33" s="328"/>
      <c r="H33" s="328"/>
      <c r="I33" s="328"/>
      <c r="J33" s="328"/>
      <c r="K33" s="328"/>
      <c r="L33" s="328"/>
      <c r="M33" s="328"/>
      <c r="N33" s="318"/>
    </row>
    <row r="34" spans="1:14" x14ac:dyDescent="0.25">
      <c r="A34" s="318"/>
      <c r="B34" s="327"/>
      <c r="C34" s="328"/>
      <c r="D34" s="328"/>
      <c r="E34" s="328"/>
      <c r="F34" s="328"/>
      <c r="G34" s="328"/>
      <c r="H34" s="328"/>
      <c r="I34" s="328"/>
      <c r="J34" s="328"/>
      <c r="K34" s="328"/>
      <c r="L34" s="328"/>
      <c r="M34" s="328"/>
      <c r="N34" s="318"/>
    </row>
    <row r="35" spans="1:14" x14ac:dyDescent="0.25">
      <c r="A35" s="318"/>
      <c r="B35" s="327"/>
      <c r="C35" s="328"/>
      <c r="D35" s="328"/>
      <c r="E35" s="328"/>
      <c r="F35" s="328"/>
      <c r="G35" s="328"/>
      <c r="H35" s="328"/>
      <c r="I35" s="328"/>
      <c r="J35" s="328"/>
      <c r="K35" s="328"/>
      <c r="L35" s="328"/>
      <c r="M35" s="328"/>
      <c r="N35" s="318"/>
    </row>
    <row r="36" spans="1:14" x14ac:dyDescent="0.25">
      <c r="A36" s="318"/>
      <c r="B36" s="327"/>
      <c r="C36" s="328"/>
      <c r="D36" s="328"/>
      <c r="E36" s="328"/>
      <c r="F36" s="328"/>
      <c r="G36" s="328"/>
      <c r="H36" s="328"/>
      <c r="I36" s="328"/>
      <c r="J36" s="328"/>
      <c r="K36" s="328"/>
      <c r="L36" s="328"/>
      <c r="M36" s="328"/>
      <c r="N36" s="318"/>
    </row>
    <row r="37" spans="1:14" x14ac:dyDescent="0.25">
      <c r="A37" s="318"/>
      <c r="B37" s="327"/>
      <c r="C37" s="328"/>
      <c r="D37" s="328"/>
      <c r="E37" s="328"/>
      <c r="F37" s="328"/>
      <c r="G37" s="328"/>
      <c r="H37" s="328"/>
      <c r="I37" s="328"/>
      <c r="J37" s="328"/>
      <c r="K37" s="328"/>
      <c r="L37" s="328"/>
      <c r="M37" s="328"/>
      <c r="N37" s="318"/>
    </row>
    <row r="38" spans="1:14" x14ac:dyDescent="0.25">
      <c r="A38" s="318"/>
      <c r="B38" s="327"/>
      <c r="C38" s="328"/>
      <c r="D38" s="328"/>
      <c r="E38" s="328"/>
      <c r="F38" s="328"/>
      <c r="G38" s="328"/>
      <c r="H38" s="328"/>
      <c r="I38" s="328"/>
      <c r="J38" s="328"/>
      <c r="K38" s="328"/>
      <c r="L38" s="328"/>
      <c r="M38" s="328"/>
      <c r="N38" s="318"/>
    </row>
    <row r="39" spans="1:14" x14ac:dyDescent="0.25">
      <c r="A39" s="318"/>
      <c r="B39" s="327"/>
      <c r="C39" s="328"/>
      <c r="D39" s="328"/>
      <c r="E39" s="328"/>
      <c r="F39" s="328"/>
      <c r="G39" s="328"/>
      <c r="H39" s="328"/>
      <c r="I39" s="328"/>
      <c r="J39" s="328"/>
      <c r="K39" s="328"/>
      <c r="L39" s="328"/>
      <c r="M39" s="328"/>
      <c r="N39" s="318"/>
    </row>
    <row r="40" spans="1:14" x14ac:dyDescent="0.25">
      <c r="A40" s="318"/>
      <c r="B40" s="327"/>
      <c r="C40" s="328"/>
      <c r="D40" s="328"/>
      <c r="E40" s="328"/>
      <c r="F40" s="328"/>
      <c r="G40" s="328"/>
      <c r="H40" s="328"/>
      <c r="I40" s="328"/>
      <c r="J40" s="328"/>
      <c r="K40" s="328"/>
      <c r="L40" s="328"/>
      <c r="M40" s="328"/>
      <c r="N40" s="318"/>
    </row>
    <row r="41" spans="1:14" x14ac:dyDescent="0.25">
      <c r="A41" s="318"/>
      <c r="B41" s="327"/>
      <c r="C41" s="328"/>
      <c r="D41" s="328"/>
      <c r="E41" s="328"/>
      <c r="F41" s="328"/>
      <c r="G41" s="328"/>
      <c r="H41" s="328"/>
      <c r="I41" s="328"/>
      <c r="J41" s="328"/>
      <c r="K41" s="328"/>
      <c r="L41" s="328"/>
      <c r="M41" s="328"/>
      <c r="N41" s="318"/>
    </row>
    <row r="42" spans="1:14" x14ac:dyDescent="0.25">
      <c r="A42" s="318"/>
      <c r="B42" s="327"/>
      <c r="C42" s="328"/>
      <c r="D42" s="328"/>
      <c r="E42" s="328"/>
      <c r="F42" s="328"/>
      <c r="G42" s="328"/>
      <c r="H42" s="328"/>
      <c r="I42" s="328"/>
      <c r="J42" s="328"/>
      <c r="K42" s="328"/>
      <c r="L42" s="328"/>
      <c r="M42" s="328"/>
      <c r="N42" s="318"/>
    </row>
    <row r="43" spans="1:14" x14ac:dyDescent="0.25">
      <c r="A43" s="318"/>
      <c r="B43" s="327"/>
      <c r="C43" s="328"/>
      <c r="D43" s="328"/>
      <c r="E43" s="328"/>
      <c r="F43" s="328"/>
      <c r="G43" s="328"/>
      <c r="H43" s="328"/>
      <c r="I43" s="328"/>
      <c r="J43" s="328"/>
      <c r="K43" s="328"/>
      <c r="L43" s="328"/>
      <c r="M43" s="328"/>
      <c r="N43" s="318"/>
    </row>
    <row r="44" spans="1:14" x14ac:dyDescent="0.25">
      <c r="A44" s="318"/>
      <c r="B44" s="327"/>
      <c r="C44" s="328"/>
      <c r="D44" s="328"/>
      <c r="E44" s="328"/>
      <c r="F44" s="328"/>
      <c r="G44" s="328"/>
      <c r="H44" s="328"/>
      <c r="I44" s="328"/>
      <c r="J44" s="328"/>
      <c r="K44" s="328"/>
      <c r="L44" s="328"/>
      <c r="M44" s="328"/>
      <c r="N44" s="318"/>
    </row>
    <row r="45" spans="1:14" x14ac:dyDescent="0.25">
      <c r="A45" s="318"/>
      <c r="B45" s="327"/>
      <c r="C45" s="328"/>
      <c r="D45" s="328"/>
      <c r="E45" s="328"/>
      <c r="F45" s="328"/>
      <c r="G45" s="328"/>
      <c r="H45" s="328"/>
      <c r="I45" s="328"/>
      <c r="J45" s="328"/>
      <c r="K45" s="328"/>
      <c r="L45" s="328"/>
      <c r="M45" s="328"/>
      <c r="N45" s="318"/>
    </row>
    <row r="46" spans="1:14" x14ac:dyDescent="0.25">
      <c r="A46" s="318"/>
      <c r="B46" s="327"/>
      <c r="C46" s="328"/>
      <c r="D46" s="328"/>
      <c r="E46" s="328"/>
      <c r="F46" s="328"/>
      <c r="G46" s="328"/>
      <c r="H46" s="328"/>
      <c r="I46" s="328"/>
      <c r="J46" s="328"/>
      <c r="K46" s="328"/>
      <c r="L46" s="328"/>
      <c r="M46" s="328"/>
      <c r="N46" s="318"/>
    </row>
    <row r="47" spans="1:14" x14ac:dyDescent="0.25">
      <c r="A47" s="318"/>
      <c r="B47" s="327"/>
      <c r="C47" s="328"/>
      <c r="D47" s="328"/>
      <c r="E47" s="328"/>
      <c r="F47" s="328"/>
      <c r="G47" s="328"/>
      <c r="H47" s="328"/>
      <c r="I47" s="328"/>
      <c r="J47" s="328"/>
      <c r="K47" s="328"/>
      <c r="L47" s="328"/>
      <c r="M47" s="328"/>
      <c r="N47" s="318"/>
    </row>
    <row r="48" spans="1:14" x14ac:dyDescent="0.25">
      <c r="A48" s="318"/>
      <c r="B48" s="327"/>
      <c r="C48" s="328"/>
      <c r="D48" s="328"/>
      <c r="E48" s="328"/>
      <c r="F48" s="328"/>
      <c r="G48" s="328"/>
      <c r="H48" s="328"/>
      <c r="I48" s="328"/>
      <c r="J48" s="328"/>
      <c r="K48" s="328"/>
      <c r="L48" s="328"/>
      <c r="M48" s="328"/>
      <c r="N48" s="318"/>
    </row>
    <row r="49" spans="1:14" x14ac:dyDescent="0.25">
      <c r="A49" s="318"/>
      <c r="B49" s="327"/>
      <c r="C49" s="328"/>
      <c r="D49" s="328"/>
      <c r="E49" s="328"/>
      <c r="F49" s="328"/>
      <c r="G49" s="328"/>
      <c r="H49" s="328"/>
      <c r="I49" s="328"/>
      <c r="J49" s="328"/>
      <c r="K49" s="328"/>
      <c r="L49" s="328"/>
      <c r="M49" s="328"/>
      <c r="N49" s="318"/>
    </row>
    <row r="50" spans="1:14" ht="15.75" thickBot="1" x14ac:dyDescent="0.3">
      <c r="A50" s="318"/>
      <c r="B50" s="329"/>
      <c r="C50" s="330"/>
      <c r="D50" s="330"/>
      <c r="E50" s="330"/>
      <c r="F50" s="330"/>
      <c r="G50" s="330"/>
      <c r="H50" s="330"/>
      <c r="I50" s="330"/>
      <c r="J50" s="330"/>
      <c r="K50" s="330"/>
      <c r="L50" s="330"/>
      <c r="M50" s="330"/>
      <c r="N50" s="318"/>
    </row>
    <row r="51" spans="1:14" x14ac:dyDescent="0.25">
      <c r="A51" s="318">
        <v>3</v>
      </c>
      <c r="B51" s="325"/>
      <c r="C51" s="326"/>
      <c r="D51" s="326"/>
      <c r="E51" s="326"/>
      <c r="F51" s="326"/>
      <c r="G51" s="326"/>
      <c r="H51" s="326"/>
      <c r="I51" s="326"/>
      <c r="J51" s="326"/>
      <c r="K51" s="326"/>
      <c r="L51" s="326"/>
      <c r="M51" s="326"/>
      <c r="N51" s="318" t="str">
        <f>+'RESUMEN EVALUACIÓN'!B8</f>
        <v>CONSORCIO MONSERRATE</v>
      </c>
    </row>
    <row r="52" spans="1:14" x14ac:dyDescent="0.25">
      <c r="A52" s="318"/>
      <c r="B52" s="327"/>
      <c r="C52" s="328"/>
      <c r="D52" s="328"/>
      <c r="E52" s="328"/>
      <c r="F52" s="328"/>
      <c r="G52" s="328"/>
      <c r="H52" s="328"/>
      <c r="I52" s="328"/>
      <c r="J52" s="328"/>
      <c r="K52" s="328"/>
      <c r="L52" s="328"/>
      <c r="M52" s="328"/>
      <c r="N52" s="318"/>
    </row>
    <row r="53" spans="1:14" x14ac:dyDescent="0.25">
      <c r="A53" s="318"/>
      <c r="B53" s="327"/>
      <c r="C53" s="328"/>
      <c r="D53" s="328"/>
      <c r="E53" s="328"/>
      <c r="F53" s="328"/>
      <c r="G53" s="328"/>
      <c r="H53" s="328"/>
      <c r="I53" s="328"/>
      <c r="J53" s="328"/>
      <c r="K53" s="328"/>
      <c r="L53" s="328"/>
      <c r="M53" s="328"/>
      <c r="N53" s="318"/>
    </row>
    <row r="54" spans="1:14" x14ac:dyDescent="0.25">
      <c r="A54" s="318"/>
      <c r="B54" s="327"/>
      <c r="C54" s="328"/>
      <c r="D54" s="328"/>
      <c r="E54" s="328"/>
      <c r="F54" s="328"/>
      <c r="G54" s="328"/>
      <c r="H54" s="328"/>
      <c r="I54" s="328"/>
      <c r="J54" s="328"/>
      <c r="K54" s="328"/>
      <c r="L54" s="328"/>
      <c r="M54" s="328"/>
      <c r="N54" s="318"/>
    </row>
    <row r="55" spans="1:14" x14ac:dyDescent="0.25">
      <c r="A55" s="318"/>
      <c r="B55" s="327"/>
      <c r="C55" s="328"/>
      <c r="D55" s="328"/>
      <c r="E55" s="328"/>
      <c r="F55" s="328"/>
      <c r="G55" s="328"/>
      <c r="H55" s="328"/>
      <c r="I55" s="328"/>
      <c r="J55" s="328"/>
      <c r="K55" s="328"/>
      <c r="L55" s="328"/>
      <c r="M55" s="328"/>
      <c r="N55" s="318"/>
    </row>
    <row r="56" spans="1:14" x14ac:dyDescent="0.25">
      <c r="A56" s="318"/>
      <c r="B56" s="327"/>
      <c r="C56" s="328"/>
      <c r="D56" s="328"/>
      <c r="E56" s="328"/>
      <c r="F56" s="328"/>
      <c r="G56" s="328"/>
      <c r="H56" s="328"/>
      <c r="I56" s="328"/>
      <c r="J56" s="328"/>
      <c r="K56" s="328"/>
      <c r="L56" s="328"/>
      <c r="M56" s="328"/>
      <c r="N56" s="318"/>
    </row>
    <row r="57" spans="1:14" x14ac:dyDescent="0.25">
      <c r="A57" s="318"/>
      <c r="B57" s="327"/>
      <c r="C57" s="328"/>
      <c r="D57" s="328"/>
      <c r="E57" s="328"/>
      <c r="F57" s="328"/>
      <c r="G57" s="328"/>
      <c r="H57" s="328"/>
      <c r="I57" s="328"/>
      <c r="J57" s="328"/>
      <c r="K57" s="328"/>
      <c r="L57" s="328"/>
      <c r="M57" s="328"/>
      <c r="N57" s="318"/>
    </row>
    <row r="58" spans="1:14" x14ac:dyDescent="0.25">
      <c r="A58" s="318"/>
      <c r="B58" s="327"/>
      <c r="C58" s="328"/>
      <c r="D58" s="328"/>
      <c r="E58" s="328"/>
      <c r="F58" s="328"/>
      <c r="G58" s="328"/>
      <c r="H58" s="328"/>
      <c r="I58" s="328"/>
      <c r="J58" s="328"/>
      <c r="K58" s="328"/>
      <c r="L58" s="328"/>
      <c r="M58" s="328"/>
      <c r="N58" s="318"/>
    </row>
    <row r="59" spans="1:14" x14ac:dyDescent="0.25">
      <c r="A59" s="318"/>
      <c r="B59" s="327"/>
      <c r="C59" s="328"/>
      <c r="D59" s="328"/>
      <c r="E59" s="328"/>
      <c r="F59" s="328"/>
      <c r="G59" s="328"/>
      <c r="H59" s="328"/>
      <c r="I59" s="328"/>
      <c r="J59" s="328"/>
      <c r="K59" s="328"/>
      <c r="L59" s="328"/>
      <c r="M59" s="328"/>
      <c r="N59" s="318"/>
    </row>
    <row r="60" spans="1:14" x14ac:dyDescent="0.25">
      <c r="A60" s="318"/>
      <c r="B60" s="327"/>
      <c r="C60" s="328"/>
      <c r="D60" s="328"/>
      <c r="E60" s="328"/>
      <c r="F60" s="328"/>
      <c r="G60" s="328"/>
      <c r="H60" s="328"/>
      <c r="I60" s="328"/>
      <c r="J60" s="328"/>
      <c r="K60" s="328"/>
      <c r="L60" s="328"/>
      <c r="M60" s="328"/>
      <c r="N60" s="318"/>
    </row>
    <row r="61" spans="1:14" x14ac:dyDescent="0.25">
      <c r="A61" s="318"/>
      <c r="B61" s="327"/>
      <c r="C61" s="328"/>
      <c r="D61" s="328"/>
      <c r="E61" s="328"/>
      <c r="F61" s="328"/>
      <c r="G61" s="328"/>
      <c r="H61" s="328"/>
      <c r="I61" s="328"/>
      <c r="J61" s="328"/>
      <c r="K61" s="328"/>
      <c r="L61" s="328"/>
      <c r="M61" s="328"/>
      <c r="N61" s="318"/>
    </row>
    <row r="62" spans="1:14" x14ac:dyDescent="0.25">
      <c r="A62" s="318"/>
      <c r="B62" s="327"/>
      <c r="C62" s="328"/>
      <c r="D62" s="328"/>
      <c r="E62" s="328"/>
      <c r="F62" s="328"/>
      <c r="G62" s="328"/>
      <c r="H62" s="328"/>
      <c r="I62" s="328"/>
      <c r="J62" s="328"/>
      <c r="K62" s="328"/>
      <c r="L62" s="328"/>
      <c r="M62" s="328"/>
      <c r="N62" s="318"/>
    </row>
    <row r="63" spans="1:14" x14ac:dyDescent="0.25">
      <c r="A63" s="318"/>
      <c r="B63" s="327"/>
      <c r="C63" s="328"/>
      <c r="D63" s="328"/>
      <c r="E63" s="328"/>
      <c r="F63" s="328"/>
      <c r="G63" s="328"/>
      <c r="H63" s="328"/>
      <c r="I63" s="328"/>
      <c r="J63" s="328"/>
      <c r="K63" s="328"/>
      <c r="L63" s="328"/>
      <c r="M63" s="328"/>
      <c r="N63" s="318"/>
    </row>
    <row r="64" spans="1:14" x14ac:dyDescent="0.25">
      <c r="A64" s="318"/>
      <c r="B64" s="327"/>
      <c r="C64" s="328"/>
      <c r="D64" s="328"/>
      <c r="E64" s="328"/>
      <c r="F64" s="328"/>
      <c r="G64" s="328"/>
      <c r="H64" s="328"/>
      <c r="I64" s="328"/>
      <c r="J64" s="328"/>
      <c r="K64" s="328"/>
      <c r="L64" s="328"/>
      <c r="M64" s="328"/>
      <c r="N64" s="318"/>
    </row>
    <row r="65" spans="1:14" x14ac:dyDescent="0.25">
      <c r="A65" s="318"/>
      <c r="B65" s="327"/>
      <c r="C65" s="328"/>
      <c r="D65" s="328"/>
      <c r="E65" s="328"/>
      <c r="F65" s="328"/>
      <c r="G65" s="328"/>
      <c r="H65" s="328"/>
      <c r="I65" s="328"/>
      <c r="J65" s="328"/>
      <c r="K65" s="328"/>
      <c r="L65" s="328"/>
      <c r="M65" s="328"/>
      <c r="N65" s="318"/>
    </row>
    <row r="66" spans="1:14" x14ac:dyDescent="0.25">
      <c r="A66" s="318"/>
      <c r="B66" s="327"/>
      <c r="C66" s="328"/>
      <c r="D66" s="328"/>
      <c r="E66" s="328"/>
      <c r="F66" s="328"/>
      <c r="G66" s="328"/>
      <c r="H66" s="328"/>
      <c r="I66" s="328"/>
      <c r="J66" s="328"/>
      <c r="K66" s="328"/>
      <c r="L66" s="328"/>
      <c r="M66" s="328"/>
      <c r="N66" s="318"/>
    </row>
    <row r="67" spans="1:14" x14ac:dyDescent="0.25">
      <c r="A67" s="318"/>
      <c r="B67" s="327"/>
      <c r="C67" s="328"/>
      <c r="D67" s="328"/>
      <c r="E67" s="328"/>
      <c r="F67" s="328"/>
      <c r="G67" s="328"/>
      <c r="H67" s="328"/>
      <c r="I67" s="328"/>
      <c r="J67" s="328"/>
      <c r="K67" s="328"/>
      <c r="L67" s="328"/>
      <c r="M67" s="328"/>
      <c r="N67" s="318"/>
    </row>
    <row r="68" spans="1:14" x14ac:dyDescent="0.25">
      <c r="A68" s="318"/>
      <c r="B68" s="327"/>
      <c r="C68" s="328"/>
      <c r="D68" s="328"/>
      <c r="E68" s="328"/>
      <c r="F68" s="328"/>
      <c r="G68" s="328"/>
      <c r="H68" s="328"/>
      <c r="I68" s="328"/>
      <c r="J68" s="328"/>
      <c r="K68" s="328"/>
      <c r="L68" s="328"/>
      <c r="M68" s="328"/>
      <c r="N68" s="318"/>
    </row>
    <row r="69" spans="1:14" x14ac:dyDescent="0.25">
      <c r="A69" s="318"/>
      <c r="B69" s="327"/>
      <c r="C69" s="328"/>
      <c r="D69" s="328"/>
      <c r="E69" s="328"/>
      <c r="F69" s="328"/>
      <c r="G69" s="328"/>
      <c r="H69" s="328"/>
      <c r="I69" s="328"/>
      <c r="J69" s="328"/>
      <c r="K69" s="328"/>
      <c r="L69" s="328"/>
      <c r="M69" s="328"/>
      <c r="N69" s="318"/>
    </row>
    <row r="70" spans="1:14" x14ac:dyDescent="0.25">
      <c r="A70" s="318"/>
      <c r="B70" s="327"/>
      <c r="C70" s="328"/>
      <c r="D70" s="328"/>
      <c r="E70" s="328"/>
      <c r="F70" s="328"/>
      <c r="G70" s="328"/>
      <c r="H70" s="328"/>
      <c r="I70" s="328"/>
      <c r="J70" s="328"/>
      <c r="K70" s="328"/>
      <c r="L70" s="328"/>
      <c r="M70" s="328"/>
      <c r="N70" s="318"/>
    </row>
    <row r="71" spans="1:14" x14ac:dyDescent="0.25">
      <c r="A71" s="318"/>
      <c r="B71" s="327"/>
      <c r="C71" s="328"/>
      <c r="D71" s="328"/>
      <c r="E71" s="328"/>
      <c r="F71" s="328"/>
      <c r="G71" s="328"/>
      <c r="H71" s="328"/>
      <c r="I71" s="328"/>
      <c r="J71" s="328"/>
      <c r="K71" s="328"/>
      <c r="L71" s="328"/>
      <c r="M71" s="328"/>
      <c r="N71" s="318"/>
    </row>
    <row r="72" spans="1:14" x14ac:dyDescent="0.25">
      <c r="A72" s="318"/>
      <c r="B72" s="327"/>
      <c r="C72" s="328"/>
      <c r="D72" s="328"/>
      <c r="E72" s="328"/>
      <c r="F72" s="328"/>
      <c r="G72" s="328"/>
      <c r="H72" s="328"/>
      <c r="I72" s="328"/>
      <c r="J72" s="328"/>
      <c r="K72" s="328"/>
      <c r="L72" s="328"/>
      <c r="M72" s="328"/>
      <c r="N72" s="318"/>
    </row>
    <row r="73" spans="1:14" ht="15.75" thickBot="1" x14ac:dyDescent="0.3">
      <c r="A73" s="318"/>
      <c r="B73" s="329"/>
      <c r="C73" s="330"/>
      <c r="D73" s="330"/>
      <c r="E73" s="330"/>
      <c r="F73" s="330"/>
      <c r="G73" s="330"/>
      <c r="H73" s="330"/>
      <c r="I73" s="330"/>
      <c r="J73" s="330"/>
      <c r="K73" s="330"/>
      <c r="L73" s="330"/>
      <c r="M73" s="330"/>
      <c r="N73" s="318"/>
    </row>
    <row r="74" spans="1:14" x14ac:dyDescent="0.25">
      <c r="A74" s="318">
        <v>4</v>
      </c>
      <c r="B74" s="319"/>
      <c r="C74" s="320"/>
      <c r="D74" s="320"/>
      <c r="E74" s="320"/>
      <c r="F74" s="320"/>
      <c r="G74" s="320"/>
      <c r="H74" s="320"/>
      <c r="I74" s="320"/>
      <c r="J74" s="320"/>
      <c r="K74" s="320"/>
      <c r="L74" s="320"/>
      <c r="M74" s="320"/>
      <c r="N74" s="318" t="str">
        <f>+'RESUMEN EVALUACIÓN'!B9</f>
        <v>CONSORCIO PARQUES CJ</v>
      </c>
    </row>
    <row r="75" spans="1:14" x14ac:dyDescent="0.25">
      <c r="A75" s="318"/>
      <c r="B75" s="321"/>
      <c r="C75" s="322"/>
      <c r="D75" s="322"/>
      <c r="E75" s="322"/>
      <c r="F75" s="322"/>
      <c r="G75" s="322"/>
      <c r="H75" s="322"/>
      <c r="I75" s="322"/>
      <c r="J75" s="322"/>
      <c r="K75" s="322"/>
      <c r="L75" s="322"/>
      <c r="M75" s="322"/>
      <c r="N75" s="318"/>
    </row>
    <row r="76" spans="1:14" x14ac:dyDescent="0.25">
      <c r="A76" s="318"/>
      <c r="B76" s="321"/>
      <c r="C76" s="322"/>
      <c r="D76" s="322"/>
      <c r="E76" s="322"/>
      <c r="F76" s="322"/>
      <c r="G76" s="322"/>
      <c r="H76" s="322"/>
      <c r="I76" s="322"/>
      <c r="J76" s="322"/>
      <c r="K76" s="322"/>
      <c r="L76" s="322"/>
      <c r="M76" s="322"/>
      <c r="N76" s="318"/>
    </row>
    <row r="77" spans="1:14" x14ac:dyDescent="0.25">
      <c r="A77" s="318"/>
      <c r="B77" s="321"/>
      <c r="C77" s="322"/>
      <c r="D77" s="322"/>
      <c r="E77" s="322"/>
      <c r="F77" s="322"/>
      <c r="G77" s="322"/>
      <c r="H77" s="322"/>
      <c r="I77" s="322"/>
      <c r="J77" s="322"/>
      <c r="K77" s="322"/>
      <c r="L77" s="322"/>
      <c r="M77" s="322"/>
      <c r="N77" s="318"/>
    </row>
    <row r="78" spans="1:14" x14ac:dyDescent="0.25">
      <c r="A78" s="318"/>
      <c r="B78" s="321"/>
      <c r="C78" s="322"/>
      <c r="D78" s="322"/>
      <c r="E78" s="322"/>
      <c r="F78" s="322"/>
      <c r="G78" s="322"/>
      <c r="H78" s="322"/>
      <c r="I78" s="322"/>
      <c r="J78" s="322"/>
      <c r="K78" s="322"/>
      <c r="L78" s="322"/>
      <c r="M78" s="322"/>
      <c r="N78" s="318"/>
    </row>
    <row r="79" spans="1:14" x14ac:dyDescent="0.25">
      <c r="A79" s="318"/>
      <c r="B79" s="321"/>
      <c r="C79" s="322"/>
      <c r="D79" s="322"/>
      <c r="E79" s="322"/>
      <c r="F79" s="322"/>
      <c r="G79" s="322"/>
      <c r="H79" s="322"/>
      <c r="I79" s="322"/>
      <c r="J79" s="322"/>
      <c r="K79" s="322"/>
      <c r="L79" s="322"/>
      <c r="M79" s="322"/>
      <c r="N79" s="318"/>
    </row>
    <row r="80" spans="1:14" x14ac:dyDescent="0.25">
      <c r="A80" s="318"/>
      <c r="B80" s="321"/>
      <c r="C80" s="322"/>
      <c r="D80" s="322"/>
      <c r="E80" s="322"/>
      <c r="F80" s="322"/>
      <c r="G80" s="322"/>
      <c r="H80" s="322"/>
      <c r="I80" s="322"/>
      <c r="J80" s="322"/>
      <c r="K80" s="322"/>
      <c r="L80" s="322"/>
      <c r="M80" s="322"/>
      <c r="N80" s="318"/>
    </row>
    <row r="81" spans="1:14" x14ac:dyDescent="0.25">
      <c r="A81" s="318"/>
      <c r="B81" s="321"/>
      <c r="C81" s="322"/>
      <c r="D81" s="322"/>
      <c r="E81" s="322"/>
      <c r="F81" s="322"/>
      <c r="G81" s="322"/>
      <c r="H81" s="322"/>
      <c r="I81" s="322"/>
      <c r="J81" s="322"/>
      <c r="K81" s="322"/>
      <c r="L81" s="322"/>
      <c r="M81" s="322"/>
      <c r="N81" s="318"/>
    </row>
    <row r="82" spans="1:14" x14ac:dyDescent="0.25">
      <c r="A82" s="318"/>
      <c r="B82" s="321"/>
      <c r="C82" s="322"/>
      <c r="D82" s="322"/>
      <c r="E82" s="322"/>
      <c r="F82" s="322"/>
      <c r="G82" s="322"/>
      <c r="H82" s="322"/>
      <c r="I82" s="322"/>
      <c r="J82" s="322"/>
      <c r="K82" s="322"/>
      <c r="L82" s="322"/>
      <c r="M82" s="322"/>
      <c r="N82" s="318"/>
    </row>
    <row r="83" spans="1:14" x14ac:dyDescent="0.25">
      <c r="A83" s="318"/>
      <c r="B83" s="321"/>
      <c r="C83" s="322"/>
      <c r="D83" s="322"/>
      <c r="E83" s="322"/>
      <c r="F83" s="322"/>
      <c r="G83" s="322"/>
      <c r="H83" s="322"/>
      <c r="I83" s="322"/>
      <c r="J83" s="322"/>
      <c r="K83" s="322"/>
      <c r="L83" s="322"/>
      <c r="M83" s="322"/>
      <c r="N83" s="318"/>
    </row>
    <row r="84" spans="1:14" x14ac:dyDescent="0.25">
      <c r="A84" s="318"/>
      <c r="B84" s="321"/>
      <c r="C84" s="322"/>
      <c r="D84" s="322"/>
      <c r="E84" s="322"/>
      <c r="F84" s="322"/>
      <c r="G84" s="322"/>
      <c r="H84" s="322"/>
      <c r="I84" s="322"/>
      <c r="J84" s="322"/>
      <c r="K84" s="322"/>
      <c r="L84" s="322"/>
      <c r="M84" s="322"/>
      <c r="N84" s="318"/>
    </row>
    <row r="85" spans="1:14" x14ac:dyDescent="0.25">
      <c r="A85" s="318"/>
      <c r="B85" s="321"/>
      <c r="C85" s="322"/>
      <c r="D85" s="322"/>
      <c r="E85" s="322"/>
      <c r="F85" s="322"/>
      <c r="G85" s="322"/>
      <c r="H85" s="322"/>
      <c r="I85" s="322"/>
      <c r="J85" s="322"/>
      <c r="K85" s="322"/>
      <c r="L85" s="322"/>
      <c r="M85" s="322"/>
      <c r="N85" s="318"/>
    </row>
    <row r="86" spans="1:14" x14ac:dyDescent="0.25">
      <c r="A86" s="318"/>
      <c r="B86" s="321"/>
      <c r="C86" s="322"/>
      <c r="D86" s="322"/>
      <c r="E86" s="322"/>
      <c r="F86" s="322"/>
      <c r="G86" s="322"/>
      <c r="H86" s="322"/>
      <c r="I86" s="322"/>
      <c r="J86" s="322"/>
      <c r="K86" s="322"/>
      <c r="L86" s="322"/>
      <c r="M86" s="322"/>
      <c r="N86" s="318"/>
    </row>
    <row r="87" spans="1:14" x14ac:dyDescent="0.25">
      <c r="A87" s="318"/>
      <c r="B87" s="321"/>
      <c r="C87" s="322"/>
      <c r="D87" s="322"/>
      <c r="E87" s="322"/>
      <c r="F87" s="322"/>
      <c r="G87" s="322"/>
      <c r="H87" s="322"/>
      <c r="I87" s="322"/>
      <c r="J87" s="322"/>
      <c r="K87" s="322"/>
      <c r="L87" s="322"/>
      <c r="M87" s="322"/>
      <c r="N87" s="318"/>
    </row>
    <row r="88" spans="1:14" x14ac:dyDescent="0.25">
      <c r="A88" s="318"/>
      <c r="B88" s="321"/>
      <c r="C88" s="322"/>
      <c r="D88" s="322"/>
      <c r="E88" s="322"/>
      <c r="F88" s="322"/>
      <c r="G88" s="322"/>
      <c r="H88" s="322"/>
      <c r="I88" s="322"/>
      <c r="J88" s="322"/>
      <c r="K88" s="322"/>
      <c r="L88" s="322"/>
      <c r="M88" s="322"/>
      <c r="N88" s="318"/>
    </row>
    <row r="89" spans="1:14" x14ac:dyDescent="0.25">
      <c r="A89" s="318"/>
      <c r="B89" s="321"/>
      <c r="C89" s="322"/>
      <c r="D89" s="322"/>
      <c r="E89" s="322"/>
      <c r="F89" s="322"/>
      <c r="G89" s="322"/>
      <c r="H89" s="322"/>
      <c r="I89" s="322"/>
      <c r="J89" s="322"/>
      <c r="K89" s="322"/>
      <c r="L89" s="322"/>
      <c r="M89" s="322"/>
      <c r="N89" s="318"/>
    </row>
    <row r="90" spans="1:14" x14ac:dyDescent="0.25">
      <c r="A90" s="318"/>
      <c r="B90" s="321"/>
      <c r="C90" s="322"/>
      <c r="D90" s="322"/>
      <c r="E90" s="322"/>
      <c r="F90" s="322"/>
      <c r="G90" s="322"/>
      <c r="H90" s="322"/>
      <c r="I90" s="322"/>
      <c r="J90" s="322"/>
      <c r="K90" s="322"/>
      <c r="L90" s="322"/>
      <c r="M90" s="322"/>
      <c r="N90" s="318"/>
    </row>
    <row r="91" spans="1:14" x14ac:dyDescent="0.25">
      <c r="A91" s="318"/>
      <c r="B91" s="321"/>
      <c r="C91" s="322"/>
      <c r="D91" s="322"/>
      <c r="E91" s="322"/>
      <c r="F91" s="322"/>
      <c r="G91" s="322"/>
      <c r="H91" s="322"/>
      <c r="I91" s="322"/>
      <c r="J91" s="322"/>
      <c r="K91" s="322"/>
      <c r="L91" s="322"/>
      <c r="M91" s="322"/>
      <c r="N91" s="318"/>
    </row>
    <row r="92" spans="1:14" x14ac:dyDescent="0.25">
      <c r="A92" s="318"/>
      <c r="B92" s="321"/>
      <c r="C92" s="322"/>
      <c r="D92" s="322"/>
      <c r="E92" s="322"/>
      <c r="F92" s="322"/>
      <c r="G92" s="322"/>
      <c r="H92" s="322"/>
      <c r="I92" s="322"/>
      <c r="J92" s="322"/>
      <c r="K92" s="322"/>
      <c r="L92" s="322"/>
      <c r="M92" s="322"/>
      <c r="N92" s="318"/>
    </row>
    <row r="93" spans="1:14" x14ac:dyDescent="0.25">
      <c r="A93" s="318"/>
      <c r="B93" s="321"/>
      <c r="C93" s="322"/>
      <c r="D93" s="322"/>
      <c r="E93" s="322"/>
      <c r="F93" s="322"/>
      <c r="G93" s="322"/>
      <c r="H93" s="322"/>
      <c r="I93" s="322"/>
      <c r="J93" s="322"/>
      <c r="K93" s="322"/>
      <c r="L93" s="322"/>
      <c r="M93" s="322"/>
      <c r="N93" s="318"/>
    </row>
    <row r="94" spans="1:14" x14ac:dyDescent="0.25">
      <c r="A94" s="318"/>
      <c r="B94" s="321"/>
      <c r="C94" s="322"/>
      <c r="D94" s="322"/>
      <c r="E94" s="322"/>
      <c r="F94" s="322"/>
      <c r="G94" s="322"/>
      <c r="H94" s="322"/>
      <c r="I94" s="322"/>
      <c r="J94" s="322"/>
      <c r="K94" s="322"/>
      <c r="L94" s="322"/>
      <c r="M94" s="322"/>
      <c r="N94" s="318"/>
    </row>
    <row r="95" spans="1:14" x14ac:dyDescent="0.25">
      <c r="A95" s="318"/>
      <c r="B95" s="321"/>
      <c r="C95" s="322"/>
      <c r="D95" s="322"/>
      <c r="E95" s="322"/>
      <c r="F95" s="322"/>
      <c r="G95" s="322"/>
      <c r="H95" s="322"/>
      <c r="I95" s="322"/>
      <c r="J95" s="322"/>
      <c r="K95" s="322"/>
      <c r="L95" s="322"/>
      <c r="M95" s="322"/>
      <c r="N95" s="318"/>
    </row>
    <row r="96" spans="1:14" ht="15.75" thickBot="1" x14ac:dyDescent="0.3">
      <c r="A96" s="318"/>
      <c r="B96" s="323"/>
      <c r="C96" s="324"/>
      <c r="D96" s="324"/>
      <c r="E96" s="324"/>
      <c r="F96" s="324"/>
      <c r="G96" s="324"/>
      <c r="H96" s="324"/>
      <c r="I96" s="324"/>
      <c r="J96" s="324"/>
      <c r="K96" s="324"/>
      <c r="L96" s="324"/>
      <c r="M96" s="324"/>
      <c r="N96" s="318"/>
    </row>
    <row r="97" spans="1:14" x14ac:dyDescent="0.25">
      <c r="A97" s="318">
        <v>5</v>
      </c>
      <c r="B97" s="319"/>
      <c r="C97" s="320"/>
      <c r="D97" s="320"/>
      <c r="E97" s="320"/>
      <c r="F97" s="320"/>
      <c r="G97" s="320"/>
      <c r="H97" s="320"/>
      <c r="I97" s="320"/>
      <c r="J97" s="320"/>
      <c r="K97" s="320"/>
      <c r="L97" s="320"/>
      <c r="M97" s="320"/>
      <c r="N97" s="318" t="str">
        <f>+'RESUMEN EVALUACIÓN'!B10</f>
        <v>CONSORCIO PARQUES USAQUEN</v>
      </c>
    </row>
    <row r="98" spans="1:14" x14ac:dyDescent="0.25">
      <c r="A98" s="318"/>
      <c r="B98" s="321"/>
      <c r="C98" s="322"/>
      <c r="D98" s="322"/>
      <c r="E98" s="322"/>
      <c r="F98" s="322"/>
      <c r="G98" s="322"/>
      <c r="H98" s="322"/>
      <c r="I98" s="322"/>
      <c r="J98" s="322"/>
      <c r="K98" s="322"/>
      <c r="L98" s="322"/>
      <c r="M98" s="322"/>
      <c r="N98" s="318"/>
    </row>
    <row r="99" spans="1:14" x14ac:dyDescent="0.25">
      <c r="A99" s="318"/>
      <c r="B99" s="321"/>
      <c r="C99" s="322"/>
      <c r="D99" s="322"/>
      <c r="E99" s="322"/>
      <c r="F99" s="322"/>
      <c r="G99" s="322"/>
      <c r="H99" s="322"/>
      <c r="I99" s="322"/>
      <c r="J99" s="322"/>
      <c r="K99" s="322"/>
      <c r="L99" s="322"/>
      <c r="M99" s="322"/>
      <c r="N99" s="318"/>
    </row>
    <row r="100" spans="1:14" x14ac:dyDescent="0.25">
      <c r="A100" s="318"/>
      <c r="B100" s="321"/>
      <c r="C100" s="322"/>
      <c r="D100" s="322"/>
      <c r="E100" s="322"/>
      <c r="F100" s="322"/>
      <c r="G100" s="322"/>
      <c r="H100" s="322"/>
      <c r="I100" s="322"/>
      <c r="J100" s="322"/>
      <c r="K100" s="322"/>
      <c r="L100" s="322"/>
      <c r="M100" s="322"/>
      <c r="N100" s="318"/>
    </row>
    <row r="101" spans="1:14" x14ac:dyDescent="0.25">
      <c r="A101" s="318"/>
      <c r="B101" s="321"/>
      <c r="C101" s="322"/>
      <c r="D101" s="322"/>
      <c r="E101" s="322"/>
      <c r="F101" s="322"/>
      <c r="G101" s="322"/>
      <c r="H101" s="322"/>
      <c r="I101" s="322"/>
      <c r="J101" s="322"/>
      <c r="K101" s="322"/>
      <c r="L101" s="322"/>
      <c r="M101" s="322"/>
      <c r="N101" s="318"/>
    </row>
    <row r="102" spans="1:14" x14ac:dyDescent="0.25">
      <c r="A102" s="318"/>
      <c r="B102" s="321"/>
      <c r="C102" s="322"/>
      <c r="D102" s="322"/>
      <c r="E102" s="322"/>
      <c r="F102" s="322"/>
      <c r="G102" s="322"/>
      <c r="H102" s="322"/>
      <c r="I102" s="322"/>
      <c r="J102" s="322"/>
      <c r="K102" s="322"/>
      <c r="L102" s="322"/>
      <c r="M102" s="322"/>
      <c r="N102" s="318"/>
    </row>
    <row r="103" spans="1:14" x14ac:dyDescent="0.25">
      <c r="A103" s="318"/>
      <c r="B103" s="321"/>
      <c r="C103" s="322"/>
      <c r="D103" s="322"/>
      <c r="E103" s="322"/>
      <c r="F103" s="322"/>
      <c r="G103" s="322"/>
      <c r="H103" s="322"/>
      <c r="I103" s="322"/>
      <c r="J103" s="322"/>
      <c r="K103" s="322"/>
      <c r="L103" s="322"/>
      <c r="M103" s="322"/>
      <c r="N103" s="318"/>
    </row>
    <row r="104" spans="1:14" x14ac:dyDescent="0.25">
      <c r="A104" s="318"/>
      <c r="B104" s="321"/>
      <c r="C104" s="322"/>
      <c r="D104" s="322"/>
      <c r="E104" s="322"/>
      <c r="F104" s="322"/>
      <c r="G104" s="322"/>
      <c r="H104" s="322"/>
      <c r="I104" s="322"/>
      <c r="J104" s="322"/>
      <c r="K104" s="322"/>
      <c r="L104" s="322"/>
      <c r="M104" s="322"/>
      <c r="N104" s="318"/>
    </row>
    <row r="105" spans="1:14" x14ac:dyDescent="0.25">
      <c r="A105" s="318"/>
      <c r="B105" s="321"/>
      <c r="C105" s="322"/>
      <c r="D105" s="322"/>
      <c r="E105" s="322"/>
      <c r="F105" s="322"/>
      <c r="G105" s="322"/>
      <c r="H105" s="322"/>
      <c r="I105" s="322"/>
      <c r="J105" s="322"/>
      <c r="K105" s="322"/>
      <c r="L105" s="322"/>
      <c r="M105" s="322"/>
      <c r="N105" s="318"/>
    </row>
    <row r="106" spans="1:14" x14ac:dyDescent="0.25">
      <c r="A106" s="318"/>
      <c r="B106" s="321"/>
      <c r="C106" s="322"/>
      <c r="D106" s="322"/>
      <c r="E106" s="322"/>
      <c r="F106" s="322"/>
      <c r="G106" s="322"/>
      <c r="H106" s="322"/>
      <c r="I106" s="322"/>
      <c r="J106" s="322"/>
      <c r="K106" s="322"/>
      <c r="L106" s="322"/>
      <c r="M106" s="322"/>
      <c r="N106" s="318"/>
    </row>
    <row r="107" spans="1:14" x14ac:dyDescent="0.25">
      <c r="A107" s="318"/>
      <c r="B107" s="321"/>
      <c r="C107" s="322"/>
      <c r="D107" s="322"/>
      <c r="E107" s="322"/>
      <c r="F107" s="322"/>
      <c r="G107" s="322"/>
      <c r="H107" s="322"/>
      <c r="I107" s="322"/>
      <c r="J107" s="322"/>
      <c r="K107" s="322"/>
      <c r="L107" s="322"/>
      <c r="M107" s="322"/>
      <c r="N107" s="318"/>
    </row>
    <row r="108" spans="1:14" x14ac:dyDescent="0.25">
      <c r="A108" s="318"/>
      <c r="B108" s="321"/>
      <c r="C108" s="322"/>
      <c r="D108" s="322"/>
      <c r="E108" s="322"/>
      <c r="F108" s="322"/>
      <c r="G108" s="322"/>
      <c r="H108" s="322"/>
      <c r="I108" s="322"/>
      <c r="J108" s="322"/>
      <c r="K108" s="322"/>
      <c r="L108" s="322"/>
      <c r="M108" s="322"/>
      <c r="N108" s="318"/>
    </row>
    <row r="109" spans="1:14" x14ac:dyDescent="0.25">
      <c r="A109" s="318"/>
      <c r="B109" s="321"/>
      <c r="C109" s="322"/>
      <c r="D109" s="322"/>
      <c r="E109" s="322"/>
      <c r="F109" s="322"/>
      <c r="G109" s="322"/>
      <c r="H109" s="322"/>
      <c r="I109" s="322"/>
      <c r="J109" s="322"/>
      <c r="K109" s="322"/>
      <c r="L109" s="322"/>
      <c r="M109" s="322"/>
      <c r="N109" s="318"/>
    </row>
    <row r="110" spans="1:14" x14ac:dyDescent="0.25">
      <c r="A110" s="318"/>
      <c r="B110" s="321"/>
      <c r="C110" s="322"/>
      <c r="D110" s="322"/>
      <c r="E110" s="322"/>
      <c r="F110" s="322"/>
      <c r="G110" s="322"/>
      <c r="H110" s="322"/>
      <c r="I110" s="322"/>
      <c r="J110" s="322"/>
      <c r="K110" s="322"/>
      <c r="L110" s="322"/>
      <c r="M110" s="322"/>
      <c r="N110" s="318"/>
    </row>
    <row r="111" spans="1:14" x14ac:dyDescent="0.25">
      <c r="A111" s="318"/>
      <c r="B111" s="321"/>
      <c r="C111" s="322"/>
      <c r="D111" s="322"/>
      <c r="E111" s="322"/>
      <c r="F111" s="322"/>
      <c r="G111" s="322"/>
      <c r="H111" s="322"/>
      <c r="I111" s="322"/>
      <c r="J111" s="322"/>
      <c r="K111" s="322"/>
      <c r="L111" s="322"/>
      <c r="M111" s="322"/>
      <c r="N111" s="318"/>
    </row>
    <row r="112" spans="1:14" x14ac:dyDescent="0.25">
      <c r="A112" s="318"/>
      <c r="B112" s="321"/>
      <c r="C112" s="322"/>
      <c r="D112" s="322"/>
      <c r="E112" s="322"/>
      <c r="F112" s="322"/>
      <c r="G112" s="322"/>
      <c r="H112" s="322"/>
      <c r="I112" s="322"/>
      <c r="J112" s="322"/>
      <c r="K112" s="322"/>
      <c r="L112" s="322"/>
      <c r="M112" s="322"/>
      <c r="N112" s="318"/>
    </row>
    <row r="113" spans="1:14" x14ac:dyDescent="0.25">
      <c r="A113" s="318"/>
      <c r="B113" s="321"/>
      <c r="C113" s="322"/>
      <c r="D113" s="322"/>
      <c r="E113" s="322"/>
      <c r="F113" s="322"/>
      <c r="G113" s="322"/>
      <c r="H113" s="322"/>
      <c r="I113" s="322"/>
      <c r="J113" s="322"/>
      <c r="K113" s="322"/>
      <c r="L113" s="322"/>
      <c r="M113" s="322"/>
      <c r="N113" s="318"/>
    </row>
    <row r="114" spans="1:14" x14ac:dyDescent="0.25">
      <c r="A114" s="318"/>
      <c r="B114" s="321"/>
      <c r="C114" s="322"/>
      <c r="D114" s="322"/>
      <c r="E114" s="322"/>
      <c r="F114" s="322"/>
      <c r="G114" s="322"/>
      <c r="H114" s="322"/>
      <c r="I114" s="322"/>
      <c r="J114" s="322"/>
      <c r="K114" s="322"/>
      <c r="L114" s="322"/>
      <c r="M114" s="322"/>
      <c r="N114" s="318"/>
    </row>
    <row r="115" spans="1:14" x14ac:dyDescent="0.25">
      <c r="A115" s="318"/>
      <c r="B115" s="321"/>
      <c r="C115" s="322"/>
      <c r="D115" s="322"/>
      <c r="E115" s="322"/>
      <c r="F115" s="322"/>
      <c r="G115" s="322"/>
      <c r="H115" s="322"/>
      <c r="I115" s="322"/>
      <c r="J115" s="322"/>
      <c r="K115" s="322"/>
      <c r="L115" s="322"/>
      <c r="M115" s="322"/>
      <c r="N115" s="318"/>
    </row>
    <row r="116" spans="1:14" x14ac:dyDescent="0.25">
      <c r="A116" s="318"/>
      <c r="B116" s="321"/>
      <c r="C116" s="322"/>
      <c r="D116" s="322"/>
      <c r="E116" s="322"/>
      <c r="F116" s="322"/>
      <c r="G116" s="322"/>
      <c r="H116" s="322"/>
      <c r="I116" s="322"/>
      <c r="J116" s="322"/>
      <c r="K116" s="322"/>
      <c r="L116" s="322"/>
      <c r="M116" s="322"/>
      <c r="N116" s="318"/>
    </row>
    <row r="117" spans="1:14" x14ac:dyDescent="0.25">
      <c r="A117" s="318"/>
      <c r="B117" s="321"/>
      <c r="C117" s="322"/>
      <c r="D117" s="322"/>
      <c r="E117" s="322"/>
      <c r="F117" s="322"/>
      <c r="G117" s="322"/>
      <c r="H117" s="322"/>
      <c r="I117" s="322"/>
      <c r="J117" s="322"/>
      <c r="K117" s="322"/>
      <c r="L117" s="322"/>
      <c r="M117" s="322"/>
      <c r="N117" s="318"/>
    </row>
    <row r="118" spans="1:14" x14ac:dyDescent="0.25">
      <c r="A118" s="318"/>
      <c r="B118" s="321"/>
      <c r="C118" s="322"/>
      <c r="D118" s="322"/>
      <c r="E118" s="322"/>
      <c r="F118" s="322"/>
      <c r="G118" s="322"/>
      <c r="H118" s="322"/>
      <c r="I118" s="322"/>
      <c r="J118" s="322"/>
      <c r="K118" s="322"/>
      <c r="L118" s="322"/>
      <c r="M118" s="322"/>
      <c r="N118" s="318"/>
    </row>
    <row r="119" spans="1:14" ht="15.75" thickBot="1" x14ac:dyDescent="0.3">
      <c r="A119" s="318"/>
      <c r="B119" s="323"/>
      <c r="C119" s="324"/>
      <c r="D119" s="324"/>
      <c r="E119" s="324"/>
      <c r="F119" s="324"/>
      <c r="G119" s="324"/>
      <c r="H119" s="324"/>
      <c r="I119" s="324"/>
      <c r="J119" s="324"/>
      <c r="K119" s="324"/>
      <c r="L119" s="324"/>
      <c r="M119" s="324"/>
      <c r="N119" s="318"/>
    </row>
    <row r="120" spans="1:14" x14ac:dyDescent="0.25">
      <c r="A120" s="318">
        <v>6</v>
      </c>
      <c r="B120" s="319"/>
      <c r="C120" s="320"/>
      <c r="D120" s="320"/>
      <c r="E120" s="320"/>
      <c r="F120" s="320"/>
      <c r="G120" s="320"/>
      <c r="H120" s="320"/>
      <c r="I120" s="320"/>
      <c r="J120" s="320"/>
      <c r="K120" s="320"/>
      <c r="L120" s="320"/>
      <c r="M120" s="320"/>
      <c r="N120" s="318" t="str">
        <f>+'RESUMEN EVALUACIÓN'!B11</f>
        <v>CONSORCIO SAN ALEJANDRO</v>
      </c>
    </row>
    <row r="121" spans="1:14" x14ac:dyDescent="0.25">
      <c r="A121" s="318"/>
      <c r="B121" s="321"/>
      <c r="C121" s="322"/>
      <c r="D121" s="322"/>
      <c r="E121" s="322"/>
      <c r="F121" s="322"/>
      <c r="G121" s="322"/>
      <c r="H121" s="322"/>
      <c r="I121" s="322"/>
      <c r="J121" s="322"/>
      <c r="K121" s="322"/>
      <c r="L121" s="322"/>
      <c r="M121" s="322"/>
      <c r="N121" s="318"/>
    </row>
    <row r="122" spans="1:14" x14ac:dyDescent="0.25">
      <c r="A122" s="318"/>
      <c r="B122" s="321"/>
      <c r="C122" s="322"/>
      <c r="D122" s="322"/>
      <c r="E122" s="322"/>
      <c r="F122" s="322"/>
      <c r="G122" s="322"/>
      <c r="H122" s="322"/>
      <c r="I122" s="322"/>
      <c r="J122" s="322"/>
      <c r="K122" s="322"/>
      <c r="L122" s="322"/>
      <c r="M122" s="322"/>
      <c r="N122" s="318"/>
    </row>
    <row r="123" spans="1:14" x14ac:dyDescent="0.25">
      <c r="A123" s="318"/>
      <c r="B123" s="321"/>
      <c r="C123" s="322"/>
      <c r="D123" s="322"/>
      <c r="E123" s="322"/>
      <c r="F123" s="322"/>
      <c r="G123" s="322"/>
      <c r="H123" s="322"/>
      <c r="I123" s="322"/>
      <c r="J123" s="322"/>
      <c r="K123" s="322"/>
      <c r="L123" s="322"/>
      <c r="M123" s="322"/>
      <c r="N123" s="318"/>
    </row>
    <row r="124" spans="1:14" x14ac:dyDescent="0.25">
      <c r="A124" s="318"/>
      <c r="B124" s="321"/>
      <c r="C124" s="322"/>
      <c r="D124" s="322"/>
      <c r="E124" s="322"/>
      <c r="F124" s="322"/>
      <c r="G124" s="322"/>
      <c r="H124" s="322"/>
      <c r="I124" s="322"/>
      <c r="J124" s="322"/>
      <c r="K124" s="322"/>
      <c r="L124" s="322"/>
      <c r="M124" s="322"/>
      <c r="N124" s="318"/>
    </row>
    <row r="125" spans="1:14" x14ac:dyDescent="0.25">
      <c r="A125" s="318"/>
      <c r="B125" s="321"/>
      <c r="C125" s="322"/>
      <c r="D125" s="322"/>
      <c r="E125" s="322"/>
      <c r="F125" s="322"/>
      <c r="G125" s="322"/>
      <c r="H125" s="322"/>
      <c r="I125" s="322"/>
      <c r="J125" s="322"/>
      <c r="K125" s="322"/>
      <c r="L125" s="322"/>
      <c r="M125" s="322"/>
      <c r="N125" s="318"/>
    </row>
    <row r="126" spans="1:14" x14ac:dyDescent="0.25">
      <c r="A126" s="318"/>
      <c r="B126" s="321"/>
      <c r="C126" s="322"/>
      <c r="D126" s="322"/>
      <c r="E126" s="322"/>
      <c r="F126" s="322"/>
      <c r="G126" s="322"/>
      <c r="H126" s="322"/>
      <c r="I126" s="322"/>
      <c r="J126" s="322"/>
      <c r="K126" s="322"/>
      <c r="L126" s="322"/>
      <c r="M126" s="322"/>
      <c r="N126" s="318"/>
    </row>
    <row r="127" spans="1:14" x14ac:dyDescent="0.25">
      <c r="A127" s="318"/>
      <c r="B127" s="321"/>
      <c r="C127" s="322"/>
      <c r="D127" s="322"/>
      <c r="E127" s="322"/>
      <c r="F127" s="322"/>
      <c r="G127" s="322"/>
      <c r="H127" s="322"/>
      <c r="I127" s="322"/>
      <c r="J127" s="322"/>
      <c r="K127" s="322"/>
      <c r="L127" s="322"/>
      <c r="M127" s="322"/>
      <c r="N127" s="318"/>
    </row>
    <row r="128" spans="1:14" x14ac:dyDescent="0.25">
      <c r="A128" s="318"/>
      <c r="B128" s="321"/>
      <c r="C128" s="322"/>
      <c r="D128" s="322"/>
      <c r="E128" s="322"/>
      <c r="F128" s="322"/>
      <c r="G128" s="322"/>
      <c r="H128" s="322"/>
      <c r="I128" s="322"/>
      <c r="J128" s="322"/>
      <c r="K128" s="322"/>
      <c r="L128" s="322"/>
      <c r="M128" s="322"/>
      <c r="N128" s="318"/>
    </row>
    <row r="129" spans="1:14" x14ac:dyDescent="0.25">
      <c r="A129" s="318"/>
      <c r="B129" s="321"/>
      <c r="C129" s="322"/>
      <c r="D129" s="322"/>
      <c r="E129" s="322"/>
      <c r="F129" s="322"/>
      <c r="G129" s="322"/>
      <c r="H129" s="322"/>
      <c r="I129" s="322"/>
      <c r="J129" s="322"/>
      <c r="K129" s="322"/>
      <c r="L129" s="322"/>
      <c r="M129" s="322"/>
      <c r="N129" s="318"/>
    </row>
    <row r="130" spans="1:14" x14ac:dyDescent="0.25">
      <c r="A130" s="318"/>
      <c r="B130" s="321"/>
      <c r="C130" s="322"/>
      <c r="D130" s="322"/>
      <c r="E130" s="322"/>
      <c r="F130" s="322"/>
      <c r="G130" s="322"/>
      <c r="H130" s="322"/>
      <c r="I130" s="322"/>
      <c r="J130" s="322"/>
      <c r="K130" s="322"/>
      <c r="L130" s="322"/>
      <c r="M130" s="322"/>
      <c r="N130" s="318"/>
    </row>
    <row r="131" spans="1:14" x14ac:dyDescent="0.25">
      <c r="A131" s="318"/>
      <c r="B131" s="321"/>
      <c r="C131" s="322"/>
      <c r="D131" s="322"/>
      <c r="E131" s="322"/>
      <c r="F131" s="322"/>
      <c r="G131" s="322"/>
      <c r="H131" s="322"/>
      <c r="I131" s="322"/>
      <c r="J131" s="322"/>
      <c r="K131" s="322"/>
      <c r="L131" s="322"/>
      <c r="M131" s="322"/>
      <c r="N131" s="318"/>
    </row>
    <row r="132" spans="1:14" x14ac:dyDescent="0.25">
      <c r="A132" s="318"/>
      <c r="B132" s="321"/>
      <c r="C132" s="322"/>
      <c r="D132" s="322"/>
      <c r="E132" s="322"/>
      <c r="F132" s="322"/>
      <c r="G132" s="322"/>
      <c r="H132" s="322"/>
      <c r="I132" s="322"/>
      <c r="J132" s="322"/>
      <c r="K132" s="322"/>
      <c r="L132" s="322"/>
      <c r="M132" s="322"/>
      <c r="N132" s="318"/>
    </row>
    <row r="133" spans="1:14" x14ac:dyDescent="0.25">
      <c r="A133" s="318"/>
      <c r="B133" s="321"/>
      <c r="C133" s="322"/>
      <c r="D133" s="322"/>
      <c r="E133" s="322"/>
      <c r="F133" s="322"/>
      <c r="G133" s="322"/>
      <c r="H133" s="322"/>
      <c r="I133" s="322"/>
      <c r="J133" s="322"/>
      <c r="K133" s="322"/>
      <c r="L133" s="322"/>
      <c r="M133" s="322"/>
      <c r="N133" s="318"/>
    </row>
    <row r="134" spans="1:14" x14ac:dyDescent="0.25">
      <c r="A134" s="318"/>
      <c r="B134" s="321"/>
      <c r="C134" s="322"/>
      <c r="D134" s="322"/>
      <c r="E134" s="322"/>
      <c r="F134" s="322"/>
      <c r="G134" s="322"/>
      <c r="H134" s="322"/>
      <c r="I134" s="322"/>
      <c r="J134" s="322"/>
      <c r="K134" s="322"/>
      <c r="L134" s="322"/>
      <c r="M134" s="322"/>
      <c r="N134" s="318"/>
    </row>
    <row r="135" spans="1:14" x14ac:dyDescent="0.25">
      <c r="A135" s="318"/>
      <c r="B135" s="321"/>
      <c r="C135" s="322"/>
      <c r="D135" s="322"/>
      <c r="E135" s="322"/>
      <c r="F135" s="322"/>
      <c r="G135" s="322"/>
      <c r="H135" s="322"/>
      <c r="I135" s="322"/>
      <c r="J135" s="322"/>
      <c r="K135" s="322"/>
      <c r="L135" s="322"/>
      <c r="M135" s="322"/>
      <c r="N135" s="318"/>
    </row>
    <row r="136" spans="1:14" x14ac:dyDescent="0.25">
      <c r="A136" s="318"/>
      <c r="B136" s="321"/>
      <c r="C136" s="322"/>
      <c r="D136" s="322"/>
      <c r="E136" s="322"/>
      <c r="F136" s="322"/>
      <c r="G136" s="322"/>
      <c r="H136" s="322"/>
      <c r="I136" s="322"/>
      <c r="J136" s="322"/>
      <c r="K136" s="322"/>
      <c r="L136" s="322"/>
      <c r="M136" s="322"/>
      <c r="N136" s="318"/>
    </row>
    <row r="137" spans="1:14" x14ac:dyDescent="0.25">
      <c r="A137" s="318"/>
      <c r="B137" s="321"/>
      <c r="C137" s="322"/>
      <c r="D137" s="322"/>
      <c r="E137" s="322"/>
      <c r="F137" s="322"/>
      <c r="G137" s="322"/>
      <c r="H137" s="322"/>
      <c r="I137" s="322"/>
      <c r="J137" s="322"/>
      <c r="K137" s="322"/>
      <c r="L137" s="322"/>
      <c r="M137" s="322"/>
      <c r="N137" s="318"/>
    </row>
    <row r="138" spans="1:14" x14ac:dyDescent="0.25">
      <c r="A138" s="318"/>
      <c r="B138" s="321"/>
      <c r="C138" s="322"/>
      <c r="D138" s="322"/>
      <c r="E138" s="322"/>
      <c r="F138" s="322"/>
      <c r="G138" s="322"/>
      <c r="H138" s="322"/>
      <c r="I138" s="322"/>
      <c r="J138" s="322"/>
      <c r="K138" s="322"/>
      <c r="L138" s="322"/>
      <c r="M138" s="322"/>
      <c r="N138" s="318"/>
    </row>
    <row r="139" spans="1:14" x14ac:dyDescent="0.25">
      <c r="A139" s="318"/>
      <c r="B139" s="321"/>
      <c r="C139" s="322"/>
      <c r="D139" s="322"/>
      <c r="E139" s="322"/>
      <c r="F139" s="322"/>
      <c r="G139" s="322"/>
      <c r="H139" s="322"/>
      <c r="I139" s="322"/>
      <c r="J139" s="322"/>
      <c r="K139" s="322"/>
      <c r="L139" s="322"/>
      <c r="M139" s="322"/>
      <c r="N139" s="318"/>
    </row>
    <row r="140" spans="1:14" x14ac:dyDescent="0.25">
      <c r="A140" s="318"/>
      <c r="B140" s="321"/>
      <c r="C140" s="322"/>
      <c r="D140" s="322"/>
      <c r="E140" s="322"/>
      <c r="F140" s="322"/>
      <c r="G140" s="322"/>
      <c r="H140" s="322"/>
      <c r="I140" s="322"/>
      <c r="J140" s="322"/>
      <c r="K140" s="322"/>
      <c r="L140" s="322"/>
      <c r="M140" s="322"/>
      <c r="N140" s="318"/>
    </row>
    <row r="141" spans="1:14" x14ac:dyDescent="0.25">
      <c r="A141" s="318"/>
      <c r="B141" s="321"/>
      <c r="C141" s="322"/>
      <c r="D141" s="322"/>
      <c r="E141" s="322"/>
      <c r="F141" s="322"/>
      <c r="G141" s="322"/>
      <c r="H141" s="322"/>
      <c r="I141" s="322"/>
      <c r="J141" s="322"/>
      <c r="K141" s="322"/>
      <c r="L141" s="322"/>
      <c r="M141" s="322"/>
      <c r="N141" s="318"/>
    </row>
    <row r="142" spans="1:14" ht="15.75" thickBot="1" x14ac:dyDescent="0.3">
      <c r="A142" s="318"/>
      <c r="B142" s="323"/>
      <c r="C142" s="324"/>
      <c r="D142" s="324"/>
      <c r="E142" s="324"/>
      <c r="F142" s="324"/>
      <c r="G142" s="324"/>
      <c r="H142" s="324"/>
      <c r="I142" s="324"/>
      <c r="J142" s="324"/>
      <c r="K142" s="324"/>
      <c r="L142" s="324"/>
      <c r="M142" s="324"/>
      <c r="N142" s="318"/>
    </row>
    <row r="143" spans="1:14" x14ac:dyDescent="0.25">
      <c r="A143" s="318">
        <v>7</v>
      </c>
      <c r="B143" s="325"/>
      <c r="C143" s="326"/>
      <c r="D143" s="326"/>
      <c r="E143" s="326"/>
      <c r="F143" s="326"/>
      <c r="G143" s="326"/>
      <c r="H143" s="326"/>
      <c r="I143" s="326"/>
      <c r="J143" s="326"/>
      <c r="K143" s="326"/>
      <c r="L143" s="326"/>
      <c r="M143" s="326"/>
      <c r="N143" s="340" t="str">
        <f>+'RESUMEN EVALUACIÓN'!B12</f>
        <v>CONSORCIO TOBERIN 04</v>
      </c>
    </row>
    <row r="144" spans="1:14" x14ac:dyDescent="0.25">
      <c r="A144" s="318"/>
      <c r="B144" s="327"/>
      <c r="C144" s="328"/>
      <c r="D144" s="328"/>
      <c r="E144" s="328"/>
      <c r="F144" s="328"/>
      <c r="G144" s="328"/>
      <c r="H144" s="328"/>
      <c r="I144" s="328"/>
      <c r="J144" s="328"/>
      <c r="K144" s="328"/>
      <c r="L144" s="328"/>
      <c r="M144" s="328"/>
      <c r="N144" s="340"/>
    </row>
    <row r="145" spans="1:14" x14ac:dyDescent="0.25">
      <c r="A145" s="318"/>
      <c r="B145" s="327"/>
      <c r="C145" s="328"/>
      <c r="D145" s="328"/>
      <c r="E145" s="328"/>
      <c r="F145" s="328"/>
      <c r="G145" s="328"/>
      <c r="H145" s="328"/>
      <c r="I145" s="328"/>
      <c r="J145" s="328"/>
      <c r="K145" s="328"/>
      <c r="L145" s="328"/>
      <c r="M145" s="328"/>
      <c r="N145" s="340"/>
    </row>
    <row r="146" spans="1:14" x14ac:dyDescent="0.25">
      <c r="A146" s="318"/>
      <c r="B146" s="327"/>
      <c r="C146" s="328"/>
      <c r="D146" s="328"/>
      <c r="E146" s="328"/>
      <c r="F146" s="328"/>
      <c r="G146" s="328"/>
      <c r="H146" s="328"/>
      <c r="I146" s="328"/>
      <c r="J146" s="328"/>
      <c r="K146" s="328"/>
      <c r="L146" s="328"/>
      <c r="M146" s="328"/>
      <c r="N146" s="340"/>
    </row>
    <row r="147" spans="1:14" x14ac:dyDescent="0.25">
      <c r="A147" s="318"/>
      <c r="B147" s="327"/>
      <c r="C147" s="328"/>
      <c r="D147" s="328"/>
      <c r="E147" s="328"/>
      <c r="F147" s="328"/>
      <c r="G147" s="328"/>
      <c r="H147" s="328"/>
      <c r="I147" s="328"/>
      <c r="J147" s="328"/>
      <c r="K147" s="328"/>
      <c r="L147" s="328"/>
      <c r="M147" s="328"/>
      <c r="N147" s="340"/>
    </row>
    <row r="148" spans="1:14" x14ac:dyDescent="0.25">
      <c r="A148" s="318"/>
      <c r="B148" s="327"/>
      <c r="C148" s="328"/>
      <c r="D148" s="328"/>
      <c r="E148" s="328"/>
      <c r="F148" s="328"/>
      <c r="G148" s="328"/>
      <c r="H148" s="328"/>
      <c r="I148" s="328"/>
      <c r="J148" s="328"/>
      <c r="K148" s="328"/>
      <c r="L148" s="328"/>
      <c r="M148" s="328"/>
      <c r="N148" s="340"/>
    </row>
    <row r="149" spans="1:14" x14ac:dyDescent="0.25">
      <c r="A149" s="318"/>
      <c r="B149" s="327"/>
      <c r="C149" s="328"/>
      <c r="D149" s="328"/>
      <c r="E149" s="328"/>
      <c r="F149" s="328"/>
      <c r="G149" s="328"/>
      <c r="H149" s="328"/>
      <c r="I149" s="328"/>
      <c r="J149" s="328"/>
      <c r="K149" s="328"/>
      <c r="L149" s="328"/>
      <c r="M149" s="328"/>
      <c r="N149" s="340"/>
    </row>
    <row r="150" spans="1:14" x14ac:dyDescent="0.25">
      <c r="A150" s="318"/>
      <c r="B150" s="327"/>
      <c r="C150" s="328"/>
      <c r="D150" s="328"/>
      <c r="E150" s="328"/>
      <c r="F150" s="328"/>
      <c r="G150" s="328"/>
      <c r="H150" s="328"/>
      <c r="I150" s="328"/>
      <c r="J150" s="328"/>
      <c r="K150" s="328"/>
      <c r="L150" s="328"/>
      <c r="M150" s="328"/>
      <c r="N150" s="340"/>
    </row>
    <row r="151" spans="1:14" x14ac:dyDescent="0.25">
      <c r="A151" s="318"/>
      <c r="B151" s="327"/>
      <c r="C151" s="328"/>
      <c r="D151" s="328"/>
      <c r="E151" s="328"/>
      <c r="F151" s="328"/>
      <c r="G151" s="328"/>
      <c r="H151" s="328"/>
      <c r="I151" s="328"/>
      <c r="J151" s="328"/>
      <c r="K151" s="328"/>
      <c r="L151" s="328"/>
      <c r="M151" s="328"/>
      <c r="N151" s="340"/>
    </row>
    <row r="152" spans="1:14" x14ac:dyDescent="0.25">
      <c r="A152" s="318"/>
      <c r="B152" s="327"/>
      <c r="C152" s="328"/>
      <c r="D152" s="328"/>
      <c r="E152" s="328"/>
      <c r="F152" s="328"/>
      <c r="G152" s="328"/>
      <c r="H152" s="328"/>
      <c r="I152" s="328"/>
      <c r="J152" s="328"/>
      <c r="K152" s="328"/>
      <c r="L152" s="328"/>
      <c r="M152" s="328"/>
      <c r="N152" s="340"/>
    </row>
    <row r="153" spans="1:14" x14ac:dyDescent="0.25">
      <c r="A153" s="318"/>
      <c r="B153" s="327"/>
      <c r="C153" s="328"/>
      <c r="D153" s="328"/>
      <c r="E153" s="328"/>
      <c r="F153" s="328"/>
      <c r="G153" s="328"/>
      <c r="H153" s="328"/>
      <c r="I153" s="328"/>
      <c r="J153" s="328"/>
      <c r="K153" s="328"/>
      <c r="L153" s="328"/>
      <c r="M153" s="328"/>
      <c r="N153" s="340"/>
    </row>
    <row r="154" spans="1:14" x14ac:dyDescent="0.25">
      <c r="A154" s="318"/>
      <c r="B154" s="327"/>
      <c r="C154" s="328"/>
      <c r="D154" s="328"/>
      <c r="E154" s="328"/>
      <c r="F154" s="328"/>
      <c r="G154" s="328"/>
      <c r="H154" s="328"/>
      <c r="I154" s="328"/>
      <c r="J154" s="328"/>
      <c r="K154" s="328"/>
      <c r="L154" s="328"/>
      <c r="M154" s="328"/>
      <c r="N154" s="340"/>
    </row>
    <row r="155" spans="1:14" x14ac:dyDescent="0.25">
      <c r="A155" s="318"/>
      <c r="B155" s="327"/>
      <c r="C155" s="328"/>
      <c r="D155" s="328"/>
      <c r="E155" s="328"/>
      <c r="F155" s="328"/>
      <c r="G155" s="328"/>
      <c r="H155" s="328"/>
      <c r="I155" s="328"/>
      <c r="J155" s="328"/>
      <c r="K155" s="328"/>
      <c r="L155" s="328"/>
      <c r="M155" s="328"/>
      <c r="N155" s="340"/>
    </row>
    <row r="156" spans="1:14" x14ac:dyDescent="0.25">
      <c r="A156" s="318"/>
      <c r="B156" s="327"/>
      <c r="C156" s="328"/>
      <c r="D156" s="328"/>
      <c r="E156" s="328"/>
      <c r="F156" s="328"/>
      <c r="G156" s="328"/>
      <c r="H156" s="328"/>
      <c r="I156" s="328"/>
      <c r="J156" s="328"/>
      <c r="K156" s="328"/>
      <c r="L156" s="328"/>
      <c r="M156" s="328"/>
      <c r="N156" s="340"/>
    </row>
    <row r="157" spans="1:14" x14ac:dyDescent="0.25">
      <c r="A157" s="318"/>
      <c r="B157" s="327"/>
      <c r="C157" s="328"/>
      <c r="D157" s="328"/>
      <c r="E157" s="328"/>
      <c r="F157" s="328"/>
      <c r="G157" s="328"/>
      <c r="H157" s="328"/>
      <c r="I157" s="328"/>
      <c r="J157" s="328"/>
      <c r="K157" s="328"/>
      <c r="L157" s="328"/>
      <c r="M157" s="328"/>
      <c r="N157" s="340"/>
    </row>
    <row r="158" spans="1:14" x14ac:dyDescent="0.25">
      <c r="A158" s="318"/>
      <c r="B158" s="327"/>
      <c r="C158" s="328"/>
      <c r="D158" s="328"/>
      <c r="E158" s="328"/>
      <c r="F158" s="328"/>
      <c r="G158" s="328"/>
      <c r="H158" s="328"/>
      <c r="I158" s="328"/>
      <c r="J158" s="328"/>
      <c r="K158" s="328"/>
      <c r="L158" s="328"/>
      <c r="M158" s="328"/>
      <c r="N158" s="340"/>
    </row>
    <row r="159" spans="1:14" x14ac:dyDescent="0.25">
      <c r="A159" s="318"/>
      <c r="B159" s="327"/>
      <c r="C159" s="328"/>
      <c r="D159" s="328"/>
      <c r="E159" s="328"/>
      <c r="F159" s="328"/>
      <c r="G159" s="328"/>
      <c r="H159" s="328"/>
      <c r="I159" s="328"/>
      <c r="J159" s="328"/>
      <c r="K159" s="328"/>
      <c r="L159" s="328"/>
      <c r="M159" s="328"/>
      <c r="N159" s="340"/>
    </row>
    <row r="160" spans="1:14" x14ac:dyDescent="0.25">
      <c r="A160" s="318"/>
      <c r="B160" s="327"/>
      <c r="C160" s="328"/>
      <c r="D160" s="328"/>
      <c r="E160" s="328"/>
      <c r="F160" s="328"/>
      <c r="G160" s="328"/>
      <c r="H160" s="328"/>
      <c r="I160" s="328"/>
      <c r="J160" s="328"/>
      <c r="K160" s="328"/>
      <c r="L160" s="328"/>
      <c r="M160" s="328"/>
      <c r="N160" s="340"/>
    </row>
    <row r="161" spans="1:14" x14ac:dyDescent="0.25">
      <c r="A161" s="318"/>
      <c r="B161" s="327"/>
      <c r="C161" s="328"/>
      <c r="D161" s="328"/>
      <c r="E161" s="328"/>
      <c r="F161" s="328"/>
      <c r="G161" s="328"/>
      <c r="H161" s="328"/>
      <c r="I161" s="328"/>
      <c r="J161" s="328"/>
      <c r="K161" s="328"/>
      <c r="L161" s="328"/>
      <c r="M161" s="328"/>
      <c r="N161" s="340"/>
    </row>
    <row r="162" spans="1:14" x14ac:dyDescent="0.25">
      <c r="A162" s="318"/>
      <c r="B162" s="327"/>
      <c r="C162" s="328"/>
      <c r="D162" s="328"/>
      <c r="E162" s="328"/>
      <c r="F162" s="328"/>
      <c r="G162" s="328"/>
      <c r="H162" s="328"/>
      <c r="I162" s="328"/>
      <c r="J162" s="328"/>
      <c r="K162" s="328"/>
      <c r="L162" s="328"/>
      <c r="M162" s="328"/>
      <c r="N162" s="340"/>
    </row>
    <row r="163" spans="1:14" x14ac:dyDescent="0.25">
      <c r="A163" s="318"/>
      <c r="B163" s="327"/>
      <c r="C163" s="328"/>
      <c r="D163" s="328"/>
      <c r="E163" s="328"/>
      <c r="F163" s="328"/>
      <c r="G163" s="328"/>
      <c r="H163" s="328"/>
      <c r="I163" s="328"/>
      <c r="J163" s="328"/>
      <c r="K163" s="328"/>
      <c r="L163" s="328"/>
      <c r="M163" s="328"/>
      <c r="N163" s="340"/>
    </row>
    <row r="164" spans="1:14" x14ac:dyDescent="0.25">
      <c r="A164" s="318"/>
      <c r="B164" s="327"/>
      <c r="C164" s="328"/>
      <c r="D164" s="328"/>
      <c r="E164" s="328"/>
      <c r="F164" s="328"/>
      <c r="G164" s="328"/>
      <c r="H164" s="328"/>
      <c r="I164" s="328"/>
      <c r="J164" s="328"/>
      <c r="K164" s="328"/>
      <c r="L164" s="328"/>
      <c r="M164" s="328"/>
      <c r="N164" s="340"/>
    </row>
    <row r="165" spans="1:14" ht="15.75" thickBot="1" x14ac:dyDescent="0.3">
      <c r="A165" s="318"/>
      <c r="B165" s="329"/>
      <c r="C165" s="330"/>
      <c r="D165" s="330"/>
      <c r="E165" s="330"/>
      <c r="F165" s="330"/>
      <c r="G165" s="330"/>
      <c r="H165" s="330"/>
      <c r="I165" s="330"/>
      <c r="J165" s="330"/>
      <c r="K165" s="330"/>
      <c r="L165" s="330"/>
      <c r="M165" s="330"/>
      <c r="N165" s="340"/>
    </row>
    <row r="166" spans="1:14" x14ac:dyDescent="0.25">
      <c r="A166" s="318">
        <v>8</v>
      </c>
      <c r="B166" s="325"/>
      <c r="C166" s="326"/>
      <c r="D166" s="326"/>
      <c r="E166" s="326"/>
      <c r="F166" s="326"/>
      <c r="G166" s="326"/>
      <c r="H166" s="326"/>
      <c r="I166" s="326"/>
      <c r="J166" s="326"/>
      <c r="K166" s="326"/>
      <c r="L166" s="326"/>
      <c r="M166" s="326"/>
      <c r="N166" s="318" t="str">
        <f>+'RESUMEN EVALUACIÓN'!B13</f>
        <v>CONSORCIO UNIOBRAS 2020 USA</v>
      </c>
    </row>
    <row r="167" spans="1:14" x14ac:dyDescent="0.25">
      <c r="A167" s="318"/>
      <c r="B167" s="327"/>
      <c r="C167" s="328"/>
      <c r="D167" s="328"/>
      <c r="E167" s="328"/>
      <c r="F167" s="328"/>
      <c r="G167" s="328"/>
      <c r="H167" s="328"/>
      <c r="I167" s="328"/>
      <c r="J167" s="328"/>
      <c r="K167" s="328"/>
      <c r="L167" s="328"/>
      <c r="M167" s="328"/>
      <c r="N167" s="318"/>
    </row>
    <row r="168" spans="1:14" x14ac:dyDescent="0.25">
      <c r="A168" s="318"/>
      <c r="B168" s="327"/>
      <c r="C168" s="328"/>
      <c r="D168" s="328"/>
      <c r="E168" s="328"/>
      <c r="F168" s="328"/>
      <c r="G168" s="328"/>
      <c r="H168" s="328"/>
      <c r="I168" s="328"/>
      <c r="J168" s="328"/>
      <c r="K168" s="328"/>
      <c r="L168" s="328"/>
      <c r="M168" s="328"/>
      <c r="N168" s="318"/>
    </row>
    <row r="169" spans="1:14" x14ac:dyDescent="0.25">
      <c r="A169" s="318"/>
      <c r="B169" s="327"/>
      <c r="C169" s="328"/>
      <c r="D169" s="328"/>
      <c r="E169" s="328"/>
      <c r="F169" s="328"/>
      <c r="G169" s="328"/>
      <c r="H169" s="328"/>
      <c r="I169" s="328"/>
      <c r="J169" s="328"/>
      <c r="K169" s="328"/>
      <c r="L169" s="328"/>
      <c r="M169" s="328"/>
      <c r="N169" s="318"/>
    </row>
    <row r="170" spans="1:14" x14ac:dyDescent="0.25">
      <c r="A170" s="318"/>
      <c r="B170" s="327"/>
      <c r="C170" s="328"/>
      <c r="D170" s="328"/>
      <c r="E170" s="328"/>
      <c r="F170" s="328"/>
      <c r="G170" s="328"/>
      <c r="H170" s="328"/>
      <c r="I170" s="328"/>
      <c r="J170" s="328"/>
      <c r="K170" s="328"/>
      <c r="L170" s="328"/>
      <c r="M170" s="328"/>
      <c r="N170" s="318"/>
    </row>
    <row r="171" spans="1:14" x14ac:dyDescent="0.25">
      <c r="A171" s="318"/>
      <c r="B171" s="327"/>
      <c r="C171" s="328"/>
      <c r="D171" s="328"/>
      <c r="E171" s="328"/>
      <c r="F171" s="328"/>
      <c r="G171" s="328"/>
      <c r="H171" s="328"/>
      <c r="I171" s="328"/>
      <c r="J171" s="328"/>
      <c r="K171" s="328"/>
      <c r="L171" s="328"/>
      <c r="M171" s="328"/>
      <c r="N171" s="318"/>
    </row>
    <row r="172" spans="1:14" x14ac:dyDescent="0.25">
      <c r="A172" s="318"/>
      <c r="B172" s="327"/>
      <c r="C172" s="328"/>
      <c r="D172" s="328"/>
      <c r="E172" s="328"/>
      <c r="F172" s="328"/>
      <c r="G172" s="328"/>
      <c r="H172" s="328"/>
      <c r="I172" s="328"/>
      <c r="J172" s="328"/>
      <c r="K172" s="328"/>
      <c r="L172" s="328"/>
      <c r="M172" s="328"/>
      <c r="N172" s="318"/>
    </row>
    <row r="173" spans="1:14" x14ac:dyDescent="0.25">
      <c r="A173" s="318"/>
      <c r="B173" s="327"/>
      <c r="C173" s="328"/>
      <c r="D173" s="328"/>
      <c r="E173" s="328"/>
      <c r="F173" s="328"/>
      <c r="G173" s="328"/>
      <c r="H173" s="328"/>
      <c r="I173" s="328"/>
      <c r="J173" s="328"/>
      <c r="K173" s="328"/>
      <c r="L173" s="328"/>
      <c r="M173" s="328"/>
      <c r="N173" s="318"/>
    </row>
    <row r="174" spans="1:14" x14ac:dyDescent="0.25">
      <c r="A174" s="318"/>
      <c r="B174" s="327"/>
      <c r="C174" s="328"/>
      <c r="D174" s="328"/>
      <c r="E174" s="328"/>
      <c r="F174" s="328"/>
      <c r="G174" s="328"/>
      <c r="H174" s="328"/>
      <c r="I174" s="328"/>
      <c r="J174" s="328"/>
      <c r="K174" s="328"/>
      <c r="L174" s="328"/>
      <c r="M174" s="328"/>
      <c r="N174" s="318"/>
    </row>
    <row r="175" spans="1:14" x14ac:dyDescent="0.25">
      <c r="A175" s="318"/>
      <c r="B175" s="327"/>
      <c r="C175" s="328"/>
      <c r="D175" s="328"/>
      <c r="E175" s="328"/>
      <c r="F175" s="328"/>
      <c r="G175" s="328"/>
      <c r="H175" s="328"/>
      <c r="I175" s="328"/>
      <c r="J175" s="328"/>
      <c r="K175" s="328"/>
      <c r="L175" s="328"/>
      <c r="M175" s="328"/>
      <c r="N175" s="318"/>
    </row>
    <row r="176" spans="1:14" x14ac:dyDescent="0.25">
      <c r="A176" s="318"/>
      <c r="B176" s="327"/>
      <c r="C176" s="328"/>
      <c r="D176" s="328"/>
      <c r="E176" s="328"/>
      <c r="F176" s="328"/>
      <c r="G176" s="328"/>
      <c r="H176" s="328"/>
      <c r="I176" s="328"/>
      <c r="J176" s="328"/>
      <c r="K176" s="328"/>
      <c r="L176" s="328"/>
      <c r="M176" s="328"/>
      <c r="N176" s="318"/>
    </row>
    <row r="177" spans="1:14" x14ac:dyDescent="0.25">
      <c r="A177" s="318"/>
      <c r="B177" s="327"/>
      <c r="C177" s="328"/>
      <c r="D177" s="328"/>
      <c r="E177" s="328"/>
      <c r="F177" s="328"/>
      <c r="G177" s="328"/>
      <c r="H177" s="328"/>
      <c r="I177" s="328"/>
      <c r="J177" s="328"/>
      <c r="K177" s="328"/>
      <c r="L177" s="328"/>
      <c r="M177" s="328"/>
      <c r="N177" s="318"/>
    </row>
    <row r="178" spans="1:14" x14ac:dyDescent="0.25">
      <c r="A178" s="318"/>
      <c r="B178" s="327"/>
      <c r="C178" s="328"/>
      <c r="D178" s="328"/>
      <c r="E178" s="328"/>
      <c r="F178" s="328"/>
      <c r="G178" s="328"/>
      <c r="H178" s="328"/>
      <c r="I178" s="328"/>
      <c r="J178" s="328"/>
      <c r="K178" s="328"/>
      <c r="L178" s="328"/>
      <c r="M178" s="328"/>
      <c r="N178" s="318"/>
    </row>
    <row r="179" spans="1:14" x14ac:dyDescent="0.25">
      <c r="A179" s="318"/>
      <c r="B179" s="327"/>
      <c r="C179" s="328"/>
      <c r="D179" s="328"/>
      <c r="E179" s="328"/>
      <c r="F179" s="328"/>
      <c r="G179" s="328"/>
      <c r="H179" s="328"/>
      <c r="I179" s="328"/>
      <c r="J179" s="328"/>
      <c r="K179" s="328"/>
      <c r="L179" s="328"/>
      <c r="M179" s="328"/>
      <c r="N179" s="318"/>
    </row>
    <row r="180" spans="1:14" x14ac:dyDescent="0.25">
      <c r="A180" s="318"/>
      <c r="B180" s="327"/>
      <c r="C180" s="328"/>
      <c r="D180" s="328"/>
      <c r="E180" s="328"/>
      <c r="F180" s="328"/>
      <c r="G180" s="328"/>
      <c r="H180" s="328"/>
      <c r="I180" s="328"/>
      <c r="J180" s="328"/>
      <c r="K180" s="328"/>
      <c r="L180" s="328"/>
      <c r="M180" s="328"/>
      <c r="N180" s="318"/>
    </row>
    <row r="181" spans="1:14" x14ac:dyDescent="0.25">
      <c r="A181" s="318"/>
      <c r="B181" s="327"/>
      <c r="C181" s="328"/>
      <c r="D181" s="328"/>
      <c r="E181" s="328"/>
      <c r="F181" s="328"/>
      <c r="G181" s="328"/>
      <c r="H181" s="328"/>
      <c r="I181" s="328"/>
      <c r="J181" s="328"/>
      <c r="K181" s="328"/>
      <c r="L181" s="328"/>
      <c r="M181" s="328"/>
      <c r="N181" s="318"/>
    </row>
    <row r="182" spans="1:14" x14ac:dyDescent="0.25">
      <c r="A182" s="318"/>
      <c r="B182" s="327"/>
      <c r="C182" s="328"/>
      <c r="D182" s="328"/>
      <c r="E182" s="328"/>
      <c r="F182" s="328"/>
      <c r="G182" s="328"/>
      <c r="H182" s="328"/>
      <c r="I182" s="328"/>
      <c r="J182" s="328"/>
      <c r="K182" s="328"/>
      <c r="L182" s="328"/>
      <c r="M182" s="328"/>
      <c r="N182" s="318"/>
    </row>
    <row r="183" spans="1:14" x14ac:dyDescent="0.25">
      <c r="A183" s="318"/>
      <c r="B183" s="327"/>
      <c r="C183" s="328"/>
      <c r="D183" s="328"/>
      <c r="E183" s="328"/>
      <c r="F183" s="328"/>
      <c r="G183" s="328"/>
      <c r="H183" s="328"/>
      <c r="I183" s="328"/>
      <c r="J183" s="328"/>
      <c r="K183" s="328"/>
      <c r="L183" s="328"/>
      <c r="M183" s="328"/>
      <c r="N183" s="318"/>
    </row>
    <row r="184" spans="1:14" x14ac:dyDescent="0.25">
      <c r="A184" s="318"/>
      <c r="B184" s="327"/>
      <c r="C184" s="328"/>
      <c r="D184" s="328"/>
      <c r="E184" s="328"/>
      <c r="F184" s="328"/>
      <c r="G184" s="328"/>
      <c r="H184" s="328"/>
      <c r="I184" s="328"/>
      <c r="J184" s="328"/>
      <c r="K184" s="328"/>
      <c r="L184" s="328"/>
      <c r="M184" s="328"/>
      <c r="N184" s="318"/>
    </row>
    <row r="185" spans="1:14" x14ac:dyDescent="0.25">
      <c r="A185" s="318"/>
      <c r="B185" s="327"/>
      <c r="C185" s="328"/>
      <c r="D185" s="328"/>
      <c r="E185" s="328"/>
      <c r="F185" s="328"/>
      <c r="G185" s="328"/>
      <c r="H185" s="328"/>
      <c r="I185" s="328"/>
      <c r="J185" s="328"/>
      <c r="K185" s="328"/>
      <c r="L185" s="328"/>
      <c r="M185" s="328"/>
      <c r="N185" s="318"/>
    </row>
    <row r="186" spans="1:14" x14ac:dyDescent="0.25">
      <c r="A186" s="318"/>
      <c r="B186" s="327"/>
      <c r="C186" s="328"/>
      <c r="D186" s="328"/>
      <c r="E186" s="328"/>
      <c r="F186" s="328"/>
      <c r="G186" s="328"/>
      <c r="H186" s="328"/>
      <c r="I186" s="328"/>
      <c r="J186" s="328"/>
      <c r="K186" s="328"/>
      <c r="L186" s="328"/>
      <c r="M186" s="328"/>
      <c r="N186" s="318"/>
    </row>
    <row r="187" spans="1:14" x14ac:dyDescent="0.25">
      <c r="A187" s="318"/>
      <c r="B187" s="327"/>
      <c r="C187" s="328"/>
      <c r="D187" s="328"/>
      <c r="E187" s="328"/>
      <c r="F187" s="328"/>
      <c r="G187" s="328"/>
      <c r="H187" s="328"/>
      <c r="I187" s="328"/>
      <c r="J187" s="328"/>
      <c r="K187" s="328"/>
      <c r="L187" s="328"/>
      <c r="M187" s="328"/>
      <c r="N187" s="318"/>
    </row>
    <row r="188" spans="1:14" ht="15.75" thickBot="1" x14ac:dyDescent="0.3">
      <c r="A188" s="318"/>
      <c r="B188" s="329"/>
      <c r="C188" s="330"/>
      <c r="D188" s="330"/>
      <c r="E188" s="330"/>
      <c r="F188" s="330"/>
      <c r="G188" s="330"/>
      <c r="H188" s="330"/>
      <c r="I188" s="330"/>
      <c r="J188" s="330"/>
      <c r="K188" s="330"/>
      <c r="L188" s="330"/>
      <c r="M188" s="330"/>
      <c r="N188" s="318"/>
    </row>
    <row r="189" spans="1:14" x14ac:dyDescent="0.25">
      <c r="A189" s="318">
        <v>9</v>
      </c>
      <c r="B189" s="325"/>
      <c r="C189" s="326"/>
      <c r="D189" s="326"/>
      <c r="E189" s="326"/>
      <c r="F189" s="326"/>
      <c r="G189" s="326"/>
      <c r="H189" s="326"/>
      <c r="I189" s="326"/>
      <c r="J189" s="326"/>
      <c r="K189" s="326"/>
      <c r="L189" s="326"/>
      <c r="M189" s="326"/>
      <c r="N189" s="340" t="str">
        <f>+'RESUMEN EVALUACIÓN'!B14</f>
        <v>CONSORCIO USAQUEN GV-CJS</v>
      </c>
    </row>
    <row r="190" spans="1:14" x14ac:dyDescent="0.25">
      <c r="A190" s="318"/>
      <c r="B190" s="327"/>
      <c r="C190" s="328"/>
      <c r="D190" s="328"/>
      <c r="E190" s="328"/>
      <c r="F190" s="328"/>
      <c r="G190" s="328"/>
      <c r="H190" s="328"/>
      <c r="I190" s="328"/>
      <c r="J190" s="328"/>
      <c r="K190" s="328"/>
      <c r="L190" s="328"/>
      <c r="M190" s="328"/>
      <c r="N190" s="340"/>
    </row>
    <row r="191" spans="1:14" x14ac:dyDescent="0.25">
      <c r="A191" s="318"/>
      <c r="B191" s="327"/>
      <c r="C191" s="328"/>
      <c r="D191" s="328"/>
      <c r="E191" s="328"/>
      <c r="F191" s="328"/>
      <c r="G191" s="328"/>
      <c r="H191" s="328"/>
      <c r="I191" s="328"/>
      <c r="J191" s="328"/>
      <c r="K191" s="328"/>
      <c r="L191" s="328"/>
      <c r="M191" s="328"/>
      <c r="N191" s="340"/>
    </row>
    <row r="192" spans="1:14" x14ac:dyDescent="0.25">
      <c r="A192" s="318"/>
      <c r="B192" s="327"/>
      <c r="C192" s="328"/>
      <c r="D192" s="328"/>
      <c r="E192" s="328"/>
      <c r="F192" s="328"/>
      <c r="G192" s="328"/>
      <c r="H192" s="328"/>
      <c r="I192" s="328"/>
      <c r="J192" s="328"/>
      <c r="K192" s="328"/>
      <c r="L192" s="328"/>
      <c r="M192" s="328"/>
      <c r="N192" s="340"/>
    </row>
    <row r="193" spans="1:14" x14ac:dyDescent="0.25">
      <c r="A193" s="318"/>
      <c r="B193" s="327"/>
      <c r="C193" s="328"/>
      <c r="D193" s="328"/>
      <c r="E193" s="328"/>
      <c r="F193" s="328"/>
      <c r="G193" s="328"/>
      <c r="H193" s="328"/>
      <c r="I193" s="328"/>
      <c r="J193" s="328"/>
      <c r="K193" s="328"/>
      <c r="L193" s="328"/>
      <c r="M193" s="328"/>
      <c r="N193" s="340"/>
    </row>
    <row r="194" spans="1:14" x14ac:dyDescent="0.25">
      <c r="A194" s="318"/>
      <c r="B194" s="327"/>
      <c r="C194" s="328"/>
      <c r="D194" s="328"/>
      <c r="E194" s="328"/>
      <c r="F194" s="328"/>
      <c r="G194" s="328"/>
      <c r="H194" s="328"/>
      <c r="I194" s="328"/>
      <c r="J194" s="328"/>
      <c r="K194" s="328"/>
      <c r="L194" s="328"/>
      <c r="M194" s="328"/>
      <c r="N194" s="340"/>
    </row>
    <row r="195" spans="1:14" x14ac:dyDescent="0.25">
      <c r="A195" s="318"/>
      <c r="B195" s="327"/>
      <c r="C195" s="328"/>
      <c r="D195" s="328"/>
      <c r="E195" s="328"/>
      <c r="F195" s="328"/>
      <c r="G195" s="328"/>
      <c r="H195" s="328"/>
      <c r="I195" s="328"/>
      <c r="J195" s="328"/>
      <c r="K195" s="328"/>
      <c r="L195" s="328"/>
      <c r="M195" s="328"/>
      <c r="N195" s="340"/>
    </row>
    <row r="196" spans="1:14" x14ac:dyDescent="0.25">
      <c r="A196" s="318"/>
      <c r="B196" s="327"/>
      <c r="C196" s="328"/>
      <c r="D196" s="328"/>
      <c r="E196" s="328"/>
      <c r="F196" s="328"/>
      <c r="G196" s="328"/>
      <c r="H196" s="328"/>
      <c r="I196" s="328"/>
      <c r="J196" s="328"/>
      <c r="K196" s="328"/>
      <c r="L196" s="328"/>
      <c r="M196" s="328"/>
      <c r="N196" s="340"/>
    </row>
    <row r="197" spans="1:14" x14ac:dyDescent="0.25">
      <c r="A197" s="318"/>
      <c r="B197" s="327"/>
      <c r="C197" s="328"/>
      <c r="D197" s="328"/>
      <c r="E197" s="328"/>
      <c r="F197" s="328"/>
      <c r="G197" s="328"/>
      <c r="H197" s="328"/>
      <c r="I197" s="328"/>
      <c r="J197" s="328"/>
      <c r="K197" s="328"/>
      <c r="L197" s="328"/>
      <c r="M197" s="328"/>
      <c r="N197" s="340"/>
    </row>
    <row r="198" spans="1:14" x14ac:dyDescent="0.25">
      <c r="A198" s="318"/>
      <c r="B198" s="327"/>
      <c r="C198" s="328"/>
      <c r="D198" s="328"/>
      <c r="E198" s="328"/>
      <c r="F198" s="328"/>
      <c r="G198" s="328"/>
      <c r="H198" s="328"/>
      <c r="I198" s="328"/>
      <c r="J198" s="328"/>
      <c r="K198" s="328"/>
      <c r="L198" s="328"/>
      <c r="M198" s="328"/>
      <c r="N198" s="340"/>
    </row>
    <row r="199" spans="1:14" x14ac:dyDescent="0.25">
      <c r="A199" s="318"/>
      <c r="B199" s="327"/>
      <c r="C199" s="328"/>
      <c r="D199" s="328"/>
      <c r="E199" s="328"/>
      <c r="F199" s="328"/>
      <c r="G199" s="328"/>
      <c r="H199" s="328"/>
      <c r="I199" s="328"/>
      <c r="J199" s="328"/>
      <c r="K199" s="328"/>
      <c r="L199" s="328"/>
      <c r="M199" s="328"/>
      <c r="N199" s="340"/>
    </row>
    <row r="200" spans="1:14" x14ac:dyDescent="0.25">
      <c r="A200" s="318"/>
      <c r="B200" s="327"/>
      <c r="C200" s="328"/>
      <c r="D200" s="328"/>
      <c r="E200" s="328"/>
      <c r="F200" s="328"/>
      <c r="G200" s="328"/>
      <c r="H200" s="328"/>
      <c r="I200" s="328"/>
      <c r="J200" s="328"/>
      <c r="K200" s="328"/>
      <c r="L200" s="328"/>
      <c r="M200" s="328"/>
      <c r="N200" s="340"/>
    </row>
    <row r="201" spans="1:14" x14ac:dyDescent="0.25">
      <c r="A201" s="318"/>
      <c r="B201" s="327"/>
      <c r="C201" s="328"/>
      <c r="D201" s="328"/>
      <c r="E201" s="328"/>
      <c r="F201" s="328"/>
      <c r="G201" s="328"/>
      <c r="H201" s="328"/>
      <c r="I201" s="328"/>
      <c r="J201" s="328"/>
      <c r="K201" s="328"/>
      <c r="L201" s="328"/>
      <c r="M201" s="328"/>
      <c r="N201" s="340"/>
    </row>
    <row r="202" spans="1:14" x14ac:dyDescent="0.25">
      <c r="A202" s="318"/>
      <c r="B202" s="327"/>
      <c r="C202" s="328"/>
      <c r="D202" s="328"/>
      <c r="E202" s="328"/>
      <c r="F202" s="328"/>
      <c r="G202" s="328"/>
      <c r="H202" s="328"/>
      <c r="I202" s="328"/>
      <c r="J202" s="328"/>
      <c r="K202" s="328"/>
      <c r="L202" s="328"/>
      <c r="M202" s="328"/>
      <c r="N202" s="340"/>
    </row>
    <row r="203" spans="1:14" x14ac:dyDescent="0.25">
      <c r="A203" s="318"/>
      <c r="B203" s="327"/>
      <c r="C203" s="328"/>
      <c r="D203" s="328"/>
      <c r="E203" s="328"/>
      <c r="F203" s="328"/>
      <c r="G203" s="328"/>
      <c r="H203" s="328"/>
      <c r="I203" s="328"/>
      <c r="J203" s="328"/>
      <c r="K203" s="328"/>
      <c r="L203" s="328"/>
      <c r="M203" s="328"/>
      <c r="N203" s="340"/>
    </row>
    <row r="204" spans="1:14" x14ac:dyDescent="0.25">
      <c r="A204" s="318"/>
      <c r="B204" s="327"/>
      <c r="C204" s="328"/>
      <c r="D204" s="328"/>
      <c r="E204" s="328"/>
      <c r="F204" s="328"/>
      <c r="G204" s="328"/>
      <c r="H204" s="328"/>
      <c r="I204" s="328"/>
      <c r="J204" s="328"/>
      <c r="K204" s="328"/>
      <c r="L204" s="328"/>
      <c r="M204" s="328"/>
      <c r="N204" s="340"/>
    </row>
    <row r="205" spans="1:14" x14ac:dyDescent="0.25">
      <c r="A205" s="318"/>
      <c r="B205" s="327"/>
      <c r="C205" s="328"/>
      <c r="D205" s="328"/>
      <c r="E205" s="328"/>
      <c r="F205" s="328"/>
      <c r="G205" s="328"/>
      <c r="H205" s="328"/>
      <c r="I205" s="328"/>
      <c r="J205" s="328"/>
      <c r="K205" s="328"/>
      <c r="L205" s="328"/>
      <c r="M205" s="328"/>
      <c r="N205" s="340"/>
    </row>
    <row r="206" spans="1:14" x14ac:dyDescent="0.25">
      <c r="A206" s="318"/>
      <c r="B206" s="327"/>
      <c r="C206" s="328"/>
      <c r="D206" s="328"/>
      <c r="E206" s="328"/>
      <c r="F206" s="328"/>
      <c r="G206" s="328"/>
      <c r="H206" s="328"/>
      <c r="I206" s="328"/>
      <c r="J206" s="328"/>
      <c r="K206" s="328"/>
      <c r="L206" s="328"/>
      <c r="M206" s="328"/>
      <c r="N206" s="340"/>
    </row>
    <row r="207" spans="1:14" x14ac:dyDescent="0.25">
      <c r="A207" s="318"/>
      <c r="B207" s="327"/>
      <c r="C207" s="328"/>
      <c r="D207" s="328"/>
      <c r="E207" s="328"/>
      <c r="F207" s="328"/>
      <c r="G207" s="328"/>
      <c r="H207" s="328"/>
      <c r="I207" s="328"/>
      <c r="J207" s="328"/>
      <c r="K207" s="328"/>
      <c r="L207" s="328"/>
      <c r="M207" s="328"/>
      <c r="N207" s="340"/>
    </row>
    <row r="208" spans="1:14" x14ac:dyDescent="0.25">
      <c r="A208" s="318"/>
      <c r="B208" s="327"/>
      <c r="C208" s="328"/>
      <c r="D208" s="328"/>
      <c r="E208" s="328"/>
      <c r="F208" s="328"/>
      <c r="G208" s="328"/>
      <c r="H208" s="328"/>
      <c r="I208" s="328"/>
      <c r="J208" s="328"/>
      <c r="K208" s="328"/>
      <c r="L208" s="328"/>
      <c r="M208" s="328"/>
      <c r="N208" s="340"/>
    </row>
    <row r="209" spans="1:14" x14ac:dyDescent="0.25">
      <c r="A209" s="318"/>
      <c r="B209" s="327"/>
      <c r="C209" s="328"/>
      <c r="D209" s="328"/>
      <c r="E209" s="328"/>
      <c r="F209" s="328"/>
      <c r="G209" s="328"/>
      <c r="H209" s="328"/>
      <c r="I209" s="328"/>
      <c r="J209" s="328"/>
      <c r="K209" s="328"/>
      <c r="L209" s="328"/>
      <c r="M209" s="328"/>
      <c r="N209" s="340"/>
    </row>
    <row r="210" spans="1:14" x14ac:dyDescent="0.25">
      <c r="A210" s="318"/>
      <c r="B210" s="327"/>
      <c r="C210" s="328"/>
      <c r="D210" s="328"/>
      <c r="E210" s="328"/>
      <c r="F210" s="328"/>
      <c r="G210" s="328"/>
      <c r="H210" s="328"/>
      <c r="I210" s="328"/>
      <c r="J210" s="328"/>
      <c r="K210" s="328"/>
      <c r="L210" s="328"/>
      <c r="M210" s="328"/>
      <c r="N210" s="340"/>
    </row>
    <row r="211" spans="1:14" ht="15.75" thickBot="1" x14ac:dyDescent="0.3">
      <c r="A211" s="318"/>
      <c r="B211" s="329"/>
      <c r="C211" s="330"/>
      <c r="D211" s="330"/>
      <c r="E211" s="330"/>
      <c r="F211" s="330"/>
      <c r="G211" s="330"/>
      <c r="H211" s="330"/>
      <c r="I211" s="330"/>
      <c r="J211" s="330"/>
      <c r="K211" s="330"/>
      <c r="L211" s="330"/>
      <c r="M211" s="330"/>
      <c r="N211" s="340"/>
    </row>
    <row r="212" spans="1:14" x14ac:dyDescent="0.25">
      <c r="A212" s="318">
        <v>10</v>
      </c>
      <c r="B212" s="319"/>
      <c r="C212" s="320"/>
      <c r="D212" s="320"/>
      <c r="E212" s="320"/>
      <c r="F212" s="320"/>
      <c r="G212" s="320"/>
      <c r="H212" s="320"/>
      <c r="I212" s="320"/>
      <c r="J212" s="320"/>
      <c r="K212" s="320"/>
      <c r="L212" s="320"/>
      <c r="M212" s="320"/>
      <c r="N212" s="318" t="str">
        <f>+'RESUMEN EVALUACIÓN'!B15</f>
        <v>CONSORCIO VALHER</v>
      </c>
    </row>
    <row r="213" spans="1:14" x14ac:dyDescent="0.25">
      <c r="A213" s="318"/>
      <c r="B213" s="321"/>
      <c r="C213" s="322"/>
      <c r="D213" s="322"/>
      <c r="E213" s="322"/>
      <c r="F213" s="322"/>
      <c r="G213" s="322"/>
      <c r="H213" s="322"/>
      <c r="I213" s="322"/>
      <c r="J213" s="322"/>
      <c r="K213" s="322"/>
      <c r="L213" s="322"/>
      <c r="M213" s="322"/>
      <c r="N213" s="318"/>
    </row>
    <row r="214" spans="1:14" x14ac:dyDescent="0.25">
      <c r="A214" s="318"/>
      <c r="B214" s="321"/>
      <c r="C214" s="322"/>
      <c r="D214" s="322"/>
      <c r="E214" s="322"/>
      <c r="F214" s="322"/>
      <c r="G214" s="322"/>
      <c r="H214" s="322"/>
      <c r="I214" s="322"/>
      <c r="J214" s="322"/>
      <c r="K214" s="322"/>
      <c r="L214" s="322"/>
      <c r="M214" s="322"/>
      <c r="N214" s="318"/>
    </row>
    <row r="215" spans="1:14" x14ac:dyDescent="0.25">
      <c r="A215" s="318"/>
      <c r="B215" s="321"/>
      <c r="C215" s="322"/>
      <c r="D215" s="322"/>
      <c r="E215" s="322"/>
      <c r="F215" s="322"/>
      <c r="G215" s="322"/>
      <c r="H215" s="322"/>
      <c r="I215" s="322"/>
      <c r="J215" s="322"/>
      <c r="K215" s="322"/>
      <c r="L215" s="322"/>
      <c r="M215" s="322"/>
      <c r="N215" s="318"/>
    </row>
    <row r="216" spans="1:14" x14ac:dyDescent="0.25">
      <c r="A216" s="318"/>
      <c r="B216" s="321"/>
      <c r="C216" s="322"/>
      <c r="D216" s="322"/>
      <c r="E216" s="322"/>
      <c r="F216" s="322"/>
      <c r="G216" s="322"/>
      <c r="H216" s="322"/>
      <c r="I216" s="322"/>
      <c r="J216" s="322"/>
      <c r="K216" s="322"/>
      <c r="L216" s="322"/>
      <c r="M216" s="322"/>
      <c r="N216" s="318"/>
    </row>
    <row r="217" spans="1:14" x14ac:dyDescent="0.25">
      <c r="A217" s="318"/>
      <c r="B217" s="321"/>
      <c r="C217" s="322"/>
      <c r="D217" s="322"/>
      <c r="E217" s="322"/>
      <c r="F217" s="322"/>
      <c r="G217" s="322"/>
      <c r="H217" s="322"/>
      <c r="I217" s="322"/>
      <c r="J217" s="322"/>
      <c r="K217" s="322"/>
      <c r="L217" s="322"/>
      <c r="M217" s="322"/>
      <c r="N217" s="318"/>
    </row>
    <row r="218" spans="1:14" x14ac:dyDescent="0.25">
      <c r="A218" s="318"/>
      <c r="B218" s="321"/>
      <c r="C218" s="322"/>
      <c r="D218" s="322"/>
      <c r="E218" s="322"/>
      <c r="F218" s="322"/>
      <c r="G218" s="322"/>
      <c r="H218" s="322"/>
      <c r="I218" s="322"/>
      <c r="J218" s="322"/>
      <c r="K218" s="322"/>
      <c r="L218" s="322"/>
      <c r="M218" s="322"/>
      <c r="N218" s="318"/>
    </row>
    <row r="219" spans="1:14" x14ac:dyDescent="0.25">
      <c r="A219" s="318"/>
      <c r="B219" s="321"/>
      <c r="C219" s="322"/>
      <c r="D219" s="322"/>
      <c r="E219" s="322"/>
      <c r="F219" s="322"/>
      <c r="G219" s="322"/>
      <c r="H219" s="322"/>
      <c r="I219" s="322"/>
      <c r="J219" s="322"/>
      <c r="K219" s="322"/>
      <c r="L219" s="322"/>
      <c r="M219" s="322"/>
      <c r="N219" s="318"/>
    </row>
    <row r="220" spans="1:14" x14ac:dyDescent="0.25">
      <c r="A220" s="318"/>
      <c r="B220" s="321"/>
      <c r="C220" s="322"/>
      <c r="D220" s="322"/>
      <c r="E220" s="322"/>
      <c r="F220" s="322"/>
      <c r="G220" s="322"/>
      <c r="H220" s="322"/>
      <c r="I220" s="322"/>
      <c r="J220" s="322"/>
      <c r="K220" s="322"/>
      <c r="L220" s="322"/>
      <c r="M220" s="322"/>
      <c r="N220" s="318"/>
    </row>
    <row r="221" spans="1:14" x14ac:dyDescent="0.25">
      <c r="A221" s="318"/>
      <c r="B221" s="321"/>
      <c r="C221" s="322"/>
      <c r="D221" s="322"/>
      <c r="E221" s="322"/>
      <c r="F221" s="322"/>
      <c r="G221" s="322"/>
      <c r="H221" s="322"/>
      <c r="I221" s="322"/>
      <c r="J221" s="322"/>
      <c r="K221" s="322"/>
      <c r="L221" s="322"/>
      <c r="M221" s="322"/>
      <c r="N221" s="318"/>
    </row>
    <row r="222" spans="1:14" x14ac:dyDescent="0.25">
      <c r="A222" s="318"/>
      <c r="B222" s="321"/>
      <c r="C222" s="322"/>
      <c r="D222" s="322"/>
      <c r="E222" s="322"/>
      <c r="F222" s="322"/>
      <c r="G222" s="322"/>
      <c r="H222" s="322"/>
      <c r="I222" s="322"/>
      <c r="J222" s="322"/>
      <c r="K222" s="322"/>
      <c r="L222" s="322"/>
      <c r="M222" s="322"/>
      <c r="N222" s="318"/>
    </row>
    <row r="223" spans="1:14" x14ac:dyDescent="0.25">
      <c r="A223" s="318"/>
      <c r="B223" s="321"/>
      <c r="C223" s="322"/>
      <c r="D223" s="322"/>
      <c r="E223" s="322"/>
      <c r="F223" s="322"/>
      <c r="G223" s="322"/>
      <c r="H223" s="322"/>
      <c r="I223" s="322"/>
      <c r="J223" s="322"/>
      <c r="K223" s="322"/>
      <c r="L223" s="322"/>
      <c r="M223" s="322"/>
      <c r="N223" s="318"/>
    </row>
    <row r="224" spans="1:14" x14ac:dyDescent="0.25">
      <c r="A224" s="318"/>
      <c r="B224" s="321"/>
      <c r="C224" s="322"/>
      <c r="D224" s="322"/>
      <c r="E224" s="322"/>
      <c r="F224" s="322"/>
      <c r="G224" s="322"/>
      <c r="H224" s="322"/>
      <c r="I224" s="322"/>
      <c r="J224" s="322"/>
      <c r="K224" s="322"/>
      <c r="L224" s="322"/>
      <c r="M224" s="322"/>
      <c r="N224" s="318"/>
    </row>
    <row r="225" spans="1:14" x14ac:dyDescent="0.25">
      <c r="A225" s="318"/>
      <c r="B225" s="321"/>
      <c r="C225" s="322"/>
      <c r="D225" s="322"/>
      <c r="E225" s="322"/>
      <c r="F225" s="322"/>
      <c r="G225" s="322"/>
      <c r="H225" s="322"/>
      <c r="I225" s="322"/>
      <c r="J225" s="322"/>
      <c r="K225" s="322"/>
      <c r="L225" s="322"/>
      <c r="M225" s="322"/>
      <c r="N225" s="318"/>
    </row>
    <row r="226" spans="1:14" x14ac:dyDescent="0.25">
      <c r="A226" s="318"/>
      <c r="B226" s="321"/>
      <c r="C226" s="322"/>
      <c r="D226" s="322"/>
      <c r="E226" s="322"/>
      <c r="F226" s="322"/>
      <c r="G226" s="322"/>
      <c r="H226" s="322"/>
      <c r="I226" s="322"/>
      <c r="J226" s="322"/>
      <c r="K226" s="322"/>
      <c r="L226" s="322"/>
      <c r="M226" s="322"/>
      <c r="N226" s="318"/>
    </row>
    <row r="227" spans="1:14" x14ac:dyDescent="0.25">
      <c r="A227" s="318"/>
      <c r="B227" s="321"/>
      <c r="C227" s="322"/>
      <c r="D227" s="322"/>
      <c r="E227" s="322"/>
      <c r="F227" s="322"/>
      <c r="G227" s="322"/>
      <c r="H227" s="322"/>
      <c r="I227" s="322"/>
      <c r="J227" s="322"/>
      <c r="K227" s="322"/>
      <c r="L227" s="322"/>
      <c r="M227" s="322"/>
      <c r="N227" s="318"/>
    </row>
    <row r="228" spans="1:14" x14ac:dyDescent="0.25">
      <c r="A228" s="318"/>
      <c r="B228" s="321"/>
      <c r="C228" s="322"/>
      <c r="D228" s="322"/>
      <c r="E228" s="322"/>
      <c r="F228" s="322"/>
      <c r="G228" s="322"/>
      <c r="H228" s="322"/>
      <c r="I228" s="322"/>
      <c r="J228" s="322"/>
      <c r="K228" s="322"/>
      <c r="L228" s="322"/>
      <c r="M228" s="322"/>
      <c r="N228" s="318"/>
    </row>
    <row r="229" spans="1:14" x14ac:dyDescent="0.25">
      <c r="A229" s="318"/>
      <c r="B229" s="321"/>
      <c r="C229" s="322"/>
      <c r="D229" s="322"/>
      <c r="E229" s="322"/>
      <c r="F229" s="322"/>
      <c r="G229" s="322"/>
      <c r="H229" s="322"/>
      <c r="I229" s="322"/>
      <c r="J229" s="322"/>
      <c r="K229" s="322"/>
      <c r="L229" s="322"/>
      <c r="M229" s="322"/>
      <c r="N229" s="318"/>
    </row>
    <row r="230" spans="1:14" x14ac:dyDescent="0.25">
      <c r="A230" s="318"/>
      <c r="B230" s="321"/>
      <c r="C230" s="322"/>
      <c r="D230" s="322"/>
      <c r="E230" s="322"/>
      <c r="F230" s="322"/>
      <c r="G230" s="322"/>
      <c r="H230" s="322"/>
      <c r="I230" s="322"/>
      <c r="J230" s="322"/>
      <c r="K230" s="322"/>
      <c r="L230" s="322"/>
      <c r="M230" s="322"/>
      <c r="N230" s="318"/>
    </row>
    <row r="231" spans="1:14" x14ac:dyDescent="0.25">
      <c r="A231" s="318"/>
      <c r="B231" s="321"/>
      <c r="C231" s="322"/>
      <c r="D231" s="322"/>
      <c r="E231" s="322"/>
      <c r="F231" s="322"/>
      <c r="G231" s="322"/>
      <c r="H231" s="322"/>
      <c r="I231" s="322"/>
      <c r="J231" s="322"/>
      <c r="K231" s="322"/>
      <c r="L231" s="322"/>
      <c r="M231" s="322"/>
      <c r="N231" s="318"/>
    </row>
    <row r="232" spans="1:14" x14ac:dyDescent="0.25">
      <c r="A232" s="318"/>
      <c r="B232" s="321"/>
      <c r="C232" s="322"/>
      <c r="D232" s="322"/>
      <c r="E232" s="322"/>
      <c r="F232" s="322"/>
      <c r="G232" s="322"/>
      <c r="H232" s="322"/>
      <c r="I232" s="322"/>
      <c r="J232" s="322"/>
      <c r="K232" s="322"/>
      <c r="L232" s="322"/>
      <c r="M232" s="322"/>
      <c r="N232" s="318"/>
    </row>
    <row r="233" spans="1:14" x14ac:dyDescent="0.25">
      <c r="A233" s="318"/>
      <c r="B233" s="321"/>
      <c r="C233" s="322"/>
      <c r="D233" s="322"/>
      <c r="E233" s="322"/>
      <c r="F233" s="322"/>
      <c r="G233" s="322"/>
      <c r="H233" s="322"/>
      <c r="I233" s="322"/>
      <c r="J233" s="322"/>
      <c r="K233" s="322"/>
      <c r="L233" s="322"/>
      <c r="M233" s="322"/>
      <c r="N233" s="318"/>
    </row>
    <row r="234" spans="1:14" ht="15.75" thickBot="1" x14ac:dyDescent="0.3">
      <c r="A234" s="318"/>
      <c r="B234" s="323"/>
      <c r="C234" s="324"/>
      <c r="D234" s="324"/>
      <c r="E234" s="324"/>
      <c r="F234" s="324"/>
      <c r="G234" s="324"/>
      <c r="H234" s="324"/>
      <c r="I234" s="324"/>
      <c r="J234" s="324"/>
      <c r="K234" s="324"/>
      <c r="L234" s="324"/>
      <c r="M234" s="324"/>
      <c r="N234" s="318"/>
    </row>
    <row r="235" spans="1:14" x14ac:dyDescent="0.25">
      <c r="A235" s="318">
        <v>11</v>
      </c>
      <c r="B235" s="319"/>
      <c r="C235" s="320"/>
      <c r="D235" s="320"/>
      <c r="E235" s="320"/>
      <c r="F235" s="320"/>
      <c r="G235" s="320"/>
      <c r="H235" s="320"/>
      <c r="I235" s="320"/>
      <c r="J235" s="320"/>
      <c r="K235" s="320"/>
      <c r="L235" s="320"/>
      <c r="M235" s="320"/>
      <c r="N235" s="318" t="str">
        <f>+'RESUMEN EVALUACIÓN'!B16</f>
        <v>CUT</v>
      </c>
    </row>
    <row r="236" spans="1:14" x14ac:dyDescent="0.25">
      <c r="A236" s="318"/>
      <c r="B236" s="321"/>
      <c r="C236" s="322"/>
      <c r="D236" s="322"/>
      <c r="E236" s="322"/>
      <c r="F236" s="322"/>
      <c r="G236" s="322"/>
      <c r="H236" s="322"/>
      <c r="I236" s="322"/>
      <c r="J236" s="322"/>
      <c r="K236" s="322"/>
      <c r="L236" s="322"/>
      <c r="M236" s="322"/>
      <c r="N236" s="318"/>
    </row>
    <row r="237" spans="1:14" x14ac:dyDescent="0.25">
      <c r="A237" s="318"/>
      <c r="B237" s="321"/>
      <c r="C237" s="322"/>
      <c r="D237" s="322"/>
      <c r="E237" s="322"/>
      <c r="F237" s="322"/>
      <c r="G237" s="322"/>
      <c r="H237" s="322"/>
      <c r="I237" s="322"/>
      <c r="J237" s="322"/>
      <c r="K237" s="322"/>
      <c r="L237" s="322"/>
      <c r="M237" s="322"/>
      <c r="N237" s="318"/>
    </row>
    <row r="238" spans="1:14" x14ac:dyDescent="0.25">
      <c r="A238" s="318"/>
      <c r="B238" s="321"/>
      <c r="C238" s="322"/>
      <c r="D238" s="322"/>
      <c r="E238" s="322"/>
      <c r="F238" s="322"/>
      <c r="G238" s="322"/>
      <c r="H238" s="322"/>
      <c r="I238" s="322"/>
      <c r="J238" s="322"/>
      <c r="K238" s="322"/>
      <c r="L238" s="322"/>
      <c r="M238" s="322"/>
      <c r="N238" s="318"/>
    </row>
    <row r="239" spans="1:14" x14ac:dyDescent="0.25">
      <c r="A239" s="318"/>
      <c r="B239" s="321"/>
      <c r="C239" s="322"/>
      <c r="D239" s="322"/>
      <c r="E239" s="322"/>
      <c r="F239" s="322"/>
      <c r="G239" s="322"/>
      <c r="H239" s="322"/>
      <c r="I239" s="322"/>
      <c r="J239" s="322"/>
      <c r="K239" s="322"/>
      <c r="L239" s="322"/>
      <c r="M239" s="322"/>
      <c r="N239" s="318"/>
    </row>
    <row r="240" spans="1:14" x14ac:dyDescent="0.25">
      <c r="A240" s="318"/>
      <c r="B240" s="321"/>
      <c r="C240" s="322"/>
      <c r="D240" s="322"/>
      <c r="E240" s="322"/>
      <c r="F240" s="322"/>
      <c r="G240" s="322"/>
      <c r="H240" s="322"/>
      <c r="I240" s="322"/>
      <c r="J240" s="322"/>
      <c r="K240" s="322"/>
      <c r="L240" s="322"/>
      <c r="M240" s="322"/>
      <c r="N240" s="318"/>
    </row>
    <row r="241" spans="1:14" x14ac:dyDescent="0.25">
      <c r="A241" s="318"/>
      <c r="B241" s="321"/>
      <c r="C241" s="322"/>
      <c r="D241" s="322"/>
      <c r="E241" s="322"/>
      <c r="F241" s="322"/>
      <c r="G241" s="322"/>
      <c r="H241" s="322"/>
      <c r="I241" s="322"/>
      <c r="J241" s="322"/>
      <c r="K241" s="322"/>
      <c r="L241" s="322"/>
      <c r="M241" s="322"/>
      <c r="N241" s="318"/>
    </row>
    <row r="242" spans="1:14" x14ac:dyDescent="0.25">
      <c r="A242" s="318"/>
      <c r="B242" s="321"/>
      <c r="C242" s="322"/>
      <c r="D242" s="322"/>
      <c r="E242" s="322"/>
      <c r="F242" s="322"/>
      <c r="G242" s="322"/>
      <c r="H242" s="322"/>
      <c r="I242" s="322"/>
      <c r="J242" s="322"/>
      <c r="K242" s="322"/>
      <c r="L242" s="322"/>
      <c r="M242" s="322"/>
      <c r="N242" s="318"/>
    </row>
    <row r="243" spans="1:14" x14ac:dyDescent="0.25">
      <c r="A243" s="318"/>
      <c r="B243" s="321"/>
      <c r="C243" s="322"/>
      <c r="D243" s="322"/>
      <c r="E243" s="322"/>
      <c r="F243" s="322"/>
      <c r="G243" s="322"/>
      <c r="H243" s="322"/>
      <c r="I243" s="322"/>
      <c r="J243" s="322"/>
      <c r="K243" s="322"/>
      <c r="L243" s="322"/>
      <c r="M243" s="322"/>
      <c r="N243" s="318"/>
    </row>
    <row r="244" spans="1:14" x14ac:dyDescent="0.25">
      <c r="A244" s="318"/>
      <c r="B244" s="321"/>
      <c r="C244" s="322"/>
      <c r="D244" s="322"/>
      <c r="E244" s="322"/>
      <c r="F244" s="322"/>
      <c r="G244" s="322"/>
      <c r="H244" s="322"/>
      <c r="I244" s="322"/>
      <c r="J244" s="322"/>
      <c r="K244" s="322"/>
      <c r="L244" s="322"/>
      <c r="M244" s="322"/>
      <c r="N244" s="318"/>
    </row>
    <row r="245" spans="1:14" x14ac:dyDescent="0.25">
      <c r="A245" s="318"/>
      <c r="B245" s="321"/>
      <c r="C245" s="322"/>
      <c r="D245" s="322"/>
      <c r="E245" s="322"/>
      <c r="F245" s="322"/>
      <c r="G245" s="322"/>
      <c r="H245" s="322"/>
      <c r="I245" s="322"/>
      <c r="J245" s="322"/>
      <c r="K245" s="322"/>
      <c r="L245" s="322"/>
      <c r="M245" s="322"/>
      <c r="N245" s="318"/>
    </row>
    <row r="246" spans="1:14" x14ac:dyDescent="0.25">
      <c r="A246" s="318"/>
      <c r="B246" s="321"/>
      <c r="C246" s="322"/>
      <c r="D246" s="322"/>
      <c r="E246" s="322"/>
      <c r="F246" s="322"/>
      <c r="G246" s="322"/>
      <c r="H246" s="322"/>
      <c r="I246" s="322"/>
      <c r="J246" s="322"/>
      <c r="K246" s="322"/>
      <c r="L246" s="322"/>
      <c r="M246" s="322"/>
      <c r="N246" s="318"/>
    </row>
    <row r="247" spans="1:14" x14ac:dyDescent="0.25">
      <c r="A247" s="318"/>
      <c r="B247" s="321"/>
      <c r="C247" s="322"/>
      <c r="D247" s="322"/>
      <c r="E247" s="322"/>
      <c r="F247" s="322"/>
      <c r="G247" s="322"/>
      <c r="H247" s="322"/>
      <c r="I247" s="322"/>
      <c r="J247" s="322"/>
      <c r="K247" s="322"/>
      <c r="L247" s="322"/>
      <c r="M247" s="322"/>
      <c r="N247" s="318"/>
    </row>
    <row r="248" spans="1:14" x14ac:dyDescent="0.25">
      <c r="A248" s="318"/>
      <c r="B248" s="321"/>
      <c r="C248" s="322"/>
      <c r="D248" s="322"/>
      <c r="E248" s="322"/>
      <c r="F248" s="322"/>
      <c r="G248" s="322"/>
      <c r="H248" s="322"/>
      <c r="I248" s="322"/>
      <c r="J248" s="322"/>
      <c r="K248" s="322"/>
      <c r="L248" s="322"/>
      <c r="M248" s="322"/>
      <c r="N248" s="318"/>
    </row>
    <row r="249" spans="1:14" x14ac:dyDescent="0.25">
      <c r="A249" s="318"/>
      <c r="B249" s="321"/>
      <c r="C249" s="322"/>
      <c r="D249" s="322"/>
      <c r="E249" s="322"/>
      <c r="F249" s="322"/>
      <c r="G249" s="322"/>
      <c r="H249" s="322"/>
      <c r="I249" s="322"/>
      <c r="J249" s="322"/>
      <c r="K249" s="322"/>
      <c r="L249" s="322"/>
      <c r="M249" s="322"/>
      <c r="N249" s="318"/>
    </row>
    <row r="250" spans="1:14" x14ac:dyDescent="0.25">
      <c r="A250" s="318"/>
      <c r="B250" s="321"/>
      <c r="C250" s="322"/>
      <c r="D250" s="322"/>
      <c r="E250" s="322"/>
      <c r="F250" s="322"/>
      <c r="G250" s="322"/>
      <c r="H250" s="322"/>
      <c r="I250" s="322"/>
      <c r="J250" s="322"/>
      <c r="K250" s="322"/>
      <c r="L250" s="322"/>
      <c r="M250" s="322"/>
      <c r="N250" s="318"/>
    </row>
    <row r="251" spans="1:14" x14ac:dyDescent="0.25">
      <c r="A251" s="318"/>
      <c r="B251" s="321"/>
      <c r="C251" s="322"/>
      <c r="D251" s="322"/>
      <c r="E251" s="322"/>
      <c r="F251" s="322"/>
      <c r="G251" s="322"/>
      <c r="H251" s="322"/>
      <c r="I251" s="322"/>
      <c r="J251" s="322"/>
      <c r="K251" s="322"/>
      <c r="L251" s="322"/>
      <c r="M251" s="322"/>
      <c r="N251" s="318"/>
    </row>
    <row r="252" spans="1:14" x14ac:dyDescent="0.25">
      <c r="A252" s="318"/>
      <c r="B252" s="321"/>
      <c r="C252" s="322"/>
      <c r="D252" s="322"/>
      <c r="E252" s="322"/>
      <c r="F252" s="322"/>
      <c r="G252" s="322"/>
      <c r="H252" s="322"/>
      <c r="I252" s="322"/>
      <c r="J252" s="322"/>
      <c r="K252" s="322"/>
      <c r="L252" s="322"/>
      <c r="M252" s="322"/>
      <c r="N252" s="318"/>
    </row>
    <row r="253" spans="1:14" x14ac:dyDescent="0.25">
      <c r="A253" s="318"/>
      <c r="B253" s="321"/>
      <c r="C253" s="322"/>
      <c r="D253" s="322"/>
      <c r="E253" s="322"/>
      <c r="F253" s="322"/>
      <c r="G253" s="322"/>
      <c r="H253" s="322"/>
      <c r="I253" s="322"/>
      <c r="J253" s="322"/>
      <c r="K253" s="322"/>
      <c r="L253" s="322"/>
      <c r="M253" s="322"/>
      <c r="N253" s="318"/>
    </row>
    <row r="254" spans="1:14" x14ac:dyDescent="0.25">
      <c r="A254" s="318"/>
      <c r="B254" s="321"/>
      <c r="C254" s="322"/>
      <c r="D254" s="322"/>
      <c r="E254" s="322"/>
      <c r="F254" s="322"/>
      <c r="G254" s="322"/>
      <c r="H254" s="322"/>
      <c r="I254" s="322"/>
      <c r="J254" s="322"/>
      <c r="K254" s="322"/>
      <c r="L254" s="322"/>
      <c r="M254" s="322"/>
      <c r="N254" s="318"/>
    </row>
    <row r="255" spans="1:14" x14ac:dyDescent="0.25">
      <c r="A255" s="318"/>
      <c r="B255" s="321"/>
      <c r="C255" s="322"/>
      <c r="D255" s="322"/>
      <c r="E255" s="322"/>
      <c r="F255" s="322"/>
      <c r="G255" s="322"/>
      <c r="H255" s="322"/>
      <c r="I255" s="322"/>
      <c r="J255" s="322"/>
      <c r="K255" s="322"/>
      <c r="L255" s="322"/>
      <c r="M255" s="322"/>
      <c r="N255" s="318"/>
    </row>
    <row r="256" spans="1:14" x14ac:dyDescent="0.25">
      <c r="A256" s="318"/>
      <c r="B256" s="321"/>
      <c r="C256" s="322"/>
      <c r="D256" s="322"/>
      <c r="E256" s="322"/>
      <c r="F256" s="322"/>
      <c r="G256" s="322"/>
      <c r="H256" s="322"/>
      <c r="I256" s="322"/>
      <c r="J256" s="322"/>
      <c r="K256" s="322"/>
      <c r="L256" s="322"/>
      <c r="M256" s="322"/>
      <c r="N256" s="318"/>
    </row>
    <row r="257" spans="1:14" ht="15.75" thickBot="1" x14ac:dyDescent="0.3">
      <c r="A257" s="318"/>
      <c r="B257" s="323"/>
      <c r="C257" s="324"/>
      <c r="D257" s="324"/>
      <c r="E257" s="324"/>
      <c r="F257" s="324"/>
      <c r="G257" s="324"/>
      <c r="H257" s="324"/>
      <c r="I257" s="324"/>
      <c r="J257" s="324"/>
      <c r="K257" s="324"/>
      <c r="L257" s="324"/>
      <c r="M257" s="324"/>
      <c r="N257" s="318"/>
    </row>
    <row r="258" spans="1:14" x14ac:dyDescent="0.25">
      <c r="A258" s="318">
        <v>12</v>
      </c>
      <c r="B258" s="319"/>
      <c r="C258" s="320"/>
      <c r="D258" s="320"/>
      <c r="E258" s="320"/>
      <c r="F258" s="320"/>
      <c r="G258" s="320"/>
      <c r="H258" s="320"/>
      <c r="I258" s="320"/>
      <c r="J258" s="320"/>
      <c r="K258" s="320"/>
      <c r="L258" s="320"/>
      <c r="M258" s="320"/>
      <c r="N258" s="318" t="str">
        <f>+'RESUMEN EVALUACIÓN'!B17</f>
        <v>ESTUDIOS E INGENIERIA SAS</v>
      </c>
    </row>
    <row r="259" spans="1:14" x14ac:dyDescent="0.25">
      <c r="A259" s="318"/>
      <c r="B259" s="321"/>
      <c r="C259" s="322"/>
      <c r="D259" s="322"/>
      <c r="E259" s="322"/>
      <c r="F259" s="322"/>
      <c r="G259" s="322"/>
      <c r="H259" s="322"/>
      <c r="I259" s="322"/>
      <c r="J259" s="322"/>
      <c r="K259" s="322"/>
      <c r="L259" s="322"/>
      <c r="M259" s="322"/>
      <c r="N259" s="318"/>
    </row>
    <row r="260" spans="1:14" x14ac:dyDescent="0.25">
      <c r="A260" s="318"/>
      <c r="B260" s="321"/>
      <c r="C260" s="322"/>
      <c r="D260" s="322"/>
      <c r="E260" s="322"/>
      <c r="F260" s="322"/>
      <c r="G260" s="322"/>
      <c r="H260" s="322"/>
      <c r="I260" s="322"/>
      <c r="J260" s="322"/>
      <c r="K260" s="322"/>
      <c r="L260" s="322"/>
      <c r="M260" s="322"/>
      <c r="N260" s="318"/>
    </row>
    <row r="261" spans="1:14" x14ac:dyDescent="0.25">
      <c r="A261" s="318"/>
      <c r="B261" s="321"/>
      <c r="C261" s="322"/>
      <c r="D261" s="322"/>
      <c r="E261" s="322"/>
      <c r="F261" s="322"/>
      <c r="G261" s="322"/>
      <c r="H261" s="322"/>
      <c r="I261" s="322"/>
      <c r="J261" s="322"/>
      <c r="K261" s="322"/>
      <c r="L261" s="322"/>
      <c r="M261" s="322"/>
      <c r="N261" s="318"/>
    </row>
    <row r="262" spans="1:14" x14ac:dyDescent="0.25">
      <c r="A262" s="318"/>
      <c r="B262" s="321"/>
      <c r="C262" s="322"/>
      <c r="D262" s="322"/>
      <c r="E262" s="322"/>
      <c r="F262" s="322"/>
      <c r="G262" s="322"/>
      <c r="H262" s="322"/>
      <c r="I262" s="322"/>
      <c r="J262" s="322"/>
      <c r="K262" s="322"/>
      <c r="L262" s="322"/>
      <c r="M262" s="322"/>
      <c r="N262" s="318"/>
    </row>
    <row r="263" spans="1:14" x14ac:dyDescent="0.25">
      <c r="A263" s="318"/>
      <c r="B263" s="321"/>
      <c r="C263" s="322"/>
      <c r="D263" s="322"/>
      <c r="E263" s="322"/>
      <c r="F263" s="322"/>
      <c r="G263" s="322"/>
      <c r="H263" s="322"/>
      <c r="I263" s="322"/>
      <c r="J263" s="322"/>
      <c r="K263" s="322"/>
      <c r="L263" s="322"/>
      <c r="M263" s="322"/>
      <c r="N263" s="318"/>
    </row>
    <row r="264" spans="1:14" x14ac:dyDescent="0.25">
      <c r="A264" s="318"/>
      <c r="B264" s="321"/>
      <c r="C264" s="322"/>
      <c r="D264" s="322"/>
      <c r="E264" s="322"/>
      <c r="F264" s="322"/>
      <c r="G264" s="322"/>
      <c r="H264" s="322"/>
      <c r="I264" s="322"/>
      <c r="J264" s="322"/>
      <c r="K264" s="322"/>
      <c r="L264" s="322"/>
      <c r="M264" s="322"/>
      <c r="N264" s="318"/>
    </row>
    <row r="265" spans="1:14" x14ac:dyDescent="0.25">
      <c r="A265" s="318"/>
      <c r="B265" s="321"/>
      <c r="C265" s="322"/>
      <c r="D265" s="322"/>
      <c r="E265" s="322"/>
      <c r="F265" s="322"/>
      <c r="G265" s="322"/>
      <c r="H265" s="322"/>
      <c r="I265" s="322"/>
      <c r="J265" s="322"/>
      <c r="K265" s="322"/>
      <c r="L265" s="322"/>
      <c r="M265" s="322"/>
      <c r="N265" s="318"/>
    </row>
    <row r="266" spans="1:14" x14ac:dyDescent="0.25">
      <c r="A266" s="318"/>
      <c r="B266" s="321"/>
      <c r="C266" s="322"/>
      <c r="D266" s="322"/>
      <c r="E266" s="322"/>
      <c r="F266" s="322"/>
      <c r="G266" s="322"/>
      <c r="H266" s="322"/>
      <c r="I266" s="322"/>
      <c r="J266" s="322"/>
      <c r="K266" s="322"/>
      <c r="L266" s="322"/>
      <c r="M266" s="322"/>
      <c r="N266" s="318"/>
    </row>
    <row r="267" spans="1:14" x14ac:dyDescent="0.25">
      <c r="A267" s="318"/>
      <c r="B267" s="321"/>
      <c r="C267" s="322"/>
      <c r="D267" s="322"/>
      <c r="E267" s="322"/>
      <c r="F267" s="322"/>
      <c r="G267" s="322"/>
      <c r="H267" s="322"/>
      <c r="I267" s="322"/>
      <c r="J267" s="322"/>
      <c r="K267" s="322"/>
      <c r="L267" s="322"/>
      <c r="M267" s="322"/>
      <c r="N267" s="318"/>
    </row>
    <row r="268" spans="1:14" x14ac:dyDescent="0.25">
      <c r="A268" s="318"/>
      <c r="B268" s="321"/>
      <c r="C268" s="322"/>
      <c r="D268" s="322"/>
      <c r="E268" s="322"/>
      <c r="F268" s="322"/>
      <c r="G268" s="322"/>
      <c r="H268" s="322"/>
      <c r="I268" s="322"/>
      <c r="J268" s="322"/>
      <c r="K268" s="322"/>
      <c r="L268" s="322"/>
      <c r="M268" s="322"/>
      <c r="N268" s="318"/>
    </row>
    <row r="269" spans="1:14" x14ac:dyDescent="0.25">
      <c r="A269" s="318"/>
      <c r="B269" s="321"/>
      <c r="C269" s="322"/>
      <c r="D269" s="322"/>
      <c r="E269" s="322"/>
      <c r="F269" s="322"/>
      <c r="G269" s="322"/>
      <c r="H269" s="322"/>
      <c r="I269" s="322"/>
      <c r="J269" s="322"/>
      <c r="K269" s="322"/>
      <c r="L269" s="322"/>
      <c r="M269" s="322"/>
      <c r="N269" s="318"/>
    </row>
    <row r="270" spans="1:14" x14ac:dyDescent="0.25">
      <c r="A270" s="318"/>
      <c r="B270" s="321"/>
      <c r="C270" s="322"/>
      <c r="D270" s="322"/>
      <c r="E270" s="322"/>
      <c r="F270" s="322"/>
      <c r="G270" s="322"/>
      <c r="H270" s="322"/>
      <c r="I270" s="322"/>
      <c r="J270" s="322"/>
      <c r="K270" s="322"/>
      <c r="L270" s="322"/>
      <c r="M270" s="322"/>
      <c r="N270" s="318"/>
    </row>
    <row r="271" spans="1:14" x14ac:dyDescent="0.25">
      <c r="A271" s="318"/>
      <c r="B271" s="321"/>
      <c r="C271" s="322"/>
      <c r="D271" s="322"/>
      <c r="E271" s="322"/>
      <c r="F271" s="322"/>
      <c r="G271" s="322"/>
      <c r="H271" s="322"/>
      <c r="I271" s="322"/>
      <c r="J271" s="322"/>
      <c r="K271" s="322"/>
      <c r="L271" s="322"/>
      <c r="M271" s="322"/>
      <c r="N271" s="318"/>
    </row>
    <row r="272" spans="1:14" x14ac:dyDescent="0.25">
      <c r="A272" s="318"/>
      <c r="B272" s="321"/>
      <c r="C272" s="322"/>
      <c r="D272" s="322"/>
      <c r="E272" s="322"/>
      <c r="F272" s="322"/>
      <c r="G272" s="322"/>
      <c r="H272" s="322"/>
      <c r="I272" s="322"/>
      <c r="J272" s="322"/>
      <c r="K272" s="322"/>
      <c r="L272" s="322"/>
      <c r="M272" s="322"/>
      <c r="N272" s="318"/>
    </row>
    <row r="273" spans="1:14" x14ac:dyDescent="0.25">
      <c r="A273" s="318"/>
      <c r="B273" s="321"/>
      <c r="C273" s="322"/>
      <c r="D273" s="322"/>
      <c r="E273" s="322"/>
      <c r="F273" s="322"/>
      <c r="G273" s="322"/>
      <c r="H273" s="322"/>
      <c r="I273" s="322"/>
      <c r="J273" s="322"/>
      <c r="K273" s="322"/>
      <c r="L273" s="322"/>
      <c r="M273" s="322"/>
      <c r="N273" s="318"/>
    </row>
    <row r="274" spans="1:14" x14ac:dyDescent="0.25">
      <c r="A274" s="318"/>
      <c r="B274" s="321"/>
      <c r="C274" s="322"/>
      <c r="D274" s="322"/>
      <c r="E274" s="322"/>
      <c r="F274" s="322"/>
      <c r="G274" s="322"/>
      <c r="H274" s="322"/>
      <c r="I274" s="322"/>
      <c r="J274" s="322"/>
      <c r="K274" s="322"/>
      <c r="L274" s="322"/>
      <c r="M274" s="322"/>
      <c r="N274" s="318"/>
    </row>
    <row r="275" spans="1:14" x14ac:dyDescent="0.25">
      <c r="A275" s="318"/>
      <c r="B275" s="321"/>
      <c r="C275" s="322"/>
      <c r="D275" s="322"/>
      <c r="E275" s="322"/>
      <c r="F275" s="322"/>
      <c r="G275" s="322"/>
      <c r="H275" s="322"/>
      <c r="I275" s="322"/>
      <c r="J275" s="322"/>
      <c r="K275" s="322"/>
      <c r="L275" s="322"/>
      <c r="M275" s="322"/>
      <c r="N275" s="318"/>
    </row>
    <row r="276" spans="1:14" x14ac:dyDescent="0.25">
      <c r="A276" s="318"/>
      <c r="B276" s="321"/>
      <c r="C276" s="322"/>
      <c r="D276" s="322"/>
      <c r="E276" s="322"/>
      <c r="F276" s="322"/>
      <c r="G276" s="322"/>
      <c r="H276" s="322"/>
      <c r="I276" s="322"/>
      <c r="J276" s="322"/>
      <c r="K276" s="322"/>
      <c r="L276" s="322"/>
      <c r="M276" s="322"/>
      <c r="N276" s="318"/>
    </row>
    <row r="277" spans="1:14" x14ac:dyDescent="0.25">
      <c r="A277" s="318"/>
      <c r="B277" s="321"/>
      <c r="C277" s="322"/>
      <c r="D277" s="322"/>
      <c r="E277" s="322"/>
      <c r="F277" s="322"/>
      <c r="G277" s="322"/>
      <c r="H277" s="322"/>
      <c r="I277" s="322"/>
      <c r="J277" s="322"/>
      <c r="K277" s="322"/>
      <c r="L277" s="322"/>
      <c r="M277" s="322"/>
      <c r="N277" s="318"/>
    </row>
    <row r="278" spans="1:14" x14ac:dyDescent="0.25">
      <c r="A278" s="318"/>
      <c r="B278" s="321"/>
      <c r="C278" s="322"/>
      <c r="D278" s="322"/>
      <c r="E278" s="322"/>
      <c r="F278" s="322"/>
      <c r="G278" s="322"/>
      <c r="H278" s="322"/>
      <c r="I278" s="322"/>
      <c r="J278" s="322"/>
      <c r="K278" s="322"/>
      <c r="L278" s="322"/>
      <c r="M278" s="322"/>
      <c r="N278" s="318"/>
    </row>
    <row r="279" spans="1:14" x14ac:dyDescent="0.25">
      <c r="A279" s="318"/>
      <c r="B279" s="321"/>
      <c r="C279" s="322"/>
      <c r="D279" s="322"/>
      <c r="E279" s="322"/>
      <c r="F279" s="322"/>
      <c r="G279" s="322"/>
      <c r="H279" s="322"/>
      <c r="I279" s="322"/>
      <c r="J279" s="322"/>
      <c r="K279" s="322"/>
      <c r="L279" s="322"/>
      <c r="M279" s="322"/>
      <c r="N279" s="318"/>
    </row>
    <row r="280" spans="1:14" ht="15.75" thickBot="1" x14ac:dyDescent="0.3">
      <c r="A280" s="318"/>
      <c r="B280" s="323"/>
      <c r="C280" s="324"/>
      <c r="D280" s="324"/>
      <c r="E280" s="324"/>
      <c r="F280" s="324"/>
      <c r="G280" s="324"/>
      <c r="H280" s="324"/>
      <c r="I280" s="324"/>
      <c r="J280" s="324"/>
      <c r="K280" s="324"/>
      <c r="L280" s="324"/>
      <c r="M280" s="324"/>
      <c r="N280" s="318"/>
    </row>
    <row r="281" spans="1:14" x14ac:dyDescent="0.25">
      <c r="A281" s="318">
        <v>13</v>
      </c>
      <c r="B281" s="325"/>
      <c r="C281" s="326"/>
      <c r="D281" s="326"/>
      <c r="E281" s="326"/>
      <c r="F281" s="326"/>
      <c r="G281" s="326"/>
      <c r="H281" s="326"/>
      <c r="I281" s="326"/>
      <c r="J281" s="326"/>
      <c r="K281" s="326"/>
      <c r="L281" s="326"/>
      <c r="M281" s="326"/>
      <c r="N281" s="318" t="s">
        <v>55</v>
      </c>
    </row>
    <row r="282" spans="1:14" x14ac:dyDescent="0.25">
      <c r="A282" s="318"/>
      <c r="B282" s="327"/>
      <c r="C282" s="328"/>
      <c r="D282" s="328"/>
      <c r="E282" s="328"/>
      <c r="F282" s="328"/>
      <c r="G282" s="328"/>
      <c r="H282" s="328"/>
      <c r="I282" s="328"/>
      <c r="J282" s="328"/>
      <c r="K282" s="328"/>
      <c r="L282" s="328"/>
      <c r="M282" s="328"/>
      <c r="N282" s="318"/>
    </row>
    <row r="283" spans="1:14" x14ac:dyDescent="0.25">
      <c r="A283" s="318"/>
      <c r="B283" s="327"/>
      <c r="C283" s="328"/>
      <c r="D283" s="328"/>
      <c r="E283" s="328"/>
      <c r="F283" s="328"/>
      <c r="G283" s="328"/>
      <c r="H283" s="328"/>
      <c r="I283" s="328"/>
      <c r="J283" s="328"/>
      <c r="K283" s="328"/>
      <c r="L283" s="328"/>
      <c r="M283" s="328"/>
      <c r="N283" s="318"/>
    </row>
    <row r="284" spans="1:14" x14ac:dyDescent="0.25">
      <c r="A284" s="318"/>
      <c r="B284" s="327"/>
      <c r="C284" s="328"/>
      <c r="D284" s="328"/>
      <c r="E284" s="328"/>
      <c r="F284" s="328"/>
      <c r="G284" s="328"/>
      <c r="H284" s="328"/>
      <c r="I284" s="328"/>
      <c r="J284" s="328"/>
      <c r="K284" s="328"/>
      <c r="L284" s="328"/>
      <c r="M284" s="328"/>
      <c r="N284" s="318"/>
    </row>
    <row r="285" spans="1:14" x14ac:dyDescent="0.25">
      <c r="A285" s="318"/>
      <c r="B285" s="327"/>
      <c r="C285" s="328"/>
      <c r="D285" s="328"/>
      <c r="E285" s="328"/>
      <c r="F285" s="328"/>
      <c r="G285" s="328"/>
      <c r="H285" s="328"/>
      <c r="I285" s="328"/>
      <c r="J285" s="328"/>
      <c r="K285" s="328"/>
      <c r="L285" s="328"/>
      <c r="M285" s="328"/>
      <c r="N285" s="318"/>
    </row>
    <row r="286" spans="1:14" x14ac:dyDescent="0.25">
      <c r="A286" s="318"/>
      <c r="B286" s="327"/>
      <c r="C286" s="328"/>
      <c r="D286" s="328"/>
      <c r="E286" s="328"/>
      <c r="F286" s="328"/>
      <c r="G286" s="328"/>
      <c r="H286" s="328"/>
      <c r="I286" s="328"/>
      <c r="J286" s="328"/>
      <c r="K286" s="328"/>
      <c r="L286" s="328"/>
      <c r="M286" s="328"/>
      <c r="N286" s="318"/>
    </row>
    <row r="287" spans="1:14" x14ac:dyDescent="0.25">
      <c r="A287" s="318"/>
      <c r="B287" s="327"/>
      <c r="C287" s="328"/>
      <c r="D287" s="328"/>
      <c r="E287" s="328"/>
      <c r="F287" s="328"/>
      <c r="G287" s="328"/>
      <c r="H287" s="328"/>
      <c r="I287" s="328"/>
      <c r="J287" s="328"/>
      <c r="K287" s="328"/>
      <c r="L287" s="328"/>
      <c r="M287" s="328"/>
      <c r="N287" s="318"/>
    </row>
    <row r="288" spans="1:14" x14ac:dyDescent="0.25">
      <c r="A288" s="318"/>
      <c r="B288" s="327"/>
      <c r="C288" s="328"/>
      <c r="D288" s="328"/>
      <c r="E288" s="328"/>
      <c r="F288" s="328"/>
      <c r="G288" s="328"/>
      <c r="H288" s="328"/>
      <c r="I288" s="328"/>
      <c r="J288" s="328"/>
      <c r="K288" s="328"/>
      <c r="L288" s="328"/>
      <c r="M288" s="328"/>
      <c r="N288" s="318"/>
    </row>
    <row r="289" spans="1:14" x14ac:dyDescent="0.25">
      <c r="A289" s="318"/>
      <c r="B289" s="327"/>
      <c r="C289" s="328"/>
      <c r="D289" s="328"/>
      <c r="E289" s="328"/>
      <c r="F289" s="328"/>
      <c r="G289" s="328"/>
      <c r="H289" s="328"/>
      <c r="I289" s="328"/>
      <c r="J289" s="328"/>
      <c r="K289" s="328"/>
      <c r="L289" s="328"/>
      <c r="M289" s="328"/>
      <c r="N289" s="318"/>
    </row>
    <row r="290" spans="1:14" x14ac:dyDescent="0.25">
      <c r="A290" s="318"/>
      <c r="B290" s="327"/>
      <c r="C290" s="328"/>
      <c r="D290" s="328"/>
      <c r="E290" s="328"/>
      <c r="F290" s="328"/>
      <c r="G290" s="328"/>
      <c r="H290" s="328"/>
      <c r="I290" s="328"/>
      <c r="J290" s="328"/>
      <c r="K290" s="328"/>
      <c r="L290" s="328"/>
      <c r="M290" s="328"/>
      <c r="N290" s="318"/>
    </row>
    <row r="291" spans="1:14" x14ac:dyDescent="0.25">
      <c r="A291" s="318"/>
      <c r="B291" s="327"/>
      <c r="C291" s="328"/>
      <c r="D291" s="328"/>
      <c r="E291" s="328"/>
      <c r="F291" s="328"/>
      <c r="G291" s="328"/>
      <c r="H291" s="328"/>
      <c r="I291" s="328"/>
      <c r="J291" s="328"/>
      <c r="K291" s="328"/>
      <c r="L291" s="328"/>
      <c r="M291" s="328"/>
      <c r="N291" s="318"/>
    </row>
    <row r="292" spans="1:14" x14ac:dyDescent="0.25">
      <c r="A292" s="318"/>
      <c r="B292" s="327"/>
      <c r="C292" s="328"/>
      <c r="D292" s="328"/>
      <c r="E292" s="328"/>
      <c r="F292" s="328"/>
      <c r="G292" s="328"/>
      <c r="H292" s="328"/>
      <c r="I292" s="328"/>
      <c r="J292" s="328"/>
      <c r="K292" s="328"/>
      <c r="L292" s="328"/>
      <c r="M292" s="328"/>
      <c r="N292" s="318"/>
    </row>
    <row r="293" spans="1:14" x14ac:dyDescent="0.25">
      <c r="A293" s="318"/>
      <c r="B293" s="327"/>
      <c r="C293" s="328"/>
      <c r="D293" s="328"/>
      <c r="E293" s="328"/>
      <c r="F293" s="328"/>
      <c r="G293" s="328"/>
      <c r="H293" s="328"/>
      <c r="I293" s="328"/>
      <c r="J293" s="328"/>
      <c r="K293" s="328"/>
      <c r="L293" s="328"/>
      <c r="M293" s="328"/>
      <c r="N293" s="318"/>
    </row>
    <row r="294" spans="1:14" x14ac:dyDescent="0.25">
      <c r="A294" s="318"/>
      <c r="B294" s="327"/>
      <c r="C294" s="328"/>
      <c r="D294" s="328"/>
      <c r="E294" s="328"/>
      <c r="F294" s="328"/>
      <c r="G294" s="328"/>
      <c r="H294" s="328"/>
      <c r="I294" s="328"/>
      <c r="J294" s="328"/>
      <c r="K294" s="328"/>
      <c r="L294" s="328"/>
      <c r="M294" s="328"/>
      <c r="N294" s="318"/>
    </row>
    <row r="295" spans="1:14" x14ac:dyDescent="0.25">
      <c r="A295" s="318"/>
      <c r="B295" s="327"/>
      <c r="C295" s="328"/>
      <c r="D295" s="328"/>
      <c r="E295" s="328"/>
      <c r="F295" s="328"/>
      <c r="G295" s="328"/>
      <c r="H295" s="328"/>
      <c r="I295" s="328"/>
      <c r="J295" s="328"/>
      <c r="K295" s="328"/>
      <c r="L295" s="328"/>
      <c r="M295" s="328"/>
      <c r="N295" s="318"/>
    </row>
    <row r="296" spans="1:14" x14ac:dyDescent="0.25">
      <c r="A296" s="318"/>
      <c r="B296" s="327"/>
      <c r="C296" s="328"/>
      <c r="D296" s="328"/>
      <c r="E296" s="328"/>
      <c r="F296" s="328"/>
      <c r="G296" s="328"/>
      <c r="H296" s="328"/>
      <c r="I296" s="328"/>
      <c r="J296" s="328"/>
      <c r="K296" s="328"/>
      <c r="L296" s="328"/>
      <c r="M296" s="328"/>
      <c r="N296" s="318"/>
    </row>
    <row r="297" spans="1:14" x14ac:dyDescent="0.25">
      <c r="A297" s="318"/>
      <c r="B297" s="327"/>
      <c r="C297" s="328"/>
      <c r="D297" s="328"/>
      <c r="E297" s="328"/>
      <c r="F297" s="328"/>
      <c r="G297" s="328"/>
      <c r="H297" s="328"/>
      <c r="I297" s="328"/>
      <c r="J297" s="328"/>
      <c r="K297" s="328"/>
      <c r="L297" s="328"/>
      <c r="M297" s="328"/>
      <c r="N297" s="318"/>
    </row>
    <row r="298" spans="1:14" x14ac:dyDescent="0.25">
      <c r="A298" s="318"/>
      <c r="B298" s="327"/>
      <c r="C298" s="328"/>
      <c r="D298" s="328"/>
      <c r="E298" s="328"/>
      <c r="F298" s="328"/>
      <c r="G298" s="328"/>
      <c r="H298" s="328"/>
      <c r="I298" s="328"/>
      <c r="J298" s="328"/>
      <c r="K298" s="328"/>
      <c r="L298" s="328"/>
      <c r="M298" s="328"/>
      <c r="N298" s="318"/>
    </row>
    <row r="299" spans="1:14" x14ac:dyDescent="0.25">
      <c r="A299" s="318"/>
      <c r="B299" s="327"/>
      <c r="C299" s="328"/>
      <c r="D299" s="328"/>
      <c r="E299" s="328"/>
      <c r="F299" s="328"/>
      <c r="G299" s="328"/>
      <c r="H299" s="328"/>
      <c r="I299" s="328"/>
      <c r="J299" s="328"/>
      <c r="K299" s="328"/>
      <c r="L299" s="328"/>
      <c r="M299" s="328"/>
      <c r="N299" s="318"/>
    </row>
    <row r="300" spans="1:14" x14ac:dyDescent="0.25">
      <c r="A300" s="318"/>
      <c r="B300" s="327"/>
      <c r="C300" s="328"/>
      <c r="D300" s="328"/>
      <c r="E300" s="328"/>
      <c r="F300" s="328"/>
      <c r="G300" s="328"/>
      <c r="H300" s="328"/>
      <c r="I300" s="328"/>
      <c r="J300" s="328"/>
      <c r="K300" s="328"/>
      <c r="L300" s="328"/>
      <c r="M300" s="328"/>
      <c r="N300" s="318"/>
    </row>
    <row r="301" spans="1:14" x14ac:dyDescent="0.25">
      <c r="A301" s="318"/>
      <c r="B301" s="327"/>
      <c r="C301" s="328"/>
      <c r="D301" s="328"/>
      <c r="E301" s="328"/>
      <c r="F301" s="328"/>
      <c r="G301" s="328"/>
      <c r="H301" s="328"/>
      <c r="I301" s="328"/>
      <c r="J301" s="328"/>
      <c r="K301" s="328"/>
      <c r="L301" s="328"/>
      <c r="M301" s="328"/>
      <c r="N301" s="318"/>
    </row>
    <row r="302" spans="1:14" x14ac:dyDescent="0.25">
      <c r="A302" s="318"/>
      <c r="B302" s="327"/>
      <c r="C302" s="328"/>
      <c r="D302" s="328"/>
      <c r="E302" s="328"/>
      <c r="F302" s="328"/>
      <c r="G302" s="328"/>
      <c r="H302" s="328"/>
      <c r="I302" s="328"/>
      <c r="J302" s="328"/>
      <c r="K302" s="328"/>
      <c r="L302" s="328"/>
      <c r="M302" s="328"/>
      <c r="N302" s="318"/>
    </row>
    <row r="303" spans="1:14" ht="15.75" thickBot="1" x14ac:dyDescent="0.3">
      <c r="A303" s="318"/>
      <c r="B303" s="329"/>
      <c r="C303" s="330"/>
      <c r="D303" s="330"/>
      <c r="E303" s="330"/>
      <c r="F303" s="330"/>
      <c r="G303" s="330"/>
      <c r="H303" s="330"/>
      <c r="I303" s="330"/>
      <c r="J303" s="330"/>
      <c r="K303" s="330"/>
      <c r="L303" s="330"/>
      <c r="M303" s="330"/>
      <c r="N303" s="318"/>
    </row>
    <row r="304" spans="1:14" x14ac:dyDescent="0.25">
      <c r="A304" s="318">
        <v>14</v>
      </c>
      <c r="B304" s="325"/>
      <c r="C304" s="326"/>
      <c r="D304" s="326"/>
      <c r="E304" s="326"/>
      <c r="F304" s="326"/>
      <c r="G304" s="326"/>
      <c r="H304" s="326"/>
      <c r="I304" s="326"/>
      <c r="J304" s="326"/>
      <c r="K304" s="326"/>
      <c r="L304" s="326"/>
      <c r="M304" s="326"/>
      <c r="N304" s="341" t="str">
        <f>+'RESUMEN EVALUACIÓN'!B19</f>
        <v>IMAGEN Y MARCA S.A.S</v>
      </c>
    </row>
    <row r="305" spans="1:14" x14ac:dyDescent="0.25">
      <c r="A305" s="318"/>
      <c r="B305" s="327"/>
      <c r="C305" s="328"/>
      <c r="D305" s="328"/>
      <c r="E305" s="328"/>
      <c r="F305" s="328"/>
      <c r="G305" s="328"/>
      <c r="H305" s="328"/>
      <c r="I305" s="328"/>
      <c r="J305" s="328"/>
      <c r="K305" s="328"/>
      <c r="L305" s="328"/>
      <c r="M305" s="328"/>
      <c r="N305" s="341"/>
    </row>
    <row r="306" spans="1:14" x14ac:dyDescent="0.25">
      <c r="A306" s="318"/>
      <c r="B306" s="327"/>
      <c r="C306" s="328"/>
      <c r="D306" s="328"/>
      <c r="E306" s="328"/>
      <c r="F306" s="328"/>
      <c r="G306" s="328"/>
      <c r="H306" s="328"/>
      <c r="I306" s="328"/>
      <c r="J306" s="328"/>
      <c r="K306" s="328"/>
      <c r="L306" s="328"/>
      <c r="M306" s="328"/>
      <c r="N306" s="341"/>
    </row>
    <row r="307" spans="1:14" x14ac:dyDescent="0.25">
      <c r="A307" s="318"/>
      <c r="B307" s="327"/>
      <c r="C307" s="328"/>
      <c r="D307" s="328"/>
      <c r="E307" s="328"/>
      <c r="F307" s="328"/>
      <c r="G307" s="328"/>
      <c r="H307" s="328"/>
      <c r="I307" s="328"/>
      <c r="J307" s="328"/>
      <c r="K307" s="328"/>
      <c r="L307" s="328"/>
      <c r="M307" s="328"/>
      <c r="N307" s="341"/>
    </row>
    <row r="308" spans="1:14" x14ac:dyDescent="0.25">
      <c r="A308" s="318"/>
      <c r="B308" s="327"/>
      <c r="C308" s="328"/>
      <c r="D308" s="328"/>
      <c r="E308" s="328"/>
      <c r="F308" s="328"/>
      <c r="G308" s="328"/>
      <c r="H308" s="328"/>
      <c r="I308" s="328"/>
      <c r="J308" s="328"/>
      <c r="K308" s="328"/>
      <c r="L308" s="328"/>
      <c r="M308" s="328"/>
      <c r="N308" s="341"/>
    </row>
    <row r="309" spans="1:14" x14ac:dyDescent="0.25">
      <c r="A309" s="318"/>
      <c r="B309" s="327"/>
      <c r="C309" s="328"/>
      <c r="D309" s="328"/>
      <c r="E309" s="328"/>
      <c r="F309" s="328"/>
      <c r="G309" s="328"/>
      <c r="H309" s="328"/>
      <c r="I309" s="328"/>
      <c r="J309" s="328"/>
      <c r="K309" s="328"/>
      <c r="L309" s="328"/>
      <c r="M309" s="328"/>
      <c r="N309" s="341"/>
    </row>
    <row r="310" spans="1:14" x14ac:dyDescent="0.25">
      <c r="A310" s="318"/>
      <c r="B310" s="327"/>
      <c r="C310" s="328"/>
      <c r="D310" s="328"/>
      <c r="E310" s="328"/>
      <c r="F310" s="328"/>
      <c r="G310" s="328"/>
      <c r="H310" s="328"/>
      <c r="I310" s="328"/>
      <c r="J310" s="328"/>
      <c r="K310" s="328"/>
      <c r="L310" s="328"/>
      <c r="M310" s="328"/>
      <c r="N310" s="341"/>
    </row>
    <row r="311" spans="1:14" x14ac:dyDescent="0.25">
      <c r="A311" s="318"/>
      <c r="B311" s="327"/>
      <c r="C311" s="328"/>
      <c r="D311" s="328"/>
      <c r="E311" s="328"/>
      <c r="F311" s="328"/>
      <c r="G311" s="328"/>
      <c r="H311" s="328"/>
      <c r="I311" s="328"/>
      <c r="J311" s="328"/>
      <c r="K311" s="328"/>
      <c r="L311" s="328"/>
      <c r="M311" s="328"/>
      <c r="N311" s="341"/>
    </row>
    <row r="312" spans="1:14" x14ac:dyDescent="0.25">
      <c r="A312" s="318"/>
      <c r="B312" s="327"/>
      <c r="C312" s="328"/>
      <c r="D312" s="328"/>
      <c r="E312" s="328"/>
      <c r="F312" s="328"/>
      <c r="G312" s="328"/>
      <c r="H312" s="328"/>
      <c r="I312" s="328"/>
      <c r="J312" s="328"/>
      <c r="K312" s="328"/>
      <c r="L312" s="328"/>
      <c r="M312" s="328"/>
      <c r="N312" s="341"/>
    </row>
    <row r="313" spans="1:14" x14ac:dyDescent="0.25">
      <c r="A313" s="318"/>
      <c r="B313" s="327"/>
      <c r="C313" s="328"/>
      <c r="D313" s="328"/>
      <c r="E313" s="328"/>
      <c r="F313" s="328"/>
      <c r="G313" s="328"/>
      <c r="H313" s="328"/>
      <c r="I313" s="328"/>
      <c r="J313" s="328"/>
      <c r="K313" s="328"/>
      <c r="L313" s="328"/>
      <c r="M313" s="328"/>
      <c r="N313" s="341"/>
    </row>
    <row r="314" spans="1:14" x14ac:dyDescent="0.25">
      <c r="A314" s="318"/>
      <c r="B314" s="327"/>
      <c r="C314" s="328"/>
      <c r="D314" s="328"/>
      <c r="E314" s="328"/>
      <c r="F314" s="328"/>
      <c r="G314" s="328"/>
      <c r="H314" s="328"/>
      <c r="I314" s="328"/>
      <c r="J314" s="328"/>
      <c r="K314" s="328"/>
      <c r="L314" s="328"/>
      <c r="M314" s="328"/>
      <c r="N314" s="341"/>
    </row>
    <row r="315" spans="1:14" x14ac:dyDescent="0.25">
      <c r="A315" s="318"/>
      <c r="B315" s="327"/>
      <c r="C315" s="328"/>
      <c r="D315" s="328"/>
      <c r="E315" s="328"/>
      <c r="F315" s="328"/>
      <c r="G315" s="328"/>
      <c r="H315" s="328"/>
      <c r="I315" s="328"/>
      <c r="J315" s="328"/>
      <c r="K315" s="328"/>
      <c r="L315" s="328"/>
      <c r="M315" s="328"/>
      <c r="N315" s="341"/>
    </row>
    <row r="316" spans="1:14" x14ac:dyDescent="0.25">
      <c r="A316" s="318"/>
      <c r="B316" s="327"/>
      <c r="C316" s="328"/>
      <c r="D316" s="328"/>
      <c r="E316" s="328"/>
      <c r="F316" s="328"/>
      <c r="G316" s="328"/>
      <c r="H316" s="328"/>
      <c r="I316" s="328"/>
      <c r="J316" s="328"/>
      <c r="K316" s="328"/>
      <c r="L316" s="328"/>
      <c r="M316" s="328"/>
      <c r="N316" s="341"/>
    </row>
    <row r="317" spans="1:14" x14ac:dyDescent="0.25">
      <c r="A317" s="318"/>
      <c r="B317" s="327"/>
      <c r="C317" s="328"/>
      <c r="D317" s="328"/>
      <c r="E317" s="328"/>
      <c r="F317" s="328"/>
      <c r="G317" s="328"/>
      <c r="H317" s="328"/>
      <c r="I317" s="328"/>
      <c r="J317" s="328"/>
      <c r="K317" s="328"/>
      <c r="L317" s="328"/>
      <c r="M317" s="328"/>
      <c r="N317" s="341"/>
    </row>
    <row r="318" spans="1:14" x14ac:dyDescent="0.25">
      <c r="A318" s="318"/>
      <c r="B318" s="327"/>
      <c r="C318" s="328"/>
      <c r="D318" s="328"/>
      <c r="E318" s="328"/>
      <c r="F318" s="328"/>
      <c r="G318" s="328"/>
      <c r="H318" s="328"/>
      <c r="I318" s="328"/>
      <c r="J318" s="328"/>
      <c r="K318" s="328"/>
      <c r="L318" s="328"/>
      <c r="M318" s="328"/>
      <c r="N318" s="341"/>
    </row>
    <row r="319" spans="1:14" x14ac:dyDescent="0.25">
      <c r="A319" s="318"/>
      <c r="B319" s="327"/>
      <c r="C319" s="328"/>
      <c r="D319" s="328"/>
      <c r="E319" s="328"/>
      <c r="F319" s="328"/>
      <c r="G319" s="328"/>
      <c r="H319" s="328"/>
      <c r="I319" s="328"/>
      <c r="J319" s="328"/>
      <c r="K319" s="328"/>
      <c r="L319" s="328"/>
      <c r="M319" s="328"/>
      <c r="N319" s="341"/>
    </row>
    <row r="320" spans="1:14" x14ac:dyDescent="0.25">
      <c r="A320" s="318"/>
      <c r="B320" s="327"/>
      <c r="C320" s="328"/>
      <c r="D320" s="328"/>
      <c r="E320" s="328"/>
      <c r="F320" s="328"/>
      <c r="G320" s="328"/>
      <c r="H320" s="328"/>
      <c r="I320" s="328"/>
      <c r="J320" s="328"/>
      <c r="K320" s="328"/>
      <c r="L320" s="328"/>
      <c r="M320" s="328"/>
      <c r="N320" s="341"/>
    </row>
    <row r="321" spans="1:14" x14ac:dyDescent="0.25">
      <c r="A321" s="318"/>
      <c r="B321" s="327"/>
      <c r="C321" s="328"/>
      <c r="D321" s="328"/>
      <c r="E321" s="328"/>
      <c r="F321" s="328"/>
      <c r="G321" s="328"/>
      <c r="H321" s="328"/>
      <c r="I321" s="328"/>
      <c r="J321" s="328"/>
      <c r="K321" s="328"/>
      <c r="L321" s="328"/>
      <c r="M321" s="328"/>
      <c r="N321" s="341"/>
    </row>
    <row r="322" spans="1:14" x14ac:dyDescent="0.25">
      <c r="A322" s="318"/>
      <c r="B322" s="327"/>
      <c r="C322" s="328"/>
      <c r="D322" s="328"/>
      <c r="E322" s="328"/>
      <c r="F322" s="328"/>
      <c r="G322" s="328"/>
      <c r="H322" s="328"/>
      <c r="I322" s="328"/>
      <c r="J322" s="328"/>
      <c r="K322" s="328"/>
      <c r="L322" s="328"/>
      <c r="M322" s="328"/>
      <c r="N322" s="341"/>
    </row>
    <row r="323" spans="1:14" x14ac:dyDescent="0.25">
      <c r="A323" s="318"/>
      <c r="B323" s="327"/>
      <c r="C323" s="328"/>
      <c r="D323" s="328"/>
      <c r="E323" s="328"/>
      <c r="F323" s="328"/>
      <c r="G323" s="328"/>
      <c r="H323" s="328"/>
      <c r="I323" s="328"/>
      <c r="J323" s="328"/>
      <c r="K323" s="328"/>
      <c r="L323" s="328"/>
      <c r="M323" s="328"/>
      <c r="N323" s="341"/>
    </row>
    <row r="324" spans="1:14" x14ac:dyDescent="0.25">
      <c r="A324" s="318"/>
      <c r="B324" s="327"/>
      <c r="C324" s="328"/>
      <c r="D324" s="328"/>
      <c r="E324" s="328"/>
      <c r="F324" s="328"/>
      <c r="G324" s="328"/>
      <c r="H324" s="328"/>
      <c r="I324" s="328"/>
      <c r="J324" s="328"/>
      <c r="K324" s="328"/>
      <c r="L324" s="328"/>
      <c r="M324" s="328"/>
      <c r="N324" s="341"/>
    </row>
    <row r="325" spans="1:14" x14ac:dyDescent="0.25">
      <c r="A325" s="318"/>
      <c r="B325" s="327"/>
      <c r="C325" s="328"/>
      <c r="D325" s="328"/>
      <c r="E325" s="328"/>
      <c r="F325" s="328"/>
      <c r="G325" s="328"/>
      <c r="H325" s="328"/>
      <c r="I325" s="328"/>
      <c r="J325" s="328"/>
      <c r="K325" s="328"/>
      <c r="L325" s="328"/>
      <c r="M325" s="328"/>
      <c r="N325" s="341"/>
    </row>
    <row r="326" spans="1:14" ht="15.75" thickBot="1" x14ac:dyDescent="0.3">
      <c r="A326" s="318"/>
      <c r="B326" s="329"/>
      <c r="C326" s="330"/>
      <c r="D326" s="330"/>
      <c r="E326" s="330"/>
      <c r="F326" s="330"/>
      <c r="G326" s="330"/>
      <c r="H326" s="330"/>
      <c r="I326" s="330"/>
      <c r="J326" s="330"/>
      <c r="K326" s="330"/>
      <c r="L326" s="330"/>
      <c r="M326" s="330"/>
      <c r="N326" s="341"/>
    </row>
    <row r="327" spans="1:14" x14ac:dyDescent="0.25">
      <c r="A327" s="318">
        <v>15</v>
      </c>
      <c r="B327" s="325"/>
      <c r="C327" s="326"/>
      <c r="D327" s="326"/>
      <c r="E327" s="326"/>
      <c r="F327" s="326"/>
      <c r="G327" s="326"/>
      <c r="H327" s="326"/>
      <c r="I327" s="326"/>
      <c r="J327" s="326"/>
      <c r="K327" s="326"/>
      <c r="L327" s="326"/>
      <c r="M327" s="326"/>
      <c r="N327" s="318" t="str">
        <f>+'RESUMEN EVALUACIÓN'!B20</f>
        <v>INGEDEUR SAS</v>
      </c>
    </row>
    <row r="328" spans="1:14" x14ac:dyDescent="0.25">
      <c r="A328" s="318"/>
      <c r="B328" s="327"/>
      <c r="C328" s="328"/>
      <c r="D328" s="328"/>
      <c r="E328" s="328"/>
      <c r="F328" s="328"/>
      <c r="G328" s="328"/>
      <c r="H328" s="328"/>
      <c r="I328" s="328"/>
      <c r="J328" s="328"/>
      <c r="K328" s="328"/>
      <c r="L328" s="328"/>
      <c r="M328" s="328"/>
      <c r="N328" s="318"/>
    </row>
    <row r="329" spans="1:14" x14ac:dyDescent="0.25">
      <c r="A329" s="318"/>
      <c r="B329" s="327"/>
      <c r="C329" s="328"/>
      <c r="D329" s="328"/>
      <c r="E329" s="328"/>
      <c r="F329" s="328"/>
      <c r="G329" s="328"/>
      <c r="H329" s="328"/>
      <c r="I329" s="328"/>
      <c r="J329" s="328"/>
      <c r="K329" s="328"/>
      <c r="L329" s="328"/>
      <c r="M329" s="328"/>
      <c r="N329" s="318"/>
    </row>
    <row r="330" spans="1:14" x14ac:dyDescent="0.25">
      <c r="A330" s="318"/>
      <c r="B330" s="327"/>
      <c r="C330" s="328"/>
      <c r="D330" s="328"/>
      <c r="E330" s="328"/>
      <c r="F330" s="328"/>
      <c r="G330" s="328"/>
      <c r="H330" s="328"/>
      <c r="I330" s="328"/>
      <c r="J330" s="328"/>
      <c r="K330" s="328"/>
      <c r="L330" s="328"/>
      <c r="M330" s="328"/>
      <c r="N330" s="318"/>
    </row>
    <row r="331" spans="1:14" x14ac:dyDescent="0.25">
      <c r="A331" s="318"/>
      <c r="B331" s="327"/>
      <c r="C331" s="328"/>
      <c r="D331" s="328"/>
      <c r="E331" s="328"/>
      <c r="F331" s="328"/>
      <c r="G331" s="328"/>
      <c r="H331" s="328"/>
      <c r="I331" s="328"/>
      <c r="J331" s="328"/>
      <c r="K331" s="328"/>
      <c r="L331" s="328"/>
      <c r="M331" s="328"/>
      <c r="N331" s="318"/>
    </row>
    <row r="332" spans="1:14" x14ac:dyDescent="0.25">
      <c r="A332" s="318"/>
      <c r="B332" s="327"/>
      <c r="C332" s="328"/>
      <c r="D332" s="328"/>
      <c r="E332" s="328"/>
      <c r="F332" s="328"/>
      <c r="G332" s="328"/>
      <c r="H332" s="328"/>
      <c r="I332" s="328"/>
      <c r="J332" s="328"/>
      <c r="K332" s="328"/>
      <c r="L332" s="328"/>
      <c r="M332" s="328"/>
      <c r="N332" s="318"/>
    </row>
    <row r="333" spans="1:14" x14ac:dyDescent="0.25">
      <c r="A333" s="318"/>
      <c r="B333" s="327"/>
      <c r="C333" s="328"/>
      <c r="D333" s="328"/>
      <c r="E333" s="328"/>
      <c r="F333" s="328"/>
      <c r="G333" s="328"/>
      <c r="H333" s="328"/>
      <c r="I333" s="328"/>
      <c r="J333" s="328"/>
      <c r="K333" s="328"/>
      <c r="L333" s="328"/>
      <c r="M333" s="328"/>
      <c r="N333" s="318"/>
    </row>
    <row r="334" spans="1:14" x14ac:dyDescent="0.25">
      <c r="A334" s="318"/>
      <c r="B334" s="327"/>
      <c r="C334" s="328"/>
      <c r="D334" s="328"/>
      <c r="E334" s="328"/>
      <c r="F334" s="328"/>
      <c r="G334" s="328"/>
      <c r="H334" s="328"/>
      <c r="I334" s="328"/>
      <c r="J334" s="328"/>
      <c r="K334" s="328"/>
      <c r="L334" s="328"/>
      <c r="M334" s="328"/>
      <c r="N334" s="318"/>
    </row>
    <row r="335" spans="1:14" x14ac:dyDescent="0.25">
      <c r="A335" s="318"/>
      <c r="B335" s="327"/>
      <c r="C335" s="328"/>
      <c r="D335" s="328"/>
      <c r="E335" s="328"/>
      <c r="F335" s="328"/>
      <c r="G335" s="328"/>
      <c r="H335" s="328"/>
      <c r="I335" s="328"/>
      <c r="J335" s="328"/>
      <c r="K335" s="328"/>
      <c r="L335" s="328"/>
      <c r="M335" s="328"/>
      <c r="N335" s="318"/>
    </row>
    <row r="336" spans="1:14" x14ac:dyDescent="0.25">
      <c r="A336" s="318"/>
      <c r="B336" s="327"/>
      <c r="C336" s="328"/>
      <c r="D336" s="328"/>
      <c r="E336" s="328"/>
      <c r="F336" s="328"/>
      <c r="G336" s="328"/>
      <c r="H336" s="328"/>
      <c r="I336" s="328"/>
      <c r="J336" s="328"/>
      <c r="K336" s="328"/>
      <c r="L336" s="328"/>
      <c r="M336" s="328"/>
      <c r="N336" s="318"/>
    </row>
    <row r="337" spans="1:14" x14ac:dyDescent="0.25">
      <c r="A337" s="318"/>
      <c r="B337" s="327"/>
      <c r="C337" s="328"/>
      <c r="D337" s="328"/>
      <c r="E337" s="328"/>
      <c r="F337" s="328"/>
      <c r="G337" s="328"/>
      <c r="H337" s="328"/>
      <c r="I337" s="328"/>
      <c r="J337" s="328"/>
      <c r="K337" s="328"/>
      <c r="L337" s="328"/>
      <c r="M337" s="328"/>
      <c r="N337" s="318"/>
    </row>
    <row r="338" spans="1:14" x14ac:dyDescent="0.25">
      <c r="A338" s="318"/>
      <c r="B338" s="327"/>
      <c r="C338" s="328"/>
      <c r="D338" s="328"/>
      <c r="E338" s="328"/>
      <c r="F338" s="328"/>
      <c r="G338" s="328"/>
      <c r="H338" s="328"/>
      <c r="I338" s="328"/>
      <c r="J338" s="328"/>
      <c r="K338" s="328"/>
      <c r="L338" s="328"/>
      <c r="M338" s="328"/>
      <c r="N338" s="318"/>
    </row>
    <row r="339" spans="1:14" x14ac:dyDescent="0.25">
      <c r="A339" s="318"/>
      <c r="B339" s="327"/>
      <c r="C339" s="328"/>
      <c r="D339" s="328"/>
      <c r="E339" s="328"/>
      <c r="F339" s="328"/>
      <c r="G339" s="328"/>
      <c r="H339" s="328"/>
      <c r="I339" s="328"/>
      <c r="J339" s="328"/>
      <c r="K339" s="328"/>
      <c r="L339" s="328"/>
      <c r="M339" s="328"/>
      <c r="N339" s="318"/>
    </row>
    <row r="340" spans="1:14" x14ac:dyDescent="0.25">
      <c r="A340" s="318"/>
      <c r="B340" s="327"/>
      <c r="C340" s="328"/>
      <c r="D340" s="328"/>
      <c r="E340" s="328"/>
      <c r="F340" s="328"/>
      <c r="G340" s="328"/>
      <c r="H340" s="328"/>
      <c r="I340" s="328"/>
      <c r="J340" s="328"/>
      <c r="K340" s="328"/>
      <c r="L340" s="328"/>
      <c r="M340" s="328"/>
      <c r="N340" s="318"/>
    </row>
    <row r="341" spans="1:14" x14ac:dyDescent="0.25">
      <c r="A341" s="318"/>
      <c r="B341" s="327"/>
      <c r="C341" s="328"/>
      <c r="D341" s="328"/>
      <c r="E341" s="328"/>
      <c r="F341" s="328"/>
      <c r="G341" s="328"/>
      <c r="H341" s="328"/>
      <c r="I341" s="328"/>
      <c r="J341" s="328"/>
      <c r="K341" s="328"/>
      <c r="L341" s="328"/>
      <c r="M341" s="328"/>
      <c r="N341" s="318"/>
    </row>
    <row r="342" spans="1:14" x14ac:dyDescent="0.25">
      <c r="A342" s="318"/>
      <c r="B342" s="327"/>
      <c r="C342" s="328"/>
      <c r="D342" s="328"/>
      <c r="E342" s="328"/>
      <c r="F342" s="328"/>
      <c r="G342" s="328"/>
      <c r="H342" s="328"/>
      <c r="I342" s="328"/>
      <c r="J342" s="328"/>
      <c r="K342" s="328"/>
      <c r="L342" s="328"/>
      <c r="M342" s="328"/>
      <c r="N342" s="318"/>
    </row>
    <row r="343" spans="1:14" x14ac:dyDescent="0.25">
      <c r="A343" s="318"/>
      <c r="B343" s="327"/>
      <c r="C343" s="328"/>
      <c r="D343" s="328"/>
      <c r="E343" s="328"/>
      <c r="F343" s="328"/>
      <c r="G343" s="328"/>
      <c r="H343" s="328"/>
      <c r="I343" s="328"/>
      <c r="J343" s="328"/>
      <c r="K343" s="328"/>
      <c r="L343" s="328"/>
      <c r="M343" s="328"/>
      <c r="N343" s="318"/>
    </row>
    <row r="344" spans="1:14" x14ac:dyDescent="0.25">
      <c r="A344" s="318"/>
      <c r="B344" s="327"/>
      <c r="C344" s="328"/>
      <c r="D344" s="328"/>
      <c r="E344" s="328"/>
      <c r="F344" s="328"/>
      <c r="G344" s="328"/>
      <c r="H344" s="328"/>
      <c r="I344" s="328"/>
      <c r="J344" s="328"/>
      <c r="K344" s="328"/>
      <c r="L344" s="328"/>
      <c r="M344" s="328"/>
      <c r="N344" s="318"/>
    </row>
    <row r="345" spans="1:14" x14ac:dyDescent="0.25">
      <c r="A345" s="318"/>
      <c r="B345" s="327"/>
      <c r="C345" s="328"/>
      <c r="D345" s="328"/>
      <c r="E345" s="328"/>
      <c r="F345" s="328"/>
      <c r="G345" s="328"/>
      <c r="H345" s="328"/>
      <c r="I345" s="328"/>
      <c r="J345" s="328"/>
      <c r="K345" s="328"/>
      <c r="L345" s="328"/>
      <c r="M345" s="328"/>
      <c r="N345" s="318"/>
    </row>
    <row r="346" spans="1:14" x14ac:dyDescent="0.25">
      <c r="A346" s="318"/>
      <c r="B346" s="327"/>
      <c r="C346" s="328"/>
      <c r="D346" s="328"/>
      <c r="E346" s="328"/>
      <c r="F346" s="328"/>
      <c r="G346" s="328"/>
      <c r="H346" s="328"/>
      <c r="I346" s="328"/>
      <c r="J346" s="328"/>
      <c r="K346" s="328"/>
      <c r="L346" s="328"/>
      <c r="M346" s="328"/>
      <c r="N346" s="318"/>
    </row>
    <row r="347" spans="1:14" x14ac:dyDescent="0.25">
      <c r="A347" s="318"/>
      <c r="B347" s="327"/>
      <c r="C347" s="328"/>
      <c r="D347" s="328"/>
      <c r="E347" s="328"/>
      <c r="F347" s="328"/>
      <c r="G347" s="328"/>
      <c r="H347" s="328"/>
      <c r="I347" s="328"/>
      <c r="J347" s="328"/>
      <c r="K347" s="328"/>
      <c r="L347" s="328"/>
      <c r="M347" s="328"/>
      <c r="N347" s="318"/>
    </row>
    <row r="348" spans="1:14" x14ac:dyDescent="0.25">
      <c r="A348" s="318"/>
      <c r="B348" s="327"/>
      <c r="C348" s="328"/>
      <c r="D348" s="328"/>
      <c r="E348" s="328"/>
      <c r="F348" s="328"/>
      <c r="G348" s="328"/>
      <c r="H348" s="328"/>
      <c r="I348" s="328"/>
      <c r="J348" s="328"/>
      <c r="K348" s="328"/>
      <c r="L348" s="328"/>
      <c r="M348" s="328"/>
      <c r="N348" s="318"/>
    </row>
    <row r="349" spans="1:14" ht="15.75" thickBot="1" x14ac:dyDescent="0.3">
      <c r="A349" s="318"/>
      <c r="B349" s="329"/>
      <c r="C349" s="330"/>
      <c r="D349" s="330"/>
      <c r="E349" s="330"/>
      <c r="F349" s="330"/>
      <c r="G349" s="330"/>
      <c r="H349" s="330"/>
      <c r="I349" s="330"/>
      <c r="J349" s="330"/>
      <c r="K349" s="330"/>
      <c r="L349" s="330"/>
      <c r="M349" s="330"/>
      <c r="N349" s="318"/>
    </row>
    <row r="350" spans="1:14" x14ac:dyDescent="0.25">
      <c r="A350" s="318">
        <v>16</v>
      </c>
      <c r="B350" s="319"/>
      <c r="C350" s="320"/>
      <c r="D350" s="320"/>
      <c r="E350" s="320"/>
      <c r="F350" s="320"/>
      <c r="G350" s="320"/>
      <c r="H350" s="320"/>
      <c r="I350" s="320"/>
      <c r="J350" s="320"/>
      <c r="K350" s="320"/>
      <c r="L350" s="320"/>
      <c r="M350" s="320"/>
      <c r="N350" s="318" t="str">
        <f>+'RESUMEN EVALUACIÓN'!B21</f>
        <v>PROFESIONALES ASOCIADOS LTDA</v>
      </c>
    </row>
    <row r="351" spans="1:14" x14ac:dyDescent="0.25">
      <c r="A351" s="318"/>
      <c r="B351" s="321"/>
      <c r="C351" s="322"/>
      <c r="D351" s="322"/>
      <c r="E351" s="322"/>
      <c r="F351" s="322"/>
      <c r="G351" s="322"/>
      <c r="H351" s="322"/>
      <c r="I351" s="322"/>
      <c r="J351" s="322"/>
      <c r="K351" s="322"/>
      <c r="L351" s="322"/>
      <c r="M351" s="322"/>
      <c r="N351" s="318"/>
    </row>
    <row r="352" spans="1:14" x14ac:dyDescent="0.25">
      <c r="A352" s="318"/>
      <c r="B352" s="321"/>
      <c r="C352" s="322"/>
      <c r="D352" s="322"/>
      <c r="E352" s="322"/>
      <c r="F352" s="322"/>
      <c r="G352" s="322"/>
      <c r="H352" s="322"/>
      <c r="I352" s="322"/>
      <c r="J352" s="322"/>
      <c r="K352" s="322"/>
      <c r="L352" s="322"/>
      <c r="M352" s="322"/>
      <c r="N352" s="318"/>
    </row>
    <row r="353" spans="1:14" x14ac:dyDescent="0.25">
      <c r="A353" s="318"/>
      <c r="B353" s="321"/>
      <c r="C353" s="322"/>
      <c r="D353" s="322"/>
      <c r="E353" s="322"/>
      <c r="F353" s="322"/>
      <c r="G353" s="322"/>
      <c r="H353" s="322"/>
      <c r="I353" s="322"/>
      <c r="J353" s="322"/>
      <c r="K353" s="322"/>
      <c r="L353" s="322"/>
      <c r="M353" s="322"/>
      <c r="N353" s="318"/>
    </row>
    <row r="354" spans="1:14" x14ac:dyDescent="0.25">
      <c r="A354" s="318"/>
      <c r="B354" s="321"/>
      <c r="C354" s="322"/>
      <c r="D354" s="322"/>
      <c r="E354" s="322"/>
      <c r="F354" s="322"/>
      <c r="G354" s="322"/>
      <c r="H354" s="322"/>
      <c r="I354" s="322"/>
      <c r="J354" s="322"/>
      <c r="K354" s="322"/>
      <c r="L354" s="322"/>
      <c r="M354" s="322"/>
      <c r="N354" s="318"/>
    </row>
    <row r="355" spans="1:14" x14ac:dyDescent="0.25">
      <c r="A355" s="318"/>
      <c r="B355" s="321"/>
      <c r="C355" s="322"/>
      <c r="D355" s="322"/>
      <c r="E355" s="322"/>
      <c r="F355" s="322"/>
      <c r="G355" s="322"/>
      <c r="H355" s="322"/>
      <c r="I355" s="322"/>
      <c r="J355" s="322"/>
      <c r="K355" s="322"/>
      <c r="L355" s="322"/>
      <c r="M355" s="322"/>
      <c r="N355" s="318"/>
    </row>
    <row r="356" spans="1:14" x14ac:dyDescent="0.25">
      <c r="A356" s="318"/>
      <c r="B356" s="321"/>
      <c r="C356" s="322"/>
      <c r="D356" s="322"/>
      <c r="E356" s="322"/>
      <c r="F356" s="322"/>
      <c r="G356" s="322"/>
      <c r="H356" s="322"/>
      <c r="I356" s="322"/>
      <c r="J356" s="322"/>
      <c r="K356" s="322"/>
      <c r="L356" s="322"/>
      <c r="M356" s="322"/>
      <c r="N356" s="318"/>
    </row>
    <row r="357" spans="1:14" x14ac:dyDescent="0.25">
      <c r="A357" s="318"/>
      <c r="B357" s="321"/>
      <c r="C357" s="322"/>
      <c r="D357" s="322"/>
      <c r="E357" s="322"/>
      <c r="F357" s="322"/>
      <c r="G357" s="322"/>
      <c r="H357" s="322"/>
      <c r="I357" s="322"/>
      <c r="J357" s="322"/>
      <c r="K357" s="322"/>
      <c r="L357" s="322"/>
      <c r="M357" s="322"/>
      <c r="N357" s="318"/>
    </row>
    <row r="358" spans="1:14" x14ac:dyDescent="0.25">
      <c r="A358" s="318"/>
      <c r="B358" s="321"/>
      <c r="C358" s="322"/>
      <c r="D358" s="322"/>
      <c r="E358" s="322"/>
      <c r="F358" s="322"/>
      <c r="G358" s="322"/>
      <c r="H358" s="322"/>
      <c r="I358" s="322"/>
      <c r="J358" s="322"/>
      <c r="K358" s="322"/>
      <c r="L358" s="322"/>
      <c r="M358" s="322"/>
      <c r="N358" s="318"/>
    </row>
    <row r="359" spans="1:14" x14ac:dyDescent="0.25">
      <c r="A359" s="318"/>
      <c r="B359" s="321"/>
      <c r="C359" s="322"/>
      <c r="D359" s="322"/>
      <c r="E359" s="322"/>
      <c r="F359" s="322"/>
      <c r="G359" s="322"/>
      <c r="H359" s="322"/>
      <c r="I359" s="322"/>
      <c r="J359" s="322"/>
      <c r="K359" s="322"/>
      <c r="L359" s="322"/>
      <c r="M359" s="322"/>
      <c r="N359" s="318"/>
    </row>
    <row r="360" spans="1:14" x14ac:dyDescent="0.25">
      <c r="A360" s="318"/>
      <c r="B360" s="321"/>
      <c r="C360" s="322"/>
      <c r="D360" s="322"/>
      <c r="E360" s="322"/>
      <c r="F360" s="322"/>
      <c r="G360" s="322"/>
      <c r="H360" s="322"/>
      <c r="I360" s="322"/>
      <c r="J360" s="322"/>
      <c r="K360" s="322"/>
      <c r="L360" s="322"/>
      <c r="M360" s="322"/>
      <c r="N360" s="318"/>
    </row>
    <row r="361" spans="1:14" x14ac:dyDescent="0.25">
      <c r="A361" s="318"/>
      <c r="B361" s="321"/>
      <c r="C361" s="322"/>
      <c r="D361" s="322"/>
      <c r="E361" s="322"/>
      <c r="F361" s="322"/>
      <c r="G361" s="322"/>
      <c r="H361" s="322"/>
      <c r="I361" s="322"/>
      <c r="J361" s="322"/>
      <c r="K361" s="322"/>
      <c r="L361" s="322"/>
      <c r="M361" s="322"/>
      <c r="N361" s="318"/>
    </row>
    <row r="362" spans="1:14" x14ac:dyDescent="0.25">
      <c r="A362" s="318"/>
      <c r="B362" s="321"/>
      <c r="C362" s="322"/>
      <c r="D362" s="322"/>
      <c r="E362" s="322"/>
      <c r="F362" s="322"/>
      <c r="G362" s="322"/>
      <c r="H362" s="322"/>
      <c r="I362" s="322"/>
      <c r="J362" s="322"/>
      <c r="K362" s="322"/>
      <c r="L362" s="322"/>
      <c r="M362" s="322"/>
      <c r="N362" s="318"/>
    </row>
    <row r="363" spans="1:14" x14ac:dyDescent="0.25">
      <c r="A363" s="318"/>
      <c r="B363" s="321"/>
      <c r="C363" s="322"/>
      <c r="D363" s="322"/>
      <c r="E363" s="322"/>
      <c r="F363" s="322"/>
      <c r="G363" s="322"/>
      <c r="H363" s="322"/>
      <c r="I363" s="322"/>
      <c r="J363" s="322"/>
      <c r="K363" s="322"/>
      <c r="L363" s="322"/>
      <c r="M363" s="322"/>
      <c r="N363" s="318"/>
    </row>
    <row r="364" spans="1:14" x14ac:dyDescent="0.25">
      <c r="A364" s="318"/>
      <c r="B364" s="321"/>
      <c r="C364" s="322"/>
      <c r="D364" s="322"/>
      <c r="E364" s="322"/>
      <c r="F364" s="322"/>
      <c r="G364" s="322"/>
      <c r="H364" s="322"/>
      <c r="I364" s="322"/>
      <c r="J364" s="322"/>
      <c r="K364" s="322"/>
      <c r="L364" s="322"/>
      <c r="M364" s="322"/>
      <c r="N364" s="318"/>
    </row>
    <row r="365" spans="1:14" x14ac:dyDescent="0.25">
      <c r="A365" s="318"/>
      <c r="B365" s="321"/>
      <c r="C365" s="322"/>
      <c r="D365" s="322"/>
      <c r="E365" s="322"/>
      <c r="F365" s="322"/>
      <c r="G365" s="322"/>
      <c r="H365" s="322"/>
      <c r="I365" s="322"/>
      <c r="J365" s="322"/>
      <c r="K365" s="322"/>
      <c r="L365" s="322"/>
      <c r="M365" s="322"/>
      <c r="N365" s="318"/>
    </row>
    <row r="366" spans="1:14" x14ac:dyDescent="0.25">
      <c r="A366" s="318"/>
      <c r="B366" s="321"/>
      <c r="C366" s="322"/>
      <c r="D366" s="322"/>
      <c r="E366" s="322"/>
      <c r="F366" s="322"/>
      <c r="G366" s="322"/>
      <c r="H366" s="322"/>
      <c r="I366" s="322"/>
      <c r="J366" s="322"/>
      <c r="K366" s="322"/>
      <c r="L366" s="322"/>
      <c r="M366" s="322"/>
      <c r="N366" s="318"/>
    </row>
    <row r="367" spans="1:14" x14ac:dyDescent="0.25">
      <c r="A367" s="318"/>
      <c r="B367" s="321"/>
      <c r="C367" s="322"/>
      <c r="D367" s="322"/>
      <c r="E367" s="322"/>
      <c r="F367" s="322"/>
      <c r="G367" s="322"/>
      <c r="H367" s="322"/>
      <c r="I367" s="322"/>
      <c r="J367" s="322"/>
      <c r="K367" s="322"/>
      <c r="L367" s="322"/>
      <c r="M367" s="322"/>
      <c r="N367" s="318"/>
    </row>
    <row r="368" spans="1:14" x14ac:dyDescent="0.25">
      <c r="A368" s="318"/>
      <c r="B368" s="321"/>
      <c r="C368" s="322"/>
      <c r="D368" s="322"/>
      <c r="E368" s="322"/>
      <c r="F368" s="322"/>
      <c r="G368" s="322"/>
      <c r="H368" s="322"/>
      <c r="I368" s="322"/>
      <c r="J368" s="322"/>
      <c r="K368" s="322"/>
      <c r="L368" s="322"/>
      <c r="M368" s="322"/>
      <c r="N368" s="318"/>
    </row>
    <row r="369" spans="1:14" x14ac:dyDescent="0.25">
      <c r="A369" s="318"/>
      <c r="B369" s="321"/>
      <c r="C369" s="322"/>
      <c r="D369" s="322"/>
      <c r="E369" s="322"/>
      <c r="F369" s="322"/>
      <c r="G369" s="322"/>
      <c r="H369" s="322"/>
      <c r="I369" s="322"/>
      <c r="J369" s="322"/>
      <c r="K369" s="322"/>
      <c r="L369" s="322"/>
      <c r="M369" s="322"/>
      <c r="N369" s="318"/>
    </row>
    <row r="370" spans="1:14" x14ac:dyDescent="0.25">
      <c r="A370" s="318"/>
      <c r="B370" s="321"/>
      <c r="C370" s="322"/>
      <c r="D370" s="322"/>
      <c r="E370" s="322"/>
      <c r="F370" s="322"/>
      <c r="G370" s="322"/>
      <c r="H370" s="322"/>
      <c r="I370" s="322"/>
      <c r="J370" s="322"/>
      <c r="K370" s="322"/>
      <c r="L370" s="322"/>
      <c r="M370" s="322"/>
      <c r="N370" s="318"/>
    </row>
    <row r="371" spans="1:14" x14ac:dyDescent="0.25">
      <c r="A371" s="318"/>
      <c r="B371" s="321"/>
      <c r="C371" s="322"/>
      <c r="D371" s="322"/>
      <c r="E371" s="322"/>
      <c r="F371" s="322"/>
      <c r="G371" s="322"/>
      <c r="H371" s="322"/>
      <c r="I371" s="322"/>
      <c r="J371" s="322"/>
      <c r="K371" s="322"/>
      <c r="L371" s="322"/>
      <c r="M371" s="322"/>
      <c r="N371" s="318"/>
    </row>
    <row r="372" spans="1:14" ht="15.75" thickBot="1" x14ac:dyDescent="0.3">
      <c r="A372" s="318"/>
      <c r="B372" s="323"/>
      <c r="C372" s="324"/>
      <c r="D372" s="324"/>
      <c r="E372" s="324"/>
      <c r="F372" s="324"/>
      <c r="G372" s="324"/>
      <c r="H372" s="324"/>
      <c r="I372" s="324"/>
      <c r="J372" s="324"/>
      <c r="K372" s="324"/>
      <c r="L372" s="324"/>
      <c r="M372" s="324"/>
      <c r="N372" s="318"/>
    </row>
    <row r="373" spans="1:14" x14ac:dyDescent="0.25">
      <c r="A373" s="318">
        <v>17</v>
      </c>
      <c r="B373" s="319"/>
      <c r="C373" s="320"/>
      <c r="D373" s="320"/>
      <c r="E373" s="320"/>
      <c r="F373" s="320"/>
      <c r="G373" s="320"/>
      <c r="H373" s="320"/>
      <c r="I373" s="320"/>
      <c r="J373" s="320"/>
      <c r="K373" s="320"/>
      <c r="L373" s="320"/>
      <c r="M373" s="320"/>
      <c r="N373" s="318" t="str">
        <f>+'RESUMEN EVALUACIÓN'!B22</f>
        <v>SIMA LTDA</v>
      </c>
    </row>
    <row r="374" spans="1:14" x14ac:dyDescent="0.25">
      <c r="A374" s="318"/>
      <c r="B374" s="321"/>
      <c r="C374" s="322"/>
      <c r="D374" s="322"/>
      <c r="E374" s="322"/>
      <c r="F374" s="322"/>
      <c r="G374" s="322"/>
      <c r="H374" s="322"/>
      <c r="I374" s="322"/>
      <c r="J374" s="322"/>
      <c r="K374" s="322"/>
      <c r="L374" s="322"/>
      <c r="M374" s="322"/>
      <c r="N374" s="318"/>
    </row>
    <row r="375" spans="1:14" x14ac:dyDescent="0.25">
      <c r="A375" s="318"/>
      <c r="B375" s="321"/>
      <c r="C375" s="322"/>
      <c r="D375" s="322"/>
      <c r="E375" s="322"/>
      <c r="F375" s="322"/>
      <c r="G375" s="322"/>
      <c r="H375" s="322"/>
      <c r="I375" s="322"/>
      <c r="J375" s="322"/>
      <c r="K375" s="322"/>
      <c r="L375" s="322"/>
      <c r="M375" s="322"/>
      <c r="N375" s="318"/>
    </row>
    <row r="376" spans="1:14" x14ac:dyDescent="0.25">
      <c r="A376" s="318"/>
      <c r="B376" s="321"/>
      <c r="C376" s="322"/>
      <c r="D376" s="322"/>
      <c r="E376" s="322"/>
      <c r="F376" s="322"/>
      <c r="G376" s="322"/>
      <c r="H376" s="322"/>
      <c r="I376" s="322"/>
      <c r="J376" s="322"/>
      <c r="K376" s="322"/>
      <c r="L376" s="322"/>
      <c r="M376" s="322"/>
      <c r="N376" s="318"/>
    </row>
    <row r="377" spans="1:14" x14ac:dyDescent="0.25">
      <c r="A377" s="318"/>
      <c r="B377" s="321"/>
      <c r="C377" s="322"/>
      <c r="D377" s="322"/>
      <c r="E377" s="322"/>
      <c r="F377" s="322"/>
      <c r="G377" s="322"/>
      <c r="H377" s="322"/>
      <c r="I377" s="322"/>
      <c r="J377" s="322"/>
      <c r="K377" s="322"/>
      <c r="L377" s="322"/>
      <c r="M377" s="322"/>
      <c r="N377" s="318"/>
    </row>
    <row r="378" spans="1:14" x14ac:dyDescent="0.25">
      <c r="A378" s="318"/>
      <c r="B378" s="321"/>
      <c r="C378" s="322"/>
      <c r="D378" s="322"/>
      <c r="E378" s="322"/>
      <c r="F378" s="322"/>
      <c r="G378" s="322"/>
      <c r="H378" s="322"/>
      <c r="I378" s="322"/>
      <c r="J378" s="322"/>
      <c r="K378" s="322"/>
      <c r="L378" s="322"/>
      <c r="M378" s="322"/>
      <c r="N378" s="318"/>
    </row>
    <row r="379" spans="1:14" x14ac:dyDescent="0.25">
      <c r="A379" s="318"/>
      <c r="B379" s="321"/>
      <c r="C379" s="322"/>
      <c r="D379" s="322"/>
      <c r="E379" s="322"/>
      <c r="F379" s="322"/>
      <c r="G379" s="322"/>
      <c r="H379" s="322"/>
      <c r="I379" s="322"/>
      <c r="J379" s="322"/>
      <c r="K379" s="322"/>
      <c r="L379" s="322"/>
      <c r="M379" s="322"/>
      <c r="N379" s="318"/>
    </row>
    <row r="380" spans="1:14" x14ac:dyDescent="0.25">
      <c r="A380" s="318"/>
      <c r="B380" s="321"/>
      <c r="C380" s="322"/>
      <c r="D380" s="322"/>
      <c r="E380" s="322"/>
      <c r="F380" s="322"/>
      <c r="G380" s="322"/>
      <c r="H380" s="322"/>
      <c r="I380" s="322"/>
      <c r="J380" s="322"/>
      <c r="K380" s="322"/>
      <c r="L380" s="322"/>
      <c r="M380" s="322"/>
      <c r="N380" s="318"/>
    </row>
    <row r="381" spans="1:14" x14ac:dyDescent="0.25">
      <c r="A381" s="318"/>
      <c r="B381" s="321"/>
      <c r="C381" s="322"/>
      <c r="D381" s="322"/>
      <c r="E381" s="322"/>
      <c r="F381" s="322"/>
      <c r="G381" s="322"/>
      <c r="H381" s="322"/>
      <c r="I381" s="322"/>
      <c r="J381" s="322"/>
      <c r="K381" s="322"/>
      <c r="L381" s="322"/>
      <c r="M381" s="322"/>
      <c r="N381" s="318"/>
    </row>
    <row r="382" spans="1:14" x14ac:dyDescent="0.25">
      <c r="A382" s="318"/>
      <c r="B382" s="321"/>
      <c r="C382" s="322"/>
      <c r="D382" s="322"/>
      <c r="E382" s="322"/>
      <c r="F382" s="322"/>
      <c r="G382" s="322"/>
      <c r="H382" s="322"/>
      <c r="I382" s="322"/>
      <c r="J382" s="322"/>
      <c r="K382" s="322"/>
      <c r="L382" s="322"/>
      <c r="M382" s="322"/>
      <c r="N382" s="318"/>
    </row>
    <row r="383" spans="1:14" x14ac:dyDescent="0.25">
      <c r="A383" s="318"/>
      <c r="B383" s="321"/>
      <c r="C383" s="322"/>
      <c r="D383" s="322"/>
      <c r="E383" s="322"/>
      <c r="F383" s="322"/>
      <c r="G383" s="322"/>
      <c r="H383" s="322"/>
      <c r="I383" s="322"/>
      <c r="J383" s="322"/>
      <c r="K383" s="322"/>
      <c r="L383" s="322"/>
      <c r="M383" s="322"/>
      <c r="N383" s="318"/>
    </row>
    <row r="384" spans="1:14" x14ac:dyDescent="0.25">
      <c r="A384" s="318"/>
      <c r="B384" s="321"/>
      <c r="C384" s="322"/>
      <c r="D384" s="322"/>
      <c r="E384" s="322"/>
      <c r="F384" s="322"/>
      <c r="G384" s="322"/>
      <c r="H384" s="322"/>
      <c r="I384" s="322"/>
      <c r="J384" s="322"/>
      <c r="K384" s="322"/>
      <c r="L384" s="322"/>
      <c r="M384" s="322"/>
      <c r="N384" s="318"/>
    </row>
    <row r="385" spans="1:14" x14ac:dyDescent="0.25">
      <c r="A385" s="318"/>
      <c r="B385" s="321"/>
      <c r="C385" s="322"/>
      <c r="D385" s="322"/>
      <c r="E385" s="322"/>
      <c r="F385" s="322"/>
      <c r="G385" s="322"/>
      <c r="H385" s="322"/>
      <c r="I385" s="322"/>
      <c r="J385" s="322"/>
      <c r="K385" s="322"/>
      <c r="L385" s="322"/>
      <c r="M385" s="322"/>
      <c r="N385" s="318"/>
    </row>
    <row r="386" spans="1:14" x14ac:dyDescent="0.25">
      <c r="A386" s="318"/>
      <c r="B386" s="321"/>
      <c r="C386" s="322"/>
      <c r="D386" s="322"/>
      <c r="E386" s="322"/>
      <c r="F386" s="322"/>
      <c r="G386" s="322"/>
      <c r="H386" s="322"/>
      <c r="I386" s="322"/>
      <c r="J386" s="322"/>
      <c r="K386" s="322"/>
      <c r="L386" s="322"/>
      <c r="M386" s="322"/>
      <c r="N386" s="318"/>
    </row>
    <row r="387" spans="1:14" x14ac:dyDescent="0.25">
      <c r="A387" s="318"/>
      <c r="B387" s="321"/>
      <c r="C387" s="322"/>
      <c r="D387" s="322"/>
      <c r="E387" s="322"/>
      <c r="F387" s="322"/>
      <c r="G387" s="322"/>
      <c r="H387" s="322"/>
      <c r="I387" s="322"/>
      <c r="J387" s="322"/>
      <c r="K387" s="322"/>
      <c r="L387" s="322"/>
      <c r="M387" s="322"/>
      <c r="N387" s="318"/>
    </row>
    <row r="388" spans="1:14" x14ac:dyDescent="0.25">
      <c r="A388" s="318"/>
      <c r="B388" s="321"/>
      <c r="C388" s="322"/>
      <c r="D388" s="322"/>
      <c r="E388" s="322"/>
      <c r="F388" s="322"/>
      <c r="G388" s="322"/>
      <c r="H388" s="322"/>
      <c r="I388" s="322"/>
      <c r="J388" s="322"/>
      <c r="K388" s="322"/>
      <c r="L388" s="322"/>
      <c r="M388" s="322"/>
      <c r="N388" s="318"/>
    </row>
    <row r="389" spans="1:14" x14ac:dyDescent="0.25">
      <c r="A389" s="318"/>
      <c r="B389" s="321"/>
      <c r="C389" s="322"/>
      <c r="D389" s="322"/>
      <c r="E389" s="322"/>
      <c r="F389" s="322"/>
      <c r="G389" s="322"/>
      <c r="H389" s="322"/>
      <c r="I389" s="322"/>
      <c r="J389" s="322"/>
      <c r="K389" s="322"/>
      <c r="L389" s="322"/>
      <c r="M389" s="322"/>
      <c r="N389" s="318"/>
    </row>
    <row r="390" spans="1:14" x14ac:dyDescent="0.25">
      <c r="A390" s="318"/>
      <c r="B390" s="321"/>
      <c r="C390" s="322"/>
      <c r="D390" s="322"/>
      <c r="E390" s="322"/>
      <c r="F390" s="322"/>
      <c r="G390" s="322"/>
      <c r="H390" s="322"/>
      <c r="I390" s="322"/>
      <c r="J390" s="322"/>
      <c r="K390" s="322"/>
      <c r="L390" s="322"/>
      <c r="M390" s="322"/>
      <c r="N390" s="318"/>
    </row>
    <row r="391" spans="1:14" x14ac:dyDescent="0.25">
      <c r="A391" s="318"/>
      <c r="B391" s="321"/>
      <c r="C391" s="322"/>
      <c r="D391" s="322"/>
      <c r="E391" s="322"/>
      <c r="F391" s="322"/>
      <c r="G391" s="322"/>
      <c r="H391" s="322"/>
      <c r="I391" s="322"/>
      <c r="J391" s="322"/>
      <c r="K391" s="322"/>
      <c r="L391" s="322"/>
      <c r="M391" s="322"/>
      <c r="N391" s="318"/>
    </row>
    <row r="392" spans="1:14" x14ac:dyDescent="0.25">
      <c r="A392" s="318"/>
      <c r="B392" s="321"/>
      <c r="C392" s="322"/>
      <c r="D392" s="322"/>
      <c r="E392" s="322"/>
      <c r="F392" s="322"/>
      <c r="G392" s="322"/>
      <c r="H392" s="322"/>
      <c r="I392" s="322"/>
      <c r="J392" s="322"/>
      <c r="K392" s="322"/>
      <c r="L392" s="322"/>
      <c r="M392" s="322"/>
      <c r="N392" s="318"/>
    </row>
    <row r="393" spans="1:14" x14ac:dyDescent="0.25">
      <c r="A393" s="318"/>
      <c r="B393" s="321"/>
      <c r="C393" s="322"/>
      <c r="D393" s="322"/>
      <c r="E393" s="322"/>
      <c r="F393" s="322"/>
      <c r="G393" s="322"/>
      <c r="H393" s="322"/>
      <c r="I393" s="322"/>
      <c r="J393" s="322"/>
      <c r="K393" s="322"/>
      <c r="L393" s="322"/>
      <c r="M393" s="322"/>
      <c r="N393" s="318"/>
    </row>
    <row r="394" spans="1:14" x14ac:dyDescent="0.25">
      <c r="A394" s="318"/>
      <c r="B394" s="321"/>
      <c r="C394" s="322"/>
      <c r="D394" s="322"/>
      <c r="E394" s="322"/>
      <c r="F394" s="322"/>
      <c r="G394" s="322"/>
      <c r="H394" s="322"/>
      <c r="I394" s="322"/>
      <c r="J394" s="322"/>
      <c r="K394" s="322"/>
      <c r="L394" s="322"/>
      <c r="M394" s="322"/>
      <c r="N394" s="318"/>
    </row>
    <row r="395" spans="1:14" ht="15.75" thickBot="1" x14ac:dyDescent="0.3">
      <c r="A395" s="318"/>
      <c r="B395" s="323"/>
      <c r="C395" s="324"/>
      <c r="D395" s="324"/>
      <c r="E395" s="324"/>
      <c r="F395" s="324"/>
      <c r="G395" s="324"/>
      <c r="H395" s="324"/>
      <c r="I395" s="324"/>
      <c r="J395" s="324"/>
      <c r="K395" s="324"/>
      <c r="L395" s="324"/>
      <c r="M395" s="324"/>
      <c r="N395" s="318"/>
    </row>
  </sheetData>
  <mergeCells count="54">
    <mergeCell ref="A350:A372"/>
    <mergeCell ref="B350:M372"/>
    <mergeCell ref="N350:N372"/>
    <mergeCell ref="A373:A395"/>
    <mergeCell ref="B373:M395"/>
    <mergeCell ref="N373:N395"/>
    <mergeCell ref="A304:A326"/>
    <mergeCell ref="B304:M326"/>
    <mergeCell ref="N304:N326"/>
    <mergeCell ref="A327:A349"/>
    <mergeCell ref="B327:M349"/>
    <mergeCell ref="N327:N349"/>
    <mergeCell ref="A258:A280"/>
    <mergeCell ref="B258:M280"/>
    <mergeCell ref="N258:N280"/>
    <mergeCell ref="A281:A303"/>
    <mergeCell ref="B281:M303"/>
    <mergeCell ref="N281:N303"/>
    <mergeCell ref="A212:A234"/>
    <mergeCell ref="B212:M234"/>
    <mergeCell ref="N212:N234"/>
    <mergeCell ref="A235:A257"/>
    <mergeCell ref="B235:M257"/>
    <mergeCell ref="N235:N257"/>
    <mergeCell ref="A166:A188"/>
    <mergeCell ref="B166:M188"/>
    <mergeCell ref="N166:N188"/>
    <mergeCell ref="A189:A211"/>
    <mergeCell ref="B189:M211"/>
    <mergeCell ref="N189:N211"/>
    <mergeCell ref="A120:A142"/>
    <mergeCell ref="B120:M142"/>
    <mergeCell ref="N120:N142"/>
    <mergeCell ref="A143:A165"/>
    <mergeCell ref="B143:M165"/>
    <mergeCell ref="N143:N165"/>
    <mergeCell ref="A1:N1"/>
    <mergeCell ref="A2:N2"/>
    <mergeCell ref="A3:N3"/>
    <mergeCell ref="A5:A27"/>
    <mergeCell ref="B5:M27"/>
    <mergeCell ref="N5:N27"/>
    <mergeCell ref="A28:A50"/>
    <mergeCell ref="B28:M50"/>
    <mergeCell ref="N28:N50"/>
    <mergeCell ref="A51:A73"/>
    <mergeCell ref="B51:M73"/>
    <mergeCell ref="N51:N73"/>
    <mergeCell ref="A74:A96"/>
    <mergeCell ref="B74:M96"/>
    <mergeCell ref="N74:N96"/>
    <mergeCell ref="A97:A119"/>
    <mergeCell ref="B97:M119"/>
    <mergeCell ref="N97:N119"/>
  </mergeCells>
  <pageMargins left="0.7" right="0.7" top="0.75" bottom="0.75" header="0.3" footer="0.3"/>
  <pageSetup paperSize="12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28"/>
  <sheetViews>
    <sheetView view="pageBreakPreview" zoomScale="90" zoomScaleNormal="70" zoomScaleSheetLayoutView="90" workbookViewId="0">
      <selection activeCell="B21" sqref="B21"/>
    </sheetView>
  </sheetViews>
  <sheetFormatPr baseColWidth="10" defaultColWidth="11.42578125" defaultRowHeight="15" x14ac:dyDescent="0.25"/>
  <cols>
    <col min="1" max="1" width="6.85546875" style="56" customWidth="1"/>
    <col min="2" max="2" width="64" style="56" customWidth="1"/>
    <col min="3" max="3" width="4.5703125" style="56" customWidth="1"/>
    <col min="4" max="4" width="15.42578125" style="56" customWidth="1"/>
    <col min="5" max="5" width="17.85546875" style="56" customWidth="1"/>
    <col min="6" max="6" width="20.28515625" style="56" customWidth="1"/>
    <col min="7" max="7" width="15" style="56" customWidth="1"/>
    <col min="8" max="8" width="61.5703125" style="56" customWidth="1"/>
    <col min="9" max="16384" width="11.42578125" style="56"/>
  </cols>
  <sheetData>
    <row r="1" spans="1:9" ht="40.5" customHeight="1" x14ac:dyDescent="0.25">
      <c r="A1" s="346" t="s">
        <v>2</v>
      </c>
      <c r="B1" s="347"/>
      <c r="C1" s="347"/>
      <c r="D1" s="107"/>
      <c r="E1" s="54"/>
      <c r="F1" s="54"/>
      <c r="G1" s="54"/>
      <c r="H1" s="55"/>
    </row>
    <row r="2" spans="1:9" ht="31.5" customHeight="1" x14ac:dyDescent="0.35">
      <c r="A2" s="348" t="s">
        <v>63</v>
      </c>
      <c r="B2" s="349"/>
      <c r="C2" s="349"/>
      <c r="D2" s="108"/>
      <c r="E2" s="57"/>
      <c r="F2" s="57"/>
      <c r="G2" s="57"/>
      <c r="H2" s="58"/>
    </row>
    <row r="3" spans="1:9" ht="21" customHeight="1" x14ac:dyDescent="0.25">
      <c r="A3" s="350" t="s">
        <v>23</v>
      </c>
      <c r="B3" s="351"/>
      <c r="C3" s="351"/>
      <c r="D3" s="108"/>
      <c r="E3" s="57"/>
      <c r="F3" s="57"/>
      <c r="G3" s="57"/>
      <c r="H3" s="58"/>
    </row>
    <row r="4" spans="1:9" ht="21" customHeight="1" x14ac:dyDescent="0.25">
      <c r="A4" s="350"/>
      <c r="B4" s="351"/>
      <c r="C4" s="351"/>
      <c r="D4" s="108"/>
      <c r="E4" s="57"/>
      <c r="F4" s="57"/>
      <c r="G4" s="57"/>
      <c r="H4" s="58"/>
    </row>
    <row r="5" spans="1:9" ht="26.25" customHeight="1" thickBot="1" x14ac:dyDescent="0.3">
      <c r="A5" s="352"/>
      <c r="B5" s="353"/>
      <c r="C5" s="353"/>
      <c r="D5" s="109"/>
      <c r="E5" s="59"/>
      <c r="F5" s="59"/>
      <c r="G5" s="59"/>
      <c r="H5" s="60"/>
    </row>
    <row r="6" spans="1:9" ht="4.5" customHeight="1" thickBot="1" x14ac:dyDescent="0.35">
      <c r="A6" s="61"/>
      <c r="B6" s="62"/>
      <c r="C6" s="63"/>
      <c r="D6" s="115"/>
      <c r="E6" s="116"/>
      <c r="F6" s="116"/>
      <c r="G6" s="116"/>
      <c r="H6" s="117"/>
    </row>
    <row r="7" spans="1:9" ht="117" customHeight="1" thickBot="1" x14ac:dyDescent="0.3">
      <c r="A7" s="354" t="s">
        <v>24</v>
      </c>
      <c r="B7" s="355"/>
      <c r="C7" s="110" t="s">
        <v>100</v>
      </c>
      <c r="D7" s="111" t="s">
        <v>101</v>
      </c>
      <c r="E7" s="112" t="s">
        <v>102</v>
      </c>
      <c r="F7" s="112" t="s">
        <v>25</v>
      </c>
      <c r="G7" s="113" t="s">
        <v>26</v>
      </c>
      <c r="H7" s="114" t="s">
        <v>27</v>
      </c>
    </row>
    <row r="8" spans="1:9" x14ac:dyDescent="0.25">
      <c r="A8" s="67">
        <v>1</v>
      </c>
      <c r="B8" s="68" t="str">
        <f>+'RESUMEN EVALUACIÓN'!B6</f>
        <v>CONSORCIO CQ USAQUEN</v>
      </c>
      <c r="C8" s="69"/>
      <c r="D8" s="69">
        <v>15</v>
      </c>
      <c r="E8" s="69">
        <v>10</v>
      </c>
      <c r="F8" s="69">
        <v>1</v>
      </c>
      <c r="G8" s="70">
        <f>SUM(C8:F8)</f>
        <v>26</v>
      </c>
      <c r="H8" s="153"/>
      <c r="I8" s="342"/>
    </row>
    <row r="9" spans="1:9" s="66" customFormat="1" x14ac:dyDescent="0.25">
      <c r="A9" s="64">
        <v>2</v>
      </c>
      <c r="B9" s="44" t="str">
        <f>+'RESUMEN EVALUACIÓN'!B7</f>
        <v>CONSORCIO INTERAPIA USA</v>
      </c>
      <c r="C9" s="65"/>
      <c r="D9" s="76">
        <v>15</v>
      </c>
      <c r="E9" s="76">
        <v>10</v>
      </c>
      <c r="F9" s="76">
        <v>1</v>
      </c>
      <c r="G9" s="145">
        <f t="shared" ref="G9:G24" si="0">SUM(C9:F9)</f>
        <v>26</v>
      </c>
      <c r="H9" s="154"/>
      <c r="I9" s="342"/>
    </row>
    <row r="10" spans="1:9" s="66" customFormat="1" x14ac:dyDescent="0.25">
      <c r="A10" s="64">
        <v>3</v>
      </c>
      <c r="B10" s="44" t="str">
        <f>+'RESUMEN EVALUACIÓN'!B8</f>
        <v>CONSORCIO MONSERRATE</v>
      </c>
      <c r="C10" s="65"/>
      <c r="D10" s="76">
        <v>15</v>
      </c>
      <c r="E10" s="76">
        <v>10</v>
      </c>
      <c r="F10" s="76">
        <v>1</v>
      </c>
      <c r="G10" s="145">
        <f t="shared" si="0"/>
        <v>26</v>
      </c>
      <c r="H10" s="154"/>
      <c r="I10" s="342"/>
    </row>
    <row r="11" spans="1:9" s="66" customFormat="1" x14ac:dyDescent="0.25">
      <c r="A11" s="64">
        <v>4</v>
      </c>
      <c r="B11" s="44" t="str">
        <f>+'RESUMEN EVALUACIÓN'!B9</f>
        <v>CONSORCIO PARQUES CJ</v>
      </c>
      <c r="C11" s="65"/>
      <c r="D11" s="65">
        <v>15</v>
      </c>
      <c r="E11" s="65">
        <v>10</v>
      </c>
      <c r="F11" s="65">
        <v>1</v>
      </c>
      <c r="G11" s="145">
        <f t="shared" si="0"/>
        <v>26</v>
      </c>
      <c r="H11" s="155"/>
      <c r="I11" s="342"/>
    </row>
    <row r="12" spans="1:9" s="66" customFormat="1" x14ac:dyDescent="0.25">
      <c r="A12" s="64">
        <v>5</v>
      </c>
      <c r="B12" s="44" t="str">
        <f>+'RESUMEN EVALUACIÓN'!B10</f>
        <v>CONSORCIO PARQUES USAQUEN</v>
      </c>
      <c r="C12" s="65"/>
      <c r="D12" s="206">
        <v>0</v>
      </c>
      <c r="E12" s="206">
        <v>0</v>
      </c>
      <c r="F12" s="206">
        <v>0</v>
      </c>
      <c r="G12" s="207">
        <f t="shared" si="0"/>
        <v>0</v>
      </c>
      <c r="H12" s="155"/>
      <c r="I12" s="344"/>
    </row>
    <row r="13" spans="1:9" x14ac:dyDescent="0.25">
      <c r="A13" s="141">
        <v>6</v>
      </c>
      <c r="B13" s="44" t="str">
        <f>+'RESUMEN EVALUACIÓN'!B11</f>
        <v>CONSORCIO SAN ALEJANDRO</v>
      </c>
      <c r="C13" s="76"/>
      <c r="D13" s="65">
        <v>15</v>
      </c>
      <c r="E13" s="65">
        <v>10</v>
      </c>
      <c r="F13" s="65">
        <v>1</v>
      </c>
      <c r="G13" s="145">
        <f t="shared" si="0"/>
        <v>26</v>
      </c>
      <c r="H13" s="156"/>
      <c r="I13" s="345"/>
    </row>
    <row r="14" spans="1:9" x14ac:dyDescent="0.25">
      <c r="A14" s="64">
        <v>7</v>
      </c>
      <c r="B14" s="44" t="str">
        <f>+'RESUMEN EVALUACIÓN'!B12</f>
        <v>CONSORCIO TOBERIN 04</v>
      </c>
      <c r="C14" s="65"/>
      <c r="D14" s="65">
        <v>15</v>
      </c>
      <c r="E14" s="65">
        <v>10</v>
      </c>
      <c r="F14" s="65">
        <v>1</v>
      </c>
      <c r="G14" s="145">
        <f t="shared" si="0"/>
        <v>26</v>
      </c>
      <c r="H14" s="156"/>
      <c r="I14" s="342"/>
    </row>
    <row r="15" spans="1:9" x14ac:dyDescent="0.25">
      <c r="A15" s="64">
        <v>8</v>
      </c>
      <c r="B15" s="44" t="str">
        <f>+'RESUMEN EVALUACIÓN'!B13</f>
        <v>CONSORCIO UNIOBRAS 2020 USA</v>
      </c>
      <c r="C15" s="65"/>
      <c r="D15" s="65">
        <v>15</v>
      </c>
      <c r="E15" s="65">
        <v>10</v>
      </c>
      <c r="F15" s="65">
        <v>1</v>
      </c>
      <c r="G15" s="145">
        <f t="shared" si="0"/>
        <v>26</v>
      </c>
      <c r="H15" s="156"/>
      <c r="I15" s="342"/>
    </row>
    <row r="16" spans="1:9" x14ac:dyDescent="0.25">
      <c r="A16" s="64">
        <v>9</v>
      </c>
      <c r="B16" s="44" t="str">
        <f>+'RESUMEN EVALUACIÓN'!B14</f>
        <v>CONSORCIO USAQUEN GV-CJS</v>
      </c>
      <c r="C16" s="65"/>
      <c r="D16" s="65">
        <v>15</v>
      </c>
      <c r="E16" s="65">
        <v>10</v>
      </c>
      <c r="F16" s="65">
        <v>1</v>
      </c>
      <c r="G16" s="145">
        <f t="shared" si="0"/>
        <v>26</v>
      </c>
      <c r="H16" s="156"/>
      <c r="I16" s="342"/>
    </row>
    <row r="17" spans="1:9" x14ac:dyDescent="0.25">
      <c r="A17" s="64">
        <v>10</v>
      </c>
      <c r="B17" s="44" t="str">
        <f>+'RESUMEN EVALUACIÓN'!B15</f>
        <v>CONSORCIO VALHER</v>
      </c>
      <c r="C17" s="65"/>
      <c r="D17" s="65">
        <v>15</v>
      </c>
      <c r="E17" s="65">
        <v>10</v>
      </c>
      <c r="F17" s="65">
        <v>1</v>
      </c>
      <c r="G17" s="145">
        <f t="shared" si="0"/>
        <v>26</v>
      </c>
      <c r="H17" s="156"/>
      <c r="I17" s="342"/>
    </row>
    <row r="18" spans="1:9" x14ac:dyDescent="0.25">
      <c r="A18" s="141">
        <v>11</v>
      </c>
      <c r="B18" s="44" t="str">
        <f>+'RESUMEN EVALUACIÓN'!B16</f>
        <v>CUT</v>
      </c>
      <c r="C18" s="76"/>
      <c r="D18" s="65">
        <v>15</v>
      </c>
      <c r="E18" s="65">
        <v>10</v>
      </c>
      <c r="F18" s="65">
        <v>1</v>
      </c>
      <c r="G18" s="145">
        <f t="shared" si="0"/>
        <v>26</v>
      </c>
      <c r="H18" s="156"/>
      <c r="I18" s="342"/>
    </row>
    <row r="19" spans="1:9" x14ac:dyDescent="0.25">
      <c r="A19" s="64">
        <v>12</v>
      </c>
      <c r="B19" s="44" t="str">
        <f>+'RESUMEN EVALUACIÓN'!B17</f>
        <v>ESTUDIOS E INGENIERIA SAS</v>
      </c>
      <c r="C19" s="65"/>
      <c r="D19" s="65">
        <v>15</v>
      </c>
      <c r="E19" s="65">
        <v>10</v>
      </c>
      <c r="F19" s="65">
        <v>1</v>
      </c>
      <c r="G19" s="145">
        <f t="shared" si="0"/>
        <v>26</v>
      </c>
      <c r="H19" s="156"/>
      <c r="I19" s="342"/>
    </row>
    <row r="20" spans="1:9" x14ac:dyDescent="0.25">
      <c r="A20" s="64">
        <v>13</v>
      </c>
      <c r="B20" s="44" t="str">
        <f>+'RESUMEN EVALUACIÓN'!B18</f>
        <v>GOARCO S.A.S</v>
      </c>
      <c r="C20" s="65"/>
      <c r="D20" s="65">
        <v>15</v>
      </c>
      <c r="E20" s="65">
        <v>10</v>
      </c>
      <c r="F20" s="65">
        <v>1</v>
      </c>
      <c r="G20" s="145">
        <f t="shared" si="0"/>
        <v>26</v>
      </c>
      <c r="H20" s="156"/>
      <c r="I20" s="158"/>
    </row>
    <row r="21" spans="1:9" x14ac:dyDescent="0.25">
      <c r="A21" s="64">
        <v>14</v>
      </c>
      <c r="B21" s="44" t="str">
        <f>+'RESUMEN EVALUACIÓN'!B19</f>
        <v>IMAGEN Y MARCA S.A.S</v>
      </c>
      <c r="C21" s="65"/>
      <c r="D21" s="206">
        <v>0</v>
      </c>
      <c r="E21" s="206">
        <v>0</v>
      </c>
      <c r="F21" s="206">
        <v>0</v>
      </c>
      <c r="G21" s="145">
        <f t="shared" si="0"/>
        <v>0</v>
      </c>
      <c r="H21" s="156"/>
      <c r="I21" s="342"/>
    </row>
    <row r="22" spans="1:9" x14ac:dyDescent="0.25">
      <c r="A22" s="64">
        <v>15</v>
      </c>
      <c r="B22" s="44" t="str">
        <f>+'RESUMEN EVALUACIÓN'!B20</f>
        <v>INGEDEUR SAS</v>
      </c>
      <c r="C22" s="65"/>
      <c r="D22" s="65">
        <v>15</v>
      </c>
      <c r="E22" s="65">
        <v>10</v>
      </c>
      <c r="F22" s="65">
        <v>1</v>
      </c>
      <c r="G22" s="145">
        <f t="shared" si="0"/>
        <v>26</v>
      </c>
      <c r="H22" s="156"/>
      <c r="I22" s="343"/>
    </row>
    <row r="23" spans="1:9" x14ac:dyDescent="0.25">
      <c r="A23" s="141">
        <v>16</v>
      </c>
      <c r="B23" s="44" t="str">
        <f>+'RESUMEN EVALUACIÓN'!B21</f>
        <v>PROFESIONALES ASOCIADOS LTDA</v>
      </c>
      <c r="C23" s="76"/>
      <c r="D23" s="65">
        <v>15</v>
      </c>
      <c r="E23" s="65">
        <v>10</v>
      </c>
      <c r="F23" s="65">
        <v>1</v>
      </c>
      <c r="G23" s="145">
        <f t="shared" si="0"/>
        <v>26</v>
      </c>
      <c r="H23" s="156"/>
      <c r="I23" s="343"/>
    </row>
    <row r="24" spans="1:9" ht="15.75" thickBot="1" x14ac:dyDescent="0.3">
      <c r="A24" s="142">
        <v>17</v>
      </c>
      <c r="B24" s="143" t="str">
        <f>+'RESUMEN EVALUACIÓN'!B22</f>
        <v>SIMA LTDA</v>
      </c>
      <c r="C24" s="144"/>
      <c r="D24" s="65">
        <v>15</v>
      </c>
      <c r="E24" s="65">
        <v>10</v>
      </c>
      <c r="F24" s="65">
        <v>1</v>
      </c>
      <c r="G24" s="146">
        <f t="shared" si="0"/>
        <v>26</v>
      </c>
      <c r="H24" s="157"/>
      <c r="I24" s="343"/>
    </row>
    <row r="25" spans="1:9" x14ac:dyDescent="0.25">
      <c r="B25" s="132"/>
    </row>
    <row r="26" spans="1:9" x14ac:dyDescent="0.25">
      <c r="B26" s="132"/>
    </row>
    <row r="27" spans="1:9" x14ac:dyDescent="0.25">
      <c r="B27" s="132"/>
    </row>
    <row r="28" spans="1:9" x14ac:dyDescent="0.25">
      <c r="B28" s="132"/>
    </row>
  </sheetData>
  <mergeCells count="8">
    <mergeCell ref="I21:I24"/>
    <mergeCell ref="I8:I11"/>
    <mergeCell ref="I12:I13"/>
    <mergeCell ref="A1:C1"/>
    <mergeCell ref="A2:C2"/>
    <mergeCell ref="A3:C5"/>
    <mergeCell ref="A7:B7"/>
    <mergeCell ref="I14:I19"/>
  </mergeCells>
  <pageMargins left="0.7" right="0.7" top="0.75" bottom="0.75" header="0.3" footer="0.3"/>
  <pageSetup paperSize="9" scale="47" orientation="landscape" r:id="rId1"/>
  <drawing r:id="rId2"/>
</worksheet>
</file>

<file path=docProps/app.xml><?xml version="1.0" encoding="utf-8"?>
<Properties xmlns="http://schemas.openxmlformats.org/officeDocument/2006/extended-properties" xmlns:vt="http://schemas.openxmlformats.org/officeDocument/2006/docPropsVTypes">
  <TotalTime>21</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RESUMEN EVALUACIÓN</vt:lpstr>
      <vt:lpstr>EVALUACION</vt:lpstr>
      <vt:lpstr>K RESIDUAL</vt:lpstr>
      <vt:lpstr>F. PONDERABLES </vt:lpstr>
      <vt:lpstr>EVALUACION!Área_de_impresión</vt:lpstr>
      <vt:lpstr>'F. PONDERABLES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 Ricardo Cruz Gonzalez</dc:creator>
  <cp:lastModifiedBy>Christian Alberto Cerinza Ospina</cp:lastModifiedBy>
  <cp:revision>3</cp:revision>
  <cp:lastPrinted>2019-12-11T13:44:34Z</cp:lastPrinted>
  <dcterms:created xsi:type="dcterms:W3CDTF">2016-11-29T14:57:14Z</dcterms:created>
  <dcterms:modified xsi:type="dcterms:W3CDTF">2019-12-12T17:29:01Z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