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filterPrivacy="1" defaultThemeVersion="124226"/>
  <xr:revisionPtr revIDLastSave="0" documentId="13_ncr:1_{A8FA4A60-397E-459D-ABBA-B2137194C0BF}" xr6:coauthVersionLast="4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PU SENA TOLIMA " sheetId="5" r:id="rId1"/>
  </sheets>
  <definedNames>
    <definedName name="_xlnm.Print_Area" localSheetId="0">'APU SENA TOLIMA '!$A$1:$H$792</definedName>
  </definedNames>
  <calcPr calcId="181029"/>
</workbook>
</file>

<file path=xl/calcChain.xml><?xml version="1.0" encoding="utf-8"?>
<calcChain xmlns="http://schemas.openxmlformats.org/spreadsheetml/2006/main">
  <c r="E731" i="5" l="1"/>
  <c r="F720" i="5"/>
  <c r="F715" i="5"/>
  <c r="F713" i="5"/>
  <c r="F714" i="5"/>
  <c r="F716" i="5"/>
  <c r="F717" i="5"/>
  <c r="F705" i="5" l="1"/>
  <c r="E680" i="5"/>
  <c r="E631" i="5"/>
  <c r="G631" i="5" s="1"/>
  <c r="E630" i="5"/>
  <c r="G630" i="5" s="1"/>
  <c r="C630" i="5"/>
  <c r="F612" i="5"/>
  <c r="F611" i="5"/>
  <c r="F514" i="5"/>
  <c r="F520" i="5"/>
  <c r="F517" i="5"/>
  <c r="F515" i="5"/>
  <c r="F516" i="5"/>
  <c r="F506" i="5"/>
  <c r="E481" i="5"/>
  <c r="G481" i="5" s="1"/>
  <c r="C480" i="5"/>
  <c r="E480" i="5" s="1"/>
  <c r="G480" i="5" s="1"/>
  <c r="F465" i="5"/>
  <c r="F464" i="5"/>
  <c r="F463" i="5"/>
  <c r="F462" i="5"/>
  <c r="F412" i="5"/>
  <c r="F414" i="5"/>
  <c r="F413" i="5"/>
  <c r="F306" i="5"/>
  <c r="F256" i="5"/>
  <c r="F255" i="5"/>
  <c r="E281" i="5"/>
  <c r="F264" i="5"/>
  <c r="F263" i="5"/>
  <c r="F262" i="5"/>
  <c r="F261" i="5"/>
  <c r="E231" i="5" l="1"/>
  <c r="F206" i="5"/>
  <c r="F157" i="5" l="1"/>
  <c r="E132" i="5"/>
  <c r="F108" i="5"/>
  <c r="F58" i="5"/>
  <c r="E83" i="5"/>
  <c r="G83" i="5" s="1"/>
  <c r="C82" i="5"/>
  <c r="E82" i="5" s="1"/>
  <c r="G82" i="5" s="1"/>
  <c r="E34" i="5"/>
  <c r="G34" i="5" s="1"/>
  <c r="C33" i="5"/>
  <c r="E33" i="5" s="1"/>
  <c r="G33" i="5" s="1"/>
  <c r="F21" i="5"/>
  <c r="F20" i="5"/>
  <c r="F19" i="5"/>
  <c r="F18" i="5"/>
  <c r="F17" i="5"/>
  <c r="F16" i="5"/>
  <c r="E779" i="5"/>
  <c r="G779" i="5" s="1"/>
  <c r="F766" i="5"/>
  <c r="F757" i="5"/>
  <c r="F758" i="5"/>
  <c r="F759" i="5"/>
  <c r="F760" i="5"/>
  <c r="C778" i="5"/>
  <c r="E778" i="5" s="1"/>
  <c r="G778" i="5" s="1"/>
  <c r="H775" i="5"/>
  <c r="F765" i="5"/>
  <c r="F761" i="5"/>
  <c r="F756" i="5"/>
  <c r="F755" i="5"/>
  <c r="F719" i="5"/>
  <c r="F718" i="5"/>
  <c r="F712" i="5"/>
  <c r="G731" i="5"/>
  <c r="C730" i="5"/>
  <c r="E730" i="5" s="1"/>
  <c r="G730" i="5" s="1"/>
  <c r="H727" i="5"/>
  <c r="F721" i="5"/>
  <c r="F711" i="5"/>
  <c r="F710" i="5"/>
  <c r="F704" i="5"/>
  <c r="G680" i="5"/>
  <c r="C679" i="5"/>
  <c r="E679" i="5" s="1"/>
  <c r="G679" i="5" s="1"/>
  <c r="H676" i="5"/>
  <c r="F669" i="5"/>
  <c r="F668" i="5"/>
  <c r="F667" i="5"/>
  <c r="F666" i="5"/>
  <c r="F665" i="5"/>
  <c r="F664" i="5"/>
  <c r="F663" i="5"/>
  <c r="F662" i="5"/>
  <c r="F661" i="5"/>
  <c r="F656" i="5"/>
  <c r="F655" i="5"/>
  <c r="H770" i="5" l="1"/>
  <c r="H722" i="5"/>
  <c r="H762" i="5"/>
  <c r="H671" i="5"/>
  <c r="H782" i="5"/>
  <c r="H734" i="5"/>
  <c r="H707" i="5"/>
  <c r="H658" i="5"/>
  <c r="H683" i="5"/>
  <c r="H784" i="5" l="1"/>
  <c r="H736" i="5"/>
  <c r="H685" i="5"/>
  <c r="H627" i="5" l="1"/>
  <c r="F620" i="5"/>
  <c r="F619" i="5"/>
  <c r="F618" i="5"/>
  <c r="F617" i="5"/>
  <c r="F616" i="5"/>
  <c r="F615" i="5"/>
  <c r="F614" i="5"/>
  <c r="F605" i="5"/>
  <c r="H608" i="5" s="1"/>
  <c r="F561" i="5"/>
  <c r="E581" i="5"/>
  <c r="G581" i="5" s="1"/>
  <c r="C580" i="5"/>
  <c r="E580" i="5" s="1"/>
  <c r="G580" i="5" s="1"/>
  <c r="H577" i="5"/>
  <c r="F570" i="5"/>
  <c r="F569" i="5"/>
  <c r="F568" i="5"/>
  <c r="F567" i="5"/>
  <c r="F566" i="5"/>
  <c r="F565" i="5"/>
  <c r="F564" i="5"/>
  <c r="F563" i="5"/>
  <c r="F562" i="5"/>
  <c r="F555" i="5"/>
  <c r="H558" i="5" s="1"/>
  <c r="E531" i="5"/>
  <c r="G531" i="5" s="1"/>
  <c r="C530" i="5"/>
  <c r="E530" i="5" s="1"/>
  <c r="G530" i="5" s="1"/>
  <c r="H527" i="5"/>
  <c r="F519" i="5"/>
  <c r="F518" i="5"/>
  <c r="F513" i="5"/>
  <c r="F512" i="5"/>
  <c r="F511" i="5"/>
  <c r="F505" i="5"/>
  <c r="H484" i="5"/>
  <c r="H477" i="5"/>
  <c r="F470" i="5"/>
  <c r="F469" i="5"/>
  <c r="F468" i="5"/>
  <c r="F467" i="5"/>
  <c r="F466" i="5"/>
  <c r="F461" i="5"/>
  <c r="F455" i="5"/>
  <c r="H458" i="5" s="1"/>
  <c r="F425" i="5"/>
  <c r="H427" i="5" s="1"/>
  <c r="F411" i="5"/>
  <c r="E431" i="5"/>
  <c r="G431" i="5" s="1"/>
  <c r="C430" i="5"/>
  <c r="E430" i="5" s="1"/>
  <c r="G430" i="5" s="1"/>
  <c r="F420" i="5"/>
  <c r="F419" i="5"/>
  <c r="F418" i="5"/>
  <c r="F417" i="5"/>
  <c r="F416" i="5"/>
  <c r="F415" i="5"/>
  <c r="F405" i="5"/>
  <c r="E381" i="5"/>
  <c r="G381" i="5" s="1"/>
  <c r="C380" i="5"/>
  <c r="E380" i="5" s="1"/>
  <c r="G380" i="5" s="1"/>
  <c r="H377" i="5"/>
  <c r="F370" i="5"/>
  <c r="F369" i="5"/>
  <c r="F368" i="5"/>
  <c r="F367" i="5"/>
  <c r="F366" i="5"/>
  <c r="F365" i="5"/>
  <c r="F364" i="5"/>
  <c r="F363" i="5"/>
  <c r="F361" i="5"/>
  <c r="F355" i="5"/>
  <c r="H358" i="5" s="1"/>
  <c r="H327" i="5"/>
  <c r="E331" i="5"/>
  <c r="G331" i="5" s="1"/>
  <c r="C330" i="5"/>
  <c r="E330" i="5" s="1"/>
  <c r="G330" i="5" s="1"/>
  <c r="F320" i="5"/>
  <c r="F319" i="5"/>
  <c r="F318" i="5"/>
  <c r="F317" i="5"/>
  <c r="F316" i="5"/>
  <c r="F315" i="5"/>
  <c r="F314" i="5"/>
  <c r="F313" i="5"/>
  <c r="F312" i="5"/>
  <c r="F311" i="5"/>
  <c r="F305" i="5"/>
  <c r="H308" i="5" s="1"/>
  <c r="G281" i="5"/>
  <c r="M264" i="5"/>
  <c r="N264" i="5"/>
  <c r="C280" i="5"/>
  <c r="E280" i="5" s="1"/>
  <c r="G280" i="5" s="1"/>
  <c r="H277" i="5"/>
  <c r="F270" i="5"/>
  <c r="F269" i="5"/>
  <c r="G231" i="5"/>
  <c r="C230" i="5"/>
  <c r="E230" i="5" s="1"/>
  <c r="G230" i="5" s="1"/>
  <c r="H227" i="5"/>
  <c r="F220" i="5"/>
  <c r="F219" i="5"/>
  <c r="F218" i="5"/>
  <c r="F217" i="5"/>
  <c r="F216" i="5"/>
  <c r="F215" i="5"/>
  <c r="F214" i="5"/>
  <c r="F213" i="5"/>
  <c r="F212" i="5"/>
  <c r="F211" i="5"/>
  <c r="F205" i="5"/>
  <c r="H177" i="5"/>
  <c r="E181" i="5"/>
  <c r="G181" i="5" s="1"/>
  <c r="C180" i="5"/>
  <c r="E180" i="5" s="1"/>
  <c r="G180" i="5" s="1"/>
  <c r="F170" i="5"/>
  <c r="F169" i="5"/>
  <c r="F168" i="5"/>
  <c r="F167" i="5"/>
  <c r="F166" i="5"/>
  <c r="F165" i="5"/>
  <c r="F164" i="5"/>
  <c r="F163" i="5"/>
  <c r="F162" i="5"/>
  <c r="F161" i="5"/>
  <c r="F156" i="5"/>
  <c r="H158" i="5" s="1"/>
  <c r="F77" i="5"/>
  <c r="H222" i="5" l="1"/>
  <c r="H522" i="5"/>
  <c r="H584" i="5"/>
  <c r="H384" i="5"/>
  <c r="H422" i="5"/>
  <c r="H634" i="5"/>
  <c r="H622" i="5"/>
  <c r="H572" i="5"/>
  <c r="H534" i="5"/>
  <c r="H508" i="5"/>
  <c r="H472" i="5"/>
  <c r="H486" i="5" s="1"/>
  <c r="H434" i="5"/>
  <c r="H408" i="5"/>
  <c r="H372" i="5"/>
  <c r="H334" i="5"/>
  <c r="H322" i="5"/>
  <c r="H258" i="5"/>
  <c r="H284" i="5"/>
  <c r="H272" i="5"/>
  <c r="H234" i="5"/>
  <c r="H208" i="5"/>
  <c r="H184" i="5"/>
  <c r="H172" i="5"/>
  <c r="H336" i="5" l="1"/>
  <c r="H386" i="5"/>
  <c r="H586" i="5"/>
  <c r="H636" i="5"/>
  <c r="H436" i="5"/>
  <c r="H536" i="5"/>
  <c r="J537" i="5" s="1"/>
  <c r="H286" i="5"/>
  <c r="H236" i="5"/>
  <c r="H186" i="5"/>
  <c r="F63" i="5" l="1"/>
  <c r="H74" i="5" l="1"/>
  <c r="G132" i="5"/>
  <c r="H128" i="5"/>
  <c r="F121" i="5"/>
  <c r="F120" i="5"/>
  <c r="F119" i="5"/>
  <c r="F118" i="5"/>
  <c r="F113" i="5"/>
  <c r="F112" i="5"/>
  <c r="F107" i="5"/>
  <c r="H109" i="5" s="1"/>
  <c r="H79" i="5"/>
  <c r="H60" i="5"/>
  <c r="H30" i="5"/>
  <c r="F23" i="5"/>
  <c r="F22" i="5"/>
  <c r="F11" i="5"/>
  <c r="H123" i="5" l="1"/>
  <c r="H135" i="5"/>
  <c r="H86" i="5"/>
  <c r="H88" i="5" s="1"/>
  <c r="H37" i="5"/>
  <c r="H13" i="5"/>
  <c r="H25" i="5"/>
  <c r="H39" i="5" l="1"/>
  <c r="H137" i="5"/>
</calcChain>
</file>

<file path=xl/sharedStrings.xml><?xml version="1.0" encoding="utf-8"?>
<sst xmlns="http://schemas.openxmlformats.org/spreadsheetml/2006/main" count="958" uniqueCount="136">
  <si>
    <t>ANALISIS DE PRECIOS UNITARIOS</t>
  </si>
  <si>
    <t>NOMBRE DE LA OBRA:</t>
  </si>
  <si>
    <t>ITEM, No:</t>
  </si>
  <si>
    <t>UNIDAD:</t>
  </si>
  <si>
    <t>M2</t>
  </si>
  <si>
    <t>I. EQUIPO.</t>
  </si>
  <si>
    <t>Descripción</t>
  </si>
  <si>
    <t>Marca</t>
  </si>
  <si>
    <t>Tipo</t>
  </si>
  <si>
    <t>Tarifa / Hora</t>
  </si>
  <si>
    <t>Valor Unitario</t>
  </si>
  <si>
    <t>Precio unitario</t>
  </si>
  <si>
    <t>Herramienta menor</t>
  </si>
  <si>
    <t>SUBTOTAL</t>
  </si>
  <si>
    <t>II. MATERIALES.</t>
  </si>
  <si>
    <t>Descripcion</t>
  </si>
  <si>
    <t>Unidad</t>
  </si>
  <si>
    <t>Precio Unitario</t>
  </si>
  <si>
    <t>Cantidad</t>
  </si>
  <si>
    <t>III. TRANSPORTE</t>
  </si>
  <si>
    <t>Material</t>
  </si>
  <si>
    <t>Vol ó Peso</t>
  </si>
  <si>
    <t>Distancia</t>
  </si>
  <si>
    <t>Mt 3 ó Ton / Kmt</t>
  </si>
  <si>
    <t>Tarifa</t>
  </si>
  <si>
    <t>IV. MANO DE OBRA</t>
  </si>
  <si>
    <t>Trabajador</t>
  </si>
  <si>
    <t xml:space="preserve">Rendimiento </t>
  </si>
  <si>
    <t>cant</t>
  </si>
  <si>
    <t>TOTAL ACUMULADO</t>
  </si>
  <si>
    <r>
      <t xml:space="preserve">Arq., </t>
    </r>
    <r>
      <rPr>
        <b/>
        <sz val="10"/>
        <color theme="1"/>
        <rFont val="Arial"/>
        <family val="2"/>
      </rPr>
      <t>FABIO GARZON DAZA</t>
    </r>
  </si>
  <si>
    <t xml:space="preserve">        C.C. No. 19.336.660 de Bogotá</t>
  </si>
  <si>
    <t xml:space="preserve">        M.P. No. 25700-19255 C.P.N.A.A</t>
  </si>
  <si>
    <t xml:space="preserve">Marca </t>
  </si>
  <si>
    <t>Valor Jornal</t>
  </si>
  <si>
    <t xml:space="preserve">Pre. Sociales </t>
  </si>
  <si>
    <t xml:space="preserve">Valor Cuadra total </t>
  </si>
  <si>
    <t xml:space="preserve">rendimiendo </t>
  </si>
  <si>
    <t xml:space="preserve">VR/ Parcial </t>
  </si>
  <si>
    <t xml:space="preserve">ARQ FABIO GARZON DAZA </t>
  </si>
  <si>
    <t>ML</t>
  </si>
  <si>
    <t>UND</t>
  </si>
  <si>
    <t>M3-KM</t>
  </si>
  <si>
    <t>M3</t>
  </si>
  <si>
    <t>KG</t>
  </si>
  <si>
    <t>und</t>
  </si>
  <si>
    <t xml:space="preserve">Oficial </t>
  </si>
  <si>
    <t>Transporte contenedor</t>
  </si>
  <si>
    <t>Cerramiento provisional en lona verde h.=2,00 m</t>
  </si>
  <si>
    <t>Ayudante</t>
  </si>
  <si>
    <t>Tela de cerramiento verde (polisombra).</t>
  </si>
  <si>
    <t>Varas de clavo.</t>
  </si>
  <si>
    <t>Puntilla de 2 ½”.</t>
  </si>
  <si>
    <t>Durmiente ordinario.</t>
  </si>
  <si>
    <t>Concreto pobre.</t>
  </si>
  <si>
    <t>LB</t>
  </si>
  <si>
    <t xml:space="preserve">Alambre Negro </t>
  </si>
  <si>
    <t xml:space="preserve">Mezcladora </t>
  </si>
  <si>
    <t xml:space="preserve">Transporte de material </t>
  </si>
  <si>
    <t>GAL</t>
  </si>
  <si>
    <t>Formaleta en madera..</t>
  </si>
  <si>
    <t xml:space="preserve">Insumos para concreto 21 Mpa (3000psi), no incluye mano de obra.	</t>
  </si>
  <si>
    <t>Disolvente</t>
  </si>
  <si>
    <t xml:space="preserve">Anticorrosivo </t>
  </si>
  <si>
    <t xml:space="preserve">Lija </t>
  </si>
  <si>
    <t>m2</t>
  </si>
  <si>
    <t>kg</t>
  </si>
  <si>
    <t>gal</t>
  </si>
  <si>
    <t xml:space="preserve">pliego </t>
  </si>
  <si>
    <t xml:space="preserve">Ornamentador </t>
  </si>
  <si>
    <t xml:space="preserve">SENA REGIONAL TOLIMA </t>
  </si>
  <si>
    <t>CONTRATO No CO1.PCCNTR.5454812</t>
  </si>
  <si>
    <t>CONTRATAR LA TERMINACIÓN DE LAS OBRAS DE CONSTRUCCIÓN DEL CUARTO PARA EL ALMACENAMIENTO DE LOS RESIDUOS SOLIDOS Y PELIGROSOS, Y DEL CUARTO DE ALMACENAMIENTO DE SUSTANCIAS QUIMICAS DE LA ESCUELA GASTRONÓMICA Y TURISTICA DE MELGAR DEL CENTRO DE COMERCIO Y SERVICIOS DEL SENA REGIONAL TOLIMA</t>
  </si>
  <si>
    <t>Suministro e instalacion de malla electrosoldada para placa de piso como refuerzo para el concreto.</t>
  </si>
  <si>
    <t>Malla electrosoldada</t>
  </si>
  <si>
    <t>Limpieza y Lavada de cubierta existente parte inferior.</t>
  </si>
  <si>
    <t xml:space="preserve">Jabon </t>
  </si>
  <si>
    <t xml:space="preserve">cepillo </t>
  </si>
  <si>
    <t xml:space="preserve">Anadamios certificado </t>
  </si>
  <si>
    <t xml:space="preserve">Lijada y aplicación de anticorrosivo y pintura en esmalte a estructura metalica cubierta correas </t>
  </si>
  <si>
    <t>ml</t>
  </si>
  <si>
    <t>Lija 120</t>
  </si>
  <si>
    <t xml:space="preserve">Esmalte </t>
  </si>
  <si>
    <t xml:space="preserve">Tiner </t>
  </si>
  <si>
    <t>pliego</t>
  </si>
  <si>
    <t>SUMINISTRO Y APLICACIÓN SELLADO DE PAÑETE CON INVERCRIL y VINILO tipo 2 muro interior incluye resanes de superficies.</t>
  </si>
  <si>
    <t xml:space="preserve">Invercril </t>
  </si>
  <si>
    <t>Pintura tipo 2</t>
  </si>
  <si>
    <t xml:space="preserve">Estuco </t>
  </si>
  <si>
    <t xml:space="preserve">galon </t>
  </si>
  <si>
    <t>SUMINISTRO Y APLICACIÓN SELLADO DE PAÑETE CON INVERCRIL y VINILO tipo 2 muros exteriores inlcuye resanes de superficie.</t>
  </si>
  <si>
    <t xml:space="preserve">Suministro e instalacion de rejilla sumidero (0,60×0,60) con marco abatible metalico en angulo de 1/18/1 1/2 y varilla en 1/2 incluye anticorrosivo </t>
  </si>
  <si>
    <t>Rejilla sumidero (0,60×0,60)</t>
  </si>
  <si>
    <t>Marco abatible metalico en angulo de 1/18/1 1/2 y varilla en 1/2</t>
  </si>
  <si>
    <t>Anticorrosivo</t>
  </si>
  <si>
    <t xml:space="preserve">Soldadura </t>
  </si>
  <si>
    <t xml:space="preserve">Equipo de soldadura </t>
  </si>
  <si>
    <t>Suministro e instalacion de tapa registro de 15*15 cm</t>
  </si>
  <si>
    <t>tapa registro de 15*15 cm</t>
  </si>
  <si>
    <t>Marco metalico en lamina Cold Roled Cal. 18 ( incluye pintura y todos los elementos para su correcta instalación)</t>
  </si>
  <si>
    <t>Marco metalico en lamina Cold Roled Cal. 18</t>
  </si>
  <si>
    <t xml:space="preserve">Pintura esmalte </t>
  </si>
  <si>
    <t xml:space="preserve">tiner </t>
  </si>
  <si>
    <t>Lija No 120</t>
  </si>
  <si>
    <t xml:space="preserve">Modulo batiente para cada una de las puertas  tipo persiana en lamina Cold Rolled Cal. 18 Cuerpo h: 30 cm similar a lo existente en las puertas. </t>
  </si>
  <si>
    <t>Puertas  tipo persiana en lamina Cold Rolled Cal. 18 Cuerpo h: 30 cm</t>
  </si>
  <si>
    <t>GL</t>
  </si>
  <si>
    <t>Perlin  en C CAL 18</t>
  </si>
  <si>
    <t xml:space="preserve">Platinas </t>
  </si>
  <si>
    <t xml:space="preserve">Pernos </t>
  </si>
  <si>
    <t xml:space="preserve">Chazos </t>
  </si>
  <si>
    <t xml:space="preserve">Tornilleria </t>
  </si>
  <si>
    <t>Suministro e instalacion de cable No 12 AWG (7 hilos) en 3 lineas de diferente colores  para complementar circuito al tablero general</t>
  </si>
  <si>
    <t xml:space="preserve">Electricista </t>
  </si>
  <si>
    <t>cable No 12 AWG (7 hilos)</t>
  </si>
  <si>
    <t xml:space="preserve">Cinta </t>
  </si>
  <si>
    <t>rollo</t>
  </si>
  <si>
    <t>Suministro e instalacion de cable No 14 AWG (7 hilos) en 3 lineas de diferente colores  para complementar circuito al tablero general</t>
  </si>
  <si>
    <t>cable No 14 AWG (7 hilos)</t>
  </si>
  <si>
    <t>Bordillo en concreto para remate anden.</t>
  </si>
  <si>
    <t>CIELO RASO SUSPENDIDO EN SUPERBOARD de 4 m.m. (Perfilería metálica Cal. 24-26, estructura). Incluye estuco, pintura tipo 2, malla, cinta y todos los elementos necesarios para su correcta instalación  en espacio de residuos organicos aprovechables, en espacio de residuos peligrosos y espacio de sustancias quimicas para cumplir normas ambientales.</t>
  </si>
  <si>
    <t>Angulo galvanizado de 0.2 X 0.25 Cal. 26 x 2.44 m</t>
  </si>
  <si>
    <t>Chazo puntilla</t>
  </si>
  <si>
    <t>Cinta Malla * 45mts F/Vidrio</t>
  </si>
  <si>
    <t>Intervinil pro de 200 x 5 gal</t>
  </si>
  <si>
    <t>Lamina de superboard 4 mm</t>
  </si>
  <si>
    <t>Lija de agua No. 180</t>
  </si>
  <si>
    <t>Masilla supermastick</t>
  </si>
  <si>
    <t>Omega cal.26 * 2.44m</t>
  </si>
  <si>
    <t>Tornillo 1" punta broca</t>
  </si>
  <si>
    <t>Tornillo 7/16" punta broca</t>
  </si>
  <si>
    <t>Vigueta 41.3 x 15mm, E = 0.46mm, L = 2.44m</t>
  </si>
  <si>
    <t>PLIEGO</t>
  </si>
  <si>
    <t>Pintura Epoxica</t>
  </si>
  <si>
    <t xml:space="preserve">Complemento una correa zona hall y reforzamiento de 2 correas laterales o perlines incluye platina, soldadura, chazos, tornilleria y pintura </t>
  </si>
  <si>
    <t>Pintura Epoxica de dos componentes para interiores en piso, textura lisa de altas prestaciones, color gris en espacio de residuos organicos aprovechables, en espacio de residuos peligrosos y espacio de sustancias quimicas, incluye demarcacion y todos los elementos necesarios para su correcta aplicacion.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</si>
</sst>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* #,##0_);_(* \(#,##0\);_(* &quot;-&quot;??_);_(@_)"/>
    <numFmt numFmtId="167" formatCode="0.000"/>
    <numFmt numFmtId="168" formatCode="_(* #,##0.000_);_(* \(#,##0.000\);_(* &quot;-&quot;??_);_(@_)"/>
    <numFmt numFmtId="169" formatCode="_(* #,##0.0_);_(* \(#,##0.0\);_(* &quot;-&quot;?_);_(@_)"/>
    <numFmt numFmtId="170" formatCode="_-* #,##0\ _€_-;\-* #,##0\ _€_-;_-* &quot;-&quot;??\ _€_-;_-@_-"/>
    <numFmt numFmtId="171" formatCode="&quot;$&quot;\ #,##0"/>
    <numFmt numFmtId="172" formatCode="_(* #,##0.000000_);_(* \(#,##0.000000\);_(* &quot;-&quot;??_);_(@_)"/>
    <numFmt numFmtId="173" formatCode="&quot;$&quot;\ #,##0.00"/>
    <numFmt numFmtId="174" formatCode="_(&quot;$&quot;\ * #,##0.0000_);_(&quot;$&quot;\ * \(#,##0.0000\);_(&quot;$&quot;\ 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9"/>
      <color indexed="8"/>
      <name val="Times New Roman"/>
      <family val="1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rgb="FF000000"/>
      <name val="Calibri"/>
      <family val="2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0" fillId="0" borderId="0"/>
  </cellStyleXfs>
  <cellXfs count="79">
    <xf numFmtId="0" fontId="0" fillId="0" borderId="0" xfId="0"/>
    <xf numFmtId="0" fontId="2" fillId="0" borderId="0" xfId="0" applyFont="1" applyAlignment="1">
      <alignment vertical="center"/>
    </xf>
    <xf numFmtId="166" fontId="2" fillId="0" borderId="0" xfId="1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64" fontId="3" fillId="3" borderId="0" xfId="2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6" fontId="3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66" fontId="2" fillId="0" borderId="1" xfId="1" applyNumberFormat="1" applyFont="1" applyBorder="1" applyAlignment="1">
      <alignment vertical="center"/>
    </xf>
    <xf numFmtId="166" fontId="2" fillId="0" borderId="2" xfId="1" applyNumberFormat="1" applyFont="1" applyBorder="1" applyAlignment="1">
      <alignment horizontal="center" vertical="center"/>
    </xf>
    <xf numFmtId="166" fontId="2" fillId="0" borderId="3" xfId="1" applyNumberFormat="1" applyFont="1" applyBorder="1" applyAlignment="1">
      <alignment horizontal="center" vertical="center"/>
    </xf>
    <xf numFmtId="164" fontId="3" fillId="0" borderId="1" xfId="2" applyFont="1" applyBorder="1" applyAlignment="1">
      <alignment vertical="center"/>
    </xf>
    <xf numFmtId="166" fontId="3" fillId="0" borderId="2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6" fontId="2" fillId="0" borderId="1" xfId="4" applyNumberFormat="1" applyFont="1" applyBorder="1" applyAlignment="1">
      <alignment vertical="center"/>
    </xf>
    <xf numFmtId="166" fontId="3" fillId="0" borderId="3" xfId="1" applyNumberFormat="1" applyFont="1" applyBorder="1" applyAlignment="1">
      <alignment horizontal="center" vertical="center"/>
    </xf>
    <xf numFmtId="168" fontId="2" fillId="0" borderId="1" xfId="4" applyNumberFormat="1" applyFont="1" applyBorder="1" applyAlignment="1">
      <alignment vertical="center"/>
    </xf>
    <xf numFmtId="164" fontId="2" fillId="0" borderId="1" xfId="5" applyFont="1" applyBorder="1" applyAlignment="1">
      <alignment vertical="center"/>
    </xf>
    <xf numFmtId="166" fontId="2" fillId="0" borderId="1" xfId="6" applyNumberFormat="1" applyFont="1" applyBorder="1" applyAlignment="1">
      <alignment vertical="center"/>
    </xf>
    <xf numFmtId="167" fontId="2" fillId="0" borderId="1" xfId="0" applyNumberFormat="1" applyFont="1" applyBorder="1" applyAlignment="1">
      <alignment horizontal="center" vertical="center"/>
    </xf>
    <xf numFmtId="165" fontId="2" fillId="0" borderId="1" xfId="6" applyFont="1" applyBorder="1" applyAlignment="1">
      <alignment vertical="center"/>
    </xf>
    <xf numFmtId="164" fontId="2" fillId="0" borderId="1" xfId="2" applyFont="1" applyBorder="1" applyAlignment="1">
      <alignment vertical="center"/>
    </xf>
    <xf numFmtId="164" fontId="2" fillId="0" borderId="0" xfId="5" applyFont="1" applyBorder="1" applyAlignment="1">
      <alignment vertical="center"/>
    </xf>
    <xf numFmtId="166" fontId="2" fillId="0" borderId="0" xfId="1" applyNumberFormat="1" applyFont="1" applyBorder="1" applyAlignment="1">
      <alignment vertical="center"/>
    </xf>
    <xf numFmtId="164" fontId="3" fillId="0" borderId="1" xfId="2" applyFont="1" applyBorder="1" applyAlignment="1">
      <alignment horizontal="center" vertical="center"/>
    </xf>
    <xf numFmtId="166" fontId="3" fillId="0" borderId="0" xfId="1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6" fontId="3" fillId="0" borderId="1" xfId="1" applyNumberFormat="1" applyFont="1" applyBorder="1" applyAlignment="1">
      <alignment horizontal="center" vertical="center" wrapText="1"/>
    </xf>
    <xf numFmtId="9" fontId="2" fillId="0" borderId="1" xfId="3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169" fontId="2" fillId="0" borderId="1" xfId="5" applyNumberFormat="1" applyFont="1" applyBorder="1" applyAlignment="1">
      <alignment vertical="center"/>
    </xf>
    <xf numFmtId="164" fontId="2" fillId="0" borderId="1" xfId="2" applyFont="1" applyBorder="1" applyAlignment="1">
      <alignment horizontal="center" vertical="center"/>
    </xf>
    <xf numFmtId="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164" fontId="0" fillId="0" borderId="0" xfId="0" applyNumberFormat="1"/>
    <xf numFmtId="164" fontId="0" fillId="0" borderId="0" xfId="2" applyFont="1"/>
    <xf numFmtId="166" fontId="3" fillId="0" borderId="0" xfId="1" applyNumberFormat="1" applyFont="1" applyAlignment="1">
      <alignment horizontal="right" vertical="center"/>
    </xf>
    <xf numFmtId="166" fontId="3" fillId="0" borderId="6" xfId="1" applyNumberFormat="1" applyFont="1" applyBorder="1" applyAlignment="1">
      <alignment horizontal="right" vertical="center"/>
    </xf>
    <xf numFmtId="170" fontId="7" fillId="0" borderId="1" xfId="1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left"/>
    </xf>
    <xf numFmtId="165" fontId="0" fillId="0" borderId="0" xfId="1" applyFont="1" applyAlignment="1">
      <alignment horizontal="left"/>
    </xf>
    <xf numFmtId="166" fontId="3" fillId="0" borderId="2" xfId="1" applyNumberFormat="1" applyFont="1" applyBorder="1" applyAlignment="1">
      <alignment horizontal="center" vertical="center" wrapText="1"/>
    </xf>
    <xf numFmtId="164" fontId="2" fillId="0" borderId="0" xfId="0" applyNumberFormat="1" applyFont="1" applyAlignment="1">
      <alignment vertical="center"/>
    </xf>
    <xf numFmtId="44" fontId="0" fillId="0" borderId="0" xfId="0" applyNumberFormat="1"/>
    <xf numFmtId="167" fontId="2" fillId="0" borderId="1" xfId="0" applyNumberFormat="1" applyFont="1" applyBorder="1" applyAlignment="1">
      <alignment vertical="center"/>
    </xf>
    <xf numFmtId="164" fontId="3" fillId="0" borderId="0" xfId="2" applyFont="1" applyFill="1" applyBorder="1" applyAlignment="1">
      <alignment vertical="center"/>
    </xf>
    <xf numFmtId="171" fontId="11" fillId="4" borderId="1" xfId="0" applyNumberFormat="1" applyFont="1" applyFill="1" applyBorder="1" applyAlignment="1" applyProtection="1">
      <alignment horizontal="center" vertical="center" wrapText="1"/>
      <protection locked="0"/>
    </xf>
    <xf numFmtId="171" fontId="0" fillId="0" borderId="0" xfId="0" applyNumberFormat="1"/>
    <xf numFmtId="172" fontId="3" fillId="0" borderId="3" xfId="1" applyNumberFormat="1" applyFont="1" applyBorder="1" applyAlignment="1">
      <alignment horizontal="center" vertical="center"/>
    </xf>
    <xf numFmtId="167" fontId="0" fillId="0" borderId="0" xfId="0" applyNumberFormat="1"/>
    <xf numFmtId="173" fontId="0" fillId="0" borderId="0" xfId="0" applyNumberFormat="1"/>
    <xf numFmtId="174" fontId="0" fillId="0" borderId="0" xfId="0" applyNumberFormat="1"/>
    <xf numFmtId="2" fontId="3" fillId="0" borderId="0" xfId="0" applyNumberFormat="1" applyFont="1" applyAlignment="1">
      <alignment horizontal="left" vertical="center"/>
    </xf>
    <xf numFmtId="166" fontId="3" fillId="0" borderId="7" xfId="1" applyNumberFormat="1" applyFont="1" applyBorder="1" applyAlignment="1">
      <alignment horizontal="center" vertical="center" wrapText="1"/>
    </xf>
    <xf numFmtId="166" fontId="3" fillId="0" borderId="8" xfId="1" applyNumberFormat="1" applyFont="1" applyBorder="1" applyAlignment="1">
      <alignment horizontal="center" vertical="center" wrapText="1"/>
    </xf>
    <xf numFmtId="166" fontId="3" fillId="0" borderId="1" xfId="1" applyNumberFormat="1" applyFont="1" applyBorder="1" applyAlignment="1">
      <alignment horizontal="center" vertical="center"/>
    </xf>
    <xf numFmtId="166" fontId="2" fillId="0" borderId="1" xfId="4" applyNumberFormat="1" applyFont="1" applyBorder="1" applyAlignment="1">
      <alignment horizontal="center" vertical="center"/>
    </xf>
    <xf numFmtId="166" fontId="3" fillId="0" borderId="0" xfId="1" applyNumberFormat="1" applyFont="1" applyAlignment="1">
      <alignment horizontal="right" vertical="center"/>
    </xf>
    <xf numFmtId="166" fontId="3" fillId="0" borderId="6" xfId="1" applyNumberFormat="1" applyFont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165" fontId="2" fillId="0" borderId="1" xfId="1" applyFont="1" applyBorder="1" applyAlignment="1">
      <alignment horizontal="center" vertical="center"/>
    </xf>
    <xf numFmtId="165" fontId="2" fillId="0" borderId="1" xfId="4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66" fontId="3" fillId="0" borderId="4" xfId="1" applyNumberFormat="1" applyFont="1" applyBorder="1" applyAlignment="1">
      <alignment horizontal="center" vertical="center" wrapText="1"/>
    </xf>
    <xf numFmtId="166" fontId="3" fillId="0" borderId="5" xfId="1" applyNumberFormat="1" applyFont="1" applyBorder="1" applyAlignment="1">
      <alignment horizontal="center" vertical="center" wrapText="1"/>
    </xf>
    <xf numFmtId="166" fontId="3" fillId="0" borderId="1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65" fontId="2" fillId="0" borderId="4" xfId="4" applyFont="1" applyBorder="1" applyAlignment="1">
      <alignment horizontal="center" vertical="center"/>
    </xf>
    <xf numFmtId="165" fontId="2" fillId="0" borderId="5" xfId="4" applyFont="1" applyBorder="1" applyAlignment="1">
      <alignment horizontal="center" vertical="center"/>
    </xf>
    <xf numFmtId="165" fontId="2" fillId="0" borderId="1" xfId="1" applyNumberFormat="1" applyFont="1" applyBorder="1" applyAlignment="1">
      <alignment vertical="center"/>
    </xf>
  </cellXfs>
  <cellStyles count="8">
    <cellStyle name="Millares" xfId="1" builtinId="3"/>
    <cellStyle name="Millares 10" xfId="6" xr:uid="{00000000-0005-0000-0000-000001000000}"/>
    <cellStyle name="Millares 6" xfId="4" xr:uid="{00000000-0005-0000-0000-000002000000}"/>
    <cellStyle name="Moneda" xfId="2" builtinId="4"/>
    <cellStyle name="Moneda 2" xfId="5" xr:uid="{00000000-0005-0000-0000-000004000000}"/>
    <cellStyle name="Normal" xfId="0" builtinId="0"/>
    <cellStyle name="Normal 3" xfId="7" xr:uid="{590A2A78-77CF-4E1D-B7D1-2A56526056C4}"/>
    <cellStyle name="Porcentaje" xfId="3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39</xdr:row>
      <xdr:rowOff>0</xdr:rowOff>
    </xdr:from>
    <xdr:to>
      <xdr:col>2</xdr:col>
      <xdr:colOff>673561</xdr:colOff>
      <xdr:row>43</xdr:row>
      <xdr:rowOff>164639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4025F02-94C0-4FA9-B694-196BA4C04A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34525"/>
          <a:ext cx="2578561" cy="926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95250</xdr:colOff>
      <xdr:row>88</xdr:row>
      <xdr:rowOff>14655</xdr:rowOff>
    </xdr:from>
    <xdr:to>
      <xdr:col>2</xdr:col>
      <xdr:colOff>139212</xdr:colOff>
      <xdr:row>93</xdr:row>
      <xdr:rowOff>14655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AFD8EF7-2283-4721-A489-AB6C6BCF336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366" t="17593" r="8925" b="10081"/>
        <a:stretch/>
      </xdr:blipFill>
      <xdr:spPr bwMode="auto">
        <a:xfrm>
          <a:off x="95250" y="18947424"/>
          <a:ext cx="207352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124558</xdr:colOff>
      <xdr:row>137</xdr:row>
      <xdr:rowOff>0</xdr:rowOff>
    </xdr:from>
    <xdr:to>
      <xdr:col>2</xdr:col>
      <xdr:colOff>454269</xdr:colOff>
      <xdr:row>141</xdr:row>
      <xdr:rowOff>164639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56540C4-0AD7-4128-A1FC-20BE3AEF80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58" y="29183135"/>
          <a:ext cx="2359269" cy="926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36635</xdr:colOff>
      <xdr:row>186</xdr:row>
      <xdr:rowOff>14654</xdr:rowOff>
    </xdr:from>
    <xdr:to>
      <xdr:col>2</xdr:col>
      <xdr:colOff>710196</xdr:colOff>
      <xdr:row>190</xdr:row>
      <xdr:rowOff>179293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37D37933-B3A9-410D-87CA-490EE7255B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35" y="29205116"/>
          <a:ext cx="2578561" cy="926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36635</xdr:colOff>
      <xdr:row>236</xdr:row>
      <xdr:rowOff>14654</xdr:rowOff>
    </xdr:from>
    <xdr:to>
      <xdr:col>2</xdr:col>
      <xdr:colOff>710196</xdr:colOff>
      <xdr:row>240</xdr:row>
      <xdr:rowOff>179293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765966D7-C7D2-4AC8-9EBD-A36BB4B377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35" y="39286962"/>
          <a:ext cx="2578561" cy="926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263770</xdr:colOff>
      <xdr:row>285</xdr:row>
      <xdr:rowOff>175847</xdr:rowOff>
    </xdr:from>
    <xdr:to>
      <xdr:col>2</xdr:col>
      <xdr:colOff>351692</xdr:colOff>
      <xdr:row>290</xdr:row>
      <xdr:rowOff>149986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9F52465A-D0A7-45DB-A4DC-206195A3E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770" y="60461770"/>
          <a:ext cx="2117480" cy="926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36635</xdr:colOff>
      <xdr:row>336</xdr:row>
      <xdr:rowOff>14654</xdr:rowOff>
    </xdr:from>
    <xdr:to>
      <xdr:col>2</xdr:col>
      <xdr:colOff>710196</xdr:colOff>
      <xdr:row>340</xdr:row>
      <xdr:rowOff>179293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91491BBB-7F54-4D2D-9C57-98F74965D3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35" y="61319019"/>
          <a:ext cx="2578561" cy="926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36635</xdr:colOff>
      <xdr:row>386</xdr:row>
      <xdr:rowOff>14654</xdr:rowOff>
    </xdr:from>
    <xdr:to>
      <xdr:col>2</xdr:col>
      <xdr:colOff>710196</xdr:colOff>
      <xdr:row>390</xdr:row>
      <xdr:rowOff>179293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DAB4D3B8-422A-4DFD-B706-78DF99F50D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35" y="71950385"/>
          <a:ext cx="2578561" cy="926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36635</xdr:colOff>
      <xdr:row>436</xdr:row>
      <xdr:rowOff>14654</xdr:rowOff>
    </xdr:from>
    <xdr:to>
      <xdr:col>2</xdr:col>
      <xdr:colOff>710196</xdr:colOff>
      <xdr:row>440</xdr:row>
      <xdr:rowOff>179293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8E4E0068-3166-4D49-BBFC-DC3D5564E5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35" y="82655019"/>
          <a:ext cx="2578561" cy="926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190501</xdr:colOff>
      <xdr:row>485</xdr:row>
      <xdr:rowOff>175846</xdr:rowOff>
    </xdr:from>
    <xdr:to>
      <xdr:col>2</xdr:col>
      <xdr:colOff>271096</xdr:colOff>
      <xdr:row>490</xdr:row>
      <xdr:rowOff>149985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EEF59E74-BE4A-4EA3-9A10-14EA2E74C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1" y="103807846"/>
          <a:ext cx="2110153" cy="926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36635</xdr:colOff>
      <xdr:row>536</xdr:row>
      <xdr:rowOff>14654</xdr:rowOff>
    </xdr:from>
    <xdr:to>
      <xdr:col>2</xdr:col>
      <xdr:colOff>710196</xdr:colOff>
      <xdr:row>540</xdr:row>
      <xdr:rowOff>179293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D4FCB9F5-295C-4E6A-8B19-2CCA5DFFA6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35" y="103881116"/>
          <a:ext cx="2578561" cy="926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36635</xdr:colOff>
      <xdr:row>586</xdr:row>
      <xdr:rowOff>14654</xdr:rowOff>
    </xdr:from>
    <xdr:to>
      <xdr:col>2</xdr:col>
      <xdr:colOff>710196</xdr:colOff>
      <xdr:row>590</xdr:row>
      <xdr:rowOff>179293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BF16557D-C1E8-4D6D-B9C9-E7FCB02D54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35" y="115069327"/>
          <a:ext cx="2578561" cy="926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36635</xdr:colOff>
      <xdr:row>636</xdr:row>
      <xdr:rowOff>14654</xdr:rowOff>
    </xdr:from>
    <xdr:to>
      <xdr:col>2</xdr:col>
      <xdr:colOff>710196</xdr:colOff>
      <xdr:row>640</xdr:row>
      <xdr:rowOff>179293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1CB46D00-AAD4-4EB7-A5F4-06BEE88B97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35" y="125598116"/>
          <a:ext cx="2578561" cy="926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36635</xdr:colOff>
      <xdr:row>685</xdr:row>
      <xdr:rowOff>14654</xdr:rowOff>
    </xdr:from>
    <xdr:to>
      <xdr:col>2</xdr:col>
      <xdr:colOff>710196</xdr:colOff>
      <xdr:row>689</xdr:row>
      <xdr:rowOff>179293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A615A432-05DF-4E34-A603-2C05391555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35" y="136500577"/>
          <a:ext cx="2578561" cy="926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36635</xdr:colOff>
      <xdr:row>736</xdr:row>
      <xdr:rowOff>14654</xdr:rowOff>
    </xdr:from>
    <xdr:to>
      <xdr:col>2</xdr:col>
      <xdr:colOff>710196</xdr:colOff>
      <xdr:row>740</xdr:row>
      <xdr:rowOff>179293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951C079E-EB27-489B-99C2-EA5A28C043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35" y="147190558"/>
          <a:ext cx="2578561" cy="926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36635</xdr:colOff>
      <xdr:row>784</xdr:row>
      <xdr:rowOff>14654</xdr:rowOff>
    </xdr:from>
    <xdr:to>
      <xdr:col>2</xdr:col>
      <xdr:colOff>710196</xdr:colOff>
      <xdr:row>788</xdr:row>
      <xdr:rowOff>179293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499826A1-D3C5-49EF-8AFD-E3744F5C70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35" y="157851231"/>
          <a:ext cx="2578561" cy="926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6E057-22B3-46ED-A4D6-73BDB35BBAE9}">
  <dimension ref="A1:N792"/>
  <sheetViews>
    <sheetView tabSelected="1" view="pageBreakPreview" topLeftCell="A727" zoomScaleNormal="100" zoomScaleSheetLayoutView="100" workbookViewId="0">
      <selection activeCell="C750" sqref="C750:H750"/>
    </sheetView>
  </sheetViews>
  <sheetFormatPr baseColWidth="10" defaultColWidth="9.140625" defaultRowHeight="15" x14ac:dyDescent="0.25"/>
  <cols>
    <col min="1" max="1" width="20.140625" customWidth="1"/>
    <col min="2" max="2" width="10.28515625" bestFit="1" customWidth="1"/>
    <col min="3" max="3" width="12.5703125" customWidth="1"/>
    <col min="4" max="4" width="11.5703125" bestFit="1" customWidth="1"/>
    <col min="5" max="5" width="14" bestFit="1" customWidth="1"/>
    <col min="6" max="6" width="11.85546875" bestFit="1" customWidth="1"/>
    <col min="7" max="7" width="11.85546875" customWidth="1"/>
    <col min="8" max="8" width="18.28515625" customWidth="1"/>
    <col min="10" max="10" width="16.5703125" customWidth="1"/>
    <col min="11" max="11" width="13" bestFit="1" customWidth="1"/>
    <col min="12" max="12" width="16.5703125" bestFit="1" customWidth="1"/>
  </cols>
  <sheetData>
    <row r="1" spans="1:12" x14ac:dyDescent="0.25">
      <c r="A1" s="73" t="s">
        <v>0</v>
      </c>
      <c r="B1" s="73"/>
      <c r="C1" s="73"/>
      <c r="D1" s="73"/>
      <c r="E1" s="73"/>
      <c r="F1" s="73"/>
      <c r="G1" s="73"/>
      <c r="H1" s="73"/>
    </row>
    <row r="2" spans="1:12" ht="15" customHeight="1" x14ac:dyDescent="0.25">
      <c r="A2" s="74" t="s">
        <v>39</v>
      </c>
      <c r="B2" s="74"/>
      <c r="C2" s="74"/>
      <c r="D2" s="74"/>
      <c r="E2" s="74"/>
      <c r="F2" s="74"/>
      <c r="G2" s="74"/>
      <c r="H2" s="74"/>
    </row>
    <row r="3" spans="1:12" x14ac:dyDescent="0.25">
      <c r="A3" s="74" t="s">
        <v>70</v>
      </c>
      <c r="B3" s="74"/>
      <c r="C3" s="74"/>
      <c r="D3" s="74"/>
      <c r="E3" s="74"/>
      <c r="F3" s="74"/>
      <c r="G3" s="74"/>
      <c r="H3" s="74"/>
    </row>
    <row r="4" spans="1:12" x14ac:dyDescent="0.25">
      <c r="A4" s="75" t="s">
        <v>71</v>
      </c>
      <c r="B4" s="75"/>
      <c r="C4" s="75"/>
      <c r="D4" s="75"/>
      <c r="E4" s="75"/>
      <c r="F4" s="75"/>
      <c r="G4" s="75"/>
      <c r="H4" s="75"/>
    </row>
    <row r="5" spans="1:12" ht="46.5" customHeight="1" x14ac:dyDescent="0.25">
      <c r="A5" s="4" t="s">
        <v>1</v>
      </c>
      <c r="B5" s="1"/>
      <c r="C5" s="68" t="s">
        <v>72</v>
      </c>
      <c r="D5" s="68"/>
      <c r="E5" s="68"/>
      <c r="F5" s="68"/>
      <c r="G5" s="68"/>
      <c r="H5" s="68"/>
    </row>
    <row r="6" spans="1:12" x14ac:dyDescent="0.25">
      <c r="A6" s="5" t="s">
        <v>2</v>
      </c>
      <c r="B6" s="6">
        <v>8.1</v>
      </c>
      <c r="C6" s="69" t="s">
        <v>48</v>
      </c>
      <c r="D6" s="69"/>
      <c r="E6" s="69"/>
      <c r="F6" s="69"/>
      <c r="G6" s="69"/>
      <c r="H6" s="69"/>
    </row>
    <row r="7" spans="1:12" ht="15" customHeight="1" x14ac:dyDescent="0.25">
      <c r="A7" s="5" t="s">
        <v>3</v>
      </c>
      <c r="B7" s="5" t="s">
        <v>40</v>
      </c>
      <c r="C7" s="7"/>
      <c r="D7" s="7"/>
      <c r="E7" s="7"/>
      <c r="F7" s="7"/>
      <c r="G7" s="7"/>
      <c r="H7" s="7"/>
    </row>
    <row r="8" spans="1:12" x14ac:dyDescent="0.25">
      <c r="A8" s="1"/>
      <c r="B8" s="1"/>
      <c r="C8" s="1"/>
      <c r="D8" s="2"/>
      <c r="E8" s="3"/>
      <c r="F8" s="3"/>
      <c r="G8" s="3"/>
      <c r="H8" s="51"/>
    </row>
    <row r="9" spans="1:12" x14ac:dyDescent="0.25">
      <c r="A9" s="5" t="s">
        <v>5</v>
      </c>
      <c r="B9" s="1"/>
      <c r="C9" s="1"/>
      <c r="D9" s="2"/>
      <c r="E9" s="1"/>
      <c r="F9" s="2"/>
      <c r="G9" s="2"/>
      <c r="H9" s="2"/>
    </row>
    <row r="10" spans="1:12" ht="25.5" x14ac:dyDescent="0.25">
      <c r="A10" s="9" t="s">
        <v>6</v>
      </c>
      <c r="B10" s="9" t="s">
        <v>7</v>
      </c>
      <c r="C10" s="9" t="s">
        <v>8</v>
      </c>
      <c r="D10" s="31" t="s">
        <v>9</v>
      </c>
      <c r="E10" s="9" t="s">
        <v>27</v>
      </c>
      <c r="F10" s="70" t="s">
        <v>10</v>
      </c>
      <c r="G10" s="71"/>
      <c r="H10" s="10" t="s">
        <v>11</v>
      </c>
    </row>
    <row r="11" spans="1:12" x14ac:dyDescent="0.25">
      <c r="A11" s="11" t="s">
        <v>12</v>
      </c>
      <c r="B11" s="11"/>
      <c r="C11" s="11"/>
      <c r="D11" s="12">
        <v>589.22</v>
      </c>
      <c r="E11" s="32">
        <v>1</v>
      </c>
      <c r="F11" s="66">
        <f>+D11*E11</f>
        <v>589.22</v>
      </c>
      <c r="G11" s="66"/>
      <c r="H11" s="13"/>
      <c r="L11" s="41"/>
    </row>
    <row r="12" spans="1:12" x14ac:dyDescent="0.25">
      <c r="A12" s="11"/>
      <c r="B12" s="11"/>
      <c r="C12" s="11"/>
      <c r="D12" s="12"/>
      <c r="E12" s="32"/>
      <c r="F12" s="66"/>
      <c r="G12" s="66"/>
      <c r="H12" s="14"/>
      <c r="L12" s="41"/>
    </row>
    <row r="13" spans="1:12" x14ac:dyDescent="0.25">
      <c r="A13" s="1"/>
      <c r="B13" s="1"/>
      <c r="C13" s="1"/>
      <c r="D13" s="2"/>
      <c r="E13" s="1"/>
      <c r="F13" s="42" t="s">
        <v>13</v>
      </c>
      <c r="G13" s="42"/>
      <c r="H13" s="15">
        <f>SUM(F11:F12)</f>
        <v>589.22</v>
      </c>
      <c r="L13" s="49"/>
    </row>
    <row r="14" spans="1:12" x14ac:dyDescent="0.25">
      <c r="A14" s="5" t="s">
        <v>14</v>
      </c>
      <c r="B14" s="1"/>
      <c r="C14" s="1"/>
      <c r="D14" s="2"/>
      <c r="E14" s="1"/>
      <c r="F14" s="2"/>
      <c r="G14" s="2"/>
      <c r="H14" s="2"/>
      <c r="L14" s="41"/>
    </row>
    <row r="15" spans="1:12" ht="25.5" x14ac:dyDescent="0.25">
      <c r="A15" s="9" t="s">
        <v>15</v>
      </c>
      <c r="B15" s="9" t="s">
        <v>33</v>
      </c>
      <c r="C15" s="9" t="s">
        <v>16</v>
      </c>
      <c r="D15" s="31" t="s">
        <v>17</v>
      </c>
      <c r="E15" s="9" t="s">
        <v>18</v>
      </c>
      <c r="F15" s="72" t="s">
        <v>10</v>
      </c>
      <c r="G15" s="72"/>
      <c r="H15" s="16"/>
      <c r="L15" s="49"/>
    </row>
    <row r="16" spans="1:12" ht="25.5" x14ac:dyDescent="0.25">
      <c r="A16" s="35" t="s">
        <v>50</v>
      </c>
      <c r="B16" s="11"/>
      <c r="C16" s="17" t="s">
        <v>40</v>
      </c>
      <c r="D16" s="18">
        <v>13120</v>
      </c>
      <c r="E16" s="38">
        <v>1</v>
      </c>
      <c r="F16" s="67">
        <f>+E16*D16</f>
        <v>13120</v>
      </c>
      <c r="G16" s="67"/>
      <c r="H16" s="19"/>
    </row>
    <row r="17" spans="1:8" ht="25.5" customHeight="1" x14ac:dyDescent="0.25">
      <c r="A17" s="39" t="s">
        <v>51</v>
      </c>
      <c r="B17" s="39"/>
      <c r="C17" s="17" t="s">
        <v>40</v>
      </c>
      <c r="D17" s="18">
        <v>7200</v>
      </c>
      <c r="E17" s="38">
        <v>1</v>
      </c>
      <c r="F17" s="67">
        <f t="shared" ref="F17:F21" si="0">+E17*D17</f>
        <v>7200</v>
      </c>
      <c r="G17" s="67"/>
      <c r="H17" s="19"/>
    </row>
    <row r="18" spans="1:8" x14ac:dyDescent="0.25">
      <c r="A18" s="39" t="s">
        <v>52</v>
      </c>
      <c r="B18" s="39"/>
      <c r="C18" s="17" t="s">
        <v>55</v>
      </c>
      <c r="D18" s="18">
        <v>6200</v>
      </c>
      <c r="E18" s="38">
        <v>0.1</v>
      </c>
      <c r="F18" s="67">
        <f t="shared" si="0"/>
        <v>620</v>
      </c>
      <c r="G18" s="67"/>
      <c r="H18" s="19"/>
    </row>
    <row r="19" spans="1:8" x14ac:dyDescent="0.25">
      <c r="A19" s="39" t="s">
        <v>53</v>
      </c>
      <c r="B19" s="39"/>
      <c r="C19" s="17" t="s">
        <v>40</v>
      </c>
      <c r="D19" s="18">
        <v>6300</v>
      </c>
      <c r="E19" s="38">
        <v>0.5</v>
      </c>
      <c r="F19" s="67">
        <f t="shared" si="0"/>
        <v>3150</v>
      </c>
      <c r="G19" s="67"/>
      <c r="H19" s="19"/>
    </row>
    <row r="20" spans="1:8" x14ac:dyDescent="0.25">
      <c r="A20" s="39" t="s">
        <v>54</v>
      </c>
      <c r="B20" s="39"/>
      <c r="C20" s="17" t="s">
        <v>43</v>
      </c>
      <c r="D20" s="18">
        <v>255400</v>
      </c>
      <c r="E20" s="50">
        <v>8.0000000000000002E-3</v>
      </c>
      <c r="F20" s="67">
        <f t="shared" si="0"/>
        <v>2043.2</v>
      </c>
      <c r="G20" s="67"/>
      <c r="H20" s="19"/>
    </row>
    <row r="21" spans="1:8" x14ac:dyDescent="0.25">
      <c r="A21" s="39" t="s">
        <v>56</v>
      </c>
      <c r="B21" s="39"/>
      <c r="C21" s="17" t="s">
        <v>44</v>
      </c>
      <c r="D21" s="18">
        <v>9600</v>
      </c>
      <c r="E21" s="38">
        <v>0.1</v>
      </c>
      <c r="F21" s="67">
        <f t="shared" si="0"/>
        <v>960</v>
      </c>
      <c r="G21" s="67"/>
      <c r="H21" s="19"/>
    </row>
    <row r="22" spans="1:8" x14ac:dyDescent="0.25">
      <c r="A22" s="39"/>
      <c r="B22" s="39"/>
      <c r="C22" s="17"/>
      <c r="D22" s="18"/>
      <c r="E22" s="50"/>
      <c r="F22" s="67">
        <f t="shared" ref="F22:F23" si="1">+E22*D22</f>
        <v>0</v>
      </c>
      <c r="G22" s="67"/>
      <c r="H22" s="19"/>
    </row>
    <row r="23" spans="1:8" x14ac:dyDescent="0.25">
      <c r="A23" s="39"/>
      <c r="B23" s="39"/>
      <c r="C23" s="17"/>
      <c r="D23" s="18"/>
      <c r="E23" s="50"/>
      <c r="F23" s="67">
        <f t="shared" si="1"/>
        <v>0</v>
      </c>
      <c r="G23" s="67"/>
      <c r="H23" s="19"/>
    </row>
    <row r="24" spans="1:8" x14ac:dyDescent="0.25">
      <c r="A24" s="39"/>
      <c r="B24" s="39"/>
      <c r="C24" s="17"/>
      <c r="D24" s="18"/>
      <c r="E24" s="50"/>
      <c r="F24" s="67"/>
      <c r="G24" s="67"/>
      <c r="H24" s="19"/>
    </row>
    <row r="25" spans="1:8" x14ac:dyDescent="0.25">
      <c r="A25" s="1"/>
      <c r="B25" s="1"/>
      <c r="C25" s="1"/>
      <c r="D25" s="2"/>
      <c r="E25" s="1"/>
      <c r="F25" s="61" t="s">
        <v>13</v>
      </c>
      <c r="G25" s="61"/>
      <c r="H25" s="15">
        <f>+SUM(F16:F24)</f>
        <v>27093.200000000001</v>
      </c>
    </row>
    <row r="26" spans="1:8" x14ac:dyDescent="0.25">
      <c r="A26" s="5" t="s">
        <v>19</v>
      </c>
      <c r="B26" s="1"/>
      <c r="C26" s="1"/>
      <c r="D26" s="2"/>
      <c r="E26" s="1"/>
      <c r="F26" s="2"/>
      <c r="G26" s="2"/>
      <c r="H26" s="2"/>
    </row>
    <row r="27" spans="1:8" ht="25.5" x14ac:dyDescent="0.25">
      <c r="A27" s="9" t="s">
        <v>20</v>
      </c>
      <c r="B27" s="9" t="s">
        <v>21</v>
      </c>
      <c r="C27" s="9" t="s">
        <v>22</v>
      </c>
      <c r="D27" s="31" t="s">
        <v>23</v>
      </c>
      <c r="E27" s="9" t="s">
        <v>24</v>
      </c>
      <c r="F27" s="59" t="s">
        <v>10</v>
      </c>
      <c r="G27" s="60"/>
      <c r="H27" s="16"/>
    </row>
    <row r="28" spans="1:8" x14ac:dyDescent="0.25">
      <c r="A28" s="34"/>
      <c r="B28" s="9"/>
      <c r="C28" s="9"/>
      <c r="D28" s="10"/>
      <c r="E28" s="28"/>
      <c r="F28" s="61"/>
      <c r="G28" s="61"/>
      <c r="H28" s="19"/>
    </row>
    <row r="29" spans="1:8" x14ac:dyDescent="0.25">
      <c r="A29" s="11"/>
      <c r="B29" s="11"/>
      <c r="C29" s="11"/>
      <c r="D29" s="20"/>
      <c r="E29" s="21"/>
      <c r="F29" s="62"/>
      <c r="G29" s="62"/>
      <c r="H29" s="19"/>
    </row>
    <row r="30" spans="1:8" x14ac:dyDescent="0.25">
      <c r="A30" s="1"/>
      <c r="B30" s="1"/>
      <c r="C30" s="1"/>
      <c r="D30" s="2"/>
      <c r="E30" s="1"/>
      <c r="F30" s="42" t="s">
        <v>13</v>
      </c>
      <c r="G30" s="42"/>
      <c r="H30" s="15">
        <f>+F28</f>
        <v>0</v>
      </c>
    </row>
    <row r="31" spans="1:8" x14ac:dyDescent="0.25">
      <c r="A31" s="5" t="s">
        <v>25</v>
      </c>
      <c r="B31" s="1"/>
      <c r="C31" s="1"/>
      <c r="D31" s="2"/>
      <c r="E31" s="1"/>
      <c r="F31" s="2"/>
      <c r="G31" s="2"/>
      <c r="H31" s="2"/>
    </row>
    <row r="32" spans="1:8" ht="25.5" x14ac:dyDescent="0.25">
      <c r="A32" s="9" t="s">
        <v>26</v>
      </c>
      <c r="B32" s="9" t="s">
        <v>28</v>
      </c>
      <c r="C32" s="9" t="s">
        <v>34</v>
      </c>
      <c r="D32" s="31" t="s">
        <v>35</v>
      </c>
      <c r="E32" s="33" t="s">
        <v>36</v>
      </c>
      <c r="F32" s="31" t="s">
        <v>37</v>
      </c>
      <c r="G32" s="47" t="s">
        <v>38</v>
      </c>
      <c r="H32" s="16"/>
    </row>
    <row r="33" spans="1:11" x14ac:dyDescent="0.25">
      <c r="A33" s="35" t="s">
        <v>46</v>
      </c>
      <c r="B33" s="36">
        <v>1</v>
      </c>
      <c r="C33" s="37">
        <f>+C34*2</f>
        <v>77332</v>
      </c>
      <c r="D33" s="32">
        <v>0.75</v>
      </c>
      <c r="E33" s="37">
        <f>+C33*1.75</f>
        <v>135331</v>
      </c>
      <c r="F33" s="24">
        <v>18</v>
      </c>
      <c r="G33" s="24">
        <f>+E33/F33</f>
        <v>7518.3888888888887</v>
      </c>
      <c r="H33" s="19"/>
    </row>
    <row r="34" spans="1:11" x14ac:dyDescent="0.25">
      <c r="A34" s="11" t="s">
        <v>49</v>
      </c>
      <c r="B34" s="36">
        <v>1</v>
      </c>
      <c r="C34" s="37">
        <v>38666</v>
      </c>
      <c r="D34" s="32">
        <v>0.75</v>
      </c>
      <c r="E34" s="37">
        <f>+C34*1*1.75</f>
        <v>67665.5</v>
      </c>
      <c r="F34" s="24">
        <v>18</v>
      </c>
      <c r="G34" s="24">
        <f>+E34/F34</f>
        <v>3759.1944444444443</v>
      </c>
      <c r="H34" s="19"/>
    </row>
    <row r="35" spans="1:11" x14ac:dyDescent="0.25">
      <c r="A35" s="11"/>
      <c r="B35" s="21"/>
      <c r="C35" s="17"/>
      <c r="D35" s="22"/>
      <c r="E35" s="23"/>
      <c r="F35" s="24"/>
      <c r="G35" s="24"/>
      <c r="H35" s="19"/>
    </row>
    <row r="36" spans="1:11" x14ac:dyDescent="0.25">
      <c r="A36" s="11"/>
      <c r="B36" s="25"/>
      <c r="C36" s="11"/>
      <c r="D36" s="12"/>
      <c r="E36" s="11"/>
      <c r="F36" s="12"/>
      <c r="G36" s="12"/>
      <c r="H36" s="19"/>
    </row>
    <row r="37" spans="1:11" x14ac:dyDescent="0.25">
      <c r="A37" s="1"/>
      <c r="B37" s="26"/>
      <c r="C37" s="1"/>
      <c r="D37" s="27"/>
      <c r="E37" s="1"/>
      <c r="F37" s="42" t="s">
        <v>13</v>
      </c>
      <c r="G37" s="42"/>
      <c r="H37" s="28">
        <f>+G33+G34</f>
        <v>11277.583333333332</v>
      </c>
    </row>
    <row r="38" spans="1:11" x14ac:dyDescent="0.25">
      <c r="A38" s="1"/>
      <c r="B38" s="26"/>
      <c r="C38" s="48"/>
      <c r="D38" s="27"/>
      <c r="E38" s="1"/>
      <c r="F38" s="27"/>
      <c r="G38" s="27"/>
      <c r="H38" s="29"/>
    </row>
    <row r="39" spans="1:11" x14ac:dyDescent="0.25">
      <c r="A39" s="1"/>
      <c r="B39" s="27"/>
      <c r="C39" s="1"/>
      <c r="D39" s="63" t="s">
        <v>29</v>
      </c>
      <c r="E39" s="63"/>
      <c r="F39" s="64"/>
      <c r="G39" s="43"/>
      <c r="H39" s="15">
        <f>+H13+H25+H30+H37</f>
        <v>38960.003333333334</v>
      </c>
    </row>
    <row r="40" spans="1:11" x14ac:dyDescent="0.25">
      <c r="A40" s="1"/>
      <c r="B40" s="2"/>
      <c r="C40" s="1"/>
      <c r="D40" s="2"/>
      <c r="E40" s="3"/>
      <c r="F40" s="3"/>
      <c r="G40" s="3"/>
    </row>
    <row r="41" spans="1:11" x14ac:dyDescent="0.25">
      <c r="A41" s="1"/>
      <c r="B41" s="2"/>
      <c r="C41" s="1"/>
      <c r="D41" s="2"/>
      <c r="E41" s="3"/>
      <c r="F41" s="3"/>
      <c r="G41" s="3"/>
      <c r="H41" s="52"/>
    </row>
    <row r="42" spans="1:11" x14ac:dyDescent="0.25">
      <c r="A42" s="1"/>
      <c r="B42" s="2"/>
      <c r="C42" s="1"/>
      <c r="D42" s="2"/>
      <c r="E42" s="3"/>
      <c r="F42" s="3"/>
      <c r="G42" s="3"/>
      <c r="H42" s="40"/>
      <c r="K42" s="41"/>
    </row>
    <row r="43" spans="1:11" x14ac:dyDescent="0.25">
      <c r="A43" s="30"/>
      <c r="B43" s="30"/>
      <c r="C43" s="1"/>
      <c r="D43" s="2"/>
      <c r="E43" s="3"/>
      <c r="F43" s="3"/>
      <c r="G43" s="3"/>
    </row>
    <row r="44" spans="1:11" x14ac:dyDescent="0.25">
      <c r="A44" s="30"/>
      <c r="B44" s="30"/>
      <c r="C44" s="1"/>
      <c r="D44" s="2"/>
      <c r="E44" s="3"/>
      <c r="F44" s="3"/>
      <c r="G44" s="3"/>
      <c r="K44" s="40"/>
    </row>
    <row r="45" spans="1:11" x14ac:dyDescent="0.25">
      <c r="A45" s="65" t="s">
        <v>30</v>
      </c>
      <c r="B45" s="65"/>
      <c r="C45" s="65"/>
      <c r="D45" s="65"/>
      <c r="E45" s="65"/>
      <c r="F45" s="3"/>
      <c r="G45" s="3"/>
    </row>
    <row r="46" spans="1:11" x14ac:dyDescent="0.25">
      <c r="A46" s="65" t="s">
        <v>31</v>
      </c>
      <c r="B46" s="65"/>
      <c r="C46" s="65"/>
      <c r="D46" s="45"/>
      <c r="E46" s="46"/>
      <c r="F46" s="3"/>
      <c r="G46" s="3"/>
    </row>
    <row r="47" spans="1:11" x14ac:dyDescent="0.25">
      <c r="A47" s="65" t="s">
        <v>32</v>
      </c>
      <c r="B47" s="65"/>
      <c r="C47" s="65"/>
      <c r="D47" s="45"/>
      <c r="E47" s="46"/>
    </row>
    <row r="48" spans="1:11" x14ac:dyDescent="0.25">
      <c r="A48" s="73" t="s">
        <v>0</v>
      </c>
      <c r="B48" s="73"/>
      <c r="C48" s="73"/>
      <c r="D48" s="73"/>
      <c r="E48" s="73"/>
      <c r="F48" s="73"/>
      <c r="G48" s="73"/>
      <c r="H48" s="73"/>
    </row>
    <row r="49" spans="1:8" ht="15" customHeight="1" x14ac:dyDescent="0.25">
      <c r="A49" s="74" t="s">
        <v>39</v>
      </c>
      <c r="B49" s="74"/>
      <c r="C49" s="74"/>
      <c r="D49" s="74"/>
      <c r="E49" s="74"/>
      <c r="F49" s="74"/>
      <c r="G49" s="74"/>
      <c r="H49" s="74"/>
    </row>
    <row r="50" spans="1:8" ht="15" customHeight="1" x14ac:dyDescent="0.25">
      <c r="A50" s="74" t="s">
        <v>70</v>
      </c>
      <c r="B50" s="74"/>
      <c r="C50" s="74"/>
      <c r="D50" s="74"/>
      <c r="E50" s="74"/>
      <c r="F50" s="74"/>
      <c r="G50" s="74"/>
      <c r="H50" s="74"/>
    </row>
    <row r="51" spans="1:8" x14ac:dyDescent="0.25">
      <c r="A51" s="75" t="s">
        <v>71</v>
      </c>
      <c r="B51" s="75"/>
      <c r="C51" s="75"/>
      <c r="D51" s="75"/>
      <c r="E51" s="75"/>
      <c r="F51" s="75"/>
      <c r="G51" s="75"/>
      <c r="H51" s="75"/>
    </row>
    <row r="52" spans="1:8" ht="39.75" customHeight="1" x14ac:dyDescent="0.25">
      <c r="A52" s="4" t="s">
        <v>1</v>
      </c>
      <c r="B52" s="1"/>
      <c r="C52" s="68" t="s">
        <v>72</v>
      </c>
      <c r="D52" s="68"/>
      <c r="E52" s="68"/>
      <c r="F52" s="68"/>
      <c r="G52" s="68"/>
      <c r="H52" s="68"/>
    </row>
    <row r="53" spans="1:8" x14ac:dyDescent="0.25">
      <c r="A53" s="5" t="s">
        <v>2</v>
      </c>
      <c r="B53" s="6">
        <v>8.1999999999999993</v>
      </c>
      <c r="C53" s="69" t="s">
        <v>73</v>
      </c>
      <c r="D53" s="69"/>
      <c r="E53" s="69"/>
      <c r="F53" s="69"/>
      <c r="G53" s="69"/>
      <c r="H53" s="69"/>
    </row>
    <row r="54" spans="1:8" x14ac:dyDescent="0.25">
      <c r="A54" s="5" t="s">
        <v>3</v>
      </c>
      <c r="B54" s="5" t="s">
        <v>4</v>
      </c>
      <c r="C54" s="7"/>
      <c r="D54" s="7"/>
      <c r="E54" s="7"/>
      <c r="F54" s="7"/>
      <c r="G54" s="7"/>
      <c r="H54" s="7"/>
    </row>
    <row r="55" spans="1:8" x14ac:dyDescent="0.25">
      <c r="A55" s="1"/>
      <c r="B55" s="1"/>
      <c r="C55" s="1"/>
      <c r="D55" s="2"/>
      <c r="E55" s="3"/>
      <c r="F55" s="3"/>
      <c r="G55" s="3"/>
      <c r="H55" s="8"/>
    </row>
    <row r="56" spans="1:8" x14ac:dyDescent="0.25">
      <c r="A56" s="5" t="s">
        <v>5</v>
      </c>
      <c r="B56" s="1"/>
      <c r="C56" s="1"/>
      <c r="D56" s="2"/>
      <c r="E56" s="1"/>
      <c r="F56" s="2"/>
      <c r="G56" s="2"/>
      <c r="H56" s="2"/>
    </row>
    <row r="57" spans="1:8" ht="25.5" x14ac:dyDescent="0.25">
      <c r="A57" s="9" t="s">
        <v>6</v>
      </c>
      <c r="B57" s="9" t="s">
        <v>7</v>
      </c>
      <c r="C57" s="9" t="s">
        <v>8</v>
      </c>
      <c r="D57" s="31" t="s">
        <v>9</v>
      </c>
      <c r="E57" s="9" t="s">
        <v>27</v>
      </c>
      <c r="F57" s="70" t="s">
        <v>10</v>
      </c>
      <c r="G57" s="71"/>
      <c r="H57" s="10" t="s">
        <v>11</v>
      </c>
    </row>
    <row r="58" spans="1:8" x14ac:dyDescent="0.25">
      <c r="A58" s="11" t="s">
        <v>12</v>
      </c>
      <c r="B58" s="11"/>
      <c r="C58" s="11"/>
      <c r="D58" s="12">
        <v>151.58000000000001</v>
      </c>
      <c r="E58" s="32">
        <v>1</v>
      </c>
      <c r="F58" s="66">
        <f>+D58*E58</f>
        <v>151.58000000000001</v>
      </c>
      <c r="G58" s="66"/>
      <c r="H58" s="13"/>
    </row>
    <row r="59" spans="1:8" x14ac:dyDescent="0.25">
      <c r="A59" s="11"/>
      <c r="B59" s="11"/>
      <c r="C59" s="11"/>
      <c r="D59" s="12"/>
      <c r="E59" s="32"/>
      <c r="F59" s="66"/>
      <c r="G59" s="66"/>
      <c r="H59" s="14"/>
    </row>
    <row r="60" spans="1:8" x14ac:dyDescent="0.25">
      <c r="A60" s="1"/>
      <c r="B60" s="1"/>
      <c r="C60" s="1"/>
      <c r="D60" s="2"/>
      <c r="E60" s="1"/>
      <c r="F60" s="42" t="s">
        <v>13</v>
      </c>
      <c r="G60" s="42"/>
      <c r="H60" s="15">
        <f>SUM(F58:F59)</f>
        <v>151.58000000000001</v>
      </c>
    </row>
    <row r="61" spans="1:8" x14ac:dyDescent="0.25">
      <c r="A61" s="5" t="s">
        <v>14</v>
      </c>
      <c r="B61" s="1"/>
      <c r="C61" s="1"/>
      <c r="D61" s="2"/>
      <c r="E61" s="1"/>
      <c r="F61" s="2"/>
      <c r="G61" s="2"/>
      <c r="H61" s="2"/>
    </row>
    <row r="62" spans="1:8" ht="25.5" x14ac:dyDescent="0.25">
      <c r="A62" s="9" t="s">
        <v>15</v>
      </c>
      <c r="B62" s="9" t="s">
        <v>33</v>
      </c>
      <c r="C62" s="9" t="s">
        <v>16</v>
      </c>
      <c r="D62" s="31" t="s">
        <v>17</v>
      </c>
      <c r="E62" s="9" t="s">
        <v>18</v>
      </c>
      <c r="F62" s="72" t="s">
        <v>10</v>
      </c>
      <c r="G62" s="72"/>
      <c r="H62" s="16"/>
    </row>
    <row r="63" spans="1:8" x14ac:dyDescent="0.25">
      <c r="A63" s="35" t="s">
        <v>74</v>
      </c>
      <c r="B63" s="11"/>
      <c r="C63" s="17" t="s">
        <v>4</v>
      </c>
      <c r="D63" s="18">
        <v>8963</v>
      </c>
      <c r="E63" s="38">
        <v>1</v>
      </c>
      <c r="F63" s="67">
        <f>+D63*E63</f>
        <v>8963</v>
      </c>
      <c r="G63" s="67"/>
      <c r="H63" s="19"/>
    </row>
    <row r="64" spans="1:8" x14ac:dyDescent="0.25">
      <c r="A64" s="39"/>
      <c r="B64" s="39"/>
      <c r="C64" s="17"/>
      <c r="D64" s="18"/>
      <c r="E64" s="38"/>
      <c r="F64" s="67"/>
      <c r="G64" s="67"/>
      <c r="H64" s="19"/>
    </row>
    <row r="65" spans="1:8" x14ac:dyDescent="0.25">
      <c r="A65" s="39"/>
      <c r="B65" s="39"/>
      <c r="C65" s="17"/>
      <c r="D65" s="18"/>
      <c r="E65" s="38"/>
      <c r="F65" s="67"/>
      <c r="G65" s="67"/>
      <c r="H65" s="19"/>
    </row>
    <row r="66" spans="1:8" x14ac:dyDescent="0.25">
      <c r="A66" s="39"/>
      <c r="B66" s="39"/>
      <c r="C66" s="17"/>
      <c r="D66" s="18"/>
      <c r="E66" s="50"/>
      <c r="F66" s="67"/>
      <c r="G66" s="67"/>
      <c r="H66" s="19"/>
    </row>
    <row r="67" spans="1:8" x14ac:dyDescent="0.25">
      <c r="A67" s="39"/>
      <c r="B67" s="39"/>
      <c r="C67" s="17"/>
      <c r="D67" s="18"/>
      <c r="E67" s="50"/>
      <c r="F67" s="67"/>
      <c r="G67" s="67"/>
      <c r="H67" s="19"/>
    </row>
    <row r="68" spans="1:8" x14ac:dyDescent="0.25">
      <c r="A68" s="39"/>
      <c r="B68" s="39"/>
      <c r="C68" s="17"/>
      <c r="D68" s="18"/>
      <c r="E68" s="50"/>
      <c r="F68" s="67"/>
      <c r="G68" s="67"/>
      <c r="H68" s="19"/>
    </row>
    <row r="69" spans="1:8" x14ac:dyDescent="0.25">
      <c r="A69" s="39"/>
      <c r="B69" s="39"/>
      <c r="C69" s="17"/>
      <c r="D69" s="18"/>
      <c r="E69" s="50"/>
      <c r="F69" s="67"/>
      <c r="G69" s="67"/>
      <c r="H69" s="19"/>
    </row>
    <row r="70" spans="1:8" x14ac:dyDescent="0.25">
      <c r="A70" s="39"/>
      <c r="B70" s="39"/>
      <c r="C70" s="17"/>
      <c r="D70" s="18"/>
      <c r="E70" s="50"/>
      <c r="F70" s="67"/>
      <c r="G70" s="67"/>
      <c r="H70" s="19"/>
    </row>
    <row r="71" spans="1:8" x14ac:dyDescent="0.25">
      <c r="A71" s="39"/>
      <c r="B71" s="39"/>
      <c r="C71" s="17"/>
      <c r="D71" s="18"/>
      <c r="E71" s="50"/>
      <c r="F71" s="67"/>
      <c r="G71" s="67"/>
      <c r="H71" s="19"/>
    </row>
    <row r="72" spans="1:8" x14ac:dyDescent="0.25">
      <c r="A72" s="39"/>
      <c r="B72" s="39"/>
      <c r="C72" s="17"/>
      <c r="D72" s="18"/>
      <c r="E72" s="38"/>
      <c r="F72" s="67"/>
      <c r="G72" s="67"/>
      <c r="H72" s="19"/>
    </row>
    <row r="73" spans="1:8" x14ac:dyDescent="0.25">
      <c r="A73" s="39"/>
      <c r="B73" s="39"/>
      <c r="C73" s="17"/>
      <c r="D73" s="18"/>
      <c r="E73" s="38"/>
      <c r="F73" s="67"/>
      <c r="G73" s="67"/>
      <c r="H73" s="19"/>
    </row>
    <row r="74" spans="1:8" x14ac:dyDescent="0.25">
      <c r="A74" s="1"/>
      <c r="B74" s="1"/>
      <c r="C74" s="1"/>
      <c r="D74" s="2"/>
      <c r="E74" s="1"/>
      <c r="F74" s="61" t="s">
        <v>13</v>
      </c>
      <c r="G74" s="61"/>
      <c r="H74" s="15">
        <f>+SUM(F63:F73)</f>
        <v>8963</v>
      </c>
    </row>
    <row r="75" spans="1:8" x14ac:dyDescent="0.25">
      <c r="A75" s="5" t="s">
        <v>19</v>
      </c>
      <c r="B75" s="1"/>
      <c r="C75" s="1"/>
      <c r="D75" s="2"/>
      <c r="E75" s="1"/>
      <c r="F75" s="2"/>
      <c r="G75" s="2"/>
      <c r="H75" s="2"/>
    </row>
    <row r="76" spans="1:8" ht="25.5" x14ac:dyDescent="0.25">
      <c r="A76" s="9" t="s">
        <v>20</v>
      </c>
      <c r="B76" s="9" t="s">
        <v>21</v>
      </c>
      <c r="C76" s="9" t="s">
        <v>22</v>
      </c>
      <c r="D76" s="31" t="s">
        <v>23</v>
      </c>
      <c r="E76" s="9" t="s">
        <v>24</v>
      </c>
      <c r="F76" s="59" t="s">
        <v>10</v>
      </c>
      <c r="G76" s="60"/>
      <c r="H76" s="16"/>
    </row>
    <row r="77" spans="1:8" x14ac:dyDescent="0.25">
      <c r="A77" s="34" t="s">
        <v>47</v>
      </c>
      <c r="B77" s="9">
        <v>0</v>
      </c>
      <c r="C77" s="9">
        <v>0</v>
      </c>
      <c r="D77" s="10"/>
      <c r="E77" s="28">
        <v>0</v>
      </c>
      <c r="F77" s="61">
        <f>+E77*C77</f>
        <v>0</v>
      </c>
      <c r="G77" s="61"/>
      <c r="H77" s="19"/>
    </row>
    <row r="78" spans="1:8" x14ac:dyDescent="0.25">
      <c r="A78" s="11"/>
      <c r="B78" s="11"/>
      <c r="C78" s="11"/>
      <c r="D78" s="20"/>
      <c r="E78" s="21"/>
      <c r="F78" s="62"/>
      <c r="G78" s="62"/>
      <c r="H78" s="19"/>
    </row>
    <row r="79" spans="1:8" x14ac:dyDescent="0.25">
      <c r="A79" s="1"/>
      <c r="B79" s="1"/>
      <c r="C79" s="1"/>
      <c r="D79" s="2"/>
      <c r="E79" s="1"/>
      <c r="F79" s="42" t="s">
        <v>13</v>
      </c>
      <c r="G79" s="42"/>
      <c r="H79" s="15">
        <f>+F77</f>
        <v>0</v>
      </c>
    </row>
    <row r="80" spans="1:8" x14ac:dyDescent="0.25">
      <c r="A80" s="5" t="s">
        <v>25</v>
      </c>
      <c r="B80" s="1"/>
      <c r="C80" s="1"/>
      <c r="D80" s="2"/>
      <c r="E80" s="1"/>
      <c r="F80" s="2"/>
      <c r="G80" s="2"/>
      <c r="H80" s="2"/>
    </row>
    <row r="81" spans="1:8" ht="25.5" x14ac:dyDescent="0.25">
      <c r="A81" s="9" t="s">
        <v>26</v>
      </c>
      <c r="B81" s="9" t="s">
        <v>28</v>
      </c>
      <c r="C81" s="9" t="s">
        <v>34</v>
      </c>
      <c r="D81" s="31" t="s">
        <v>35</v>
      </c>
      <c r="E81" s="33" t="s">
        <v>36</v>
      </c>
      <c r="F81" s="31" t="s">
        <v>37</v>
      </c>
      <c r="G81" s="47" t="s">
        <v>38</v>
      </c>
      <c r="H81" s="16"/>
    </row>
    <row r="82" spans="1:8" x14ac:dyDescent="0.25">
      <c r="A82" s="35" t="s">
        <v>46</v>
      </c>
      <c r="B82" s="36">
        <v>1</v>
      </c>
      <c r="C82" s="37">
        <f>+C83*2</f>
        <v>77332</v>
      </c>
      <c r="D82" s="32">
        <v>0.75</v>
      </c>
      <c r="E82" s="37">
        <f>+C82*1.75</f>
        <v>135331</v>
      </c>
      <c r="F82" s="24">
        <v>110</v>
      </c>
      <c r="G82" s="24">
        <f>+E82/F82</f>
        <v>1230.2818181818182</v>
      </c>
      <c r="H82" s="19"/>
    </row>
    <row r="83" spans="1:8" x14ac:dyDescent="0.25">
      <c r="A83" s="11" t="s">
        <v>49</v>
      </c>
      <c r="B83" s="36">
        <v>1</v>
      </c>
      <c r="C83" s="37">
        <v>38666</v>
      </c>
      <c r="D83" s="32">
        <v>0.75</v>
      </c>
      <c r="E83" s="37">
        <f>+C83*1*1.75</f>
        <v>67665.5</v>
      </c>
      <c r="F83" s="24">
        <v>110</v>
      </c>
      <c r="G83" s="24">
        <f>+E83/F83</f>
        <v>615.14090909090908</v>
      </c>
      <c r="H83" s="19"/>
    </row>
    <row r="84" spans="1:8" x14ac:dyDescent="0.25">
      <c r="A84" s="11"/>
      <c r="B84" s="21"/>
      <c r="C84" s="17"/>
      <c r="D84" s="22"/>
      <c r="E84" s="23"/>
      <c r="F84" s="24"/>
      <c r="G84" s="24"/>
      <c r="H84" s="19"/>
    </row>
    <row r="85" spans="1:8" x14ac:dyDescent="0.25">
      <c r="A85" s="11"/>
      <c r="B85" s="25"/>
      <c r="C85" s="11"/>
      <c r="D85" s="12"/>
      <c r="E85" s="11"/>
      <c r="F85" s="12"/>
      <c r="G85" s="12"/>
      <c r="H85" s="19"/>
    </row>
    <row r="86" spans="1:8" x14ac:dyDescent="0.25">
      <c r="A86" s="1"/>
      <c r="B86" s="26"/>
      <c r="C86" s="1"/>
      <c r="D86" s="27"/>
      <c r="E86" s="1"/>
      <c r="F86" s="42" t="s">
        <v>13</v>
      </c>
      <c r="G86" s="42"/>
      <c r="H86" s="28">
        <f>+G82+G83</f>
        <v>1845.4227272727271</v>
      </c>
    </row>
    <row r="87" spans="1:8" x14ac:dyDescent="0.25">
      <c r="A87" s="1"/>
      <c r="B87" s="26"/>
      <c r="C87" s="48"/>
      <c r="D87" s="27"/>
      <c r="E87" s="1"/>
      <c r="F87" s="27"/>
      <c r="G87" s="27"/>
      <c r="H87" s="29"/>
    </row>
    <row r="88" spans="1:8" x14ac:dyDescent="0.25">
      <c r="A88" s="1"/>
      <c r="B88" s="27"/>
      <c r="C88" s="1"/>
      <c r="D88" s="63" t="s">
        <v>29</v>
      </c>
      <c r="E88" s="63"/>
      <c r="F88" s="64"/>
      <c r="G88" s="43"/>
      <c r="H88" s="15">
        <f>+H60+H74+H79+H86</f>
        <v>10960.002727272727</v>
      </c>
    </row>
    <row r="89" spans="1:8" x14ac:dyDescent="0.25">
      <c r="A89" s="1"/>
      <c r="B89" s="2"/>
      <c r="C89" s="1"/>
      <c r="D89" s="2"/>
      <c r="E89" s="3"/>
      <c r="F89" s="3"/>
      <c r="G89" s="3"/>
    </row>
    <row r="90" spans="1:8" x14ac:dyDescent="0.25">
      <c r="A90" s="1"/>
      <c r="B90" s="2"/>
      <c r="C90" s="1"/>
      <c r="D90" s="2"/>
      <c r="E90" s="3"/>
      <c r="F90" s="3"/>
      <c r="G90" s="3"/>
      <c r="H90" s="52"/>
    </row>
    <row r="91" spans="1:8" x14ac:dyDescent="0.25">
      <c r="A91" s="1"/>
      <c r="B91" s="2"/>
      <c r="C91" s="1"/>
      <c r="D91" s="2"/>
      <c r="E91" s="3"/>
      <c r="F91" s="3"/>
      <c r="G91" s="3"/>
      <c r="H91" s="40"/>
    </row>
    <row r="92" spans="1:8" x14ac:dyDescent="0.25">
      <c r="A92" s="30"/>
      <c r="B92" s="30"/>
      <c r="C92" s="1"/>
      <c r="D92" s="2"/>
      <c r="E92" s="3"/>
      <c r="F92" s="3"/>
      <c r="G92" s="3"/>
      <c r="H92" s="53"/>
    </row>
    <row r="93" spans="1:8" x14ac:dyDescent="0.25">
      <c r="A93" s="30"/>
      <c r="B93" s="30"/>
      <c r="C93" s="1"/>
      <c r="D93" s="2"/>
      <c r="E93" s="3"/>
      <c r="F93" s="3"/>
      <c r="G93" s="3"/>
    </row>
    <row r="94" spans="1:8" x14ac:dyDescent="0.25">
      <c r="A94" s="65" t="s">
        <v>30</v>
      </c>
      <c r="B94" s="65"/>
      <c r="C94" s="65"/>
      <c r="D94" s="65"/>
      <c r="E94" s="65"/>
      <c r="F94" s="3"/>
      <c r="G94" s="3"/>
    </row>
    <row r="95" spans="1:8" x14ac:dyDescent="0.25">
      <c r="A95" s="65" t="s">
        <v>31</v>
      </c>
      <c r="B95" s="65"/>
      <c r="C95" s="65"/>
      <c r="D95" s="45"/>
      <c r="E95" s="46"/>
      <c r="F95" s="3"/>
      <c r="G95" s="3"/>
    </row>
    <row r="96" spans="1:8" x14ac:dyDescent="0.25">
      <c r="A96" s="65" t="s">
        <v>32</v>
      </c>
      <c r="B96" s="65"/>
      <c r="C96" s="65"/>
      <c r="D96" s="45"/>
      <c r="E96" s="46"/>
    </row>
    <row r="97" spans="1:8" x14ac:dyDescent="0.25">
      <c r="A97" s="73" t="s">
        <v>0</v>
      </c>
      <c r="B97" s="73"/>
      <c r="C97" s="73"/>
      <c r="D97" s="73"/>
      <c r="E97" s="73"/>
      <c r="F97" s="73"/>
      <c r="G97" s="73"/>
      <c r="H97" s="73"/>
    </row>
    <row r="98" spans="1:8" ht="15" customHeight="1" x14ac:dyDescent="0.25">
      <c r="A98" s="74" t="s">
        <v>39</v>
      </c>
      <c r="B98" s="74"/>
      <c r="C98" s="74"/>
      <c r="D98" s="74"/>
      <c r="E98" s="74"/>
      <c r="F98" s="74"/>
      <c r="G98" s="74"/>
      <c r="H98" s="74"/>
    </row>
    <row r="99" spans="1:8" ht="15" customHeight="1" x14ac:dyDescent="0.25">
      <c r="A99" s="74" t="s">
        <v>70</v>
      </c>
      <c r="B99" s="74"/>
      <c r="C99" s="74"/>
      <c r="D99" s="74"/>
      <c r="E99" s="74"/>
      <c r="F99" s="74"/>
      <c r="G99" s="74"/>
      <c r="H99" s="74"/>
    </row>
    <row r="100" spans="1:8" x14ac:dyDescent="0.25">
      <c r="A100" s="75" t="s">
        <v>71</v>
      </c>
      <c r="B100" s="75"/>
      <c r="C100" s="75"/>
      <c r="D100" s="75"/>
      <c r="E100" s="75"/>
      <c r="F100" s="75"/>
      <c r="G100" s="75"/>
      <c r="H100" s="75"/>
    </row>
    <row r="101" spans="1:8" ht="45.75" customHeight="1" x14ac:dyDescent="0.25">
      <c r="A101" s="4" t="s">
        <v>1</v>
      </c>
      <c r="B101" s="1"/>
      <c r="C101" s="68" t="s">
        <v>72</v>
      </c>
      <c r="D101" s="68"/>
      <c r="E101" s="68"/>
      <c r="F101" s="68"/>
      <c r="G101" s="68"/>
      <c r="H101" s="68"/>
    </row>
    <row r="102" spans="1:8" x14ac:dyDescent="0.25">
      <c r="A102" s="5" t="s">
        <v>2</v>
      </c>
      <c r="B102" s="6">
        <v>8.3000000000000007</v>
      </c>
      <c r="C102" s="69" t="s">
        <v>75</v>
      </c>
      <c r="D102" s="69"/>
      <c r="E102" s="69"/>
      <c r="F102" s="69"/>
      <c r="G102" s="69"/>
      <c r="H102" s="69"/>
    </row>
    <row r="103" spans="1:8" x14ac:dyDescent="0.25">
      <c r="A103" s="5" t="s">
        <v>3</v>
      </c>
      <c r="B103" s="5" t="s">
        <v>65</v>
      </c>
      <c r="C103" s="7"/>
      <c r="D103" s="7"/>
      <c r="E103" s="7"/>
      <c r="F103" s="7"/>
      <c r="G103" s="7"/>
      <c r="H103" s="7"/>
    </row>
    <row r="104" spans="1:8" x14ac:dyDescent="0.25">
      <c r="A104" s="1"/>
      <c r="B104" s="1"/>
      <c r="C104" s="1"/>
      <c r="D104" s="2"/>
      <c r="E104" s="3"/>
      <c r="F104" s="3"/>
      <c r="G104" s="3"/>
      <c r="H104" s="8"/>
    </row>
    <row r="105" spans="1:8" x14ac:dyDescent="0.25">
      <c r="A105" s="5" t="s">
        <v>5</v>
      </c>
      <c r="B105" s="1"/>
      <c r="C105" s="1"/>
      <c r="D105" s="2"/>
      <c r="E105" s="1"/>
      <c r="F105" s="2"/>
      <c r="G105" s="2"/>
      <c r="H105" s="2"/>
    </row>
    <row r="106" spans="1:8" ht="25.5" x14ac:dyDescent="0.25">
      <c r="A106" s="9" t="s">
        <v>6</v>
      </c>
      <c r="B106" s="9" t="s">
        <v>7</v>
      </c>
      <c r="C106" s="9" t="s">
        <v>8</v>
      </c>
      <c r="D106" s="31" t="s">
        <v>9</v>
      </c>
      <c r="E106" s="9" t="s">
        <v>27</v>
      </c>
      <c r="F106" s="70" t="s">
        <v>10</v>
      </c>
      <c r="G106" s="71"/>
      <c r="H106" s="10" t="s">
        <v>11</v>
      </c>
    </row>
    <row r="107" spans="1:8" x14ac:dyDescent="0.25">
      <c r="A107" s="11" t="s">
        <v>12</v>
      </c>
      <c r="B107" s="11"/>
      <c r="C107" s="11"/>
      <c r="D107" s="12">
        <v>302.64</v>
      </c>
      <c r="E107" s="32">
        <v>1</v>
      </c>
      <c r="F107" s="66">
        <f>+D107*E107</f>
        <v>302.64</v>
      </c>
      <c r="G107" s="66"/>
      <c r="H107" s="13"/>
    </row>
    <row r="108" spans="1:8" x14ac:dyDescent="0.25">
      <c r="A108" s="11" t="s">
        <v>78</v>
      </c>
      <c r="B108" s="11"/>
      <c r="C108" s="11"/>
      <c r="D108" s="12">
        <v>25000</v>
      </c>
      <c r="E108" s="32">
        <v>0.05</v>
      </c>
      <c r="F108" s="66">
        <f>+D108*E108</f>
        <v>1250</v>
      </c>
      <c r="G108" s="66"/>
      <c r="H108" s="14"/>
    </row>
    <row r="109" spans="1:8" x14ac:dyDescent="0.25">
      <c r="A109" s="1"/>
      <c r="B109" s="1"/>
      <c r="C109" s="1"/>
      <c r="D109" s="2"/>
      <c r="E109" s="1"/>
      <c r="F109" s="42" t="s">
        <v>13</v>
      </c>
      <c r="G109" s="42"/>
      <c r="H109" s="15">
        <f>SUM(F107:F108)</f>
        <v>1552.6399999999999</v>
      </c>
    </row>
    <row r="110" spans="1:8" x14ac:dyDescent="0.25">
      <c r="A110" s="5" t="s">
        <v>14</v>
      </c>
      <c r="B110" s="1"/>
      <c r="C110" s="1"/>
      <c r="D110" s="2"/>
      <c r="E110" s="1"/>
      <c r="F110" s="2"/>
      <c r="G110" s="2"/>
      <c r="H110" s="2"/>
    </row>
    <row r="111" spans="1:8" ht="25.5" x14ac:dyDescent="0.25">
      <c r="A111" s="9" t="s">
        <v>15</v>
      </c>
      <c r="B111" s="9" t="s">
        <v>33</v>
      </c>
      <c r="C111" s="9" t="s">
        <v>16</v>
      </c>
      <c r="D111" s="31" t="s">
        <v>17</v>
      </c>
      <c r="E111" s="9" t="s">
        <v>18</v>
      </c>
      <c r="F111" s="72" t="s">
        <v>10</v>
      </c>
      <c r="G111" s="72"/>
      <c r="H111" s="16"/>
    </row>
    <row r="112" spans="1:8" x14ac:dyDescent="0.25">
      <c r="A112" s="35" t="s">
        <v>76</v>
      </c>
      <c r="B112" s="11"/>
      <c r="C112" s="17" t="s">
        <v>66</v>
      </c>
      <c r="D112" s="18">
        <v>18500</v>
      </c>
      <c r="E112" s="38">
        <v>0.2</v>
      </c>
      <c r="F112" s="67">
        <f>+E112*D112</f>
        <v>3700</v>
      </c>
      <c r="G112" s="67"/>
      <c r="H112" s="19"/>
    </row>
    <row r="113" spans="1:8" x14ac:dyDescent="0.25">
      <c r="A113" s="39" t="s">
        <v>77</v>
      </c>
      <c r="B113" s="39"/>
      <c r="C113" s="17" t="s">
        <v>45</v>
      </c>
      <c r="D113" s="18">
        <v>7200</v>
      </c>
      <c r="E113" s="38">
        <v>0.1</v>
      </c>
      <c r="F113" s="67">
        <f t="shared" ref="F113:F121" si="2">+E113*D113</f>
        <v>720</v>
      </c>
      <c r="G113" s="67"/>
      <c r="H113" s="19"/>
    </row>
    <row r="114" spans="1:8" x14ac:dyDescent="0.25">
      <c r="A114" s="39"/>
      <c r="B114" s="39"/>
      <c r="C114" s="17"/>
      <c r="D114" s="18"/>
      <c r="E114" s="38"/>
      <c r="F114" s="67"/>
      <c r="G114" s="67"/>
      <c r="H114" s="19"/>
    </row>
    <row r="115" spans="1:8" x14ac:dyDescent="0.25">
      <c r="A115" s="39"/>
      <c r="B115" s="39"/>
      <c r="C115" s="17"/>
      <c r="D115" s="18"/>
      <c r="E115" s="38"/>
      <c r="F115" s="67"/>
      <c r="G115" s="67"/>
      <c r="H115" s="19"/>
    </row>
    <row r="116" spans="1:8" x14ac:dyDescent="0.25">
      <c r="A116" s="39"/>
      <c r="B116" s="39"/>
      <c r="C116" s="17"/>
      <c r="D116" s="18"/>
      <c r="E116" s="50"/>
      <c r="F116" s="67"/>
      <c r="G116" s="67"/>
      <c r="H116" s="19"/>
    </row>
    <row r="117" spans="1:8" x14ac:dyDescent="0.25">
      <c r="A117" s="39"/>
      <c r="B117" s="39"/>
      <c r="C117" s="17"/>
      <c r="D117" s="18"/>
      <c r="E117" s="38"/>
      <c r="F117" s="67"/>
      <c r="G117" s="67"/>
      <c r="H117" s="19"/>
    </row>
    <row r="118" spans="1:8" x14ac:dyDescent="0.25">
      <c r="A118" s="39"/>
      <c r="B118" s="39"/>
      <c r="C118" s="17"/>
      <c r="D118" s="18"/>
      <c r="E118" s="38"/>
      <c r="F118" s="67">
        <f t="shared" si="2"/>
        <v>0</v>
      </c>
      <c r="G118" s="67"/>
      <c r="H118" s="19"/>
    </row>
    <row r="119" spans="1:8" x14ac:dyDescent="0.25">
      <c r="A119" s="39"/>
      <c r="B119" s="39"/>
      <c r="C119" s="17"/>
      <c r="D119" s="18"/>
      <c r="E119" s="38"/>
      <c r="F119" s="67">
        <f t="shared" si="2"/>
        <v>0</v>
      </c>
      <c r="G119" s="67"/>
      <c r="H119" s="19"/>
    </row>
    <row r="120" spans="1:8" x14ac:dyDescent="0.25">
      <c r="A120" s="39"/>
      <c r="B120" s="39"/>
      <c r="C120" s="17"/>
      <c r="D120" s="18"/>
      <c r="E120" s="38"/>
      <c r="F120" s="67">
        <f t="shared" si="2"/>
        <v>0</v>
      </c>
      <c r="G120" s="67"/>
      <c r="H120" s="19"/>
    </row>
    <row r="121" spans="1:8" x14ac:dyDescent="0.25">
      <c r="A121" s="39"/>
      <c r="B121" s="39"/>
      <c r="C121" s="17"/>
      <c r="D121" s="18"/>
      <c r="E121" s="38"/>
      <c r="F121" s="67">
        <f t="shared" si="2"/>
        <v>0</v>
      </c>
      <c r="G121" s="67"/>
      <c r="H121" s="19"/>
    </row>
    <row r="122" spans="1:8" x14ac:dyDescent="0.25">
      <c r="A122" s="39"/>
      <c r="B122" s="39"/>
      <c r="C122" s="17"/>
      <c r="D122" s="18"/>
      <c r="E122" s="38"/>
      <c r="F122" s="67"/>
      <c r="G122" s="67"/>
      <c r="H122" s="19"/>
    </row>
    <row r="123" spans="1:8" x14ac:dyDescent="0.25">
      <c r="A123" s="1"/>
      <c r="B123" s="1"/>
      <c r="C123" s="1"/>
      <c r="D123" s="2"/>
      <c r="E123" s="1"/>
      <c r="F123" s="61" t="s">
        <v>13</v>
      </c>
      <c r="G123" s="61"/>
      <c r="H123" s="15">
        <f>+SUM(F112:F122)</f>
        <v>4420</v>
      </c>
    </row>
    <row r="124" spans="1:8" x14ac:dyDescent="0.25">
      <c r="A124" s="5" t="s">
        <v>19</v>
      </c>
      <c r="B124" s="1"/>
      <c r="C124" s="1"/>
      <c r="D124" s="2"/>
      <c r="E124" s="1"/>
      <c r="F124" s="2"/>
      <c r="G124" s="2"/>
      <c r="H124" s="2"/>
    </row>
    <row r="125" spans="1:8" ht="25.5" x14ac:dyDescent="0.25">
      <c r="A125" s="9" t="s">
        <v>20</v>
      </c>
      <c r="B125" s="9" t="s">
        <v>21</v>
      </c>
      <c r="C125" s="9" t="s">
        <v>22</v>
      </c>
      <c r="D125" s="31" t="s">
        <v>23</v>
      </c>
      <c r="E125" s="9" t="s">
        <v>24</v>
      </c>
      <c r="F125" s="59" t="s">
        <v>10</v>
      </c>
      <c r="G125" s="60"/>
      <c r="H125" s="16"/>
    </row>
    <row r="126" spans="1:8" x14ac:dyDescent="0.25">
      <c r="A126" s="34"/>
      <c r="B126" s="9"/>
      <c r="C126" s="9"/>
      <c r="D126" s="10"/>
      <c r="E126" s="28"/>
      <c r="F126" s="61"/>
      <c r="G126" s="61"/>
      <c r="H126" s="19"/>
    </row>
    <row r="127" spans="1:8" x14ac:dyDescent="0.25">
      <c r="A127" s="11"/>
      <c r="B127" s="11"/>
      <c r="C127" s="11"/>
      <c r="D127" s="20"/>
      <c r="E127" s="21"/>
      <c r="F127" s="62"/>
      <c r="G127" s="62"/>
      <c r="H127" s="19"/>
    </row>
    <row r="128" spans="1:8" x14ac:dyDescent="0.25">
      <c r="A128" s="1"/>
      <c r="B128" s="1"/>
      <c r="C128" s="1"/>
      <c r="D128" s="2"/>
      <c r="E128" s="1"/>
      <c r="F128" s="42" t="s">
        <v>13</v>
      </c>
      <c r="G128" s="42"/>
      <c r="H128" s="15">
        <f>+F126</f>
        <v>0</v>
      </c>
    </row>
    <row r="129" spans="1:8" x14ac:dyDescent="0.25">
      <c r="A129" s="5" t="s">
        <v>25</v>
      </c>
      <c r="B129" s="1"/>
      <c r="C129" s="1"/>
      <c r="D129" s="2"/>
      <c r="E129" s="1"/>
      <c r="F129" s="2"/>
      <c r="G129" s="2"/>
      <c r="H129" s="2"/>
    </row>
    <row r="130" spans="1:8" ht="25.5" x14ac:dyDescent="0.25">
      <c r="A130" s="9" t="s">
        <v>26</v>
      </c>
      <c r="B130" s="9" t="s">
        <v>28</v>
      </c>
      <c r="C130" s="9" t="s">
        <v>34</v>
      </c>
      <c r="D130" s="31" t="s">
        <v>35</v>
      </c>
      <c r="E130" s="33" t="s">
        <v>36</v>
      </c>
      <c r="F130" s="31" t="s">
        <v>37</v>
      </c>
      <c r="G130" s="47" t="s">
        <v>38</v>
      </c>
      <c r="H130" s="16"/>
    </row>
    <row r="131" spans="1:8" x14ac:dyDescent="0.25">
      <c r="A131" s="35"/>
      <c r="B131" s="36"/>
      <c r="C131" s="37"/>
      <c r="D131" s="32"/>
      <c r="E131" s="37"/>
      <c r="F131" s="24"/>
      <c r="G131" s="24"/>
      <c r="H131" s="19"/>
    </row>
    <row r="132" spans="1:8" x14ac:dyDescent="0.25">
      <c r="A132" s="11" t="s">
        <v>49</v>
      </c>
      <c r="B132" s="36">
        <v>2</v>
      </c>
      <c r="C132" s="37">
        <v>38666</v>
      </c>
      <c r="D132" s="32">
        <v>0.75</v>
      </c>
      <c r="E132" s="37">
        <f>+C132*2*1.75</f>
        <v>135331</v>
      </c>
      <c r="F132" s="24">
        <v>45</v>
      </c>
      <c r="G132" s="24">
        <f>+E132/F132</f>
        <v>3007.3555555555554</v>
      </c>
      <c r="H132" s="19"/>
    </row>
    <row r="133" spans="1:8" x14ac:dyDescent="0.25">
      <c r="A133" s="11"/>
      <c r="B133" s="21"/>
      <c r="C133" s="17"/>
      <c r="D133" s="22"/>
      <c r="E133" s="23"/>
      <c r="F133" s="24"/>
      <c r="G133" s="24"/>
      <c r="H133" s="19"/>
    </row>
    <row r="134" spans="1:8" x14ac:dyDescent="0.25">
      <c r="A134" s="11"/>
      <c r="B134" s="25"/>
      <c r="C134" s="11"/>
      <c r="D134" s="12"/>
      <c r="E134" s="11"/>
      <c r="F134" s="12"/>
      <c r="G134" s="12"/>
      <c r="H134" s="19"/>
    </row>
    <row r="135" spans="1:8" x14ac:dyDescent="0.25">
      <c r="A135" s="1"/>
      <c r="B135" s="26"/>
      <c r="C135" s="1"/>
      <c r="D135" s="27"/>
      <c r="E135" s="1"/>
      <c r="F135" s="42" t="s">
        <v>13</v>
      </c>
      <c r="G135" s="42"/>
      <c r="H135" s="28">
        <f>+G131+G132</f>
        <v>3007.3555555555554</v>
      </c>
    </row>
    <row r="136" spans="1:8" x14ac:dyDescent="0.25">
      <c r="A136" s="1"/>
      <c r="B136" s="26"/>
      <c r="C136" s="48"/>
      <c r="D136" s="27"/>
      <c r="E136" s="1"/>
      <c r="F136" s="27"/>
      <c r="G136" s="27"/>
      <c r="H136" s="29"/>
    </row>
    <row r="137" spans="1:8" x14ac:dyDescent="0.25">
      <c r="A137" s="1"/>
      <c r="B137" s="27"/>
      <c r="C137" s="1"/>
      <c r="D137" s="63" t="s">
        <v>29</v>
      </c>
      <c r="E137" s="63"/>
      <c r="F137" s="64"/>
      <c r="G137" s="43"/>
      <c r="H137" s="15">
        <f>+H109+H123+H128+H135</f>
        <v>8979.9955555555553</v>
      </c>
    </row>
    <row r="138" spans="1:8" x14ac:dyDescent="0.25">
      <c r="A138" s="1"/>
      <c r="B138" s="2"/>
      <c r="C138" s="1"/>
      <c r="D138" s="2"/>
      <c r="E138" s="3"/>
      <c r="F138" s="3"/>
      <c r="G138" s="3"/>
    </row>
    <row r="139" spans="1:8" x14ac:dyDescent="0.25">
      <c r="A139" s="1"/>
      <c r="B139" s="2"/>
      <c r="C139" s="1"/>
      <c r="D139" s="2"/>
      <c r="E139" s="3"/>
      <c r="F139" s="3"/>
      <c r="G139" s="3"/>
      <c r="H139" s="44"/>
    </row>
    <row r="140" spans="1:8" x14ac:dyDescent="0.25">
      <c r="A140" s="1"/>
      <c r="B140" s="2"/>
      <c r="C140" s="1"/>
      <c r="D140" s="2"/>
      <c r="E140" s="3"/>
      <c r="F140" s="3"/>
      <c r="G140" s="3"/>
      <c r="H140" s="40"/>
    </row>
    <row r="141" spans="1:8" x14ac:dyDescent="0.25">
      <c r="A141" s="30"/>
      <c r="B141" s="30"/>
      <c r="C141" s="1"/>
      <c r="D141" s="2"/>
      <c r="E141" s="3"/>
      <c r="F141" s="3"/>
      <c r="G141" s="3"/>
    </row>
    <row r="142" spans="1:8" x14ac:dyDescent="0.25">
      <c r="A142" s="30"/>
      <c r="B142" s="30"/>
      <c r="C142" s="1"/>
      <c r="D142" s="2"/>
      <c r="E142" s="3"/>
      <c r="F142" s="3"/>
      <c r="G142" s="3"/>
    </row>
    <row r="143" spans="1:8" x14ac:dyDescent="0.25">
      <c r="A143" s="65" t="s">
        <v>30</v>
      </c>
      <c r="B143" s="65"/>
      <c r="C143" s="65"/>
      <c r="D143" s="65"/>
      <c r="E143" s="65"/>
      <c r="F143" s="3"/>
      <c r="G143" s="3"/>
    </row>
    <row r="144" spans="1:8" x14ac:dyDescent="0.25">
      <c r="A144" s="65" t="s">
        <v>31</v>
      </c>
      <c r="B144" s="65"/>
      <c r="C144" s="65"/>
      <c r="D144" s="45"/>
      <c r="E144" s="46"/>
      <c r="F144" s="3"/>
      <c r="G144" s="3"/>
    </row>
    <row r="145" spans="1:8" x14ac:dyDescent="0.25">
      <c r="A145" s="65" t="s">
        <v>32</v>
      </c>
      <c r="B145" s="65"/>
      <c r="C145" s="65"/>
      <c r="D145" s="45"/>
      <c r="E145" s="46"/>
    </row>
    <row r="146" spans="1:8" x14ac:dyDescent="0.25">
      <c r="A146" s="73" t="s">
        <v>0</v>
      </c>
      <c r="B146" s="73"/>
      <c r="C146" s="73"/>
      <c r="D146" s="73"/>
      <c r="E146" s="73"/>
      <c r="F146" s="73"/>
      <c r="G146" s="73"/>
      <c r="H146" s="73"/>
    </row>
    <row r="147" spans="1:8" ht="15" customHeight="1" x14ac:dyDescent="0.25">
      <c r="A147" s="74" t="s">
        <v>39</v>
      </c>
      <c r="B147" s="74"/>
      <c r="C147" s="74"/>
      <c r="D147" s="74"/>
      <c r="E147" s="74"/>
      <c r="F147" s="74"/>
      <c r="G147" s="74"/>
      <c r="H147" s="74"/>
    </row>
    <row r="148" spans="1:8" ht="15" customHeight="1" x14ac:dyDescent="0.25">
      <c r="A148" s="74" t="s">
        <v>70</v>
      </c>
      <c r="B148" s="74"/>
      <c r="C148" s="74"/>
      <c r="D148" s="74"/>
      <c r="E148" s="74"/>
      <c r="F148" s="74"/>
      <c r="G148" s="74"/>
      <c r="H148" s="74"/>
    </row>
    <row r="149" spans="1:8" x14ac:dyDescent="0.25">
      <c r="A149" s="75" t="s">
        <v>71</v>
      </c>
      <c r="B149" s="75"/>
      <c r="C149" s="75"/>
      <c r="D149" s="75"/>
      <c r="E149" s="75"/>
      <c r="F149" s="75"/>
      <c r="G149" s="75"/>
      <c r="H149" s="75"/>
    </row>
    <row r="150" spans="1:8" ht="42.75" customHeight="1" x14ac:dyDescent="0.25">
      <c r="A150" s="4" t="s">
        <v>1</v>
      </c>
      <c r="B150" s="1"/>
      <c r="C150" s="68" t="s">
        <v>72</v>
      </c>
      <c r="D150" s="68"/>
      <c r="E150" s="68"/>
      <c r="F150" s="68"/>
      <c r="G150" s="68"/>
      <c r="H150" s="68"/>
    </row>
    <row r="151" spans="1:8" x14ac:dyDescent="0.25">
      <c r="A151" s="5" t="s">
        <v>2</v>
      </c>
      <c r="B151" s="6">
        <v>8.4</v>
      </c>
      <c r="C151" s="69" t="s">
        <v>79</v>
      </c>
      <c r="D151" s="69"/>
      <c r="E151" s="69"/>
      <c r="F151" s="69"/>
      <c r="G151" s="69"/>
      <c r="H151" s="69"/>
    </row>
    <row r="152" spans="1:8" x14ac:dyDescent="0.25">
      <c r="A152" s="5" t="s">
        <v>3</v>
      </c>
      <c r="B152" s="5" t="s">
        <v>80</v>
      </c>
      <c r="C152" s="7"/>
      <c r="D152" s="7"/>
      <c r="E152" s="7"/>
      <c r="F152" s="7"/>
      <c r="G152" s="7"/>
      <c r="H152" s="7"/>
    </row>
    <row r="153" spans="1:8" x14ac:dyDescent="0.25">
      <c r="A153" s="1"/>
      <c r="B153" s="1"/>
      <c r="C153" s="1"/>
      <c r="D153" s="2"/>
      <c r="E153" s="3"/>
      <c r="F153" s="3"/>
      <c r="G153" s="3"/>
      <c r="H153" s="8"/>
    </row>
    <row r="154" spans="1:8" x14ac:dyDescent="0.25">
      <c r="A154" s="5" t="s">
        <v>5</v>
      </c>
      <c r="B154" s="1"/>
      <c r="C154" s="1"/>
      <c r="D154" s="2"/>
      <c r="E154" s="1"/>
      <c r="F154" s="2"/>
      <c r="G154" s="2"/>
      <c r="H154" s="2"/>
    </row>
    <row r="155" spans="1:8" ht="25.5" x14ac:dyDescent="0.25">
      <c r="A155" s="9" t="s">
        <v>6</v>
      </c>
      <c r="B155" s="9" t="s">
        <v>7</v>
      </c>
      <c r="C155" s="9" t="s">
        <v>8</v>
      </c>
      <c r="D155" s="31" t="s">
        <v>9</v>
      </c>
      <c r="E155" s="9" t="s">
        <v>27</v>
      </c>
      <c r="F155" s="70" t="s">
        <v>10</v>
      </c>
      <c r="G155" s="71"/>
      <c r="H155" s="10" t="s">
        <v>11</v>
      </c>
    </row>
    <row r="156" spans="1:8" x14ac:dyDescent="0.25">
      <c r="A156" s="11" t="s">
        <v>12</v>
      </c>
      <c r="B156" s="11"/>
      <c r="C156" s="11"/>
      <c r="D156" s="12">
        <v>56.97</v>
      </c>
      <c r="E156" s="32">
        <v>1</v>
      </c>
      <c r="F156" s="66">
        <f>+D156*E156</f>
        <v>56.97</v>
      </c>
      <c r="G156" s="66"/>
      <c r="H156" s="13"/>
    </row>
    <row r="157" spans="1:8" x14ac:dyDescent="0.25">
      <c r="A157" s="11" t="s">
        <v>78</v>
      </c>
      <c r="B157" s="11"/>
      <c r="C157" s="11"/>
      <c r="D157" s="12">
        <v>25000</v>
      </c>
      <c r="E157" s="32">
        <v>0.06</v>
      </c>
      <c r="F157" s="66">
        <f>+D157*E157</f>
        <v>1500</v>
      </c>
      <c r="G157" s="66"/>
      <c r="H157" s="14"/>
    </row>
    <row r="158" spans="1:8" x14ac:dyDescent="0.25">
      <c r="A158" s="1"/>
      <c r="B158" s="1"/>
      <c r="C158" s="1"/>
      <c r="D158" s="2"/>
      <c r="E158" s="1"/>
      <c r="F158" s="42" t="s">
        <v>13</v>
      </c>
      <c r="G158" s="42"/>
      <c r="H158" s="15">
        <f>SUM(F156:F157)</f>
        <v>1556.97</v>
      </c>
    </row>
    <row r="159" spans="1:8" x14ac:dyDescent="0.25">
      <c r="A159" s="5" t="s">
        <v>14</v>
      </c>
      <c r="B159" s="1"/>
      <c r="C159" s="1"/>
      <c r="D159" s="2"/>
      <c r="E159" s="1"/>
      <c r="F159" s="2"/>
      <c r="G159" s="2"/>
      <c r="H159" s="2"/>
    </row>
    <row r="160" spans="1:8" ht="25.5" x14ac:dyDescent="0.25">
      <c r="A160" s="9" t="s">
        <v>15</v>
      </c>
      <c r="B160" s="9" t="s">
        <v>33</v>
      </c>
      <c r="C160" s="9" t="s">
        <v>16</v>
      </c>
      <c r="D160" s="31" t="s">
        <v>17</v>
      </c>
      <c r="E160" s="9" t="s">
        <v>18</v>
      </c>
      <c r="F160" s="72" t="s">
        <v>10</v>
      </c>
      <c r="G160" s="72"/>
      <c r="H160" s="16"/>
    </row>
    <row r="161" spans="1:8" x14ac:dyDescent="0.25">
      <c r="A161" s="35" t="s">
        <v>81</v>
      </c>
      <c r="B161" s="11"/>
      <c r="C161" s="17" t="s">
        <v>84</v>
      </c>
      <c r="D161" s="18">
        <v>1560</v>
      </c>
      <c r="E161" s="38">
        <v>0.2</v>
      </c>
      <c r="F161" s="67">
        <f>+E161*D161</f>
        <v>312</v>
      </c>
      <c r="G161" s="67"/>
      <c r="H161" s="19"/>
    </row>
    <row r="162" spans="1:8" x14ac:dyDescent="0.25">
      <c r="A162" s="39" t="s">
        <v>82</v>
      </c>
      <c r="B162" s="39"/>
      <c r="C162" s="17" t="s">
        <v>67</v>
      </c>
      <c r="D162" s="18">
        <v>89700</v>
      </c>
      <c r="E162" s="38">
        <v>0.02</v>
      </c>
      <c r="F162" s="67">
        <f t="shared" ref="F162:F170" si="3">+E162*D162</f>
        <v>1794</v>
      </c>
      <c r="G162" s="67"/>
      <c r="H162" s="19"/>
    </row>
    <row r="163" spans="1:8" x14ac:dyDescent="0.25">
      <c r="A163" s="39" t="s">
        <v>63</v>
      </c>
      <c r="B163" s="39"/>
      <c r="C163" s="17" t="s">
        <v>67</v>
      </c>
      <c r="D163" s="18">
        <v>62300</v>
      </c>
      <c r="E163" s="38">
        <v>0.02</v>
      </c>
      <c r="F163" s="67">
        <f t="shared" si="3"/>
        <v>1246</v>
      </c>
      <c r="G163" s="67"/>
      <c r="H163" s="19"/>
    </row>
    <row r="164" spans="1:8" x14ac:dyDescent="0.25">
      <c r="A164" s="39" t="s">
        <v>83</v>
      </c>
      <c r="B164" s="39"/>
      <c r="C164" s="17" t="s">
        <v>67</v>
      </c>
      <c r="D164" s="18">
        <v>21000</v>
      </c>
      <c r="E164" s="38">
        <v>0.01</v>
      </c>
      <c r="F164" s="67">
        <f t="shared" si="3"/>
        <v>210</v>
      </c>
      <c r="G164" s="67"/>
      <c r="H164" s="19"/>
    </row>
    <row r="165" spans="1:8" x14ac:dyDescent="0.25">
      <c r="A165" s="39"/>
      <c r="B165" s="39"/>
      <c r="C165" s="17"/>
      <c r="D165" s="18"/>
      <c r="E165" s="50"/>
      <c r="F165" s="67">
        <f t="shared" si="3"/>
        <v>0</v>
      </c>
      <c r="G165" s="67"/>
      <c r="H165" s="19"/>
    </row>
    <row r="166" spans="1:8" x14ac:dyDescent="0.25">
      <c r="A166" s="39"/>
      <c r="B166" s="39"/>
      <c r="C166" s="17"/>
      <c r="D166" s="18"/>
      <c r="E166" s="38"/>
      <c r="F166" s="67">
        <f t="shared" si="3"/>
        <v>0</v>
      </c>
      <c r="G166" s="67"/>
      <c r="H166" s="19"/>
    </row>
    <row r="167" spans="1:8" x14ac:dyDescent="0.25">
      <c r="A167" s="39"/>
      <c r="B167" s="39"/>
      <c r="C167" s="17"/>
      <c r="D167" s="18"/>
      <c r="E167" s="38"/>
      <c r="F167" s="67">
        <f t="shared" si="3"/>
        <v>0</v>
      </c>
      <c r="G167" s="67"/>
      <c r="H167" s="19"/>
    </row>
    <row r="168" spans="1:8" x14ac:dyDescent="0.25">
      <c r="A168" s="39"/>
      <c r="B168" s="39"/>
      <c r="C168" s="17"/>
      <c r="D168" s="18"/>
      <c r="E168" s="38"/>
      <c r="F168" s="67">
        <f t="shared" si="3"/>
        <v>0</v>
      </c>
      <c r="G168" s="67"/>
      <c r="H168" s="19"/>
    </row>
    <row r="169" spans="1:8" x14ac:dyDescent="0.25">
      <c r="A169" s="39"/>
      <c r="B169" s="39"/>
      <c r="C169" s="17"/>
      <c r="D169" s="18"/>
      <c r="E169" s="38"/>
      <c r="F169" s="67">
        <f t="shared" si="3"/>
        <v>0</v>
      </c>
      <c r="G169" s="67"/>
      <c r="H169" s="19"/>
    </row>
    <row r="170" spans="1:8" x14ac:dyDescent="0.25">
      <c r="A170" s="39"/>
      <c r="B170" s="39"/>
      <c r="C170" s="17"/>
      <c r="D170" s="18"/>
      <c r="E170" s="38"/>
      <c r="F170" s="67">
        <f t="shared" si="3"/>
        <v>0</v>
      </c>
      <c r="G170" s="67"/>
      <c r="H170" s="19"/>
    </row>
    <row r="171" spans="1:8" x14ac:dyDescent="0.25">
      <c r="A171" s="39"/>
      <c r="B171" s="39"/>
      <c r="C171" s="17"/>
      <c r="D171" s="18"/>
      <c r="E171" s="38"/>
      <c r="F171" s="67"/>
      <c r="G171" s="67"/>
      <c r="H171" s="19"/>
    </row>
    <row r="172" spans="1:8" x14ac:dyDescent="0.25">
      <c r="A172" s="1"/>
      <c r="B172" s="1"/>
      <c r="C172" s="1"/>
      <c r="D172" s="2"/>
      <c r="E172" s="1"/>
      <c r="F172" s="61" t="s">
        <v>13</v>
      </c>
      <c r="G172" s="61"/>
      <c r="H172" s="15">
        <f>+SUM(F161:F171)</f>
        <v>3562</v>
      </c>
    </row>
    <row r="173" spans="1:8" x14ac:dyDescent="0.25">
      <c r="A173" s="5" t="s">
        <v>19</v>
      </c>
      <c r="B173" s="1"/>
      <c r="C173" s="1"/>
      <c r="D173" s="2"/>
      <c r="E173" s="1"/>
      <c r="F173" s="2"/>
      <c r="G173" s="2"/>
      <c r="H173" s="2"/>
    </row>
    <row r="174" spans="1:8" ht="25.5" x14ac:dyDescent="0.25">
      <c r="A174" s="9" t="s">
        <v>20</v>
      </c>
      <c r="B174" s="9" t="s">
        <v>21</v>
      </c>
      <c r="C174" s="9" t="s">
        <v>22</v>
      </c>
      <c r="D174" s="31" t="s">
        <v>23</v>
      </c>
      <c r="E174" s="9" t="s">
        <v>24</v>
      </c>
      <c r="F174" s="59" t="s">
        <v>10</v>
      </c>
      <c r="G174" s="60"/>
      <c r="H174" s="16"/>
    </row>
    <row r="175" spans="1:8" x14ac:dyDescent="0.25">
      <c r="A175" s="34"/>
      <c r="B175" s="9"/>
      <c r="C175" s="9"/>
      <c r="D175" s="10"/>
      <c r="E175" s="28"/>
      <c r="F175" s="61"/>
      <c r="G175" s="61"/>
      <c r="H175" s="19"/>
    </row>
    <row r="176" spans="1:8" x14ac:dyDescent="0.25">
      <c r="A176" s="11"/>
      <c r="B176" s="11"/>
      <c r="C176" s="11"/>
      <c r="D176" s="20"/>
      <c r="E176" s="21"/>
      <c r="F176" s="62"/>
      <c r="G176" s="62"/>
      <c r="H176" s="19"/>
    </row>
    <row r="177" spans="1:8" x14ac:dyDescent="0.25">
      <c r="A177" s="1"/>
      <c r="B177" s="1"/>
      <c r="C177" s="1"/>
      <c r="D177" s="2"/>
      <c r="E177" s="1"/>
      <c r="F177" s="42" t="s">
        <v>13</v>
      </c>
      <c r="G177" s="42"/>
      <c r="H177" s="15">
        <f>+F175</f>
        <v>0</v>
      </c>
    </row>
    <row r="178" spans="1:8" x14ac:dyDescent="0.25">
      <c r="A178" s="5" t="s">
        <v>25</v>
      </c>
      <c r="B178" s="1"/>
      <c r="C178" s="1"/>
      <c r="D178" s="2"/>
      <c r="E178" s="1"/>
      <c r="F178" s="2"/>
      <c r="G178" s="2"/>
      <c r="H178" s="2"/>
    </row>
    <row r="179" spans="1:8" ht="25.5" x14ac:dyDescent="0.25">
      <c r="A179" s="9" t="s">
        <v>26</v>
      </c>
      <c r="B179" s="9" t="s">
        <v>28</v>
      </c>
      <c r="C179" s="9" t="s">
        <v>34</v>
      </c>
      <c r="D179" s="31" t="s">
        <v>35</v>
      </c>
      <c r="E179" s="33" t="s">
        <v>36</v>
      </c>
      <c r="F179" s="31" t="s">
        <v>37</v>
      </c>
      <c r="G179" s="47" t="s">
        <v>38</v>
      </c>
      <c r="H179" s="16"/>
    </row>
    <row r="180" spans="1:8" x14ac:dyDescent="0.25">
      <c r="A180" s="35" t="s">
        <v>46</v>
      </c>
      <c r="B180" s="36">
        <v>1</v>
      </c>
      <c r="C180" s="37">
        <f>+C181*2</f>
        <v>77332</v>
      </c>
      <c r="D180" s="32">
        <v>0.75</v>
      </c>
      <c r="E180" s="37">
        <f>+C180*1.75</f>
        <v>135331</v>
      </c>
      <c r="F180" s="24">
        <v>45</v>
      </c>
      <c r="G180" s="24">
        <f>+E180/F180</f>
        <v>3007.3555555555554</v>
      </c>
      <c r="H180" s="19"/>
    </row>
    <row r="181" spans="1:8" x14ac:dyDescent="0.25">
      <c r="A181" s="11" t="s">
        <v>49</v>
      </c>
      <c r="B181" s="36">
        <v>1</v>
      </c>
      <c r="C181" s="37">
        <v>38666</v>
      </c>
      <c r="D181" s="32">
        <v>0.75</v>
      </c>
      <c r="E181" s="37">
        <f>+C181*1*1.75</f>
        <v>67665.5</v>
      </c>
      <c r="F181" s="24">
        <v>45</v>
      </c>
      <c r="G181" s="24">
        <f>+E181/F181</f>
        <v>1503.6777777777777</v>
      </c>
      <c r="H181" s="19"/>
    </row>
    <row r="182" spans="1:8" x14ac:dyDescent="0.25">
      <c r="A182" s="11"/>
      <c r="B182" s="21"/>
      <c r="C182" s="17"/>
      <c r="D182" s="22"/>
      <c r="E182" s="23"/>
      <c r="F182" s="24"/>
      <c r="G182" s="24"/>
      <c r="H182" s="19"/>
    </row>
    <row r="183" spans="1:8" x14ac:dyDescent="0.25">
      <c r="A183" s="11"/>
      <c r="B183" s="25"/>
      <c r="C183" s="11"/>
      <c r="D183" s="12"/>
      <c r="E183" s="11"/>
      <c r="F183" s="12"/>
      <c r="G183" s="12"/>
      <c r="H183" s="19"/>
    </row>
    <row r="184" spans="1:8" x14ac:dyDescent="0.25">
      <c r="A184" s="1"/>
      <c r="B184" s="26"/>
      <c r="C184" s="1"/>
      <c r="D184" s="27"/>
      <c r="E184" s="1"/>
      <c r="F184" s="42" t="s">
        <v>13</v>
      </c>
      <c r="G184" s="42"/>
      <c r="H184" s="28">
        <f>+G180+G181</f>
        <v>4511.0333333333328</v>
      </c>
    </row>
    <row r="185" spans="1:8" x14ac:dyDescent="0.25">
      <c r="A185" s="1"/>
      <c r="B185" s="26"/>
      <c r="C185" s="48"/>
      <c r="D185" s="27"/>
      <c r="E185" s="1"/>
      <c r="F185" s="27"/>
      <c r="G185" s="27"/>
      <c r="H185" s="29"/>
    </row>
    <row r="186" spans="1:8" x14ac:dyDescent="0.25">
      <c r="A186" s="1"/>
      <c r="B186" s="27"/>
      <c r="C186" s="1"/>
      <c r="D186" s="63" t="s">
        <v>29</v>
      </c>
      <c r="E186" s="63"/>
      <c r="F186" s="64"/>
      <c r="G186" s="43"/>
      <c r="H186" s="15">
        <f>+H158+H172+H177+H184</f>
        <v>9630.003333333334</v>
      </c>
    </row>
    <row r="187" spans="1:8" x14ac:dyDescent="0.25">
      <c r="A187" s="1"/>
      <c r="B187" s="2"/>
      <c r="C187" s="1"/>
      <c r="D187" s="2"/>
      <c r="E187" s="3"/>
      <c r="F187" s="3"/>
      <c r="G187" s="3"/>
    </row>
    <row r="188" spans="1:8" x14ac:dyDescent="0.25">
      <c r="A188" s="1"/>
      <c r="B188" s="2"/>
      <c r="C188" s="1"/>
      <c r="D188" s="2"/>
      <c r="E188" s="3"/>
      <c r="F188" s="3"/>
      <c r="G188" s="3"/>
      <c r="H188" s="44"/>
    </row>
    <row r="189" spans="1:8" x14ac:dyDescent="0.25">
      <c r="A189" s="1"/>
      <c r="B189" s="2"/>
      <c r="C189" s="1"/>
      <c r="D189" s="2"/>
      <c r="E189" s="3"/>
      <c r="F189" s="3"/>
      <c r="G189" s="3"/>
      <c r="H189" s="40"/>
    </row>
    <row r="190" spans="1:8" x14ac:dyDescent="0.25">
      <c r="A190" s="30"/>
      <c r="B190" s="30"/>
      <c r="C190" s="1"/>
      <c r="D190" s="2"/>
      <c r="E190" s="3"/>
      <c r="F190" s="3"/>
      <c r="G190" s="3"/>
    </row>
    <row r="191" spans="1:8" x14ac:dyDescent="0.25">
      <c r="A191" s="30"/>
      <c r="B191" s="30"/>
      <c r="C191" s="1"/>
      <c r="D191" s="2"/>
      <c r="E191" s="3"/>
      <c r="F191" s="3"/>
      <c r="G191" s="3"/>
    </row>
    <row r="192" spans="1:8" x14ac:dyDescent="0.25">
      <c r="A192" s="65" t="s">
        <v>30</v>
      </c>
      <c r="B192" s="65"/>
      <c r="C192" s="65"/>
      <c r="D192" s="65"/>
      <c r="E192" s="65"/>
      <c r="F192" s="3"/>
      <c r="G192" s="3"/>
    </row>
    <row r="193" spans="1:8" x14ac:dyDescent="0.25">
      <c r="A193" s="65" t="s">
        <v>31</v>
      </c>
      <c r="B193" s="65"/>
      <c r="C193" s="65"/>
      <c r="D193" s="45"/>
      <c r="E193" s="46"/>
      <c r="F193" s="3"/>
      <c r="G193" s="3"/>
    </row>
    <row r="194" spans="1:8" x14ac:dyDescent="0.25">
      <c r="A194" s="65" t="s">
        <v>32</v>
      </c>
      <c r="B194" s="65"/>
      <c r="C194" s="65"/>
      <c r="D194" s="45"/>
      <c r="E194" s="46"/>
    </row>
    <row r="195" spans="1:8" x14ac:dyDescent="0.25">
      <c r="A195" s="73" t="s">
        <v>0</v>
      </c>
      <c r="B195" s="73"/>
      <c r="C195" s="73"/>
      <c r="D195" s="73"/>
      <c r="E195" s="73"/>
      <c r="F195" s="73"/>
      <c r="G195" s="73"/>
      <c r="H195" s="73"/>
    </row>
    <row r="196" spans="1:8" ht="15" customHeight="1" x14ac:dyDescent="0.25">
      <c r="A196" s="74" t="s">
        <v>39</v>
      </c>
      <c r="B196" s="74"/>
      <c r="C196" s="74"/>
      <c r="D196" s="74"/>
      <c r="E196" s="74"/>
      <c r="F196" s="74"/>
      <c r="G196" s="74"/>
      <c r="H196" s="74"/>
    </row>
    <row r="197" spans="1:8" ht="15" customHeight="1" x14ac:dyDescent="0.25">
      <c r="A197" s="74" t="s">
        <v>70</v>
      </c>
      <c r="B197" s="74"/>
      <c r="C197" s="74"/>
      <c r="D197" s="74"/>
      <c r="E197" s="74"/>
      <c r="F197" s="74"/>
      <c r="G197" s="74"/>
      <c r="H197" s="74"/>
    </row>
    <row r="198" spans="1:8" x14ac:dyDescent="0.25">
      <c r="A198" s="75" t="s">
        <v>71</v>
      </c>
      <c r="B198" s="75"/>
      <c r="C198" s="75"/>
      <c r="D198" s="75"/>
      <c r="E198" s="75"/>
      <c r="F198" s="75"/>
      <c r="G198" s="75"/>
      <c r="H198" s="75"/>
    </row>
    <row r="199" spans="1:8" ht="46.5" customHeight="1" x14ac:dyDescent="0.25">
      <c r="A199" s="4" t="s">
        <v>1</v>
      </c>
      <c r="B199" s="1"/>
      <c r="C199" s="68" t="s">
        <v>72</v>
      </c>
      <c r="D199" s="68"/>
      <c r="E199" s="68"/>
      <c r="F199" s="68"/>
      <c r="G199" s="68"/>
      <c r="H199" s="68"/>
    </row>
    <row r="200" spans="1:8" ht="22.5" customHeight="1" x14ac:dyDescent="0.25">
      <c r="A200" s="5" t="s">
        <v>2</v>
      </c>
      <c r="B200" s="6">
        <v>8.5</v>
      </c>
      <c r="C200" s="69" t="s">
        <v>85</v>
      </c>
      <c r="D200" s="69"/>
      <c r="E200" s="69"/>
      <c r="F200" s="69"/>
      <c r="G200" s="69"/>
      <c r="H200" s="69"/>
    </row>
    <row r="201" spans="1:8" x14ac:dyDescent="0.25">
      <c r="A201" s="5" t="s">
        <v>3</v>
      </c>
      <c r="B201" s="5" t="s">
        <v>65</v>
      </c>
      <c r="C201" s="7"/>
      <c r="D201" s="7"/>
      <c r="E201" s="7"/>
      <c r="F201" s="7"/>
      <c r="G201" s="7"/>
      <c r="H201" s="7"/>
    </row>
    <row r="202" spans="1:8" x14ac:dyDescent="0.25">
      <c r="A202" s="1"/>
      <c r="B202" s="1"/>
      <c r="C202" s="1"/>
      <c r="D202" s="2"/>
      <c r="E202" s="3"/>
      <c r="F202" s="3"/>
      <c r="G202" s="3"/>
      <c r="H202" s="8"/>
    </row>
    <row r="203" spans="1:8" x14ac:dyDescent="0.25">
      <c r="A203" s="5" t="s">
        <v>5</v>
      </c>
      <c r="B203" s="1"/>
      <c r="C203" s="1"/>
      <c r="D203" s="2"/>
      <c r="E203" s="1"/>
      <c r="F203" s="2"/>
      <c r="G203" s="2"/>
      <c r="H203" s="2"/>
    </row>
    <row r="204" spans="1:8" ht="25.5" x14ac:dyDescent="0.25">
      <c r="A204" s="9" t="s">
        <v>6</v>
      </c>
      <c r="B204" s="9" t="s">
        <v>7</v>
      </c>
      <c r="C204" s="9" t="s">
        <v>8</v>
      </c>
      <c r="D204" s="31" t="s">
        <v>9</v>
      </c>
      <c r="E204" s="9" t="s">
        <v>27</v>
      </c>
      <c r="F204" s="70" t="s">
        <v>10</v>
      </c>
      <c r="G204" s="71"/>
      <c r="H204" s="10" t="s">
        <v>11</v>
      </c>
    </row>
    <row r="205" spans="1:8" x14ac:dyDescent="0.25">
      <c r="A205" s="11" t="s">
        <v>12</v>
      </c>
      <c r="B205" s="11"/>
      <c r="C205" s="11"/>
      <c r="D205" s="12">
        <v>239.64</v>
      </c>
      <c r="E205" s="32">
        <v>1</v>
      </c>
      <c r="F205" s="66">
        <f>+D205*E205</f>
        <v>239.64</v>
      </c>
      <c r="G205" s="66"/>
      <c r="H205" s="13"/>
    </row>
    <row r="206" spans="1:8" x14ac:dyDescent="0.25">
      <c r="A206" s="11" t="s">
        <v>78</v>
      </c>
      <c r="B206" s="11"/>
      <c r="C206" s="11"/>
      <c r="D206" s="12">
        <v>25000</v>
      </c>
      <c r="E206" s="32">
        <v>0.1</v>
      </c>
      <c r="F206" s="66">
        <f>+D206*E206</f>
        <v>2500</v>
      </c>
      <c r="G206" s="66"/>
      <c r="H206" s="14"/>
    </row>
    <row r="207" spans="1:8" x14ac:dyDescent="0.25">
      <c r="A207" s="11"/>
      <c r="B207" s="11"/>
      <c r="C207" s="11"/>
      <c r="D207" s="12"/>
      <c r="E207" s="32"/>
      <c r="F207" s="66"/>
      <c r="G207" s="66"/>
      <c r="H207" s="14"/>
    </row>
    <row r="208" spans="1:8" x14ac:dyDescent="0.25">
      <c r="A208" s="1"/>
      <c r="B208" s="1"/>
      <c r="C208" s="1"/>
      <c r="D208" s="2"/>
      <c r="E208" s="1"/>
      <c r="F208" s="42" t="s">
        <v>13</v>
      </c>
      <c r="G208" s="42"/>
      <c r="H208" s="15">
        <f>SUM(F205:F207)</f>
        <v>2739.64</v>
      </c>
    </row>
    <row r="209" spans="1:8" x14ac:dyDescent="0.25">
      <c r="A209" s="5" t="s">
        <v>14</v>
      </c>
      <c r="B209" s="1"/>
      <c r="C209" s="1"/>
      <c r="D209" s="2"/>
      <c r="E209" s="1"/>
      <c r="F209" s="2"/>
      <c r="G209" s="2"/>
      <c r="H209" s="2"/>
    </row>
    <row r="210" spans="1:8" ht="25.5" x14ac:dyDescent="0.25">
      <c r="A210" s="9" t="s">
        <v>15</v>
      </c>
      <c r="B210" s="9" t="s">
        <v>33</v>
      </c>
      <c r="C210" s="9" t="s">
        <v>16</v>
      </c>
      <c r="D210" s="31" t="s">
        <v>17</v>
      </c>
      <c r="E210" s="9" t="s">
        <v>18</v>
      </c>
      <c r="F210" s="72" t="s">
        <v>10</v>
      </c>
      <c r="G210" s="72"/>
      <c r="H210" s="16"/>
    </row>
    <row r="211" spans="1:8" x14ac:dyDescent="0.25">
      <c r="A211" s="35" t="s">
        <v>86</v>
      </c>
      <c r="B211" s="11"/>
      <c r="C211" s="17" t="s">
        <v>89</v>
      </c>
      <c r="D211" s="18">
        <v>125600</v>
      </c>
      <c r="E211" s="38">
        <v>0.05</v>
      </c>
      <c r="F211" s="67">
        <f>+E211*D211</f>
        <v>6280</v>
      </c>
      <c r="G211" s="67"/>
      <c r="H211" s="19"/>
    </row>
    <row r="212" spans="1:8" x14ac:dyDescent="0.25">
      <c r="A212" s="39" t="s">
        <v>87</v>
      </c>
      <c r="B212" s="39"/>
      <c r="C212" s="17" t="s">
        <v>89</v>
      </c>
      <c r="D212" s="18">
        <v>89740</v>
      </c>
      <c r="E212" s="38">
        <v>0.02</v>
      </c>
      <c r="F212" s="67">
        <f t="shared" ref="F212:F220" si="4">+E212*D212</f>
        <v>1794.8</v>
      </c>
      <c r="G212" s="67"/>
      <c r="H212" s="19"/>
    </row>
    <row r="213" spans="1:8" x14ac:dyDescent="0.25">
      <c r="A213" s="39" t="s">
        <v>88</v>
      </c>
      <c r="B213" s="39"/>
      <c r="C213" s="17" t="s">
        <v>89</v>
      </c>
      <c r="D213" s="18">
        <v>29630</v>
      </c>
      <c r="E213" s="38">
        <v>0.03</v>
      </c>
      <c r="F213" s="67">
        <f t="shared" si="4"/>
        <v>888.9</v>
      </c>
      <c r="G213" s="67"/>
      <c r="H213" s="19"/>
    </row>
    <row r="214" spans="1:8" x14ac:dyDescent="0.25">
      <c r="A214" s="39" t="s">
        <v>64</v>
      </c>
      <c r="B214" s="39"/>
      <c r="C214" s="17" t="s">
        <v>68</v>
      </c>
      <c r="D214" s="18">
        <v>1560</v>
      </c>
      <c r="E214" s="38">
        <v>0.03</v>
      </c>
      <c r="F214" s="67">
        <f t="shared" si="4"/>
        <v>46.8</v>
      </c>
      <c r="G214" s="67"/>
      <c r="H214" s="19"/>
    </row>
    <row r="215" spans="1:8" x14ac:dyDescent="0.25">
      <c r="A215" s="39"/>
      <c r="B215" s="39"/>
      <c r="C215" s="17"/>
      <c r="D215" s="18"/>
      <c r="E215" s="50"/>
      <c r="F215" s="67">
        <f t="shared" si="4"/>
        <v>0</v>
      </c>
      <c r="G215" s="67"/>
      <c r="H215" s="19"/>
    </row>
    <row r="216" spans="1:8" x14ac:dyDescent="0.25">
      <c r="A216" s="39"/>
      <c r="B216" s="39"/>
      <c r="C216" s="17"/>
      <c r="D216" s="18"/>
      <c r="E216" s="38"/>
      <c r="F216" s="67">
        <f t="shared" si="4"/>
        <v>0</v>
      </c>
      <c r="G216" s="67"/>
      <c r="H216" s="19"/>
    </row>
    <row r="217" spans="1:8" x14ac:dyDescent="0.25">
      <c r="A217" s="39"/>
      <c r="B217" s="39"/>
      <c r="C217" s="17"/>
      <c r="D217" s="18"/>
      <c r="E217" s="38"/>
      <c r="F217" s="67">
        <f t="shared" si="4"/>
        <v>0</v>
      </c>
      <c r="G217" s="67"/>
      <c r="H217" s="19"/>
    </row>
    <row r="218" spans="1:8" x14ac:dyDescent="0.25">
      <c r="A218" s="39"/>
      <c r="B218" s="39"/>
      <c r="C218" s="17"/>
      <c r="D218" s="18"/>
      <c r="E218" s="38"/>
      <c r="F218" s="67">
        <f t="shared" si="4"/>
        <v>0</v>
      </c>
      <c r="G218" s="67"/>
      <c r="H218" s="19"/>
    </row>
    <row r="219" spans="1:8" x14ac:dyDescent="0.25">
      <c r="A219" s="39"/>
      <c r="B219" s="39"/>
      <c r="C219" s="17"/>
      <c r="D219" s="18"/>
      <c r="E219" s="38"/>
      <c r="F219" s="67">
        <f t="shared" si="4"/>
        <v>0</v>
      </c>
      <c r="G219" s="67"/>
      <c r="H219" s="19"/>
    </row>
    <row r="220" spans="1:8" x14ac:dyDescent="0.25">
      <c r="A220" s="39"/>
      <c r="B220" s="39"/>
      <c r="C220" s="17"/>
      <c r="D220" s="18"/>
      <c r="E220" s="38"/>
      <c r="F220" s="67">
        <f t="shared" si="4"/>
        <v>0</v>
      </c>
      <c r="G220" s="67"/>
      <c r="H220" s="19"/>
    </row>
    <row r="221" spans="1:8" x14ac:dyDescent="0.25">
      <c r="A221" s="39"/>
      <c r="B221" s="39"/>
      <c r="C221" s="17"/>
      <c r="D221" s="18"/>
      <c r="E221" s="38"/>
      <c r="F221" s="67"/>
      <c r="G221" s="67"/>
      <c r="H221" s="19"/>
    </row>
    <row r="222" spans="1:8" x14ac:dyDescent="0.25">
      <c r="A222" s="1"/>
      <c r="B222" s="1"/>
      <c r="C222" s="1"/>
      <c r="D222" s="2"/>
      <c r="E222" s="1"/>
      <c r="F222" s="61" t="s">
        <v>13</v>
      </c>
      <c r="G222" s="61"/>
      <c r="H222" s="15">
        <f>+SUM(F211:F221)</f>
        <v>9010.5</v>
      </c>
    </row>
    <row r="223" spans="1:8" x14ac:dyDescent="0.25">
      <c r="A223" s="5" t="s">
        <v>19</v>
      </c>
      <c r="B223" s="1"/>
      <c r="C223" s="1"/>
      <c r="D223" s="2"/>
      <c r="E223" s="1"/>
      <c r="F223" s="2"/>
      <c r="G223" s="2"/>
      <c r="H223" s="2"/>
    </row>
    <row r="224" spans="1:8" ht="25.5" x14ac:dyDescent="0.25">
      <c r="A224" s="9" t="s">
        <v>20</v>
      </c>
      <c r="B224" s="9" t="s">
        <v>21</v>
      </c>
      <c r="C224" s="9" t="s">
        <v>22</v>
      </c>
      <c r="D224" s="31" t="s">
        <v>23</v>
      </c>
      <c r="E224" s="9" t="s">
        <v>24</v>
      </c>
      <c r="F224" s="59" t="s">
        <v>10</v>
      </c>
      <c r="G224" s="60"/>
      <c r="H224" s="16"/>
    </row>
    <row r="225" spans="1:8" x14ac:dyDescent="0.25">
      <c r="A225" s="34"/>
      <c r="B225" s="9"/>
      <c r="C225" s="9"/>
      <c r="D225" s="10"/>
      <c r="E225" s="28"/>
      <c r="F225" s="61"/>
      <c r="G225" s="61"/>
      <c r="H225" s="19"/>
    </row>
    <row r="226" spans="1:8" x14ac:dyDescent="0.25">
      <c r="A226" s="11"/>
      <c r="B226" s="11"/>
      <c r="C226" s="11"/>
      <c r="D226" s="20"/>
      <c r="E226" s="21"/>
      <c r="F226" s="62"/>
      <c r="G226" s="62"/>
      <c r="H226" s="19"/>
    </row>
    <row r="227" spans="1:8" x14ac:dyDescent="0.25">
      <c r="A227" s="1"/>
      <c r="B227" s="1"/>
      <c r="C227" s="1"/>
      <c r="D227" s="2"/>
      <c r="E227" s="1"/>
      <c r="F227" s="42" t="s">
        <v>13</v>
      </c>
      <c r="G227" s="42"/>
      <c r="H227" s="15">
        <f>+F225</f>
        <v>0</v>
      </c>
    </row>
    <row r="228" spans="1:8" x14ac:dyDescent="0.25">
      <c r="A228" s="5" t="s">
        <v>25</v>
      </c>
      <c r="B228" s="1"/>
      <c r="C228" s="1"/>
      <c r="D228" s="2"/>
      <c r="E228" s="1"/>
      <c r="F228" s="2"/>
      <c r="G228" s="2"/>
      <c r="H228" s="2"/>
    </row>
    <row r="229" spans="1:8" ht="25.5" x14ac:dyDescent="0.25">
      <c r="A229" s="9" t="s">
        <v>26</v>
      </c>
      <c r="B229" s="9" t="s">
        <v>28</v>
      </c>
      <c r="C229" s="9" t="s">
        <v>34</v>
      </c>
      <c r="D229" s="31" t="s">
        <v>35</v>
      </c>
      <c r="E229" s="33" t="s">
        <v>36</v>
      </c>
      <c r="F229" s="31" t="s">
        <v>37</v>
      </c>
      <c r="G229" s="47" t="s">
        <v>38</v>
      </c>
      <c r="H229" s="16"/>
    </row>
    <row r="230" spans="1:8" x14ac:dyDescent="0.25">
      <c r="A230" s="35" t="s">
        <v>46</v>
      </c>
      <c r="B230" s="36">
        <v>1</v>
      </c>
      <c r="C230" s="37">
        <f>+C231*2</f>
        <v>77332</v>
      </c>
      <c r="D230" s="32">
        <v>0.75</v>
      </c>
      <c r="E230" s="37">
        <f>+C230*1.75</f>
        <v>135331</v>
      </c>
      <c r="F230" s="24">
        <v>25</v>
      </c>
      <c r="G230" s="24">
        <f>+E230/F230</f>
        <v>5413.24</v>
      </c>
      <c r="H230" s="19"/>
    </row>
    <row r="231" spans="1:8" x14ac:dyDescent="0.25">
      <c r="A231" s="11" t="s">
        <v>49</v>
      </c>
      <c r="B231" s="36">
        <v>1</v>
      </c>
      <c r="C231" s="37">
        <v>38666</v>
      </c>
      <c r="D231" s="32">
        <v>0.75</v>
      </c>
      <c r="E231" s="37">
        <f>+C231*1*1.75</f>
        <v>67665.5</v>
      </c>
      <c r="F231" s="24">
        <v>25</v>
      </c>
      <c r="G231" s="24">
        <f>+E231/F231</f>
        <v>2706.62</v>
      </c>
      <c r="H231" s="19"/>
    </row>
    <row r="232" spans="1:8" x14ac:dyDescent="0.25">
      <c r="A232" s="11"/>
      <c r="B232" s="21"/>
      <c r="C232" s="17"/>
      <c r="D232" s="22"/>
      <c r="E232" s="23"/>
      <c r="F232" s="24"/>
      <c r="G232" s="24"/>
      <c r="H232" s="19"/>
    </row>
    <row r="233" spans="1:8" x14ac:dyDescent="0.25">
      <c r="A233" s="11"/>
      <c r="B233" s="25"/>
      <c r="C233" s="11"/>
      <c r="D233" s="12"/>
      <c r="E233" s="11"/>
      <c r="F233" s="12"/>
      <c r="G233" s="12"/>
      <c r="H233" s="19"/>
    </row>
    <row r="234" spans="1:8" x14ac:dyDescent="0.25">
      <c r="A234" s="1"/>
      <c r="B234" s="26"/>
      <c r="C234" s="1"/>
      <c r="D234" s="27"/>
      <c r="E234" s="1"/>
      <c r="F234" s="42" t="s">
        <v>13</v>
      </c>
      <c r="G234" s="42"/>
      <c r="H234" s="28">
        <f>+G230+G231</f>
        <v>8119.86</v>
      </c>
    </row>
    <row r="235" spans="1:8" x14ac:dyDescent="0.25">
      <c r="A235" s="1"/>
      <c r="B235" s="26"/>
      <c r="C235" s="48"/>
      <c r="D235" s="27"/>
      <c r="E235" s="1"/>
      <c r="F235" s="27"/>
      <c r="G235" s="27"/>
      <c r="H235" s="29"/>
    </row>
    <row r="236" spans="1:8" x14ac:dyDescent="0.25">
      <c r="A236" s="1"/>
      <c r="B236" s="27"/>
      <c r="C236" s="1"/>
      <c r="D236" s="63" t="s">
        <v>29</v>
      </c>
      <c r="E236" s="63"/>
      <c r="F236" s="64"/>
      <c r="G236" s="43"/>
      <c r="H236" s="15">
        <f>+H208+H222+H227+H234</f>
        <v>19870</v>
      </c>
    </row>
    <row r="237" spans="1:8" x14ac:dyDescent="0.25">
      <c r="A237" s="1"/>
      <c r="B237" s="2"/>
      <c r="C237" s="1"/>
      <c r="D237" s="2"/>
      <c r="E237" s="3"/>
      <c r="F237" s="3"/>
      <c r="G237" s="3"/>
    </row>
    <row r="238" spans="1:8" x14ac:dyDescent="0.25">
      <c r="A238" s="1"/>
      <c r="B238" s="2"/>
      <c r="C238" s="1"/>
      <c r="D238" s="2"/>
      <c r="E238" s="3"/>
      <c r="F238" s="3"/>
      <c r="G238" s="3"/>
      <c r="H238" s="52"/>
    </row>
    <row r="239" spans="1:8" x14ac:dyDescent="0.25">
      <c r="A239" s="1"/>
      <c r="B239" s="2"/>
      <c r="C239" s="1"/>
      <c r="D239" s="2"/>
      <c r="E239" s="3"/>
      <c r="F239" s="3"/>
      <c r="G239" s="3"/>
      <c r="H239" s="40"/>
    </row>
    <row r="240" spans="1:8" x14ac:dyDescent="0.25">
      <c r="A240" s="30"/>
      <c r="B240" s="30"/>
      <c r="C240" s="1"/>
      <c r="D240" s="2"/>
      <c r="E240" s="3"/>
      <c r="F240" s="3"/>
      <c r="G240" s="3"/>
    </row>
    <row r="241" spans="1:8" x14ac:dyDescent="0.25">
      <c r="A241" s="30"/>
      <c r="B241" s="30"/>
      <c r="C241" s="1"/>
      <c r="D241" s="2"/>
      <c r="E241" s="3"/>
      <c r="F241" s="3"/>
      <c r="G241" s="3"/>
    </row>
    <row r="242" spans="1:8" x14ac:dyDescent="0.25">
      <c r="A242" s="65" t="s">
        <v>30</v>
      </c>
      <c r="B242" s="65"/>
      <c r="C242" s="65"/>
      <c r="D242" s="65"/>
      <c r="E242" s="65"/>
      <c r="F242" s="3"/>
      <c r="G242" s="3"/>
    </row>
    <row r="243" spans="1:8" x14ac:dyDescent="0.25">
      <c r="A243" s="65" t="s">
        <v>31</v>
      </c>
      <c r="B243" s="65"/>
      <c r="C243" s="65"/>
      <c r="D243" s="45"/>
      <c r="E243" s="46"/>
      <c r="F243" s="3"/>
      <c r="G243" s="3"/>
    </row>
    <row r="244" spans="1:8" x14ac:dyDescent="0.25">
      <c r="A244" s="65" t="s">
        <v>32</v>
      </c>
      <c r="B244" s="65"/>
      <c r="C244" s="65"/>
      <c r="D244" s="45"/>
      <c r="E244" s="46"/>
    </row>
    <row r="245" spans="1:8" x14ac:dyDescent="0.25">
      <c r="A245" s="73" t="s">
        <v>0</v>
      </c>
      <c r="B245" s="73"/>
      <c r="C245" s="73"/>
      <c r="D245" s="73"/>
      <c r="E245" s="73"/>
      <c r="F245" s="73"/>
      <c r="G245" s="73"/>
      <c r="H245" s="73"/>
    </row>
    <row r="246" spans="1:8" ht="15" customHeight="1" x14ac:dyDescent="0.25">
      <c r="A246" s="74" t="s">
        <v>39</v>
      </c>
      <c r="B246" s="74"/>
      <c r="C246" s="74"/>
      <c r="D246" s="74"/>
      <c r="E246" s="74"/>
      <c r="F246" s="74"/>
      <c r="G246" s="74"/>
      <c r="H246" s="74"/>
    </row>
    <row r="247" spans="1:8" ht="15" customHeight="1" x14ac:dyDescent="0.25">
      <c r="A247" s="74" t="s">
        <v>70</v>
      </c>
      <c r="B247" s="74"/>
      <c r="C247" s="74"/>
      <c r="D247" s="74"/>
      <c r="E247" s="74"/>
      <c r="F247" s="74"/>
      <c r="G247" s="74"/>
      <c r="H247" s="74"/>
    </row>
    <row r="248" spans="1:8" x14ac:dyDescent="0.25">
      <c r="A248" s="75" t="s">
        <v>71</v>
      </c>
      <c r="B248" s="75"/>
      <c r="C248" s="75"/>
      <c r="D248" s="75"/>
      <c r="E248" s="75"/>
      <c r="F248" s="75"/>
      <c r="G248" s="75"/>
      <c r="H248" s="75"/>
    </row>
    <row r="249" spans="1:8" ht="43.5" customHeight="1" x14ac:dyDescent="0.25">
      <c r="A249" s="4" t="s">
        <v>1</v>
      </c>
      <c r="B249" s="1"/>
      <c r="C249" s="68" t="s">
        <v>72</v>
      </c>
      <c r="D249" s="68"/>
      <c r="E249" s="68"/>
      <c r="F249" s="68"/>
      <c r="G249" s="68"/>
      <c r="H249" s="68"/>
    </row>
    <row r="250" spans="1:8" ht="24" customHeight="1" x14ac:dyDescent="0.25">
      <c r="A250" s="5" t="s">
        <v>2</v>
      </c>
      <c r="B250" s="6">
        <v>8.6</v>
      </c>
      <c r="C250" s="69" t="s">
        <v>90</v>
      </c>
      <c r="D250" s="69"/>
      <c r="E250" s="69"/>
      <c r="F250" s="69"/>
      <c r="G250" s="69"/>
      <c r="H250" s="69"/>
    </row>
    <row r="251" spans="1:8" x14ac:dyDescent="0.25">
      <c r="A251" s="5" t="s">
        <v>3</v>
      </c>
      <c r="B251" s="5" t="s">
        <v>4</v>
      </c>
      <c r="C251" s="7"/>
      <c r="D251" s="7"/>
      <c r="E251" s="7"/>
      <c r="F251" s="7"/>
      <c r="G251" s="7"/>
      <c r="H251" s="7"/>
    </row>
    <row r="252" spans="1:8" x14ac:dyDescent="0.25">
      <c r="A252" s="1"/>
      <c r="B252" s="1"/>
      <c r="C252" s="1"/>
      <c r="D252" s="2"/>
      <c r="E252" s="3"/>
      <c r="F252" s="3"/>
      <c r="G252" s="3"/>
      <c r="H252" s="8"/>
    </row>
    <row r="253" spans="1:8" x14ac:dyDescent="0.25">
      <c r="A253" s="5" t="s">
        <v>5</v>
      </c>
      <c r="B253" s="1"/>
      <c r="C253" s="1"/>
      <c r="D253" s="2"/>
      <c r="E253" s="1"/>
      <c r="F253" s="2"/>
      <c r="G253" s="2"/>
      <c r="H253" s="2"/>
    </row>
    <row r="254" spans="1:8" ht="25.5" x14ac:dyDescent="0.25">
      <c r="A254" s="9" t="s">
        <v>6</v>
      </c>
      <c r="B254" s="9" t="s">
        <v>7</v>
      </c>
      <c r="C254" s="9" t="s">
        <v>8</v>
      </c>
      <c r="D254" s="31" t="s">
        <v>9</v>
      </c>
      <c r="E254" s="9" t="s">
        <v>27</v>
      </c>
      <c r="F254" s="70" t="s">
        <v>10</v>
      </c>
      <c r="G254" s="71"/>
      <c r="H254" s="10" t="s">
        <v>11</v>
      </c>
    </row>
    <row r="255" spans="1:8" x14ac:dyDescent="0.25">
      <c r="A255" s="11" t="s">
        <v>12</v>
      </c>
      <c r="B255" s="11"/>
      <c r="C255" s="11"/>
      <c r="D255" s="12">
        <v>239.64</v>
      </c>
      <c r="E255" s="32">
        <v>1</v>
      </c>
      <c r="F255" s="66">
        <f>+D255*E255</f>
        <v>239.64</v>
      </c>
      <c r="G255" s="66"/>
      <c r="H255" s="13"/>
    </row>
    <row r="256" spans="1:8" x14ac:dyDescent="0.25">
      <c r="A256" s="11" t="s">
        <v>78</v>
      </c>
      <c r="B256" s="11"/>
      <c r="C256" s="11"/>
      <c r="D256" s="12">
        <v>25000</v>
      </c>
      <c r="E256" s="32">
        <v>0.1</v>
      </c>
      <c r="F256" s="66">
        <f>+D256*E256</f>
        <v>2500</v>
      </c>
      <c r="G256" s="66"/>
      <c r="H256" s="14"/>
    </row>
    <row r="257" spans="1:14" x14ac:dyDescent="0.25">
      <c r="A257" s="11"/>
      <c r="B257" s="11"/>
      <c r="C257" s="11"/>
      <c r="D257" s="12"/>
      <c r="E257" s="32"/>
      <c r="F257" s="66"/>
      <c r="G257" s="66"/>
      <c r="H257" s="14"/>
    </row>
    <row r="258" spans="1:14" x14ac:dyDescent="0.25">
      <c r="A258" s="1"/>
      <c r="B258" s="1"/>
      <c r="C258" s="1"/>
      <c r="D258" s="2"/>
      <c r="E258" s="1"/>
      <c r="F258" s="42" t="s">
        <v>13</v>
      </c>
      <c r="G258" s="42"/>
      <c r="H258" s="15">
        <f>SUM(F255:F257)</f>
        <v>2739.64</v>
      </c>
    </row>
    <row r="259" spans="1:14" x14ac:dyDescent="0.25">
      <c r="A259" s="5" t="s">
        <v>14</v>
      </c>
      <c r="B259" s="1"/>
      <c r="C259" s="1"/>
      <c r="D259" s="2"/>
      <c r="E259" s="1"/>
      <c r="F259" s="2"/>
      <c r="G259" s="2"/>
      <c r="H259" s="2"/>
    </row>
    <row r="260" spans="1:14" ht="25.5" x14ac:dyDescent="0.25">
      <c r="A260" s="9" t="s">
        <v>15</v>
      </c>
      <c r="B260" s="9" t="s">
        <v>33</v>
      </c>
      <c r="C260" s="9" t="s">
        <v>16</v>
      </c>
      <c r="D260" s="31" t="s">
        <v>17</v>
      </c>
      <c r="E260" s="9" t="s">
        <v>18</v>
      </c>
      <c r="F260" s="72" t="s">
        <v>10</v>
      </c>
      <c r="G260" s="72"/>
      <c r="H260" s="16"/>
    </row>
    <row r="261" spans="1:14" x14ac:dyDescent="0.25">
      <c r="A261" s="35" t="s">
        <v>86</v>
      </c>
      <c r="B261" s="11"/>
      <c r="C261" s="17" t="s">
        <v>89</v>
      </c>
      <c r="D261" s="18">
        <v>125600</v>
      </c>
      <c r="E261" s="38">
        <v>0.05</v>
      </c>
      <c r="F261" s="67">
        <f>+E261*D261</f>
        <v>6280</v>
      </c>
      <c r="G261" s="67"/>
      <c r="H261" s="19"/>
    </row>
    <row r="262" spans="1:14" x14ac:dyDescent="0.25">
      <c r="A262" s="39" t="s">
        <v>87</v>
      </c>
      <c r="B262" s="39"/>
      <c r="C262" s="17" t="s">
        <v>89</v>
      </c>
      <c r="D262" s="18">
        <v>89740</v>
      </c>
      <c r="E262" s="38">
        <v>0.02</v>
      </c>
      <c r="F262" s="67">
        <f t="shared" ref="F262:F264" si="5">+E262*D262</f>
        <v>1794.8</v>
      </c>
      <c r="G262" s="67"/>
      <c r="H262" s="19"/>
    </row>
    <row r="263" spans="1:14" x14ac:dyDescent="0.25">
      <c r="A263" s="39" t="s">
        <v>88</v>
      </c>
      <c r="B263" s="39"/>
      <c r="C263" s="17" t="s">
        <v>89</v>
      </c>
      <c r="D263" s="18">
        <v>29630</v>
      </c>
      <c r="E263" s="38">
        <v>0.03</v>
      </c>
      <c r="F263" s="67">
        <f t="shared" si="5"/>
        <v>888.9</v>
      </c>
      <c r="G263" s="67"/>
      <c r="H263" s="19"/>
    </row>
    <row r="264" spans="1:14" x14ac:dyDescent="0.25">
      <c r="A264" s="39" t="s">
        <v>64</v>
      </c>
      <c r="B264" s="39"/>
      <c r="C264" s="17" t="s">
        <v>68</v>
      </c>
      <c r="D264" s="18">
        <v>1560</v>
      </c>
      <c r="E264" s="38">
        <v>0.03</v>
      </c>
      <c r="F264" s="67">
        <f t="shared" si="5"/>
        <v>46.8</v>
      </c>
      <c r="G264" s="67"/>
      <c r="H264" s="19"/>
      <c r="M264">
        <f>+L264*50</f>
        <v>0</v>
      </c>
      <c r="N264">
        <f>+K264*59</f>
        <v>0</v>
      </c>
    </row>
    <row r="265" spans="1:14" x14ac:dyDescent="0.25">
      <c r="A265" s="39"/>
      <c r="B265" s="39"/>
      <c r="C265" s="17"/>
      <c r="D265" s="18"/>
      <c r="E265" s="38"/>
      <c r="F265" s="67"/>
      <c r="G265" s="67"/>
      <c r="H265" s="19"/>
    </row>
    <row r="266" spans="1:14" x14ac:dyDescent="0.25">
      <c r="A266" s="39"/>
      <c r="B266" s="39"/>
      <c r="C266" s="17"/>
      <c r="D266" s="18"/>
      <c r="E266" s="38"/>
      <c r="F266" s="67"/>
      <c r="G266" s="67"/>
      <c r="H266" s="54"/>
      <c r="J266" s="55"/>
    </row>
    <row r="267" spans="1:14" x14ac:dyDescent="0.25">
      <c r="A267" s="39"/>
      <c r="B267" s="39"/>
      <c r="C267" s="17"/>
      <c r="D267" s="18"/>
      <c r="E267" s="38"/>
      <c r="F267" s="67"/>
      <c r="G267" s="67"/>
      <c r="H267" s="19"/>
    </row>
    <row r="268" spans="1:14" x14ac:dyDescent="0.25">
      <c r="A268" s="39"/>
      <c r="B268" s="39"/>
      <c r="C268" s="17"/>
      <c r="D268" s="18"/>
      <c r="E268" s="38"/>
      <c r="F268" s="67"/>
      <c r="G268" s="67"/>
      <c r="H268" s="19"/>
    </row>
    <row r="269" spans="1:14" x14ac:dyDescent="0.25">
      <c r="A269" s="39"/>
      <c r="B269" s="39"/>
      <c r="C269" s="17"/>
      <c r="D269" s="18"/>
      <c r="E269" s="38"/>
      <c r="F269" s="67">
        <f t="shared" ref="F269:F270" si="6">+E269*D269</f>
        <v>0</v>
      </c>
      <c r="G269" s="67"/>
      <c r="H269" s="19"/>
    </row>
    <row r="270" spans="1:14" x14ac:dyDescent="0.25">
      <c r="A270" s="39"/>
      <c r="B270" s="39"/>
      <c r="C270" s="17"/>
      <c r="D270" s="18"/>
      <c r="E270" s="38"/>
      <c r="F270" s="67">
        <f t="shared" si="6"/>
        <v>0</v>
      </c>
      <c r="G270" s="67"/>
      <c r="H270" s="19"/>
    </row>
    <row r="271" spans="1:14" x14ac:dyDescent="0.25">
      <c r="A271" s="39"/>
      <c r="B271" s="39"/>
      <c r="C271" s="17"/>
      <c r="D271" s="18"/>
      <c r="E271" s="38"/>
      <c r="F271" s="67"/>
      <c r="G271" s="67"/>
      <c r="H271" s="19"/>
    </row>
    <row r="272" spans="1:14" x14ac:dyDescent="0.25">
      <c r="A272" s="1"/>
      <c r="B272" s="1"/>
      <c r="C272" s="1"/>
      <c r="D272" s="2"/>
      <c r="E272" s="1"/>
      <c r="F272" s="61" t="s">
        <v>13</v>
      </c>
      <c r="G272" s="61"/>
      <c r="H272" s="15">
        <f>+SUM(F261:F271)</f>
        <v>9010.5</v>
      </c>
    </row>
    <row r="273" spans="1:8" x14ac:dyDescent="0.25">
      <c r="A273" s="5" t="s">
        <v>19</v>
      </c>
      <c r="B273" s="1"/>
      <c r="C273" s="1"/>
      <c r="D273" s="2"/>
      <c r="E273" s="1"/>
      <c r="F273" s="2"/>
      <c r="G273" s="2"/>
      <c r="H273" s="2"/>
    </row>
    <row r="274" spans="1:8" ht="25.5" x14ac:dyDescent="0.25">
      <c r="A274" s="9" t="s">
        <v>20</v>
      </c>
      <c r="B274" s="9" t="s">
        <v>21</v>
      </c>
      <c r="C274" s="9" t="s">
        <v>22</v>
      </c>
      <c r="D274" s="31" t="s">
        <v>23</v>
      </c>
      <c r="E274" s="9" t="s">
        <v>24</v>
      </c>
      <c r="F274" s="59" t="s">
        <v>10</v>
      </c>
      <c r="G274" s="60"/>
      <c r="H274" s="16"/>
    </row>
    <row r="275" spans="1:8" x14ac:dyDescent="0.25">
      <c r="A275" s="34"/>
      <c r="B275" s="9"/>
      <c r="C275" s="9"/>
      <c r="D275" s="10"/>
      <c r="E275" s="28"/>
      <c r="F275" s="61"/>
      <c r="G275" s="61"/>
      <c r="H275" s="19"/>
    </row>
    <row r="276" spans="1:8" x14ac:dyDescent="0.25">
      <c r="A276" s="11"/>
      <c r="B276" s="11"/>
      <c r="C276" s="11"/>
      <c r="D276" s="20"/>
      <c r="E276" s="21"/>
      <c r="F276" s="62"/>
      <c r="G276" s="62"/>
      <c r="H276" s="19"/>
    </row>
    <row r="277" spans="1:8" x14ac:dyDescent="0.25">
      <c r="A277" s="1"/>
      <c r="B277" s="1"/>
      <c r="C277" s="1"/>
      <c r="D277" s="2"/>
      <c r="E277" s="1"/>
      <c r="F277" s="42" t="s">
        <v>13</v>
      </c>
      <c r="G277" s="42"/>
      <c r="H277" s="15">
        <f>+F275</f>
        <v>0</v>
      </c>
    </row>
    <row r="278" spans="1:8" x14ac:dyDescent="0.25">
      <c r="A278" s="5" t="s">
        <v>25</v>
      </c>
      <c r="B278" s="1"/>
      <c r="C278" s="1"/>
      <c r="D278" s="2"/>
      <c r="E278" s="1"/>
      <c r="F278" s="2"/>
      <c r="G278" s="2"/>
      <c r="H278" s="2"/>
    </row>
    <row r="279" spans="1:8" ht="25.5" x14ac:dyDescent="0.25">
      <c r="A279" s="9" t="s">
        <v>26</v>
      </c>
      <c r="B279" s="9" t="s">
        <v>28</v>
      </c>
      <c r="C279" s="9" t="s">
        <v>34</v>
      </c>
      <c r="D279" s="31" t="s">
        <v>35</v>
      </c>
      <c r="E279" s="33" t="s">
        <v>36</v>
      </c>
      <c r="F279" s="31" t="s">
        <v>37</v>
      </c>
      <c r="G279" s="47" t="s">
        <v>38</v>
      </c>
      <c r="H279" s="16"/>
    </row>
    <row r="280" spans="1:8" x14ac:dyDescent="0.25">
      <c r="A280" s="35" t="s">
        <v>46</v>
      </c>
      <c r="B280" s="36">
        <v>1</v>
      </c>
      <c r="C280" s="37">
        <f>+C281*2</f>
        <v>77332</v>
      </c>
      <c r="D280" s="32">
        <v>0.75</v>
      </c>
      <c r="E280" s="37">
        <f>+C280*1.75</f>
        <v>135331</v>
      </c>
      <c r="F280" s="24">
        <v>25</v>
      </c>
      <c r="G280" s="24">
        <f>+E280/F280</f>
        <v>5413.24</v>
      </c>
      <c r="H280" s="19"/>
    </row>
    <row r="281" spans="1:8" x14ac:dyDescent="0.25">
      <c r="A281" s="11" t="s">
        <v>49</v>
      </c>
      <c r="B281" s="36">
        <v>1</v>
      </c>
      <c r="C281" s="37">
        <v>38666</v>
      </c>
      <c r="D281" s="32">
        <v>0.75</v>
      </c>
      <c r="E281" s="37">
        <f>+C281*1*1.75</f>
        <v>67665.5</v>
      </c>
      <c r="F281" s="24">
        <v>25</v>
      </c>
      <c r="G281" s="24">
        <f>+E281/F281</f>
        <v>2706.62</v>
      </c>
      <c r="H281" s="19"/>
    </row>
    <row r="282" spans="1:8" x14ac:dyDescent="0.25">
      <c r="A282" s="11"/>
      <c r="B282" s="21"/>
      <c r="C282" s="17"/>
      <c r="D282" s="22"/>
      <c r="E282" s="23"/>
      <c r="F282" s="24"/>
      <c r="G282" s="24"/>
      <c r="H282" s="19"/>
    </row>
    <row r="283" spans="1:8" x14ac:dyDescent="0.25">
      <c r="A283" s="11"/>
      <c r="B283" s="25"/>
      <c r="C283" s="11"/>
      <c r="D283" s="12"/>
      <c r="E283" s="11"/>
      <c r="F283" s="12"/>
      <c r="G283" s="12"/>
      <c r="H283" s="19"/>
    </row>
    <row r="284" spans="1:8" x14ac:dyDescent="0.25">
      <c r="A284" s="1"/>
      <c r="B284" s="26"/>
      <c r="C284" s="1"/>
      <c r="D284" s="27"/>
      <c r="E284" s="1"/>
      <c r="F284" s="42" t="s">
        <v>13</v>
      </c>
      <c r="G284" s="42"/>
      <c r="H284" s="28">
        <f>+G280+G281</f>
        <v>8119.86</v>
      </c>
    </row>
    <row r="285" spans="1:8" x14ac:dyDescent="0.25">
      <c r="A285" s="1"/>
      <c r="B285" s="26"/>
      <c r="C285" s="48"/>
      <c r="D285" s="27"/>
      <c r="E285" s="1"/>
      <c r="F285" s="27"/>
      <c r="G285" s="27"/>
      <c r="H285" s="29"/>
    </row>
    <row r="286" spans="1:8" x14ac:dyDescent="0.25">
      <c r="A286" s="1"/>
      <c r="B286" s="27"/>
      <c r="C286" s="1"/>
      <c r="D286" s="63" t="s">
        <v>29</v>
      </c>
      <c r="E286" s="63"/>
      <c r="F286" s="64"/>
      <c r="G286" s="43"/>
      <c r="H286" s="15">
        <f>+H258+H272+H277+H284</f>
        <v>19870</v>
      </c>
    </row>
    <row r="287" spans="1:8" x14ac:dyDescent="0.25">
      <c r="A287" s="1"/>
      <c r="B287" s="2"/>
      <c r="C287" s="1"/>
      <c r="D287" s="2"/>
      <c r="E287" s="3"/>
      <c r="F287" s="3"/>
      <c r="G287" s="3"/>
    </row>
    <row r="288" spans="1:8" x14ac:dyDescent="0.25">
      <c r="A288" s="1"/>
      <c r="B288" s="2"/>
      <c r="C288" s="1"/>
      <c r="D288" s="2"/>
      <c r="E288" s="3"/>
      <c r="F288" s="3"/>
      <c r="G288" s="3"/>
      <c r="H288" s="52"/>
    </row>
    <row r="289" spans="1:8" x14ac:dyDescent="0.25">
      <c r="A289" s="1"/>
      <c r="B289" s="2"/>
      <c r="C289" s="1"/>
      <c r="D289" s="2"/>
      <c r="E289" s="3"/>
      <c r="F289" s="3"/>
      <c r="G289" s="3"/>
      <c r="H289" s="40"/>
    </row>
    <row r="290" spans="1:8" x14ac:dyDescent="0.25">
      <c r="A290" s="30"/>
      <c r="B290" s="30"/>
      <c r="C290" s="1"/>
      <c r="D290" s="2"/>
      <c r="E290" s="3"/>
      <c r="F290" s="3"/>
      <c r="G290" s="3"/>
      <c r="H290" s="56"/>
    </row>
    <row r="291" spans="1:8" x14ac:dyDescent="0.25">
      <c r="A291" s="30"/>
      <c r="B291" s="30"/>
      <c r="C291" s="1"/>
      <c r="D291" s="2"/>
      <c r="E291" s="3"/>
      <c r="F291" s="3"/>
      <c r="G291" s="3"/>
    </row>
    <row r="292" spans="1:8" x14ac:dyDescent="0.25">
      <c r="A292" s="65" t="s">
        <v>30</v>
      </c>
      <c r="B292" s="65"/>
      <c r="C292" s="65"/>
      <c r="D292" s="65"/>
      <c r="E292" s="65"/>
      <c r="F292" s="3"/>
      <c r="G292" s="3"/>
    </row>
    <row r="293" spans="1:8" x14ac:dyDescent="0.25">
      <c r="A293" s="65" t="s">
        <v>31</v>
      </c>
      <c r="B293" s="65"/>
      <c r="C293" s="65"/>
      <c r="D293" s="45"/>
      <c r="E293" s="46"/>
      <c r="F293" s="3"/>
      <c r="G293" s="3"/>
    </row>
    <row r="294" spans="1:8" x14ac:dyDescent="0.25">
      <c r="A294" s="65" t="s">
        <v>32</v>
      </c>
      <c r="B294" s="65"/>
      <c r="C294" s="65"/>
      <c r="D294" s="45"/>
      <c r="E294" s="46"/>
    </row>
    <row r="295" spans="1:8" x14ac:dyDescent="0.25">
      <c r="A295" s="73" t="s">
        <v>0</v>
      </c>
      <c r="B295" s="73"/>
      <c r="C295" s="73"/>
      <c r="D295" s="73"/>
      <c r="E295" s="73"/>
      <c r="F295" s="73"/>
      <c r="G295" s="73"/>
      <c r="H295" s="73"/>
    </row>
    <row r="296" spans="1:8" ht="15" customHeight="1" x14ac:dyDescent="0.25">
      <c r="A296" s="74" t="s">
        <v>39</v>
      </c>
      <c r="B296" s="74"/>
      <c r="C296" s="74"/>
      <c r="D296" s="74"/>
      <c r="E296" s="74"/>
      <c r="F296" s="74"/>
      <c r="G296" s="74"/>
      <c r="H296" s="74"/>
    </row>
    <row r="297" spans="1:8" ht="15" customHeight="1" x14ac:dyDescent="0.25">
      <c r="A297" s="74" t="s">
        <v>70</v>
      </c>
      <c r="B297" s="74"/>
      <c r="C297" s="74"/>
      <c r="D297" s="74"/>
      <c r="E297" s="74"/>
      <c r="F297" s="74"/>
      <c r="G297" s="74"/>
      <c r="H297" s="74"/>
    </row>
    <row r="298" spans="1:8" x14ac:dyDescent="0.25">
      <c r="A298" s="75" t="s">
        <v>71</v>
      </c>
      <c r="B298" s="75"/>
      <c r="C298" s="75"/>
      <c r="D298" s="75"/>
      <c r="E298" s="75"/>
      <c r="F298" s="75"/>
      <c r="G298" s="75"/>
      <c r="H298" s="75"/>
    </row>
    <row r="299" spans="1:8" ht="44.25" customHeight="1" x14ac:dyDescent="0.25">
      <c r="A299" s="4" t="s">
        <v>1</v>
      </c>
      <c r="B299" s="1"/>
      <c r="C299" s="68" t="s">
        <v>72</v>
      </c>
      <c r="D299" s="68"/>
      <c r="E299" s="68"/>
      <c r="F299" s="68"/>
      <c r="G299" s="68"/>
      <c r="H299" s="68"/>
    </row>
    <row r="300" spans="1:8" ht="27" customHeight="1" x14ac:dyDescent="0.25">
      <c r="A300" s="5" t="s">
        <v>2</v>
      </c>
      <c r="B300" s="6">
        <v>8.6999999999999993</v>
      </c>
      <c r="C300" s="69" t="s">
        <v>91</v>
      </c>
      <c r="D300" s="69"/>
      <c r="E300" s="69"/>
      <c r="F300" s="69"/>
      <c r="G300" s="69"/>
      <c r="H300" s="69"/>
    </row>
    <row r="301" spans="1:8" x14ac:dyDescent="0.25">
      <c r="A301" s="5" t="s">
        <v>3</v>
      </c>
      <c r="B301" s="5" t="s">
        <v>41</v>
      </c>
      <c r="C301" s="7"/>
      <c r="D301" s="7"/>
      <c r="E301" s="7"/>
      <c r="F301" s="7"/>
      <c r="G301" s="7"/>
      <c r="H301" s="7"/>
    </row>
    <row r="302" spans="1:8" x14ac:dyDescent="0.25">
      <c r="A302" s="1"/>
      <c r="B302" s="1"/>
      <c r="C302" s="1"/>
      <c r="D302" s="2"/>
      <c r="E302" s="3"/>
      <c r="F302" s="3"/>
      <c r="G302" s="3"/>
      <c r="H302" s="8"/>
    </row>
    <row r="303" spans="1:8" x14ac:dyDescent="0.25">
      <c r="A303" s="5" t="s">
        <v>5</v>
      </c>
      <c r="B303" s="1"/>
      <c r="C303" s="1"/>
      <c r="D303" s="2"/>
      <c r="E303" s="1"/>
      <c r="F303" s="2"/>
      <c r="G303" s="2"/>
      <c r="H303" s="2"/>
    </row>
    <row r="304" spans="1:8" ht="25.5" x14ac:dyDescent="0.25">
      <c r="A304" s="9" t="s">
        <v>6</v>
      </c>
      <c r="B304" s="9" t="s">
        <v>7</v>
      </c>
      <c r="C304" s="9" t="s">
        <v>8</v>
      </c>
      <c r="D304" s="31" t="s">
        <v>9</v>
      </c>
      <c r="E304" s="9" t="s">
        <v>27</v>
      </c>
      <c r="F304" s="70" t="s">
        <v>10</v>
      </c>
      <c r="G304" s="71"/>
      <c r="H304" s="10" t="s">
        <v>11</v>
      </c>
    </row>
    <row r="305" spans="1:8" x14ac:dyDescent="0.25">
      <c r="A305" s="11" t="s">
        <v>12</v>
      </c>
      <c r="B305" s="11"/>
      <c r="C305" s="11"/>
      <c r="D305" s="12">
        <v>5010.87</v>
      </c>
      <c r="E305" s="32">
        <v>1</v>
      </c>
      <c r="F305" s="66">
        <f>+D305*E305</f>
        <v>5010.87</v>
      </c>
      <c r="G305" s="66"/>
      <c r="H305" s="13"/>
    </row>
    <row r="306" spans="1:8" x14ac:dyDescent="0.25">
      <c r="A306" s="35" t="s">
        <v>96</v>
      </c>
      <c r="B306" s="11"/>
      <c r="C306" s="11"/>
      <c r="D306" s="12">
        <v>32000</v>
      </c>
      <c r="E306" s="32">
        <v>0.05</v>
      </c>
      <c r="F306" s="66">
        <f>+D306*E306</f>
        <v>1600</v>
      </c>
      <c r="G306" s="66"/>
      <c r="H306" s="14"/>
    </row>
    <row r="307" spans="1:8" x14ac:dyDescent="0.25">
      <c r="A307" s="11"/>
      <c r="B307" s="11"/>
      <c r="C307" s="11"/>
      <c r="D307" s="12"/>
      <c r="E307" s="32"/>
      <c r="F307" s="66"/>
      <c r="G307" s="66"/>
      <c r="H307" s="14"/>
    </row>
    <row r="308" spans="1:8" x14ac:dyDescent="0.25">
      <c r="A308" s="1"/>
      <c r="B308" s="1"/>
      <c r="C308" s="1"/>
      <c r="D308" s="2"/>
      <c r="E308" s="1"/>
      <c r="F308" s="42" t="s">
        <v>13</v>
      </c>
      <c r="G308" s="42"/>
      <c r="H308" s="15">
        <f>SUM(F305:F307)</f>
        <v>6610.87</v>
      </c>
    </row>
    <row r="309" spans="1:8" x14ac:dyDescent="0.25">
      <c r="A309" s="5" t="s">
        <v>14</v>
      </c>
      <c r="B309" s="1"/>
      <c r="C309" s="1"/>
      <c r="D309" s="2"/>
      <c r="E309" s="1"/>
      <c r="F309" s="2"/>
      <c r="G309" s="2"/>
      <c r="H309" s="2"/>
    </row>
    <row r="310" spans="1:8" ht="25.5" x14ac:dyDescent="0.25">
      <c r="A310" s="9" t="s">
        <v>15</v>
      </c>
      <c r="B310" s="9" t="s">
        <v>33</v>
      </c>
      <c r="C310" s="9" t="s">
        <v>16</v>
      </c>
      <c r="D310" s="31" t="s">
        <v>17</v>
      </c>
      <c r="E310" s="9" t="s">
        <v>18</v>
      </c>
      <c r="F310" s="72" t="s">
        <v>10</v>
      </c>
      <c r="G310" s="72"/>
      <c r="H310" s="16"/>
    </row>
    <row r="311" spans="1:8" ht="25.5" x14ac:dyDescent="0.25">
      <c r="A311" s="35" t="s">
        <v>92</v>
      </c>
      <c r="B311" s="11"/>
      <c r="C311" s="17" t="s">
        <v>41</v>
      </c>
      <c r="D311" s="18">
        <v>155400</v>
      </c>
      <c r="E311" s="38">
        <v>1</v>
      </c>
      <c r="F311" s="67">
        <f>+E311*D311</f>
        <v>155400</v>
      </c>
      <c r="G311" s="67"/>
      <c r="H311" s="19"/>
    </row>
    <row r="312" spans="1:8" ht="38.25" x14ac:dyDescent="0.25">
      <c r="A312" s="39" t="s">
        <v>93</v>
      </c>
      <c r="B312" s="39"/>
      <c r="C312" s="17" t="s">
        <v>40</v>
      </c>
      <c r="D312" s="18">
        <v>65000</v>
      </c>
      <c r="E312" s="38">
        <v>2.4</v>
      </c>
      <c r="F312" s="67">
        <f t="shared" ref="F312:F320" si="7">+E312*D312</f>
        <v>156000</v>
      </c>
      <c r="G312" s="67"/>
      <c r="H312" s="19"/>
    </row>
    <row r="313" spans="1:8" x14ac:dyDescent="0.25">
      <c r="A313" s="39" t="s">
        <v>94</v>
      </c>
      <c r="B313" s="39"/>
      <c r="C313" s="17" t="s">
        <v>59</v>
      </c>
      <c r="D313" s="18">
        <v>62300</v>
      </c>
      <c r="E313" s="38">
        <v>0.3</v>
      </c>
      <c r="F313" s="67">
        <f t="shared" si="7"/>
        <v>18690</v>
      </c>
      <c r="G313" s="67"/>
      <c r="H313" s="19"/>
    </row>
    <row r="314" spans="1:8" x14ac:dyDescent="0.25">
      <c r="A314" s="39" t="s">
        <v>95</v>
      </c>
      <c r="B314" s="39"/>
      <c r="C314" s="17" t="s">
        <v>44</v>
      </c>
      <c r="D314" s="18">
        <v>22500</v>
      </c>
      <c r="E314" s="38">
        <v>0.1</v>
      </c>
      <c r="F314" s="67">
        <f t="shared" si="7"/>
        <v>2250</v>
      </c>
      <c r="G314" s="67"/>
      <c r="H314" s="19"/>
    </row>
    <row r="315" spans="1:8" x14ac:dyDescent="0.25">
      <c r="A315" s="39"/>
      <c r="B315" s="39"/>
      <c r="C315" s="17"/>
      <c r="D315" s="18"/>
      <c r="E315" s="38"/>
      <c r="F315" s="67">
        <f t="shared" si="7"/>
        <v>0</v>
      </c>
      <c r="G315" s="67"/>
      <c r="H315" s="19"/>
    </row>
    <row r="316" spans="1:8" x14ac:dyDescent="0.25">
      <c r="A316" s="39"/>
      <c r="B316" s="39"/>
      <c r="C316" s="17"/>
      <c r="D316" s="18"/>
      <c r="E316" s="38"/>
      <c r="F316" s="67">
        <f t="shared" si="7"/>
        <v>0</v>
      </c>
      <c r="G316" s="67"/>
      <c r="H316" s="54"/>
    </row>
    <row r="317" spans="1:8" x14ac:dyDescent="0.25">
      <c r="A317" s="39"/>
      <c r="B317" s="39"/>
      <c r="C317" s="17"/>
      <c r="D317" s="18"/>
      <c r="E317" s="38"/>
      <c r="F317" s="67">
        <f t="shared" si="7"/>
        <v>0</v>
      </c>
      <c r="G317" s="67"/>
      <c r="H317" s="19"/>
    </row>
    <row r="318" spans="1:8" x14ac:dyDescent="0.25">
      <c r="A318" s="39"/>
      <c r="B318" s="39"/>
      <c r="C318" s="17"/>
      <c r="D318" s="18"/>
      <c r="E318" s="38"/>
      <c r="F318" s="67">
        <f t="shared" si="7"/>
        <v>0</v>
      </c>
      <c r="G318" s="67"/>
      <c r="H318" s="19"/>
    </row>
    <row r="319" spans="1:8" x14ac:dyDescent="0.25">
      <c r="A319" s="39"/>
      <c r="B319" s="39"/>
      <c r="C319" s="17"/>
      <c r="D319" s="18"/>
      <c r="E319" s="38"/>
      <c r="F319" s="67">
        <f t="shared" si="7"/>
        <v>0</v>
      </c>
      <c r="G319" s="67"/>
      <c r="H319" s="19"/>
    </row>
    <row r="320" spans="1:8" x14ac:dyDescent="0.25">
      <c r="A320" s="39"/>
      <c r="B320" s="39"/>
      <c r="C320" s="17"/>
      <c r="D320" s="18"/>
      <c r="E320" s="38"/>
      <c r="F320" s="67">
        <f t="shared" si="7"/>
        <v>0</v>
      </c>
      <c r="G320" s="67"/>
      <c r="H320" s="19"/>
    </row>
    <row r="321" spans="1:8" x14ac:dyDescent="0.25">
      <c r="A321" s="39"/>
      <c r="B321" s="39"/>
      <c r="C321" s="17"/>
      <c r="D321" s="18"/>
      <c r="E321" s="38"/>
      <c r="F321" s="67"/>
      <c r="G321" s="67"/>
      <c r="H321" s="19"/>
    </row>
    <row r="322" spans="1:8" x14ac:dyDescent="0.25">
      <c r="A322" s="1"/>
      <c r="B322" s="1"/>
      <c r="C322" s="1"/>
      <c r="D322" s="2"/>
      <c r="E322" s="1"/>
      <c r="F322" s="61" t="s">
        <v>13</v>
      </c>
      <c r="G322" s="61"/>
      <c r="H322" s="15">
        <f>+SUM(F311:F321)</f>
        <v>332340</v>
      </c>
    </row>
    <row r="323" spans="1:8" x14ac:dyDescent="0.25">
      <c r="A323" s="5" t="s">
        <v>19</v>
      </c>
      <c r="B323" s="1"/>
      <c r="C323" s="1"/>
      <c r="D323" s="2"/>
      <c r="E323" s="1"/>
      <c r="F323" s="2"/>
      <c r="G323" s="2"/>
      <c r="H323" s="2"/>
    </row>
    <row r="324" spans="1:8" ht="25.5" x14ac:dyDescent="0.25">
      <c r="A324" s="9" t="s">
        <v>20</v>
      </c>
      <c r="B324" s="9" t="s">
        <v>21</v>
      </c>
      <c r="C324" s="9" t="s">
        <v>22</v>
      </c>
      <c r="D324" s="31" t="s">
        <v>23</v>
      </c>
      <c r="E324" s="9" t="s">
        <v>24</v>
      </c>
      <c r="F324" s="59" t="s">
        <v>10</v>
      </c>
      <c r="G324" s="60"/>
      <c r="H324" s="16"/>
    </row>
    <row r="325" spans="1:8" x14ac:dyDescent="0.25">
      <c r="A325" s="34"/>
      <c r="B325" s="9"/>
      <c r="C325" s="9"/>
      <c r="D325" s="10"/>
      <c r="E325" s="28"/>
      <c r="F325" s="61"/>
      <c r="G325" s="61"/>
      <c r="H325" s="19"/>
    </row>
    <row r="326" spans="1:8" x14ac:dyDescent="0.25">
      <c r="A326" s="11"/>
      <c r="B326" s="11"/>
      <c r="C326" s="11"/>
      <c r="D326" s="20"/>
      <c r="E326" s="21"/>
      <c r="F326" s="62"/>
      <c r="G326" s="62"/>
      <c r="H326" s="19"/>
    </row>
    <row r="327" spans="1:8" x14ac:dyDescent="0.25">
      <c r="A327" s="1"/>
      <c r="B327" s="1"/>
      <c r="C327" s="1"/>
      <c r="D327" s="2"/>
      <c r="E327" s="1"/>
      <c r="F327" s="42" t="s">
        <v>13</v>
      </c>
      <c r="G327" s="42"/>
      <c r="H327" s="15">
        <f>+F325</f>
        <v>0</v>
      </c>
    </row>
    <row r="328" spans="1:8" x14ac:dyDescent="0.25">
      <c r="A328" s="5" t="s">
        <v>25</v>
      </c>
      <c r="B328" s="1"/>
      <c r="C328" s="1"/>
      <c r="D328" s="2"/>
      <c r="E328" s="1"/>
      <c r="F328" s="2"/>
      <c r="G328" s="2"/>
      <c r="H328" s="2"/>
    </row>
    <row r="329" spans="1:8" ht="25.5" x14ac:dyDescent="0.25">
      <c r="A329" s="9" t="s">
        <v>26</v>
      </c>
      <c r="B329" s="9" t="s">
        <v>28</v>
      </c>
      <c r="C329" s="9" t="s">
        <v>34</v>
      </c>
      <c r="D329" s="31" t="s">
        <v>35</v>
      </c>
      <c r="E329" s="33" t="s">
        <v>36</v>
      </c>
      <c r="F329" s="31" t="s">
        <v>37</v>
      </c>
      <c r="G329" s="47" t="s">
        <v>38</v>
      </c>
      <c r="H329" s="16"/>
    </row>
    <row r="330" spans="1:8" x14ac:dyDescent="0.25">
      <c r="A330" s="35" t="s">
        <v>46</v>
      </c>
      <c r="B330" s="36">
        <v>1</v>
      </c>
      <c r="C330" s="37">
        <f>+C331*2</f>
        <v>77332</v>
      </c>
      <c r="D330" s="32">
        <v>0.75</v>
      </c>
      <c r="E330" s="37">
        <f>+C330*1.75</f>
        <v>135331</v>
      </c>
      <c r="F330" s="24">
        <v>4</v>
      </c>
      <c r="G330" s="24">
        <f>+E330/F330</f>
        <v>33832.75</v>
      </c>
      <c r="H330" s="19"/>
    </row>
    <row r="331" spans="1:8" x14ac:dyDescent="0.25">
      <c r="A331" s="11" t="s">
        <v>49</v>
      </c>
      <c r="B331" s="36">
        <v>1</v>
      </c>
      <c r="C331" s="37">
        <v>38666</v>
      </c>
      <c r="D331" s="32">
        <v>0.75</v>
      </c>
      <c r="E331" s="37">
        <f>+C331*1*1.75</f>
        <v>67665.5</v>
      </c>
      <c r="F331" s="24">
        <v>4</v>
      </c>
      <c r="G331" s="24">
        <f>+E331/F331</f>
        <v>16916.375</v>
      </c>
      <c r="H331" s="19"/>
    </row>
    <row r="332" spans="1:8" x14ac:dyDescent="0.25">
      <c r="A332" s="11"/>
      <c r="B332" s="21"/>
      <c r="C332" s="17"/>
      <c r="D332" s="22"/>
      <c r="E332" s="23"/>
      <c r="F332" s="24"/>
      <c r="G332" s="24"/>
      <c r="H332" s="19"/>
    </row>
    <row r="333" spans="1:8" x14ac:dyDescent="0.25">
      <c r="A333" s="11"/>
      <c r="B333" s="25"/>
      <c r="C333" s="11"/>
      <c r="D333" s="12"/>
      <c r="E333" s="11"/>
      <c r="F333" s="12"/>
      <c r="G333" s="12"/>
      <c r="H333" s="19"/>
    </row>
    <row r="334" spans="1:8" x14ac:dyDescent="0.25">
      <c r="A334" s="1"/>
      <c r="B334" s="26"/>
      <c r="C334" s="1"/>
      <c r="D334" s="27"/>
      <c r="E334" s="1"/>
      <c r="F334" s="42" t="s">
        <v>13</v>
      </c>
      <c r="G334" s="42"/>
      <c r="H334" s="28">
        <f>+G330+G331</f>
        <v>50749.125</v>
      </c>
    </row>
    <row r="335" spans="1:8" x14ac:dyDescent="0.25">
      <c r="A335" s="1"/>
      <c r="B335" s="26"/>
      <c r="C335" s="48"/>
      <c r="D335" s="27"/>
      <c r="E335" s="1"/>
      <c r="F335" s="27"/>
      <c r="G335" s="27"/>
      <c r="H335" s="29"/>
    </row>
    <row r="336" spans="1:8" x14ac:dyDescent="0.25">
      <c r="A336" s="1"/>
      <c r="B336" s="27"/>
      <c r="C336" s="1"/>
      <c r="D336" s="63" t="s">
        <v>29</v>
      </c>
      <c r="E336" s="63"/>
      <c r="F336" s="64"/>
      <c r="G336" s="43"/>
      <c r="H336" s="15">
        <f>+H308+H322+H327+H334</f>
        <v>389699.995</v>
      </c>
    </row>
    <row r="337" spans="1:8" x14ac:dyDescent="0.25">
      <c r="A337" s="1"/>
      <c r="B337" s="2"/>
      <c r="C337" s="1"/>
      <c r="D337" s="2"/>
      <c r="E337" s="3"/>
      <c r="F337" s="3"/>
      <c r="G337" s="3"/>
    </row>
    <row r="338" spans="1:8" x14ac:dyDescent="0.25">
      <c r="A338" s="1"/>
      <c r="B338" s="2"/>
      <c r="C338" s="1"/>
      <c r="D338" s="2"/>
      <c r="E338" s="3"/>
      <c r="F338" s="3"/>
      <c r="G338" s="3"/>
      <c r="H338" s="52"/>
    </row>
    <row r="339" spans="1:8" x14ac:dyDescent="0.25">
      <c r="A339" s="1"/>
      <c r="B339" s="2"/>
      <c r="C339" s="1"/>
      <c r="D339" s="2"/>
      <c r="E339" s="3"/>
      <c r="F339" s="3"/>
      <c r="G339" s="3"/>
      <c r="H339" s="40"/>
    </row>
    <row r="340" spans="1:8" x14ac:dyDescent="0.25">
      <c r="A340" s="30"/>
      <c r="B340" s="30"/>
      <c r="C340" s="1"/>
      <c r="D340" s="2"/>
      <c r="E340" s="3"/>
      <c r="F340" s="3"/>
      <c r="G340" s="3"/>
      <c r="H340" s="56"/>
    </row>
    <row r="341" spans="1:8" x14ac:dyDescent="0.25">
      <c r="A341" s="30"/>
      <c r="B341" s="30"/>
      <c r="C341" s="1"/>
      <c r="D341" s="2"/>
      <c r="E341" s="3"/>
      <c r="F341" s="3"/>
      <c r="G341" s="3"/>
    </row>
    <row r="342" spans="1:8" x14ac:dyDescent="0.25">
      <c r="A342" s="65" t="s">
        <v>30</v>
      </c>
      <c r="B342" s="65"/>
      <c r="C342" s="65"/>
      <c r="D342" s="65"/>
      <c r="E342" s="65"/>
      <c r="F342" s="3"/>
      <c r="G342" s="3"/>
    </row>
    <row r="343" spans="1:8" x14ac:dyDescent="0.25">
      <c r="A343" s="65" t="s">
        <v>31</v>
      </c>
      <c r="B343" s="65"/>
      <c r="C343" s="65"/>
      <c r="D343" s="45"/>
      <c r="E343" s="46"/>
      <c r="F343" s="3"/>
      <c r="G343" s="3"/>
    </row>
    <row r="344" spans="1:8" x14ac:dyDescent="0.25">
      <c r="A344" s="65" t="s">
        <v>32</v>
      </c>
      <c r="B344" s="65"/>
      <c r="C344" s="65"/>
      <c r="D344" s="45"/>
      <c r="E344" s="46"/>
    </row>
    <row r="345" spans="1:8" x14ac:dyDescent="0.25">
      <c r="A345" s="73" t="s">
        <v>0</v>
      </c>
      <c r="B345" s="73"/>
      <c r="C345" s="73"/>
      <c r="D345" s="73"/>
      <c r="E345" s="73"/>
      <c r="F345" s="73"/>
      <c r="G345" s="73"/>
      <c r="H345" s="73"/>
    </row>
    <row r="346" spans="1:8" ht="15" customHeight="1" x14ac:dyDescent="0.25">
      <c r="A346" s="74" t="s">
        <v>39</v>
      </c>
      <c r="B346" s="74"/>
      <c r="C346" s="74"/>
      <c r="D346" s="74"/>
      <c r="E346" s="74"/>
      <c r="F346" s="74"/>
      <c r="G346" s="74"/>
      <c r="H346" s="74"/>
    </row>
    <row r="347" spans="1:8" ht="15" customHeight="1" x14ac:dyDescent="0.25">
      <c r="A347" s="74" t="s">
        <v>70</v>
      </c>
      <c r="B347" s="74"/>
      <c r="C347" s="74"/>
      <c r="D347" s="74"/>
      <c r="E347" s="74"/>
      <c r="F347" s="74"/>
      <c r="G347" s="74"/>
      <c r="H347" s="74"/>
    </row>
    <row r="348" spans="1:8" x14ac:dyDescent="0.25">
      <c r="A348" s="75" t="s">
        <v>71</v>
      </c>
      <c r="B348" s="75"/>
      <c r="C348" s="75"/>
      <c r="D348" s="75"/>
      <c r="E348" s="75"/>
      <c r="F348" s="75"/>
      <c r="G348" s="75"/>
      <c r="H348" s="75"/>
    </row>
    <row r="349" spans="1:8" ht="43.5" customHeight="1" x14ac:dyDescent="0.25">
      <c r="A349" s="4" t="s">
        <v>1</v>
      </c>
      <c r="B349" s="1"/>
      <c r="C349" s="68" t="s">
        <v>72</v>
      </c>
      <c r="D349" s="68"/>
      <c r="E349" s="68"/>
      <c r="F349" s="68"/>
      <c r="G349" s="68"/>
      <c r="H349" s="68"/>
    </row>
    <row r="350" spans="1:8" ht="23.25" customHeight="1" x14ac:dyDescent="0.25">
      <c r="A350" s="5" t="s">
        <v>2</v>
      </c>
      <c r="B350" s="6">
        <v>8.8000000000000007</v>
      </c>
      <c r="C350" s="69" t="s">
        <v>97</v>
      </c>
      <c r="D350" s="69"/>
      <c r="E350" s="69"/>
      <c r="F350" s="69"/>
      <c r="G350" s="69"/>
      <c r="H350" s="69"/>
    </row>
    <row r="351" spans="1:8" x14ac:dyDescent="0.25">
      <c r="A351" s="5" t="s">
        <v>3</v>
      </c>
      <c r="B351" s="5" t="s">
        <v>41</v>
      </c>
      <c r="C351" s="7"/>
      <c r="D351" s="7"/>
      <c r="E351" s="7"/>
      <c r="F351" s="7"/>
      <c r="G351" s="7"/>
      <c r="H351" s="7"/>
    </row>
    <row r="352" spans="1:8" x14ac:dyDescent="0.25">
      <c r="A352" s="1"/>
      <c r="B352" s="1"/>
      <c r="C352" s="1"/>
      <c r="D352" s="2"/>
      <c r="E352" s="3"/>
      <c r="F352" s="3"/>
      <c r="G352" s="3"/>
      <c r="H352" s="8"/>
    </row>
    <row r="353" spans="1:8" x14ac:dyDescent="0.25">
      <c r="A353" s="5" t="s">
        <v>5</v>
      </c>
      <c r="B353" s="1"/>
      <c r="C353" s="1"/>
      <c r="D353" s="2"/>
      <c r="E353" s="1"/>
      <c r="F353" s="2"/>
      <c r="G353" s="2"/>
      <c r="H353" s="2"/>
    </row>
    <row r="354" spans="1:8" ht="25.5" x14ac:dyDescent="0.25">
      <c r="A354" s="9" t="s">
        <v>6</v>
      </c>
      <c r="B354" s="9" t="s">
        <v>7</v>
      </c>
      <c r="C354" s="9" t="s">
        <v>8</v>
      </c>
      <c r="D354" s="31" t="s">
        <v>9</v>
      </c>
      <c r="E354" s="9" t="s">
        <v>27</v>
      </c>
      <c r="F354" s="70" t="s">
        <v>10</v>
      </c>
      <c r="G354" s="71"/>
      <c r="H354" s="10" t="s">
        <v>11</v>
      </c>
    </row>
    <row r="355" spans="1:8" x14ac:dyDescent="0.25">
      <c r="A355" s="11" t="s">
        <v>12</v>
      </c>
      <c r="B355" s="11"/>
      <c r="C355" s="11"/>
      <c r="D355" s="12">
        <v>603.45000000000005</v>
      </c>
      <c r="E355" s="32">
        <v>1</v>
      </c>
      <c r="F355" s="66">
        <f>+D355*E355</f>
        <v>603.45000000000005</v>
      </c>
      <c r="G355" s="66"/>
      <c r="H355" s="13"/>
    </row>
    <row r="356" spans="1:8" x14ac:dyDescent="0.25">
      <c r="A356" s="35"/>
      <c r="B356" s="11"/>
      <c r="C356" s="11"/>
      <c r="D356" s="12"/>
      <c r="E356" s="32"/>
      <c r="F356" s="66"/>
      <c r="G356" s="66"/>
      <c r="H356" s="14"/>
    </row>
    <row r="357" spans="1:8" x14ac:dyDescent="0.25">
      <c r="A357" s="11"/>
      <c r="B357" s="11"/>
      <c r="C357" s="11"/>
      <c r="D357" s="12"/>
      <c r="E357" s="32"/>
      <c r="F357" s="66"/>
      <c r="G357" s="66"/>
      <c r="H357" s="14"/>
    </row>
    <row r="358" spans="1:8" x14ac:dyDescent="0.25">
      <c r="A358" s="1"/>
      <c r="B358" s="1"/>
      <c r="C358" s="1"/>
      <c r="D358" s="2"/>
      <c r="E358" s="1"/>
      <c r="F358" s="42" t="s">
        <v>13</v>
      </c>
      <c r="G358" s="42"/>
      <c r="H358" s="15">
        <f>SUM(F355:F357)</f>
        <v>603.45000000000005</v>
      </c>
    </row>
    <row r="359" spans="1:8" x14ac:dyDescent="0.25">
      <c r="A359" s="5" t="s">
        <v>14</v>
      </c>
      <c r="B359" s="1"/>
      <c r="C359" s="1"/>
      <c r="D359" s="2"/>
      <c r="E359" s="1"/>
      <c r="F359" s="2"/>
      <c r="G359" s="2"/>
      <c r="H359" s="2"/>
    </row>
    <row r="360" spans="1:8" ht="25.5" x14ac:dyDescent="0.25">
      <c r="A360" s="9" t="s">
        <v>15</v>
      </c>
      <c r="B360" s="9" t="s">
        <v>33</v>
      </c>
      <c r="C360" s="9" t="s">
        <v>16</v>
      </c>
      <c r="D360" s="31" t="s">
        <v>17</v>
      </c>
      <c r="E360" s="9" t="s">
        <v>18</v>
      </c>
      <c r="F360" s="72" t="s">
        <v>10</v>
      </c>
      <c r="G360" s="72"/>
      <c r="H360" s="16"/>
    </row>
    <row r="361" spans="1:8" ht="25.5" x14ac:dyDescent="0.25">
      <c r="A361" s="39" t="s">
        <v>98</v>
      </c>
      <c r="B361" s="11"/>
      <c r="C361" s="17" t="s">
        <v>41</v>
      </c>
      <c r="D361" s="18">
        <v>32500</v>
      </c>
      <c r="E361" s="38">
        <v>1</v>
      </c>
      <c r="F361" s="67">
        <f>+E361*D361</f>
        <v>32500</v>
      </c>
      <c r="G361" s="67"/>
      <c r="H361" s="19"/>
    </row>
    <row r="362" spans="1:8" x14ac:dyDescent="0.25">
      <c r="A362" s="39"/>
      <c r="B362" s="39"/>
      <c r="C362" s="17"/>
      <c r="D362" s="18"/>
      <c r="E362" s="38"/>
      <c r="F362" s="67"/>
      <c r="G362" s="67"/>
      <c r="H362" s="19"/>
    </row>
    <row r="363" spans="1:8" x14ac:dyDescent="0.25">
      <c r="A363" s="39"/>
      <c r="B363" s="39"/>
      <c r="C363" s="17"/>
      <c r="D363" s="18"/>
      <c r="E363" s="38"/>
      <c r="F363" s="67">
        <f t="shared" ref="F363:F370" si="8">+E363*D363</f>
        <v>0</v>
      </c>
      <c r="G363" s="67"/>
      <c r="H363" s="19"/>
    </row>
    <row r="364" spans="1:8" x14ac:dyDescent="0.25">
      <c r="A364" s="39"/>
      <c r="B364" s="39"/>
      <c r="C364" s="17"/>
      <c r="D364" s="18"/>
      <c r="E364" s="38"/>
      <c r="F364" s="67">
        <f t="shared" si="8"/>
        <v>0</v>
      </c>
      <c r="G364" s="67"/>
      <c r="H364" s="19"/>
    </row>
    <row r="365" spans="1:8" x14ac:dyDescent="0.25">
      <c r="A365" s="39"/>
      <c r="B365" s="39"/>
      <c r="C365" s="17"/>
      <c r="D365" s="18"/>
      <c r="E365" s="38"/>
      <c r="F365" s="67">
        <f t="shared" si="8"/>
        <v>0</v>
      </c>
      <c r="G365" s="67"/>
      <c r="H365" s="19"/>
    </row>
    <row r="366" spans="1:8" x14ac:dyDescent="0.25">
      <c r="A366" s="39"/>
      <c r="B366" s="39"/>
      <c r="C366" s="17"/>
      <c r="D366" s="18"/>
      <c r="E366" s="38"/>
      <c r="F366" s="67">
        <f t="shared" si="8"/>
        <v>0</v>
      </c>
      <c r="G366" s="67"/>
      <c r="H366" s="54"/>
    </row>
    <row r="367" spans="1:8" x14ac:dyDescent="0.25">
      <c r="A367" s="39"/>
      <c r="B367" s="39"/>
      <c r="C367" s="17"/>
      <c r="D367" s="18"/>
      <c r="E367" s="38"/>
      <c r="F367" s="67">
        <f t="shared" si="8"/>
        <v>0</v>
      </c>
      <c r="G367" s="67"/>
      <c r="H367" s="19"/>
    </row>
    <row r="368" spans="1:8" x14ac:dyDescent="0.25">
      <c r="A368" s="39"/>
      <c r="B368" s="39"/>
      <c r="C368" s="17"/>
      <c r="D368" s="18"/>
      <c r="E368" s="38"/>
      <c r="F368" s="67">
        <f t="shared" si="8"/>
        <v>0</v>
      </c>
      <c r="G368" s="67"/>
      <c r="H368" s="19"/>
    </row>
    <row r="369" spans="1:8" x14ac:dyDescent="0.25">
      <c r="A369" s="39"/>
      <c r="B369" s="39"/>
      <c r="C369" s="17"/>
      <c r="D369" s="18"/>
      <c r="E369" s="38"/>
      <c r="F369" s="67">
        <f t="shared" si="8"/>
        <v>0</v>
      </c>
      <c r="G369" s="67"/>
      <c r="H369" s="19"/>
    </row>
    <row r="370" spans="1:8" x14ac:dyDescent="0.25">
      <c r="A370" s="39"/>
      <c r="B370" s="39"/>
      <c r="C370" s="17"/>
      <c r="D370" s="18"/>
      <c r="E370" s="38"/>
      <c r="F370" s="67">
        <f t="shared" si="8"/>
        <v>0</v>
      </c>
      <c r="G370" s="67"/>
      <c r="H370" s="19"/>
    </row>
    <row r="371" spans="1:8" x14ac:dyDescent="0.25">
      <c r="A371" s="39"/>
      <c r="B371" s="39"/>
      <c r="C371" s="17"/>
      <c r="D371" s="18"/>
      <c r="E371" s="38"/>
      <c r="F371" s="67"/>
      <c r="G371" s="67"/>
      <c r="H371" s="19"/>
    </row>
    <row r="372" spans="1:8" x14ac:dyDescent="0.25">
      <c r="A372" s="1"/>
      <c r="B372" s="1"/>
      <c r="C372" s="1"/>
      <c r="D372" s="2"/>
      <c r="E372" s="1"/>
      <c r="F372" s="61" t="s">
        <v>13</v>
      </c>
      <c r="G372" s="61"/>
      <c r="H372" s="15">
        <f>+SUM(F361:F371)</f>
        <v>32500</v>
      </c>
    </row>
    <row r="373" spans="1:8" x14ac:dyDescent="0.25">
      <c r="A373" s="5" t="s">
        <v>19</v>
      </c>
      <c r="B373" s="1"/>
      <c r="C373" s="1"/>
      <c r="D373" s="2"/>
      <c r="E373" s="1"/>
      <c r="F373" s="2"/>
      <c r="G373" s="2"/>
      <c r="H373" s="2"/>
    </row>
    <row r="374" spans="1:8" ht="25.5" x14ac:dyDescent="0.25">
      <c r="A374" s="9" t="s">
        <v>20</v>
      </c>
      <c r="B374" s="9" t="s">
        <v>21</v>
      </c>
      <c r="C374" s="9" t="s">
        <v>22</v>
      </c>
      <c r="D374" s="31" t="s">
        <v>23</v>
      </c>
      <c r="E374" s="9" t="s">
        <v>24</v>
      </c>
      <c r="F374" s="59" t="s">
        <v>10</v>
      </c>
      <c r="G374" s="60"/>
      <c r="H374" s="16"/>
    </row>
    <row r="375" spans="1:8" x14ac:dyDescent="0.25">
      <c r="A375" s="34"/>
      <c r="B375" s="9"/>
      <c r="C375" s="9"/>
      <c r="D375" s="10"/>
      <c r="E375" s="28"/>
      <c r="F375" s="61"/>
      <c r="G375" s="61"/>
      <c r="H375" s="19"/>
    </row>
    <row r="376" spans="1:8" x14ac:dyDescent="0.25">
      <c r="A376" s="11"/>
      <c r="B376" s="11"/>
      <c r="C376" s="11"/>
      <c r="D376" s="20"/>
      <c r="E376" s="21"/>
      <c r="F376" s="62"/>
      <c r="G376" s="62"/>
      <c r="H376" s="19"/>
    </row>
    <row r="377" spans="1:8" x14ac:dyDescent="0.25">
      <c r="A377" s="1"/>
      <c r="B377" s="1"/>
      <c r="C377" s="1"/>
      <c r="D377" s="2"/>
      <c r="E377" s="1"/>
      <c r="F377" s="42" t="s">
        <v>13</v>
      </c>
      <c r="G377" s="42"/>
      <c r="H377" s="15">
        <f>+F375</f>
        <v>0</v>
      </c>
    </row>
    <row r="378" spans="1:8" x14ac:dyDescent="0.25">
      <c r="A378" s="5" t="s">
        <v>25</v>
      </c>
      <c r="B378" s="1"/>
      <c r="C378" s="1"/>
      <c r="D378" s="2"/>
      <c r="E378" s="1"/>
      <c r="F378" s="2"/>
      <c r="G378" s="2"/>
      <c r="H378" s="2"/>
    </row>
    <row r="379" spans="1:8" ht="25.5" x14ac:dyDescent="0.25">
      <c r="A379" s="9" t="s">
        <v>26</v>
      </c>
      <c r="B379" s="9" t="s">
        <v>28</v>
      </c>
      <c r="C379" s="9" t="s">
        <v>34</v>
      </c>
      <c r="D379" s="31" t="s">
        <v>35</v>
      </c>
      <c r="E379" s="33" t="s">
        <v>36</v>
      </c>
      <c r="F379" s="31" t="s">
        <v>37</v>
      </c>
      <c r="G379" s="47" t="s">
        <v>38</v>
      </c>
      <c r="H379" s="16"/>
    </row>
    <row r="380" spans="1:8" x14ac:dyDescent="0.25">
      <c r="A380" s="35" t="s">
        <v>46</v>
      </c>
      <c r="B380" s="36">
        <v>1</v>
      </c>
      <c r="C380" s="37">
        <f>+C381*2</f>
        <v>77332</v>
      </c>
      <c r="D380" s="32">
        <v>0.75</v>
      </c>
      <c r="E380" s="37">
        <f>+C380*1.75</f>
        <v>135331</v>
      </c>
      <c r="F380" s="24">
        <v>30</v>
      </c>
      <c r="G380" s="24">
        <f>+E380/F380</f>
        <v>4511.0333333333338</v>
      </c>
      <c r="H380" s="19"/>
    </row>
    <row r="381" spans="1:8" x14ac:dyDescent="0.25">
      <c r="A381" s="11" t="s">
        <v>49</v>
      </c>
      <c r="B381" s="36">
        <v>1</v>
      </c>
      <c r="C381" s="37">
        <v>38666</v>
      </c>
      <c r="D381" s="32">
        <v>0.75</v>
      </c>
      <c r="E381" s="37">
        <f>+C381*1*1.75</f>
        <v>67665.5</v>
      </c>
      <c r="F381" s="24">
        <v>30</v>
      </c>
      <c r="G381" s="24">
        <f>+E381/F381</f>
        <v>2255.5166666666669</v>
      </c>
      <c r="H381" s="19"/>
    </row>
    <row r="382" spans="1:8" x14ac:dyDescent="0.25">
      <c r="A382" s="11"/>
      <c r="B382" s="21"/>
      <c r="C382" s="17"/>
      <c r="D382" s="22"/>
      <c r="E382" s="23"/>
      <c r="F382" s="24"/>
      <c r="G382" s="24"/>
      <c r="H382" s="19"/>
    </row>
    <row r="383" spans="1:8" x14ac:dyDescent="0.25">
      <c r="A383" s="11"/>
      <c r="B383" s="25"/>
      <c r="C383" s="11"/>
      <c r="D383" s="12"/>
      <c r="E383" s="11"/>
      <c r="F383" s="12"/>
      <c r="G383" s="12"/>
      <c r="H383" s="19"/>
    </row>
    <row r="384" spans="1:8" x14ac:dyDescent="0.25">
      <c r="A384" s="1"/>
      <c r="B384" s="26"/>
      <c r="C384" s="1"/>
      <c r="D384" s="27"/>
      <c r="E384" s="1"/>
      <c r="F384" s="42" t="s">
        <v>13</v>
      </c>
      <c r="G384" s="42"/>
      <c r="H384" s="28">
        <f>+G380+G381</f>
        <v>6766.5500000000011</v>
      </c>
    </row>
    <row r="385" spans="1:8" x14ac:dyDescent="0.25">
      <c r="A385" s="1"/>
      <c r="B385" s="26"/>
      <c r="C385" s="48"/>
      <c r="D385" s="27"/>
      <c r="E385" s="1"/>
      <c r="F385" s="27"/>
      <c r="G385" s="27"/>
      <c r="H385" s="29"/>
    </row>
    <row r="386" spans="1:8" x14ac:dyDescent="0.25">
      <c r="A386" s="1"/>
      <c r="B386" s="27"/>
      <c r="C386" s="1"/>
      <c r="D386" s="63" t="s">
        <v>29</v>
      </c>
      <c r="E386" s="63"/>
      <c r="F386" s="64"/>
      <c r="G386" s="43"/>
      <c r="H386" s="15">
        <f>+H358+H372+H377+H384</f>
        <v>39870</v>
      </c>
    </row>
    <row r="387" spans="1:8" x14ac:dyDescent="0.25">
      <c r="A387" s="1"/>
      <c r="B387" s="2"/>
      <c r="C387" s="1"/>
      <c r="D387" s="2"/>
      <c r="E387" s="3"/>
      <c r="F387" s="3"/>
      <c r="G387" s="3"/>
    </row>
    <row r="388" spans="1:8" x14ac:dyDescent="0.25">
      <c r="A388" s="1"/>
      <c r="B388" s="2"/>
      <c r="C388" s="1"/>
      <c r="D388" s="2"/>
      <c r="E388" s="3"/>
      <c r="F388" s="3"/>
      <c r="G388" s="3"/>
      <c r="H388" s="52"/>
    </row>
    <row r="389" spans="1:8" x14ac:dyDescent="0.25">
      <c r="A389" s="1"/>
      <c r="B389" s="2"/>
      <c r="C389" s="1"/>
      <c r="D389" s="2"/>
      <c r="E389" s="3"/>
      <c r="F389" s="3"/>
      <c r="G389" s="3"/>
      <c r="H389" s="57"/>
    </row>
    <row r="390" spans="1:8" x14ac:dyDescent="0.25">
      <c r="A390" s="30"/>
      <c r="B390" s="30"/>
      <c r="C390" s="1"/>
      <c r="D390" s="2"/>
      <c r="E390" s="3"/>
      <c r="F390" s="3"/>
      <c r="G390" s="3"/>
      <c r="H390" s="56"/>
    </row>
    <row r="391" spans="1:8" x14ac:dyDescent="0.25">
      <c r="A391" s="30"/>
      <c r="B391" s="30"/>
      <c r="C391" s="1"/>
      <c r="D391" s="2"/>
      <c r="E391" s="3"/>
      <c r="F391" s="3"/>
      <c r="G391" s="3"/>
    </row>
    <row r="392" spans="1:8" x14ac:dyDescent="0.25">
      <c r="A392" s="65" t="s">
        <v>30</v>
      </c>
      <c r="B392" s="65"/>
      <c r="C392" s="65"/>
      <c r="D392" s="65"/>
      <c r="E392" s="65"/>
      <c r="F392" s="3"/>
      <c r="G392" s="3"/>
    </row>
    <row r="393" spans="1:8" x14ac:dyDescent="0.25">
      <c r="A393" s="65" t="s">
        <v>31</v>
      </c>
      <c r="B393" s="65"/>
      <c r="C393" s="65"/>
      <c r="D393" s="45"/>
      <c r="E393" s="46"/>
      <c r="F393" s="3"/>
      <c r="G393" s="3"/>
    </row>
    <row r="394" spans="1:8" x14ac:dyDescent="0.25">
      <c r="A394" s="65" t="s">
        <v>32</v>
      </c>
      <c r="B394" s="65"/>
      <c r="C394" s="65"/>
      <c r="D394" s="45"/>
      <c r="E394" s="46"/>
    </row>
    <row r="395" spans="1:8" x14ac:dyDescent="0.25">
      <c r="A395" s="73" t="s">
        <v>0</v>
      </c>
      <c r="B395" s="73"/>
      <c r="C395" s="73"/>
      <c r="D395" s="73"/>
      <c r="E395" s="73"/>
      <c r="F395" s="73"/>
      <c r="G395" s="73"/>
      <c r="H395" s="73"/>
    </row>
    <row r="396" spans="1:8" ht="15" customHeight="1" x14ac:dyDescent="0.25">
      <c r="A396" s="74" t="s">
        <v>39</v>
      </c>
      <c r="B396" s="74"/>
      <c r="C396" s="74"/>
      <c r="D396" s="74"/>
      <c r="E396" s="74"/>
      <c r="F396" s="74"/>
      <c r="G396" s="74"/>
      <c r="H396" s="74"/>
    </row>
    <row r="397" spans="1:8" ht="15" customHeight="1" x14ac:dyDescent="0.25">
      <c r="A397" s="74" t="s">
        <v>70</v>
      </c>
      <c r="B397" s="74"/>
      <c r="C397" s="74"/>
      <c r="D397" s="74"/>
      <c r="E397" s="74"/>
      <c r="F397" s="74"/>
      <c r="G397" s="74"/>
      <c r="H397" s="74"/>
    </row>
    <row r="398" spans="1:8" x14ac:dyDescent="0.25">
      <c r="A398" s="75" t="s">
        <v>71</v>
      </c>
      <c r="B398" s="75"/>
      <c r="C398" s="75"/>
      <c r="D398" s="75"/>
      <c r="E398" s="75"/>
      <c r="F398" s="75"/>
      <c r="G398" s="75"/>
      <c r="H398" s="75"/>
    </row>
    <row r="399" spans="1:8" ht="43.5" customHeight="1" x14ac:dyDescent="0.25">
      <c r="A399" s="4" t="s">
        <v>1</v>
      </c>
      <c r="B399" s="1"/>
      <c r="C399" s="68" t="s">
        <v>72</v>
      </c>
      <c r="D399" s="68"/>
      <c r="E399" s="68"/>
      <c r="F399" s="68"/>
      <c r="G399" s="68"/>
      <c r="H399" s="68"/>
    </row>
    <row r="400" spans="1:8" ht="25.5" customHeight="1" x14ac:dyDescent="0.25">
      <c r="A400" s="5" t="s">
        <v>2</v>
      </c>
      <c r="B400" s="6">
        <v>8.9</v>
      </c>
      <c r="C400" s="69" t="s">
        <v>99</v>
      </c>
      <c r="D400" s="69"/>
      <c r="E400" s="69"/>
      <c r="F400" s="69"/>
      <c r="G400" s="69"/>
      <c r="H400" s="69"/>
    </row>
    <row r="401" spans="1:8" x14ac:dyDescent="0.25">
      <c r="A401" s="5" t="s">
        <v>3</v>
      </c>
      <c r="B401" s="5" t="s">
        <v>40</v>
      </c>
      <c r="C401" s="7"/>
      <c r="D401" s="7"/>
      <c r="E401" s="7"/>
      <c r="F401" s="7"/>
      <c r="G401" s="7"/>
      <c r="H401" s="7"/>
    </row>
    <row r="402" spans="1:8" x14ac:dyDescent="0.25">
      <c r="A402" s="1"/>
      <c r="B402" s="1"/>
      <c r="C402" s="1"/>
      <c r="D402" s="2"/>
      <c r="E402" s="3"/>
      <c r="F402" s="3"/>
      <c r="G402" s="3"/>
      <c r="H402" s="8"/>
    </row>
    <row r="403" spans="1:8" x14ac:dyDescent="0.25">
      <c r="A403" s="5" t="s">
        <v>5</v>
      </c>
      <c r="B403" s="1"/>
      <c r="C403" s="1"/>
      <c r="D403" s="2"/>
      <c r="E403" s="1"/>
      <c r="F403" s="2"/>
      <c r="G403" s="2"/>
      <c r="H403" s="2"/>
    </row>
    <row r="404" spans="1:8" ht="25.5" x14ac:dyDescent="0.25">
      <c r="A404" s="9" t="s">
        <v>6</v>
      </c>
      <c r="B404" s="9" t="s">
        <v>7</v>
      </c>
      <c r="C404" s="9" t="s">
        <v>8</v>
      </c>
      <c r="D404" s="31" t="s">
        <v>9</v>
      </c>
      <c r="E404" s="9" t="s">
        <v>27</v>
      </c>
      <c r="F404" s="70" t="s">
        <v>10</v>
      </c>
      <c r="G404" s="71"/>
      <c r="H404" s="10" t="s">
        <v>11</v>
      </c>
    </row>
    <row r="405" spans="1:8" x14ac:dyDescent="0.25">
      <c r="A405" s="11" t="s">
        <v>12</v>
      </c>
      <c r="B405" s="11"/>
      <c r="C405" s="11"/>
      <c r="D405" s="12">
        <v>1237.1500000000001</v>
      </c>
      <c r="E405" s="32">
        <v>1</v>
      </c>
      <c r="F405" s="66">
        <f>+D405*E405</f>
        <v>1237.1500000000001</v>
      </c>
      <c r="G405" s="66"/>
      <c r="H405" s="13"/>
    </row>
    <row r="406" spans="1:8" x14ac:dyDescent="0.25">
      <c r="A406" s="35"/>
      <c r="B406" s="11"/>
      <c r="C406" s="11"/>
      <c r="D406" s="12"/>
      <c r="E406" s="32"/>
      <c r="F406" s="66"/>
      <c r="G406" s="66"/>
      <c r="H406" s="14"/>
    </row>
    <row r="407" spans="1:8" x14ac:dyDescent="0.25">
      <c r="A407" s="11"/>
      <c r="B407" s="11"/>
      <c r="C407" s="11"/>
      <c r="D407" s="12"/>
      <c r="E407" s="32"/>
      <c r="F407" s="66"/>
      <c r="G407" s="66"/>
      <c r="H407" s="14"/>
    </row>
    <row r="408" spans="1:8" x14ac:dyDescent="0.25">
      <c r="A408" s="1"/>
      <c r="B408" s="1"/>
      <c r="C408" s="1"/>
      <c r="D408" s="2"/>
      <c r="E408" s="1"/>
      <c r="F408" s="42" t="s">
        <v>13</v>
      </c>
      <c r="G408" s="42"/>
      <c r="H408" s="15">
        <f>SUM(F405:F407)</f>
        <v>1237.1500000000001</v>
      </c>
    </row>
    <row r="409" spans="1:8" x14ac:dyDescent="0.25">
      <c r="A409" s="5" t="s">
        <v>14</v>
      </c>
      <c r="B409" s="1"/>
      <c r="C409" s="1"/>
      <c r="D409" s="2"/>
      <c r="E409" s="1"/>
      <c r="F409" s="2"/>
      <c r="G409" s="2"/>
      <c r="H409" s="2"/>
    </row>
    <row r="410" spans="1:8" ht="25.5" x14ac:dyDescent="0.25">
      <c r="A410" s="9" t="s">
        <v>15</v>
      </c>
      <c r="B410" s="9" t="s">
        <v>33</v>
      </c>
      <c r="C410" s="9" t="s">
        <v>16</v>
      </c>
      <c r="D410" s="31" t="s">
        <v>17</v>
      </c>
      <c r="E410" s="9" t="s">
        <v>18</v>
      </c>
      <c r="F410" s="72" t="s">
        <v>10</v>
      </c>
      <c r="G410" s="72"/>
      <c r="H410" s="16"/>
    </row>
    <row r="411" spans="1:8" ht="38.25" x14ac:dyDescent="0.25">
      <c r="A411" s="35" t="s">
        <v>100</v>
      </c>
      <c r="B411" s="11"/>
      <c r="C411" s="17" t="s">
        <v>80</v>
      </c>
      <c r="D411" s="18">
        <v>79800</v>
      </c>
      <c r="E411" s="38">
        <v>1</v>
      </c>
      <c r="F411" s="67">
        <f t="shared" ref="F411:F412" si="9">+E411*D411</f>
        <v>79800</v>
      </c>
      <c r="G411" s="67"/>
      <c r="H411" s="19"/>
    </row>
    <row r="412" spans="1:8" x14ac:dyDescent="0.25">
      <c r="A412" s="39" t="s">
        <v>101</v>
      </c>
      <c r="B412" s="39"/>
      <c r="C412" s="17" t="s">
        <v>67</v>
      </c>
      <c r="D412" s="18">
        <v>89700</v>
      </c>
      <c r="E412" s="38">
        <v>0.02</v>
      </c>
      <c r="F412" s="67">
        <f t="shared" si="9"/>
        <v>1794</v>
      </c>
      <c r="G412" s="67"/>
      <c r="H412" s="19"/>
    </row>
    <row r="413" spans="1:8" x14ac:dyDescent="0.25">
      <c r="A413" s="39" t="s">
        <v>63</v>
      </c>
      <c r="B413" s="39"/>
      <c r="C413" s="17" t="s">
        <v>59</v>
      </c>
      <c r="D413" s="18">
        <v>62300</v>
      </c>
      <c r="E413" s="38">
        <v>0.05</v>
      </c>
      <c r="F413" s="67">
        <f t="shared" ref="F413:F414" si="10">+E413*D413</f>
        <v>3115</v>
      </c>
      <c r="G413" s="67"/>
      <c r="H413" s="19"/>
    </row>
    <row r="414" spans="1:8" x14ac:dyDescent="0.25">
      <c r="A414" s="39" t="s">
        <v>102</v>
      </c>
      <c r="B414" s="39"/>
      <c r="C414" s="17" t="s">
        <v>67</v>
      </c>
      <c r="D414" s="18">
        <v>21000</v>
      </c>
      <c r="E414" s="38">
        <v>0.02</v>
      </c>
      <c r="F414" s="67">
        <f t="shared" si="10"/>
        <v>420</v>
      </c>
      <c r="G414" s="67"/>
      <c r="H414" s="19"/>
    </row>
    <row r="415" spans="1:8" x14ac:dyDescent="0.25">
      <c r="A415" s="39" t="s">
        <v>103</v>
      </c>
      <c r="B415" s="39"/>
      <c r="C415" s="17" t="s">
        <v>68</v>
      </c>
      <c r="D415" s="18">
        <v>1560</v>
      </c>
      <c r="E415" s="38">
        <v>0.03</v>
      </c>
      <c r="F415" s="67">
        <f t="shared" ref="F415:F420" si="11">+E415*D415</f>
        <v>46.8</v>
      </c>
      <c r="G415" s="67"/>
      <c r="H415" s="19"/>
    </row>
    <row r="416" spans="1:8" x14ac:dyDescent="0.25">
      <c r="A416" s="39"/>
      <c r="B416" s="39"/>
      <c r="C416" s="17"/>
      <c r="D416" s="18"/>
      <c r="E416" s="38"/>
      <c r="F416" s="67">
        <f t="shared" si="11"/>
        <v>0</v>
      </c>
      <c r="G416" s="67"/>
      <c r="H416" s="54"/>
    </row>
    <row r="417" spans="1:8" x14ac:dyDescent="0.25">
      <c r="A417" s="39"/>
      <c r="B417" s="39"/>
      <c r="C417" s="17"/>
      <c r="D417" s="18"/>
      <c r="E417" s="38"/>
      <c r="F417" s="67">
        <f t="shared" si="11"/>
        <v>0</v>
      </c>
      <c r="G417" s="67"/>
      <c r="H417" s="19"/>
    </row>
    <row r="418" spans="1:8" x14ac:dyDescent="0.25">
      <c r="A418" s="39"/>
      <c r="B418" s="39"/>
      <c r="C418" s="17"/>
      <c r="D418" s="18"/>
      <c r="E418" s="38"/>
      <c r="F418" s="67">
        <f t="shared" si="11"/>
        <v>0</v>
      </c>
      <c r="G418" s="67"/>
      <c r="H418" s="19"/>
    </row>
    <row r="419" spans="1:8" x14ac:dyDescent="0.25">
      <c r="A419" s="39"/>
      <c r="B419" s="39"/>
      <c r="C419" s="17"/>
      <c r="D419" s="18"/>
      <c r="E419" s="38"/>
      <c r="F419" s="67">
        <f t="shared" si="11"/>
        <v>0</v>
      </c>
      <c r="G419" s="67"/>
      <c r="H419" s="19"/>
    </row>
    <row r="420" spans="1:8" x14ac:dyDescent="0.25">
      <c r="A420" s="39"/>
      <c r="B420" s="39"/>
      <c r="C420" s="17"/>
      <c r="D420" s="18"/>
      <c r="E420" s="38"/>
      <c r="F420" s="67">
        <f t="shared" si="11"/>
        <v>0</v>
      </c>
      <c r="G420" s="67"/>
      <c r="H420" s="19"/>
    </row>
    <row r="421" spans="1:8" x14ac:dyDescent="0.25">
      <c r="A421" s="39"/>
      <c r="B421" s="39"/>
      <c r="C421" s="17"/>
      <c r="D421" s="18"/>
      <c r="E421" s="38"/>
      <c r="F421" s="67"/>
      <c r="G421" s="67"/>
      <c r="H421" s="19"/>
    </row>
    <row r="422" spans="1:8" x14ac:dyDescent="0.25">
      <c r="A422" s="1"/>
      <c r="B422" s="1"/>
      <c r="C422" s="1"/>
      <c r="D422" s="2"/>
      <c r="E422" s="1"/>
      <c r="F422" s="61" t="s">
        <v>13</v>
      </c>
      <c r="G422" s="61"/>
      <c r="H422" s="15">
        <f>+SUM(F411:F421)</f>
        <v>85175.8</v>
      </c>
    </row>
    <row r="423" spans="1:8" x14ac:dyDescent="0.25">
      <c r="A423" s="5" t="s">
        <v>19</v>
      </c>
      <c r="B423" s="1"/>
      <c r="C423" s="1"/>
      <c r="D423" s="2"/>
      <c r="E423" s="1"/>
      <c r="F423" s="2"/>
      <c r="G423" s="2"/>
      <c r="H423" s="2"/>
    </row>
    <row r="424" spans="1:8" ht="25.5" x14ac:dyDescent="0.25">
      <c r="A424" s="9" t="s">
        <v>20</v>
      </c>
      <c r="B424" s="9" t="s">
        <v>21</v>
      </c>
      <c r="C424" s="9" t="s">
        <v>22</v>
      </c>
      <c r="D424" s="31" t="s">
        <v>23</v>
      </c>
      <c r="E424" s="9" t="s">
        <v>24</v>
      </c>
      <c r="F424" s="59" t="s">
        <v>10</v>
      </c>
      <c r="G424" s="60"/>
      <c r="H424" s="16"/>
    </row>
    <row r="425" spans="1:8" x14ac:dyDescent="0.25">
      <c r="A425" s="34" t="s">
        <v>58</v>
      </c>
      <c r="B425" s="9">
        <v>0.1</v>
      </c>
      <c r="C425" s="9">
        <v>0.1</v>
      </c>
      <c r="D425" s="10" t="s">
        <v>42</v>
      </c>
      <c r="E425" s="28">
        <v>35620</v>
      </c>
      <c r="F425" s="61">
        <f>+E425*C425</f>
        <v>3562</v>
      </c>
      <c r="G425" s="61"/>
      <c r="H425" s="19"/>
    </row>
    <row r="426" spans="1:8" x14ac:dyDescent="0.25">
      <c r="A426" s="11"/>
      <c r="B426" s="11"/>
      <c r="C426" s="11"/>
      <c r="D426" s="20"/>
      <c r="E426" s="21"/>
      <c r="F426" s="62"/>
      <c r="G426" s="62"/>
      <c r="H426" s="19"/>
    </row>
    <row r="427" spans="1:8" x14ac:dyDescent="0.25">
      <c r="A427" s="1"/>
      <c r="B427" s="1"/>
      <c r="C427" s="1"/>
      <c r="D427" s="2"/>
      <c r="E427" s="1"/>
      <c r="F427" s="42" t="s">
        <v>13</v>
      </c>
      <c r="G427" s="42"/>
      <c r="H427" s="15">
        <f>+F425</f>
        <v>3562</v>
      </c>
    </row>
    <row r="428" spans="1:8" x14ac:dyDescent="0.25">
      <c r="A428" s="5" t="s">
        <v>25</v>
      </c>
      <c r="B428" s="1"/>
      <c r="C428" s="1"/>
      <c r="D428" s="2"/>
      <c r="E428" s="1"/>
      <c r="F428" s="2"/>
      <c r="G428" s="2"/>
      <c r="H428" s="2"/>
    </row>
    <row r="429" spans="1:8" ht="25.5" x14ac:dyDescent="0.25">
      <c r="A429" s="9" t="s">
        <v>26</v>
      </c>
      <c r="B429" s="9" t="s">
        <v>28</v>
      </c>
      <c r="C429" s="9" t="s">
        <v>34</v>
      </c>
      <c r="D429" s="31" t="s">
        <v>35</v>
      </c>
      <c r="E429" s="33" t="s">
        <v>36</v>
      </c>
      <c r="F429" s="31" t="s">
        <v>37</v>
      </c>
      <c r="G429" s="47" t="s">
        <v>38</v>
      </c>
      <c r="H429" s="16"/>
    </row>
    <row r="430" spans="1:8" x14ac:dyDescent="0.25">
      <c r="A430" s="35" t="s">
        <v>46</v>
      </c>
      <c r="B430" s="36">
        <v>1</v>
      </c>
      <c r="C430" s="37">
        <f>+C431*2</f>
        <v>77332</v>
      </c>
      <c r="D430" s="32">
        <v>0.75</v>
      </c>
      <c r="E430" s="37">
        <f>+C430*1.75</f>
        <v>135331</v>
      </c>
      <c r="F430" s="24">
        <v>9.5</v>
      </c>
      <c r="G430" s="24">
        <f>+E430/F430</f>
        <v>14245.368421052632</v>
      </c>
      <c r="H430" s="19"/>
    </row>
    <row r="431" spans="1:8" x14ac:dyDescent="0.25">
      <c r="A431" s="11" t="s">
        <v>49</v>
      </c>
      <c r="B431" s="36">
        <v>1</v>
      </c>
      <c r="C431" s="37">
        <v>38666</v>
      </c>
      <c r="D431" s="32">
        <v>0.75</v>
      </c>
      <c r="E431" s="37">
        <f>+C431*1*1.75</f>
        <v>67665.5</v>
      </c>
      <c r="F431" s="24">
        <v>9.5</v>
      </c>
      <c r="G431" s="24">
        <f>+E431/F431</f>
        <v>7122.6842105263158</v>
      </c>
      <c r="H431" s="19"/>
    </row>
    <row r="432" spans="1:8" x14ac:dyDescent="0.25">
      <c r="A432" s="11"/>
      <c r="B432" s="21"/>
      <c r="C432" s="17"/>
      <c r="D432" s="22"/>
      <c r="E432" s="23"/>
      <c r="F432" s="24"/>
      <c r="G432" s="24"/>
      <c r="H432" s="19"/>
    </row>
    <row r="433" spans="1:8" x14ac:dyDescent="0.25">
      <c r="A433" s="11"/>
      <c r="B433" s="25"/>
      <c r="C433" s="11"/>
      <c r="D433" s="12"/>
      <c r="E433" s="11"/>
      <c r="F433" s="12"/>
      <c r="G433" s="12"/>
      <c r="H433" s="19"/>
    </row>
    <row r="434" spans="1:8" x14ac:dyDescent="0.25">
      <c r="A434" s="1"/>
      <c r="B434" s="26"/>
      <c r="C434" s="1"/>
      <c r="D434" s="27"/>
      <c r="E434" s="1"/>
      <c r="F434" s="42" t="s">
        <v>13</v>
      </c>
      <c r="G434" s="42"/>
      <c r="H434" s="28">
        <f>+G430+G431</f>
        <v>21368.052631578947</v>
      </c>
    </row>
    <row r="435" spans="1:8" x14ac:dyDescent="0.25">
      <c r="A435" s="1"/>
      <c r="B435" s="26"/>
      <c r="C435" s="48"/>
      <c r="D435" s="27"/>
      <c r="E435" s="1"/>
      <c r="F435" s="27"/>
      <c r="G435" s="27"/>
      <c r="H435" s="29"/>
    </row>
    <row r="436" spans="1:8" x14ac:dyDescent="0.25">
      <c r="A436" s="1"/>
      <c r="B436" s="27"/>
      <c r="C436" s="1"/>
      <c r="D436" s="63" t="s">
        <v>29</v>
      </c>
      <c r="E436" s="63"/>
      <c r="F436" s="64"/>
      <c r="G436" s="43"/>
      <c r="H436" s="15">
        <f>+H408+H422+H427+H434</f>
        <v>111343.00263157894</v>
      </c>
    </row>
    <row r="437" spans="1:8" x14ac:dyDescent="0.25">
      <c r="A437" s="1"/>
      <c r="B437" s="2"/>
      <c r="C437" s="1"/>
      <c r="D437" s="2"/>
      <c r="E437" s="3"/>
      <c r="F437" s="3"/>
      <c r="G437" s="3"/>
    </row>
    <row r="438" spans="1:8" x14ac:dyDescent="0.25">
      <c r="A438" s="1"/>
      <c r="B438" s="2"/>
      <c r="C438" s="1"/>
      <c r="D438" s="2"/>
      <c r="E438" s="3"/>
      <c r="F438" s="3"/>
      <c r="G438" s="3"/>
      <c r="H438" s="52"/>
    </row>
    <row r="439" spans="1:8" x14ac:dyDescent="0.25">
      <c r="A439" s="1"/>
      <c r="B439" s="2"/>
      <c r="C439" s="1"/>
      <c r="D439" s="2"/>
      <c r="E439" s="3"/>
      <c r="F439" s="3"/>
      <c r="G439" s="3"/>
      <c r="H439" s="57"/>
    </row>
    <row r="440" spans="1:8" x14ac:dyDescent="0.25">
      <c r="A440" s="30"/>
      <c r="B440" s="30"/>
      <c r="C440" s="1"/>
      <c r="D440" s="2"/>
      <c r="E440" s="3"/>
      <c r="F440" s="3"/>
      <c r="G440" s="3"/>
      <c r="H440" s="56"/>
    </row>
    <row r="441" spans="1:8" x14ac:dyDescent="0.25">
      <c r="A441" s="30"/>
      <c r="B441" s="30"/>
      <c r="C441" s="1"/>
      <c r="D441" s="2"/>
      <c r="E441" s="3"/>
      <c r="F441" s="3"/>
      <c r="G441" s="3"/>
    </row>
    <row r="442" spans="1:8" x14ac:dyDescent="0.25">
      <c r="A442" s="65" t="s">
        <v>30</v>
      </c>
      <c r="B442" s="65"/>
      <c r="C442" s="65"/>
      <c r="D442" s="65"/>
      <c r="E442" s="65"/>
      <c r="F442" s="3"/>
      <c r="G442" s="3"/>
    </row>
    <row r="443" spans="1:8" x14ac:dyDescent="0.25">
      <c r="A443" s="65" t="s">
        <v>31</v>
      </c>
      <c r="B443" s="65"/>
      <c r="C443" s="65"/>
      <c r="D443" s="45"/>
      <c r="E443" s="46"/>
      <c r="F443" s="3"/>
      <c r="G443" s="3"/>
    </row>
    <row r="444" spans="1:8" x14ac:dyDescent="0.25">
      <c r="A444" s="65" t="s">
        <v>32</v>
      </c>
      <c r="B444" s="65"/>
      <c r="C444" s="65"/>
      <c r="D444" s="45"/>
      <c r="E444" s="46"/>
    </row>
    <row r="445" spans="1:8" x14ac:dyDescent="0.25">
      <c r="A445" s="73" t="s">
        <v>0</v>
      </c>
      <c r="B445" s="73"/>
      <c r="C445" s="73"/>
      <c r="D445" s="73"/>
      <c r="E445" s="73"/>
      <c r="F445" s="73"/>
      <c r="G445" s="73"/>
      <c r="H445" s="73"/>
    </row>
    <row r="446" spans="1:8" ht="15" customHeight="1" x14ac:dyDescent="0.25">
      <c r="A446" s="74" t="s">
        <v>39</v>
      </c>
      <c r="B446" s="74"/>
      <c r="C446" s="74"/>
      <c r="D446" s="74"/>
      <c r="E446" s="74"/>
      <c r="F446" s="74"/>
      <c r="G446" s="74"/>
      <c r="H446" s="74"/>
    </row>
    <row r="447" spans="1:8" ht="15" customHeight="1" x14ac:dyDescent="0.25">
      <c r="A447" s="74" t="s">
        <v>70</v>
      </c>
      <c r="B447" s="74"/>
      <c r="C447" s="74"/>
      <c r="D447" s="74"/>
      <c r="E447" s="74"/>
      <c r="F447" s="74"/>
      <c r="G447" s="74"/>
      <c r="H447" s="74"/>
    </row>
    <row r="448" spans="1:8" x14ac:dyDescent="0.25">
      <c r="A448" s="75" t="s">
        <v>71</v>
      </c>
      <c r="B448" s="75"/>
      <c r="C448" s="75"/>
      <c r="D448" s="75"/>
      <c r="E448" s="75"/>
      <c r="F448" s="75"/>
      <c r="G448" s="75"/>
      <c r="H448" s="75"/>
    </row>
    <row r="449" spans="1:8" ht="45.75" customHeight="1" x14ac:dyDescent="0.25">
      <c r="A449" s="4" t="s">
        <v>1</v>
      </c>
      <c r="B449" s="1"/>
      <c r="C449" s="68" t="s">
        <v>72</v>
      </c>
      <c r="D449" s="68"/>
      <c r="E449" s="68"/>
      <c r="F449" s="68"/>
      <c r="G449" s="68"/>
      <c r="H449" s="68"/>
    </row>
    <row r="450" spans="1:8" ht="27" customHeight="1" x14ac:dyDescent="0.25">
      <c r="A450" s="5" t="s">
        <v>2</v>
      </c>
      <c r="B450" s="58">
        <v>8.1</v>
      </c>
      <c r="C450" s="69" t="s">
        <v>104</v>
      </c>
      <c r="D450" s="69"/>
      <c r="E450" s="69"/>
      <c r="F450" s="69"/>
      <c r="G450" s="69"/>
      <c r="H450" s="69"/>
    </row>
    <row r="451" spans="1:8" x14ac:dyDescent="0.25">
      <c r="A451" s="5" t="s">
        <v>3</v>
      </c>
      <c r="B451" s="5" t="s">
        <v>80</v>
      </c>
      <c r="C451" s="7"/>
      <c r="D451" s="7"/>
      <c r="E451" s="7"/>
      <c r="F451" s="7"/>
      <c r="G451" s="7"/>
      <c r="H451" s="7"/>
    </row>
    <row r="452" spans="1:8" x14ac:dyDescent="0.25">
      <c r="A452" s="1"/>
      <c r="B452" s="1"/>
      <c r="C452" s="1"/>
      <c r="D452" s="2"/>
      <c r="E452" s="3"/>
      <c r="F452" s="3"/>
      <c r="G452" s="3"/>
      <c r="H452" s="8"/>
    </row>
    <row r="453" spans="1:8" x14ac:dyDescent="0.25">
      <c r="A453" s="5" t="s">
        <v>5</v>
      </c>
      <c r="B453" s="1"/>
      <c r="C453" s="1"/>
      <c r="D453" s="2"/>
      <c r="E453" s="1"/>
      <c r="F453" s="2"/>
      <c r="G453" s="2"/>
      <c r="H453" s="2"/>
    </row>
    <row r="454" spans="1:8" ht="25.5" x14ac:dyDescent="0.25">
      <c r="A454" s="9" t="s">
        <v>6</v>
      </c>
      <c r="B454" s="9" t="s">
        <v>7</v>
      </c>
      <c r="C454" s="9" t="s">
        <v>8</v>
      </c>
      <c r="D454" s="31" t="s">
        <v>9</v>
      </c>
      <c r="E454" s="9" t="s">
        <v>27</v>
      </c>
      <c r="F454" s="70" t="s">
        <v>10</v>
      </c>
      <c r="G454" s="71"/>
      <c r="H454" s="10" t="s">
        <v>11</v>
      </c>
    </row>
    <row r="455" spans="1:8" x14ac:dyDescent="0.25">
      <c r="A455" s="11" t="s">
        <v>12</v>
      </c>
      <c r="B455" s="11"/>
      <c r="C455" s="11"/>
      <c r="D455" s="12">
        <v>535.37</v>
      </c>
      <c r="E455" s="32">
        <v>1</v>
      </c>
      <c r="F455" s="66">
        <f>+D455*E455</f>
        <v>535.37</v>
      </c>
      <c r="G455" s="66"/>
      <c r="H455" s="13"/>
    </row>
    <row r="456" spans="1:8" x14ac:dyDescent="0.25">
      <c r="A456" s="35"/>
      <c r="B456" s="11"/>
      <c r="C456" s="11"/>
      <c r="D456" s="12"/>
      <c r="E456" s="32"/>
      <c r="F456" s="66"/>
      <c r="G456" s="66"/>
      <c r="H456" s="14"/>
    </row>
    <row r="457" spans="1:8" x14ac:dyDescent="0.25">
      <c r="A457" s="11"/>
      <c r="B457" s="11"/>
      <c r="C457" s="11"/>
      <c r="D457" s="12"/>
      <c r="E457" s="32"/>
      <c r="F457" s="66"/>
      <c r="G457" s="66"/>
      <c r="H457" s="14"/>
    </row>
    <row r="458" spans="1:8" x14ac:dyDescent="0.25">
      <c r="A458" s="1"/>
      <c r="B458" s="1"/>
      <c r="C458" s="1"/>
      <c r="D458" s="2"/>
      <c r="E458" s="1"/>
      <c r="F458" s="42" t="s">
        <v>13</v>
      </c>
      <c r="G458" s="42"/>
      <c r="H458" s="15">
        <f>SUM(F455:F457)</f>
        <v>535.37</v>
      </c>
    </row>
    <row r="459" spans="1:8" x14ac:dyDescent="0.25">
      <c r="A459" s="5" t="s">
        <v>14</v>
      </c>
      <c r="B459" s="1"/>
      <c r="C459" s="1"/>
      <c r="D459" s="2"/>
      <c r="E459" s="1"/>
      <c r="F459" s="2"/>
      <c r="G459" s="2"/>
      <c r="H459" s="2"/>
    </row>
    <row r="460" spans="1:8" ht="25.5" x14ac:dyDescent="0.25">
      <c r="A460" s="9" t="s">
        <v>15</v>
      </c>
      <c r="B460" s="9" t="s">
        <v>33</v>
      </c>
      <c r="C460" s="9" t="s">
        <v>16</v>
      </c>
      <c r="D460" s="31" t="s">
        <v>17</v>
      </c>
      <c r="E460" s="9" t="s">
        <v>18</v>
      </c>
      <c r="F460" s="72" t="s">
        <v>10</v>
      </c>
      <c r="G460" s="72"/>
      <c r="H460" s="16"/>
    </row>
    <row r="461" spans="1:8" ht="38.25" x14ac:dyDescent="0.25">
      <c r="A461" s="35" t="s">
        <v>105</v>
      </c>
      <c r="B461" s="11"/>
      <c r="C461" s="17" t="s">
        <v>40</v>
      </c>
      <c r="D461" s="18">
        <v>165800</v>
      </c>
      <c r="E461" s="38">
        <v>1.05</v>
      </c>
      <c r="F461" s="67">
        <f t="shared" ref="F461:F465" si="12">+E461*D461</f>
        <v>174090</v>
      </c>
      <c r="G461" s="67"/>
      <c r="H461" s="19"/>
    </row>
    <row r="462" spans="1:8" x14ac:dyDescent="0.25">
      <c r="A462" s="39" t="s">
        <v>101</v>
      </c>
      <c r="B462" s="39"/>
      <c r="C462" s="17" t="s">
        <v>67</v>
      </c>
      <c r="D462" s="18">
        <v>89700</v>
      </c>
      <c r="E462" s="38">
        <v>0.04</v>
      </c>
      <c r="F462" s="67">
        <f t="shared" si="12"/>
        <v>3588</v>
      </c>
      <c r="G462" s="67"/>
      <c r="H462" s="19"/>
    </row>
    <row r="463" spans="1:8" x14ac:dyDescent="0.25">
      <c r="A463" s="39" t="s">
        <v>63</v>
      </c>
      <c r="B463" s="39"/>
      <c r="C463" s="17" t="s">
        <v>59</v>
      </c>
      <c r="D463" s="18">
        <v>62300</v>
      </c>
      <c r="E463" s="38">
        <v>0.08</v>
      </c>
      <c r="F463" s="67">
        <f t="shared" si="12"/>
        <v>4984</v>
      </c>
      <c r="G463" s="67"/>
      <c r="H463" s="19"/>
    </row>
    <row r="464" spans="1:8" x14ac:dyDescent="0.25">
      <c r="A464" s="39" t="s">
        <v>102</v>
      </c>
      <c r="B464" s="39"/>
      <c r="C464" s="17" t="s">
        <v>67</v>
      </c>
      <c r="D464" s="18">
        <v>21000</v>
      </c>
      <c r="E464" s="38">
        <v>0.03</v>
      </c>
      <c r="F464" s="67">
        <f t="shared" si="12"/>
        <v>630</v>
      </c>
      <c r="G464" s="67"/>
      <c r="H464" s="19"/>
    </row>
    <row r="465" spans="1:8" x14ac:dyDescent="0.25">
      <c r="A465" s="39" t="s">
        <v>103</v>
      </c>
      <c r="B465" s="39"/>
      <c r="C465" s="17" t="s">
        <v>68</v>
      </c>
      <c r="D465" s="18">
        <v>1560</v>
      </c>
      <c r="E465" s="38">
        <v>0.04</v>
      </c>
      <c r="F465" s="67">
        <f t="shared" si="12"/>
        <v>62.4</v>
      </c>
      <c r="G465" s="67"/>
      <c r="H465" s="19"/>
    </row>
    <row r="466" spans="1:8" x14ac:dyDescent="0.25">
      <c r="A466" s="39"/>
      <c r="B466" s="39"/>
      <c r="C466" s="17"/>
      <c r="D466" s="18"/>
      <c r="E466" s="38"/>
      <c r="F466" s="67">
        <f t="shared" ref="F466:F470" si="13">+E466*D466</f>
        <v>0</v>
      </c>
      <c r="G466" s="67"/>
      <c r="H466" s="54"/>
    </row>
    <row r="467" spans="1:8" x14ac:dyDescent="0.25">
      <c r="A467" s="39"/>
      <c r="B467" s="39"/>
      <c r="C467" s="17"/>
      <c r="D467" s="18"/>
      <c r="E467" s="38"/>
      <c r="F467" s="67">
        <f t="shared" si="13"/>
        <v>0</v>
      </c>
      <c r="G467" s="67"/>
      <c r="H467" s="19"/>
    </row>
    <row r="468" spans="1:8" x14ac:dyDescent="0.25">
      <c r="A468" s="39"/>
      <c r="B468" s="39"/>
      <c r="C468" s="17"/>
      <c r="D468" s="18"/>
      <c r="E468" s="38"/>
      <c r="F468" s="67">
        <f t="shared" si="13"/>
        <v>0</v>
      </c>
      <c r="G468" s="67"/>
      <c r="H468" s="19"/>
    </row>
    <row r="469" spans="1:8" x14ac:dyDescent="0.25">
      <c r="A469" s="39"/>
      <c r="B469" s="39"/>
      <c r="C469" s="17"/>
      <c r="D469" s="18"/>
      <c r="E469" s="38"/>
      <c r="F469" s="67">
        <f t="shared" si="13"/>
        <v>0</v>
      </c>
      <c r="G469" s="67"/>
      <c r="H469" s="19"/>
    </row>
    <row r="470" spans="1:8" x14ac:dyDescent="0.25">
      <c r="A470" s="39"/>
      <c r="B470" s="39"/>
      <c r="C470" s="17"/>
      <c r="D470" s="18"/>
      <c r="E470" s="38"/>
      <c r="F470" s="67">
        <f t="shared" si="13"/>
        <v>0</v>
      </c>
      <c r="G470" s="67"/>
      <c r="H470" s="19"/>
    </row>
    <row r="471" spans="1:8" x14ac:dyDescent="0.25">
      <c r="A471" s="39"/>
      <c r="B471" s="39"/>
      <c r="C471" s="17"/>
      <c r="D471" s="18"/>
      <c r="E471" s="38"/>
      <c r="F471" s="67"/>
      <c r="G471" s="67"/>
      <c r="H471" s="19"/>
    </row>
    <row r="472" spans="1:8" x14ac:dyDescent="0.25">
      <c r="A472" s="1"/>
      <c r="B472" s="1"/>
      <c r="C472" s="1"/>
      <c r="D472" s="2"/>
      <c r="E472" s="1"/>
      <c r="F472" s="61" t="s">
        <v>13</v>
      </c>
      <c r="G472" s="61"/>
      <c r="H472" s="15">
        <f>+SUM(F461:F471)</f>
        <v>183354.4</v>
      </c>
    </row>
    <row r="473" spans="1:8" x14ac:dyDescent="0.25">
      <c r="A473" s="5" t="s">
        <v>19</v>
      </c>
      <c r="B473" s="1"/>
      <c r="C473" s="1"/>
      <c r="D473" s="2"/>
      <c r="E473" s="1"/>
      <c r="F473" s="2"/>
      <c r="G473" s="2"/>
      <c r="H473" s="2"/>
    </row>
    <row r="474" spans="1:8" ht="25.5" x14ac:dyDescent="0.25">
      <c r="A474" s="9" t="s">
        <v>20</v>
      </c>
      <c r="B474" s="9" t="s">
        <v>21</v>
      </c>
      <c r="C474" s="9" t="s">
        <v>22</v>
      </c>
      <c r="D474" s="31" t="s">
        <v>23</v>
      </c>
      <c r="E474" s="9" t="s">
        <v>24</v>
      </c>
      <c r="F474" s="59" t="s">
        <v>10</v>
      </c>
      <c r="G474" s="60"/>
      <c r="H474" s="16"/>
    </row>
    <row r="475" spans="1:8" x14ac:dyDescent="0.25">
      <c r="A475" s="34"/>
      <c r="B475" s="9"/>
      <c r="C475" s="9"/>
      <c r="D475" s="10"/>
      <c r="E475" s="28"/>
      <c r="F475" s="61"/>
      <c r="G475" s="61"/>
      <c r="H475" s="19"/>
    </row>
    <row r="476" spans="1:8" x14ac:dyDescent="0.25">
      <c r="A476" s="11"/>
      <c r="B476" s="11"/>
      <c r="C476" s="11"/>
      <c r="D476" s="20"/>
      <c r="E476" s="21"/>
      <c r="F476" s="62"/>
      <c r="G476" s="62"/>
      <c r="H476" s="19"/>
    </row>
    <row r="477" spans="1:8" x14ac:dyDescent="0.25">
      <c r="A477" s="1"/>
      <c r="B477" s="1"/>
      <c r="C477" s="1"/>
      <c r="D477" s="2"/>
      <c r="E477" s="1"/>
      <c r="F477" s="42" t="s">
        <v>13</v>
      </c>
      <c r="G477" s="42"/>
      <c r="H477" s="15">
        <f>+F475</f>
        <v>0</v>
      </c>
    </row>
    <row r="478" spans="1:8" x14ac:dyDescent="0.25">
      <c r="A478" s="5" t="s">
        <v>25</v>
      </c>
      <c r="B478" s="1"/>
      <c r="C478" s="1"/>
      <c r="D478" s="2"/>
      <c r="E478" s="1"/>
      <c r="F478" s="2"/>
      <c r="G478" s="2"/>
      <c r="H478" s="2"/>
    </row>
    <row r="479" spans="1:8" ht="25.5" x14ac:dyDescent="0.25">
      <c r="A479" s="9" t="s">
        <v>26</v>
      </c>
      <c r="B479" s="9" t="s">
        <v>28</v>
      </c>
      <c r="C479" s="9" t="s">
        <v>34</v>
      </c>
      <c r="D479" s="31" t="s">
        <v>35</v>
      </c>
      <c r="E479" s="33" t="s">
        <v>36</v>
      </c>
      <c r="F479" s="31" t="s">
        <v>37</v>
      </c>
      <c r="G479" s="47" t="s">
        <v>38</v>
      </c>
      <c r="H479" s="16"/>
    </row>
    <row r="480" spans="1:8" x14ac:dyDescent="0.25">
      <c r="A480" s="35" t="s">
        <v>46</v>
      </c>
      <c r="B480" s="36">
        <v>1</v>
      </c>
      <c r="C480" s="37">
        <f>+C481*2</f>
        <v>77332</v>
      </c>
      <c r="D480" s="32">
        <v>0.75</v>
      </c>
      <c r="E480" s="37">
        <f>+C480*1.75</f>
        <v>135331</v>
      </c>
      <c r="F480" s="24">
        <v>6.5</v>
      </c>
      <c r="G480" s="24">
        <f>+E480/F480</f>
        <v>20820.153846153848</v>
      </c>
      <c r="H480" s="19"/>
    </row>
    <row r="481" spans="1:8" x14ac:dyDescent="0.25">
      <c r="A481" s="11" t="s">
        <v>49</v>
      </c>
      <c r="B481" s="36">
        <v>1</v>
      </c>
      <c r="C481" s="37">
        <v>38666</v>
      </c>
      <c r="D481" s="32">
        <v>0.75</v>
      </c>
      <c r="E481" s="37">
        <f>+C481*1*1.75</f>
        <v>67665.5</v>
      </c>
      <c r="F481" s="24">
        <v>6.5</v>
      </c>
      <c r="G481" s="24">
        <f>+E481/F481</f>
        <v>10410.076923076924</v>
      </c>
      <c r="H481" s="19"/>
    </row>
    <row r="482" spans="1:8" x14ac:dyDescent="0.25">
      <c r="A482" s="11"/>
      <c r="B482" s="21"/>
      <c r="C482" s="17"/>
      <c r="D482" s="22"/>
      <c r="E482" s="23"/>
      <c r="F482" s="24"/>
      <c r="G482" s="24"/>
      <c r="H482" s="19"/>
    </row>
    <row r="483" spans="1:8" x14ac:dyDescent="0.25">
      <c r="A483" s="11"/>
      <c r="B483" s="25"/>
      <c r="C483" s="11"/>
      <c r="D483" s="12"/>
      <c r="E483" s="11"/>
      <c r="F483" s="12"/>
      <c r="G483" s="12"/>
      <c r="H483" s="19"/>
    </row>
    <row r="484" spans="1:8" x14ac:dyDescent="0.25">
      <c r="A484" s="1"/>
      <c r="B484" s="26"/>
      <c r="C484" s="1"/>
      <c r="D484" s="27"/>
      <c r="E484" s="1"/>
      <c r="F484" s="42" t="s">
        <v>13</v>
      </c>
      <c r="G484" s="42"/>
      <c r="H484" s="28">
        <f>+G480+G481</f>
        <v>31230.230769230773</v>
      </c>
    </row>
    <row r="485" spans="1:8" x14ac:dyDescent="0.25">
      <c r="A485" s="1"/>
      <c r="B485" s="26"/>
      <c r="C485" s="48"/>
      <c r="D485" s="27"/>
      <c r="E485" s="1"/>
      <c r="F485" s="27"/>
      <c r="G485" s="27"/>
      <c r="H485" s="29"/>
    </row>
    <row r="486" spans="1:8" x14ac:dyDescent="0.25">
      <c r="A486" s="1"/>
      <c r="B486" s="27"/>
      <c r="C486" s="1"/>
      <c r="D486" s="63" t="s">
        <v>29</v>
      </c>
      <c r="E486" s="63"/>
      <c r="F486" s="64"/>
      <c r="G486" s="43"/>
      <c r="H486" s="15">
        <f>+H458+H472+H477+H484</f>
        <v>215120.00076923077</v>
      </c>
    </row>
    <row r="487" spans="1:8" x14ac:dyDescent="0.25">
      <c r="A487" s="1"/>
      <c r="B487" s="2"/>
      <c r="C487" s="1"/>
      <c r="D487" s="2"/>
      <c r="E487" s="3"/>
      <c r="F487" s="3"/>
      <c r="G487" s="3"/>
    </row>
    <row r="488" spans="1:8" x14ac:dyDescent="0.25">
      <c r="A488" s="1"/>
      <c r="B488" s="2"/>
      <c r="C488" s="1"/>
      <c r="D488" s="2"/>
      <c r="E488" s="3"/>
      <c r="F488" s="3"/>
      <c r="G488" s="3"/>
      <c r="H488" s="52"/>
    </row>
    <row r="489" spans="1:8" x14ac:dyDescent="0.25">
      <c r="A489" s="1"/>
      <c r="B489" s="2"/>
      <c r="C489" s="1"/>
      <c r="D489" s="2"/>
      <c r="E489" s="3"/>
      <c r="F489" s="3"/>
      <c r="G489" s="3"/>
      <c r="H489" s="57"/>
    </row>
    <row r="490" spans="1:8" x14ac:dyDescent="0.25">
      <c r="A490" s="30"/>
      <c r="B490" s="30"/>
      <c r="C490" s="1"/>
      <c r="D490" s="2"/>
      <c r="E490" s="3"/>
      <c r="F490" s="3"/>
      <c r="G490" s="3"/>
      <c r="H490" s="56"/>
    </row>
    <row r="491" spans="1:8" x14ac:dyDescent="0.25">
      <c r="A491" s="30"/>
      <c r="B491" s="30"/>
      <c r="C491" s="1"/>
      <c r="D491" s="2"/>
      <c r="E491" s="3"/>
      <c r="F491" s="3"/>
      <c r="G491" s="3"/>
    </row>
    <row r="492" spans="1:8" x14ac:dyDescent="0.25">
      <c r="A492" s="65" t="s">
        <v>30</v>
      </c>
      <c r="B492" s="65"/>
      <c r="C492" s="65"/>
      <c r="D492" s="65"/>
      <c r="E492" s="65"/>
      <c r="F492" s="3"/>
      <c r="G492" s="3"/>
    </row>
    <row r="493" spans="1:8" x14ac:dyDescent="0.25">
      <c r="A493" s="65" t="s">
        <v>31</v>
      </c>
      <c r="B493" s="65"/>
      <c r="C493" s="65"/>
      <c r="D493" s="45"/>
      <c r="E493" s="46"/>
      <c r="F493" s="3"/>
      <c r="G493" s="3"/>
    </row>
    <row r="494" spans="1:8" x14ac:dyDescent="0.25">
      <c r="A494" s="65" t="s">
        <v>32</v>
      </c>
      <c r="B494" s="65"/>
      <c r="C494" s="65"/>
      <c r="D494" s="45"/>
      <c r="E494" s="46"/>
    </row>
    <row r="495" spans="1:8" x14ac:dyDescent="0.25">
      <c r="A495" s="73" t="s">
        <v>0</v>
      </c>
      <c r="B495" s="73"/>
      <c r="C495" s="73"/>
      <c r="D495" s="73"/>
      <c r="E495" s="73"/>
      <c r="F495" s="73"/>
      <c r="G495" s="73"/>
      <c r="H495" s="73"/>
    </row>
    <row r="496" spans="1:8" ht="15" customHeight="1" x14ac:dyDescent="0.25">
      <c r="A496" s="74" t="s">
        <v>39</v>
      </c>
      <c r="B496" s="74"/>
      <c r="C496" s="74"/>
      <c r="D496" s="74"/>
      <c r="E496" s="74"/>
      <c r="F496" s="74"/>
      <c r="G496" s="74"/>
      <c r="H496" s="74"/>
    </row>
    <row r="497" spans="1:8" ht="15" customHeight="1" x14ac:dyDescent="0.25">
      <c r="A497" s="74" t="s">
        <v>70</v>
      </c>
      <c r="B497" s="74"/>
      <c r="C497" s="74"/>
      <c r="D497" s="74"/>
      <c r="E497" s="74"/>
      <c r="F497" s="74"/>
      <c r="G497" s="74"/>
      <c r="H497" s="74"/>
    </row>
    <row r="498" spans="1:8" x14ac:dyDescent="0.25">
      <c r="A498" s="75" t="s">
        <v>71</v>
      </c>
      <c r="B498" s="75"/>
      <c r="C498" s="75"/>
      <c r="D498" s="75"/>
      <c r="E498" s="75"/>
      <c r="F498" s="75"/>
      <c r="G498" s="75"/>
      <c r="H498" s="75"/>
    </row>
    <row r="499" spans="1:8" ht="39.75" customHeight="1" x14ac:dyDescent="0.25">
      <c r="A499" s="4" t="s">
        <v>1</v>
      </c>
      <c r="B499" s="1"/>
      <c r="C499" s="68" t="s">
        <v>72</v>
      </c>
      <c r="D499" s="68"/>
      <c r="E499" s="68"/>
      <c r="F499" s="68"/>
      <c r="G499" s="68"/>
      <c r="H499" s="68"/>
    </row>
    <row r="500" spans="1:8" ht="27.75" customHeight="1" x14ac:dyDescent="0.25">
      <c r="A500" s="5" t="s">
        <v>2</v>
      </c>
      <c r="B500" s="6">
        <v>8.11</v>
      </c>
      <c r="C500" s="69" t="s">
        <v>134</v>
      </c>
      <c r="D500" s="69"/>
      <c r="E500" s="69"/>
      <c r="F500" s="69"/>
      <c r="G500" s="69"/>
      <c r="H500" s="69"/>
    </row>
    <row r="501" spans="1:8" x14ac:dyDescent="0.25">
      <c r="A501" s="5" t="s">
        <v>3</v>
      </c>
      <c r="B501" s="5" t="s">
        <v>106</v>
      </c>
      <c r="C501" s="7"/>
      <c r="D501" s="7"/>
      <c r="E501" s="7"/>
      <c r="F501" s="7"/>
      <c r="G501" s="7"/>
      <c r="H501" s="7"/>
    </row>
    <row r="502" spans="1:8" x14ac:dyDescent="0.25">
      <c r="A502" s="1"/>
      <c r="B502" s="1"/>
      <c r="C502" s="1"/>
      <c r="D502" s="2"/>
      <c r="E502" s="3"/>
      <c r="F502" s="3"/>
      <c r="G502" s="3"/>
      <c r="H502" s="8"/>
    </row>
    <row r="503" spans="1:8" x14ac:dyDescent="0.25">
      <c r="A503" s="5" t="s">
        <v>5</v>
      </c>
      <c r="B503" s="1"/>
      <c r="C503" s="1"/>
      <c r="D503" s="2"/>
      <c r="E503" s="1"/>
      <c r="F503" s="2"/>
      <c r="G503" s="2"/>
      <c r="H503" s="2"/>
    </row>
    <row r="504" spans="1:8" ht="25.5" x14ac:dyDescent="0.25">
      <c r="A504" s="9" t="s">
        <v>6</v>
      </c>
      <c r="B504" s="9" t="s">
        <v>7</v>
      </c>
      <c r="C504" s="9" t="s">
        <v>8</v>
      </c>
      <c r="D504" s="31" t="s">
        <v>9</v>
      </c>
      <c r="E504" s="9" t="s">
        <v>27</v>
      </c>
      <c r="F504" s="70" t="s">
        <v>10</v>
      </c>
      <c r="G504" s="71"/>
      <c r="H504" s="10" t="s">
        <v>11</v>
      </c>
    </row>
    <row r="505" spans="1:8" x14ac:dyDescent="0.25">
      <c r="A505" s="11" t="s">
        <v>12</v>
      </c>
      <c r="B505" s="11"/>
      <c r="C505" s="11"/>
      <c r="D505" s="78">
        <v>10132.293900000001</v>
      </c>
      <c r="E505" s="32">
        <v>1</v>
      </c>
      <c r="F505" s="66">
        <f>+D505*E505</f>
        <v>10132.293900000001</v>
      </c>
      <c r="G505" s="66"/>
      <c r="H505" s="13"/>
    </row>
    <row r="506" spans="1:8" x14ac:dyDescent="0.25">
      <c r="A506" s="35" t="s">
        <v>96</v>
      </c>
      <c r="B506" s="11"/>
      <c r="C506" s="11"/>
      <c r="D506" s="12">
        <v>62000</v>
      </c>
      <c r="E506" s="32">
        <v>1</v>
      </c>
      <c r="F506" s="66">
        <f>+D506*E506</f>
        <v>62000</v>
      </c>
      <c r="G506" s="66"/>
      <c r="H506" s="14"/>
    </row>
    <row r="507" spans="1:8" x14ac:dyDescent="0.25">
      <c r="A507" s="11"/>
      <c r="B507" s="11"/>
      <c r="C507" s="11"/>
      <c r="D507" s="12"/>
      <c r="E507" s="32"/>
      <c r="F507" s="66"/>
      <c r="G507" s="66"/>
      <c r="H507" s="14"/>
    </row>
    <row r="508" spans="1:8" x14ac:dyDescent="0.25">
      <c r="A508" s="1"/>
      <c r="B508" s="1"/>
      <c r="C508" s="1"/>
      <c r="D508" s="2"/>
      <c r="E508" s="1"/>
      <c r="F508" s="42" t="s">
        <v>13</v>
      </c>
      <c r="G508" s="42"/>
      <c r="H508" s="15">
        <f>SUM(F505:F507)</f>
        <v>72132.293900000004</v>
      </c>
    </row>
    <row r="509" spans="1:8" x14ac:dyDescent="0.25">
      <c r="A509" s="5" t="s">
        <v>14</v>
      </c>
      <c r="B509" s="1"/>
      <c r="C509" s="1"/>
      <c r="D509" s="2"/>
      <c r="E509" s="1"/>
      <c r="F509" s="2"/>
      <c r="G509" s="2"/>
      <c r="H509" s="2"/>
    </row>
    <row r="510" spans="1:8" ht="25.5" x14ac:dyDescent="0.25">
      <c r="A510" s="9" t="s">
        <v>15</v>
      </c>
      <c r="B510" s="9" t="s">
        <v>33</v>
      </c>
      <c r="C510" s="9" t="s">
        <v>16</v>
      </c>
      <c r="D510" s="31" t="s">
        <v>17</v>
      </c>
      <c r="E510" s="9" t="s">
        <v>18</v>
      </c>
      <c r="F510" s="72" t="s">
        <v>10</v>
      </c>
      <c r="G510" s="72"/>
      <c r="H510" s="16"/>
    </row>
    <row r="511" spans="1:8" x14ac:dyDescent="0.25">
      <c r="A511" s="35" t="s">
        <v>107</v>
      </c>
      <c r="B511" s="11"/>
      <c r="C511" s="17" t="s">
        <v>80</v>
      </c>
      <c r="D511" s="18">
        <v>31000</v>
      </c>
      <c r="E511" s="38">
        <v>4</v>
      </c>
      <c r="F511" s="67">
        <f t="shared" ref="F511:F520" si="14">+E511*D511</f>
        <v>124000</v>
      </c>
      <c r="G511" s="67"/>
      <c r="H511" s="19"/>
    </row>
    <row r="512" spans="1:8" x14ac:dyDescent="0.25">
      <c r="A512" s="39" t="s">
        <v>108</v>
      </c>
      <c r="B512" s="39"/>
      <c r="C512" s="17" t="s">
        <v>45</v>
      </c>
      <c r="D512" s="18">
        <v>12340</v>
      </c>
      <c r="E512" s="38">
        <v>4</v>
      </c>
      <c r="F512" s="67">
        <f t="shared" si="14"/>
        <v>49360</v>
      </c>
      <c r="G512" s="67"/>
      <c r="H512" s="19"/>
    </row>
    <row r="513" spans="1:8" x14ac:dyDescent="0.25">
      <c r="A513" s="39" t="s">
        <v>109</v>
      </c>
      <c r="B513" s="39"/>
      <c r="C513" s="17" t="s">
        <v>41</v>
      </c>
      <c r="D513" s="18">
        <v>5000</v>
      </c>
      <c r="E513" s="38">
        <v>8</v>
      </c>
      <c r="F513" s="67">
        <f t="shared" si="14"/>
        <v>40000</v>
      </c>
      <c r="G513" s="67"/>
      <c r="H513" s="19"/>
    </row>
    <row r="514" spans="1:8" x14ac:dyDescent="0.25">
      <c r="A514" s="39" t="s">
        <v>95</v>
      </c>
      <c r="B514" s="39"/>
      <c r="C514" s="17" t="s">
        <v>44</v>
      </c>
      <c r="D514" s="18">
        <v>22500</v>
      </c>
      <c r="E514" s="38">
        <v>3</v>
      </c>
      <c r="F514" s="67">
        <f t="shared" si="14"/>
        <v>67500</v>
      </c>
      <c r="G514" s="67"/>
      <c r="H514" s="19"/>
    </row>
    <row r="515" spans="1:8" x14ac:dyDescent="0.25">
      <c r="A515" s="39" t="s">
        <v>63</v>
      </c>
      <c r="B515" s="11"/>
      <c r="C515" s="17" t="s">
        <v>59</v>
      </c>
      <c r="D515" s="18">
        <v>62300</v>
      </c>
      <c r="E515" s="38">
        <v>0.5</v>
      </c>
      <c r="F515" s="67">
        <f t="shared" si="14"/>
        <v>31150</v>
      </c>
      <c r="G515" s="67"/>
      <c r="H515" s="19"/>
    </row>
    <row r="516" spans="1:8" x14ac:dyDescent="0.25">
      <c r="A516" s="39" t="s">
        <v>102</v>
      </c>
      <c r="B516" s="39"/>
      <c r="C516" s="17" t="s">
        <v>67</v>
      </c>
      <c r="D516" s="18">
        <v>21000</v>
      </c>
      <c r="E516" s="38">
        <v>0.1</v>
      </c>
      <c r="F516" s="67">
        <f t="shared" ref="F516:F517" si="15">+E516*D516</f>
        <v>2100</v>
      </c>
      <c r="G516" s="67"/>
      <c r="H516" s="54"/>
    </row>
    <row r="517" spans="1:8" x14ac:dyDescent="0.25">
      <c r="A517" s="39" t="s">
        <v>101</v>
      </c>
      <c r="B517" s="39"/>
      <c r="C517" s="17" t="s">
        <v>67</v>
      </c>
      <c r="D517" s="18">
        <v>89700</v>
      </c>
      <c r="E517" s="38">
        <v>0.5</v>
      </c>
      <c r="F517" s="67">
        <f t="shared" si="15"/>
        <v>44850</v>
      </c>
      <c r="G517" s="67"/>
      <c r="H517" s="19"/>
    </row>
    <row r="518" spans="1:8" x14ac:dyDescent="0.25">
      <c r="A518" s="39" t="s">
        <v>110</v>
      </c>
      <c r="B518" s="39"/>
      <c r="C518" s="17" t="s">
        <v>45</v>
      </c>
      <c r="D518" s="18">
        <v>980</v>
      </c>
      <c r="E518" s="38">
        <v>30</v>
      </c>
      <c r="F518" s="67">
        <f t="shared" si="14"/>
        <v>29400</v>
      </c>
      <c r="G518" s="67"/>
      <c r="H518" s="19"/>
    </row>
    <row r="519" spans="1:8" x14ac:dyDescent="0.25">
      <c r="A519" s="39" t="s">
        <v>111</v>
      </c>
      <c r="B519" s="39"/>
      <c r="C519" s="17" t="s">
        <v>45</v>
      </c>
      <c r="D519" s="18">
        <v>900</v>
      </c>
      <c r="E519" s="38">
        <v>30</v>
      </c>
      <c r="F519" s="67">
        <f t="shared" si="14"/>
        <v>27000</v>
      </c>
      <c r="G519" s="67"/>
      <c r="H519" s="19"/>
    </row>
    <row r="520" spans="1:8" x14ac:dyDescent="0.25">
      <c r="A520" s="39" t="s">
        <v>103</v>
      </c>
      <c r="B520" s="39"/>
      <c r="C520" s="17" t="s">
        <v>68</v>
      </c>
      <c r="D520" s="18">
        <v>1560</v>
      </c>
      <c r="E520" s="38">
        <v>3</v>
      </c>
      <c r="F520" s="67">
        <f t="shared" si="14"/>
        <v>4680</v>
      </c>
      <c r="G520" s="67"/>
      <c r="H520" s="19"/>
    </row>
    <row r="521" spans="1:8" x14ac:dyDescent="0.25">
      <c r="A521" s="39"/>
      <c r="B521" s="39"/>
      <c r="C521" s="17"/>
      <c r="D521" s="18"/>
      <c r="E521" s="38"/>
      <c r="F521" s="67"/>
      <c r="G521" s="67"/>
      <c r="H521" s="19"/>
    </row>
    <row r="522" spans="1:8" x14ac:dyDescent="0.25">
      <c r="A522" s="1"/>
      <c r="B522" s="1"/>
      <c r="C522" s="1"/>
      <c r="D522" s="2"/>
      <c r="E522" s="1"/>
      <c r="F522" s="61" t="s">
        <v>13</v>
      </c>
      <c r="G522" s="61"/>
      <c r="H522" s="15">
        <f>+SUM(F511:F521)</f>
        <v>420040</v>
      </c>
    </row>
    <row r="523" spans="1:8" x14ac:dyDescent="0.25">
      <c r="A523" s="5" t="s">
        <v>19</v>
      </c>
      <c r="B523" s="1"/>
      <c r="C523" s="1"/>
      <c r="D523" s="2"/>
      <c r="E523" s="1"/>
      <c r="F523" s="2"/>
      <c r="G523" s="2"/>
      <c r="H523" s="2"/>
    </row>
    <row r="524" spans="1:8" ht="25.5" x14ac:dyDescent="0.25">
      <c r="A524" s="9" t="s">
        <v>20</v>
      </c>
      <c r="B524" s="9" t="s">
        <v>21</v>
      </c>
      <c r="C524" s="9" t="s">
        <v>22</v>
      </c>
      <c r="D524" s="31" t="s">
        <v>23</v>
      </c>
      <c r="E524" s="9" t="s">
        <v>24</v>
      </c>
      <c r="F524" s="59" t="s">
        <v>10</v>
      </c>
      <c r="G524" s="60"/>
      <c r="H524" s="16"/>
    </row>
    <row r="525" spans="1:8" x14ac:dyDescent="0.25">
      <c r="A525" s="34"/>
      <c r="B525" s="9"/>
      <c r="C525" s="9"/>
      <c r="D525" s="10"/>
      <c r="E525" s="28"/>
      <c r="F525" s="61"/>
      <c r="G525" s="61"/>
      <c r="H525" s="19"/>
    </row>
    <row r="526" spans="1:8" x14ac:dyDescent="0.25">
      <c r="A526" s="11"/>
      <c r="B526" s="11"/>
      <c r="C526" s="11"/>
      <c r="D526" s="20"/>
      <c r="E526" s="21"/>
      <c r="F526" s="62"/>
      <c r="G526" s="62"/>
      <c r="H526" s="19"/>
    </row>
    <row r="527" spans="1:8" x14ac:dyDescent="0.25">
      <c r="A527" s="1"/>
      <c r="B527" s="1"/>
      <c r="C527" s="1"/>
      <c r="D527" s="2"/>
      <c r="E527" s="1"/>
      <c r="F527" s="42" t="s">
        <v>13</v>
      </c>
      <c r="G527" s="42"/>
      <c r="H527" s="15">
        <f>+F525</f>
        <v>0</v>
      </c>
    </row>
    <row r="528" spans="1:8" x14ac:dyDescent="0.25">
      <c r="A528" s="5" t="s">
        <v>25</v>
      </c>
      <c r="B528" s="1"/>
      <c r="C528" s="1"/>
      <c r="D528" s="2"/>
      <c r="E528" s="1"/>
      <c r="F528" s="2"/>
      <c r="G528" s="2"/>
      <c r="H528" s="2"/>
    </row>
    <row r="529" spans="1:10" ht="25.5" x14ac:dyDescent="0.25">
      <c r="A529" s="9" t="s">
        <v>26</v>
      </c>
      <c r="B529" s="9" t="s">
        <v>28</v>
      </c>
      <c r="C529" s="9" t="s">
        <v>34</v>
      </c>
      <c r="D529" s="31" t="s">
        <v>35</v>
      </c>
      <c r="E529" s="33" t="s">
        <v>36</v>
      </c>
      <c r="F529" s="31" t="s">
        <v>37</v>
      </c>
      <c r="G529" s="47" t="s">
        <v>38</v>
      </c>
      <c r="H529" s="16"/>
    </row>
    <row r="530" spans="1:10" x14ac:dyDescent="0.25">
      <c r="A530" s="35" t="s">
        <v>46</v>
      </c>
      <c r="B530" s="36">
        <v>1</v>
      </c>
      <c r="C530" s="37">
        <f>+C531*2</f>
        <v>77332</v>
      </c>
      <c r="D530" s="32">
        <v>0.75</v>
      </c>
      <c r="E530" s="37">
        <f>+C530*1.75</f>
        <v>135331</v>
      </c>
      <c r="F530" s="24">
        <v>1</v>
      </c>
      <c r="G530" s="24">
        <f>+E530/F530</f>
        <v>135331</v>
      </c>
      <c r="H530" s="19"/>
    </row>
    <row r="531" spans="1:10" x14ac:dyDescent="0.25">
      <c r="A531" s="11" t="s">
        <v>49</v>
      </c>
      <c r="B531" s="36">
        <v>1</v>
      </c>
      <c r="C531" s="37">
        <v>38666</v>
      </c>
      <c r="D531" s="32">
        <v>0.75</v>
      </c>
      <c r="E531" s="37">
        <f>+C531*1*1.75</f>
        <v>67665.5</v>
      </c>
      <c r="F531" s="24">
        <v>1</v>
      </c>
      <c r="G531" s="24">
        <f>+E531/F531</f>
        <v>67665.5</v>
      </c>
      <c r="H531" s="19"/>
    </row>
    <row r="532" spans="1:10" x14ac:dyDescent="0.25">
      <c r="A532" s="11"/>
      <c r="B532" s="21"/>
      <c r="C532" s="17"/>
      <c r="D532" s="22"/>
      <c r="E532" s="23"/>
      <c r="F532" s="24"/>
      <c r="G532" s="24"/>
      <c r="H532" s="19"/>
    </row>
    <row r="533" spans="1:10" x14ac:dyDescent="0.25">
      <c r="A533" s="11"/>
      <c r="B533" s="25"/>
      <c r="C533" s="11"/>
      <c r="D533" s="12"/>
      <c r="E533" s="11"/>
      <c r="F533" s="12"/>
      <c r="G533" s="12"/>
      <c r="H533" s="19"/>
    </row>
    <row r="534" spans="1:10" x14ac:dyDescent="0.25">
      <c r="A534" s="1"/>
      <c r="B534" s="26"/>
      <c r="C534" s="1"/>
      <c r="D534" s="27"/>
      <c r="E534" s="1"/>
      <c r="F534" s="42" t="s">
        <v>13</v>
      </c>
      <c r="G534" s="42"/>
      <c r="H534" s="28">
        <f>+G530+G531</f>
        <v>202996.5</v>
      </c>
    </row>
    <row r="535" spans="1:10" x14ac:dyDescent="0.25">
      <c r="A535" s="1"/>
      <c r="B535" s="26"/>
      <c r="C535" s="48"/>
      <c r="D535" s="27"/>
      <c r="E535" s="1"/>
      <c r="F535" s="27"/>
      <c r="G535" s="27"/>
      <c r="H535" s="29"/>
    </row>
    <row r="536" spans="1:10" x14ac:dyDescent="0.25">
      <c r="A536" s="1"/>
      <c r="B536" s="27"/>
      <c r="C536" s="1"/>
      <c r="D536" s="63" t="s">
        <v>29</v>
      </c>
      <c r="E536" s="63"/>
      <c r="F536" s="64"/>
      <c r="G536" s="43"/>
      <c r="H536" s="15">
        <f>+H508+H522+H527+H534</f>
        <v>695168.79389999993</v>
      </c>
      <c r="J536">
        <v>695168.79</v>
      </c>
    </row>
    <row r="537" spans="1:10" x14ac:dyDescent="0.25">
      <c r="A537" s="1"/>
      <c r="B537" s="2"/>
      <c r="C537" s="1"/>
      <c r="D537" s="2"/>
      <c r="E537" s="3"/>
      <c r="F537" s="3"/>
      <c r="G537" s="3"/>
      <c r="J537" s="49">
        <f>J536-H536</f>
        <v>-3.8999998942017555E-3</v>
      </c>
    </row>
    <row r="538" spans="1:10" x14ac:dyDescent="0.25">
      <c r="A538" s="1"/>
      <c r="B538" s="2"/>
      <c r="C538" s="1"/>
      <c r="D538" s="2"/>
      <c r="E538" s="3"/>
      <c r="F538" s="3"/>
      <c r="G538" s="3"/>
      <c r="H538" s="52"/>
    </row>
    <row r="539" spans="1:10" x14ac:dyDescent="0.25">
      <c r="A539" s="1"/>
      <c r="B539" s="2"/>
      <c r="C539" s="1"/>
      <c r="D539" s="2"/>
      <c r="E539" s="3"/>
      <c r="F539" s="3"/>
      <c r="G539" s="3"/>
      <c r="H539" s="57"/>
    </row>
    <row r="540" spans="1:10" x14ac:dyDescent="0.25">
      <c r="A540" s="30"/>
      <c r="B540" s="30"/>
      <c r="C540" s="1"/>
      <c r="D540" s="2"/>
      <c r="E540" s="3"/>
      <c r="F540" s="3"/>
      <c r="G540" s="3"/>
      <c r="H540" s="56"/>
    </row>
    <row r="541" spans="1:10" x14ac:dyDescent="0.25">
      <c r="A541" s="30"/>
      <c r="B541" s="30"/>
      <c r="C541" s="1"/>
      <c r="D541" s="2"/>
      <c r="E541" s="3"/>
      <c r="F541" s="3"/>
      <c r="G541" s="3"/>
    </row>
    <row r="542" spans="1:10" x14ac:dyDescent="0.25">
      <c r="A542" s="65" t="s">
        <v>30</v>
      </c>
      <c r="B542" s="65"/>
      <c r="C542" s="65"/>
      <c r="D542" s="65"/>
      <c r="E542" s="65"/>
      <c r="F542" s="3"/>
      <c r="G542" s="3"/>
    </row>
    <row r="543" spans="1:10" x14ac:dyDescent="0.25">
      <c r="A543" s="65" t="s">
        <v>31</v>
      </c>
      <c r="B543" s="65"/>
      <c r="C543" s="65"/>
      <c r="D543" s="45"/>
      <c r="E543" s="46"/>
      <c r="F543" s="3"/>
      <c r="G543" s="3"/>
    </row>
    <row r="544" spans="1:10" x14ac:dyDescent="0.25">
      <c r="A544" s="65" t="s">
        <v>32</v>
      </c>
      <c r="B544" s="65"/>
      <c r="C544" s="65"/>
      <c r="D544" s="45"/>
      <c r="E544" s="46"/>
    </row>
    <row r="545" spans="1:8" x14ac:dyDescent="0.25">
      <c r="A545" s="73" t="s">
        <v>0</v>
      </c>
      <c r="B545" s="73"/>
      <c r="C545" s="73"/>
      <c r="D545" s="73"/>
      <c r="E545" s="73"/>
      <c r="F545" s="73"/>
      <c r="G545" s="73"/>
      <c r="H545" s="73"/>
    </row>
    <row r="546" spans="1:8" ht="15" customHeight="1" x14ac:dyDescent="0.25">
      <c r="A546" s="74" t="s">
        <v>39</v>
      </c>
      <c r="B546" s="74"/>
      <c r="C546" s="74"/>
      <c r="D546" s="74"/>
      <c r="E546" s="74"/>
      <c r="F546" s="74"/>
      <c r="G546" s="74"/>
      <c r="H546" s="74"/>
    </row>
    <row r="547" spans="1:8" ht="15" customHeight="1" x14ac:dyDescent="0.25">
      <c r="A547" s="74" t="s">
        <v>70</v>
      </c>
      <c r="B547" s="74"/>
      <c r="C547" s="74"/>
      <c r="D547" s="74"/>
      <c r="E547" s="74"/>
      <c r="F547" s="74"/>
      <c r="G547" s="74"/>
      <c r="H547" s="74"/>
    </row>
    <row r="548" spans="1:8" x14ac:dyDescent="0.25">
      <c r="A548" s="75" t="s">
        <v>71</v>
      </c>
      <c r="B548" s="75"/>
      <c r="C548" s="75"/>
      <c r="D548" s="75"/>
      <c r="E548" s="75"/>
      <c r="F548" s="75"/>
      <c r="G548" s="75"/>
      <c r="H548" s="75"/>
    </row>
    <row r="549" spans="1:8" ht="46.5" customHeight="1" x14ac:dyDescent="0.25">
      <c r="A549" s="4" t="s">
        <v>1</v>
      </c>
      <c r="B549" s="1"/>
      <c r="C549" s="68" t="s">
        <v>72</v>
      </c>
      <c r="D549" s="68"/>
      <c r="E549" s="68"/>
      <c r="F549" s="68"/>
      <c r="G549" s="68"/>
      <c r="H549" s="68"/>
    </row>
    <row r="550" spans="1:8" ht="23.25" customHeight="1" x14ac:dyDescent="0.25">
      <c r="A550" s="5" t="s">
        <v>2</v>
      </c>
      <c r="B550" s="6">
        <v>8.1199999999999992</v>
      </c>
      <c r="C550" s="69" t="s">
        <v>112</v>
      </c>
      <c r="D550" s="69"/>
      <c r="E550" s="69"/>
      <c r="F550" s="69"/>
      <c r="G550" s="69"/>
      <c r="H550" s="69"/>
    </row>
    <row r="551" spans="1:8" x14ac:dyDescent="0.25">
      <c r="A551" s="5" t="s">
        <v>3</v>
      </c>
      <c r="B551" s="5" t="s">
        <v>40</v>
      </c>
      <c r="C551" s="7"/>
      <c r="D551" s="7"/>
      <c r="E551" s="7"/>
      <c r="F551" s="7"/>
      <c r="G551" s="7"/>
      <c r="H551" s="7"/>
    </row>
    <row r="552" spans="1:8" x14ac:dyDescent="0.25">
      <c r="A552" s="1"/>
      <c r="B552" s="1"/>
      <c r="C552" s="1"/>
      <c r="D552" s="2"/>
      <c r="E552" s="3"/>
      <c r="F552" s="3"/>
      <c r="G552" s="3"/>
      <c r="H552" s="8"/>
    </row>
    <row r="553" spans="1:8" x14ac:dyDescent="0.25">
      <c r="A553" s="5" t="s">
        <v>5</v>
      </c>
      <c r="B553" s="1"/>
      <c r="C553" s="1"/>
      <c r="D553" s="2"/>
      <c r="E553" s="1"/>
      <c r="F553" s="2"/>
      <c r="G553" s="2"/>
      <c r="H553" s="2"/>
    </row>
    <row r="554" spans="1:8" ht="25.5" x14ac:dyDescent="0.25">
      <c r="A554" s="9" t="s">
        <v>6</v>
      </c>
      <c r="B554" s="9" t="s">
        <v>7</v>
      </c>
      <c r="C554" s="9" t="s">
        <v>8</v>
      </c>
      <c r="D554" s="31" t="s">
        <v>9</v>
      </c>
      <c r="E554" s="9" t="s">
        <v>27</v>
      </c>
      <c r="F554" s="70" t="s">
        <v>10</v>
      </c>
      <c r="G554" s="71"/>
      <c r="H554" s="10" t="s">
        <v>11</v>
      </c>
    </row>
    <row r="555" spans="1:8" x14ac:dyDescent="0.25">
      <c r="A555" s="11" t="s">
        <v>12</v>
      </c>
      <c r="B555" s="11"/>
      <c r="C555" s="11"/>
      <c r="D555" s="12">
        <v>272.54000000000002</v>
      </c>
      <c r="E555" s="32">
        <v>1</v>
      </c>
      <c r="F555" s="66">
        <f>+D555*E555</f>
        <v>272.54000000000002</v>
      </c>
      <c r="G555" s="66"/>
      <c r="H555" s="13"/>
    </row>
    <row r="556" spans="1:8" x14ac:dyDescent="0.25">
      <c r="A556" s="35"/>
      <c r="B556" s="11"/>
      <c r="C556" s="11"/>
      <c r="D556" s="12"/>
      <c r="E556" s="32"/>
      <c r="F556" s="66"/>
      <c r="G556" s="66"/>
      <c r="H556" s="14"/>
    </row>
    <row r="557" spans="1:8" x14ac:dyDescent="0.25">
      <c r="A557" s="11"/>
      <c r="B557" s="11"/>
      <c r="C557" s="11"/>
      <c r="D557" s="12"/>
      <c r="E557" s="32"/>
      <c r="F557" s="66"/>
      <c r="G557" s="66"/>
      <c r="H557" s="14"/>
    </row>
    <row r="558" spans="1:8" x14ac:dyDescent="0.25">
      <c r="A558" s="1"/>
      <c r="B558" s="1"/>
      <c r="C558" s="1"/>
      <c r="D558" s="2"/>
      <c r="E558" s="1"/>
      <c r="F558" s="42" t="s">
        <v>13</v>
      </c>
      <c r="G558" s="42"/>
      <c r="H558" s="15">
        <f>SUM(F555:F557)</f>
        <v>272.54000000000002</v>
      </c>
    </row>
    <row r="559" spans="1:8" x14ac:dyDescent="0.25">
      <c r="A559" s="5" t="s">
        <v>14</v>
      </c>
      <c r="B559" s="1"/>
      <c r="C559" s="1"/>
      <c r="D559" s="2"/>
      <c r="E559" s="1"/>
      <c r="F559" s="2"/>
      <c r="G559" s="2"/>
      <c r="H559" s="2"/>
    </row>
    <row r="560" spans="1:8" ht="25.5" x14ac:dyDescent="0.25">
      <c r="A560" s="9" t="s">
        <v>15</v>
      </c>
      <c r="B560" s="9" t="s">
        <v>33</v>
      </c>
      <c r="C560" s="9" t="s">
        <v>16</v>
      </c>
      <c r="D560" s="31" t="s">
        <v>17</v>
      </c>
      <c r="E560" s="9" t="s">
        <v>18</v>
      </c>
      <c r="F560" s="72" t="s">
        <v>10</v>
      </c>
      <c r="G560" s="72"/>
      <c r="H560" s="16"/>
    </row>
    <row r="561" spans="1:8" ht="25.5" x14ac:dyDescent="0.25">
      <c r="A561" s="39" t="s">
        <v>114</v>
      </c>
      <c r="B561" s="39"/>
      <c r="C561" s="17" t="s">
        <v>80</v>
      </c>
      <c r="D561" s="18">
        <v>2000</v>
      </c>
      <c r="E561" s="38">
        <v>3</v>
      </c>
      <c r="F561" s="67">
        <f t="shared" ref="F561" si="16">+E561*D561</f>
        <v>6000</v>
      </c>
      <c r="G561" s="67"/>
      <c r="H561" s="19"/>
    </row>
    <row r="562" spans="1:8" x14ac:dyDescent="0.25">
      <c r="A562" s="39" t="s">
        <v>115</v>
      </c>
      <c r="B562" s="39"/>
      <c r="C562" s="17" t="s">
        <v>116</v>
      </c>
      <c r="D562" s="18">
        <v>3500</v>
      </c>
      <c r="E562" s="38">
        <v>0.5</v>
      </c>
      <c r="F562" s="67">
        <f t="shared" ref="F562:F564" si="17">+E562*D562</f>
        <v>1750</v>
      </c>
      <c r="G562" s="67"/>
      <c r="H562" s="19"/>
    </row>
    <row r="563" spans="1:8" x14ac:dyDescent="0.25">
      <c r="A563" s="39"/>
      <c r="B563" s="39"/>
      <c r="C563" s="17"/>
      <c r="D563" s="18"/>
      <c r="E563" s="38"/>
      <c r="F563" s="67">
        <f t="shared" si="17"/>
        <v>0</v>
      </c>
      <c r="G563" s="67"/>
      <c r="H563" s="19"/>
    </row>
    <row r="564" spans="1:8" x14ac:dyDescent="0.25">
      <c r="A564" s="39"/>
      <c r="B564" s="39"/>
      <c r="C564" s="17"/>
      <c r="D564" s="18"/>
      <c r="E564" s="38"/>
      <c r="F564" s="67">
        <f t="shared" si="17"/>
        <v>0</v>
      </c>
      <c r="G564" s="67"/>
      <c r="H564" s="19"/>
    </row>
    <row r="565" spans="1:8" x14ac:dyDescent="0.25">
      <c r="A565" s="39"/>
      <c r="B565" s="11"/>
      <c r="C565" s="17"/>
      <c r="D565" s="18"/>
      <c r="E565" s="38"/>
      <c r="F565" s="67">
        <f>+E565*D565</f>
        <v>0</v>
      </c>
      <c r="G565" s="67"/>
      <c r="H565" s="19"/>
    </row>
    <row r="566" spans="1:8" x14ac:dyDescent="0.25">
      <c r="A566" s="39"/>
      <c r="B566" s="39"/>
      <c r="C566" s="17"/>
      <c r="D566" s="18"/>
      <c r="E566" s="50"/>
      <c r="F566" s="67">
        <f>+E566*D566</f>
        <v>0</v>
      </c>
      <c r="G566" s="67"/>
      <c r="H566" s="54"/>
    </row>
    <row r="567" spans="1:8" x14ac:dyDescent="0.25">
      <c r="A567" s="39"/>
      <c r="B567" s="39"/>
      <c r="C567" s="17"/>
      <c r="D567" s="18"/>
      <c r="E567" s="38"/>
      <c r="F567" s="67">
        <f t="shared" ref="F567:F570" si="18">+E567*D567</f>
        <v>0</v>
      </c>
      <c r="G567" s="67"/>
      <c r="H567" s="19"/>
    </row>
    <row r="568" spans="1:8" x14ac:dyDescent="0.25">
      <c r="A568" s="39"/>
      <c r="B568" s="39"/>
      <c r="C568" s="17"/>
      <c r="D568" s="18"/>
      <c r="E568" s="38"/>
      <c r="F568" s="67">
        <f t="shared" si="18"/>
        <v>0</v>
      </c>
      <c r="G568" s="67"/>
      <c r="H568" s="19"/>
    </row>
    <row r="569" spans="1:8" x14ac:dyDescent="0.25">
      <c r="A569" s="39"/>
      <c r="B569" s="39"/>
      <c r="C569" s="17"/>
      <c r="D569" s="18"/>
      <c r="E569" s="38"/>
      <c r="F569" s="67">
        <f t="shared" si="18"/>
        <v>0</v>
      </c>
      <c r="G569" s="67"/>
      <c r="H569" s="19"/>
    </row>
    <row r="570" spans="1:8" x14ac:dyDescent="0.25">
      <c r="A570" s="39"/>
      <c r="B570" s="39"/>
      <c r="C570" s="17"/>
      <c r="D570" s="18"/>
      <c r="E570" s="38"/>
      <c r="F570" s="67">
        <f t="shared" si="18"/>
        <v>0</v>
      </c>
      <c r="G570" s="67"/>
      <c r="H570" s="19"/>
    </row>
    <row r="571" spans="1:8" x14ac:dyDescent="0.25">
      <c r="A571" s="39"/>
      <c r="B571" s="39"/>
      <c r="C571" s="17"/>
      <c r="D571" s="18"/>
      <c r="E571" s="38"/>
      <c r="F571" s="67"/>
      <c r="G571" s="67"/>
      <c r="H571" s="19"/>
    </row>
    <row r="572" spans="1:8" x14ac:dyDescent="0.25">
      <c r="A572" s="1"/>
      <c r="B572" s="1"/>
      <c r="C572" s="1"/>
      <c r="D572" s="2"/>
      <c r="E572" s="1"/>
      <c r="F572" s="61" t="s">
        <v>13</v>
      </c>
      <c r="G572" s="61"/>
      <c r="H572" s="15">
        <f>+SUM(F561:F571)</f>
        <v>7750</v>
      </c>
    </row>
    <row r="573" spans="1:8" x14ac:dyDescent="0.25">
      <c r="A573" s="5" t="s">
        <v>19</v>
      </c>
      <c r="B573" s="1"/>
      <c r="C573" s="1"/>
      <c r="D573" s="2"/>
      <c r="E573" s="1"/>
      <c r="F573" s="2"/>
      <c r="G573" s="2"/>
      <c r="H573" s="2"/>
    </row>
    <row r="574" spans="1:8" ht="25.5" x14ac:dyDescent="0.25">
      <c r="A574" s="9" t="s">
        <v>20</v>
      </c>
      <c r="B574" s="9" t="s">
        <v>21</v>
      </c>
      <c r="C574" s="9" t="s">
        <v>22</v>
      </c>
      <c r="D574" s="31" t="s">
        <v>23</v>
      </c>
      <c r="E574" s="9" t="s">
        <v>24</v>
      </c>
      <c r="F574" s="59" t="s">
        <v>10</v>
      </c>
      <c r="G574" s="60"/>
      <c r="H574" s="16"/>
    </row>
    <row r="575" spans="1:8" x14ac:dyDescent="0.25">
      <c r="A575" s="34"/>
      <c r="B575" s="9"/>
      <c r="C575" s="9"/>
      <c r="D575" s="10"/>
      <c r="E575" s="28"/>
      <c r="F575" s="61"/>
      <c r="G575" s="61"/>
      <c r="H575" s="19"/>
    </row>
    <row r="576" spans="1:8" x14ac:dyDescent="0.25">
      <c r="A576" s="11"/>
      <c r="B576" s="11"/>
      <c r="C576" s="11"/>
      <c r="D576" s="20"/>
      <c r="E576" s="21"/>
      <c r="F576" s="62"/>
      <c r="G576" s="62"/>
      <c r="H576" s="19"/>
    </row>
    <row r="577" spans="1:8" x14ac:dyDescent="0.25">
      <c r="A577" s="1"/>
      <c r="B577" s="1"/>
      <c r="C577" s="1"/>
      <c r="D577" s="2"/>
      <c r="E577" s="1"/>
      <c r="F577" s="42" t="s">
        <v>13</v>
      </c>
      <c r="G577" s="42"/>
      <c r="H577" s="15">
        <f>+F575</f>
        <v>0</v>
      </c>
    </row>
    <row r="578" spans="1:8" x14ac:dyDescent="0.25">
      <c r="A578" s="5" t="s">
        <v>25</v>
      </c>
      <c r="B578" s="1"/>
      <c r="C578" s="1"/>
      <c r="D578" s="2"/>
      <c r="E578" s="1"/>
      <c r="F578" s="2"/>
      <c r="G578" s="2"/>
      <c r="H578" s="2"/>
    </row>
    <row r="579" spans="1:8" ht="25.5" x14ac:dyDescent="0.25">
      <c r="A579" s="9" t="s">
        <v>26</v>
      </c>
      <c r="B579" s="9" t="s">
        <v>28</v>
      </c>
      <c r="C579" s="9" t="s">
        <v>34</v>
      </c>
      <c r="D579" s="31" t="s">
        <v>35</v>
      </c>
      <c r="E579" s="33" t="s">
        <v>36</v>
      </c>
      <c r="F579" s="31" t="s">
        <v>37</v>
      </c>
      <c r="G579" s="47" t="s">
        <v>38</v>
      </c>
      <c r="H579" s="16"/>
    </row>
    <row r="580" spans="1:8" x14ac:dyDescent="0.25">
      <c r="A580" s="35" t="s">
        <v>113</v>
      </c>
      <c r="B580" s="36">
        <v>1</v>
      </c>
      <c r="C580" s="37">
        <f>+C581*2</f>
        <v>77332</v>
      </c>
      <c r="D580" s="32">
        <v>0.75</v>
      </c>
      <c r="E580" s="37">
        <f>+C580*1.75</f>
        <v>135331</v>
      </c>
      <c r="F580" s="24">
        <v>80</v>
      </c>
      <c r="G580" s="24">
        <f>+E580/F580</f>
        <v>1691.6375</v>
      </c>
      <c r="H580" s="19"/>
    </row>
    <row r="581" spans="1:8" x14ac:dyDescent="0.25">
      <c r="A581" s="11" t="s">
        <v>49</v>
      </c>
      <c r="B581" s="36">
        <v>1</v>
      </c>
      <c r="C581" s="37">
        <v>38666</v>
      </c>
      <c r="D581" s="32">
        <v>0.75</v>
      </c>
      <c r="E581" s="37">
        <f>+C581*1*1.75</f>
        <v>67665.5</v>
      </c>
      <c r="F581" s="24">
        <v>80</v>
      </c>
      <c r="G581" s="24">
        <f>+E581/F581</f>
        <v>845.81875000000002</v>
      </c>
      <c r="H581" s="19"/>
    </row>
    <row r="582" spans="1:8" x14ac:dyDescent="0.25">
      <c r="A582" s="11"/>
      <c r="B582" s="21"/>
      <c r="C582" s="17"/>
      <c r="D582" s="22"/>
      <c r="E582" s="23"/>
      <c r="F582" s="24"/>
      <c r="G582" s="24"/>
      <c r="H582" s="19"/>
    </row>
    <row r="583" spans="1:8" x14ac:dyDescent="0.25">
      <c r="A583" s="11"/>
      <c r="B583" s="25"/>
      <c r="C583" s="11"/>
      <c r="D583" s="12"/>
      <c r="E583" s="11"/>
      <c r="F583" s="12"/>
      <c r="G583" s="12"/>
      <c r="H583" s="19"/>
    </row>
    <row r="584" spans="1:8" x14ac:dyDescent="0.25">
      <c r="A584" s="1"/>
      <c r="B584" s="26"/>
      <c r="C584" s="1"/>
      <c r="D584" s="27"/>
      <c r="E584" s="1"/>
      <c r="F584" s="42" t="s">
        <v>13</v>
      </c>
      <c r="G584" s="42"/>
      <c r="H584" s="28">
        <f>+G580+G581</f>
        <v>2537.4562500000002</v>
      </c>
    </row>
    <row r="585" spans="1:8" x14ac:dyDescent="0.25">
      <c r="A585" s="1"/>
      <c r="B585" s="26"/>
      <c r="C585" s="48"/>
      <c r="D585" s="27"/>
      <c r="E585" s="1"/>
      <c r="F585" s="27"/>
      <c r="G585" s="27"/>
      <c r="H585" s="29"/>
    </row>
    <row r="586" spans="1:8" x14ac:dyDescent="0.25">
      <c r="A586" s="1"/>
      <c r="B586" s="27"/>
      <c r="C586" s="1"/>
      <c r="D586" s="63" t="s">
        <v>29</v>
      </c>
      <c r="E586" s="63"/>
      <c r="F586" s="64"/>
      <c r="G586" s="43"/>
      <c r="H586" s="15">
        <f>+H558+H572+H577+H584</f>
        <v>10559.99625</v>
      </c>
    </row>
    <row r="587" spans="1:8" x14ac:dyDescent="0.25">
      <c r="A587" s="1"/>
      <c r="B587" s="2"/>
      <c r="C587" s="1"/>
      <c r="D587" s="2"/>
      <c r="E587" s="3"/>
      <c r="F587" s="3"/>
      <c r="G587" s="3"/>
    </row>
    <row r="588" spans="1:8" x14ac:dyDescent="0.25">
      <c r="A588" s="1"/>
      <c r="B588" s="2"/>
      <c r="C588" s="1"/>
      <c r="D588" s="2"/>
      <c r="E588" s="3"/>
      <c r="F588" s="3"/>
      <c r="G588" s="3"/>
      <c r="H588" s="52"/>
    </row>
    <row r="589" spans="1:8" x14ac:dyDescent="0.25">
      <c r="A589" s="1"/>
      <c r="B589" s="2"/>
      <c r="C589" s="1"/>
      <c r="D589" s="2"/>
      <c r="E589" s="3"/>
      <c r="F589" s="3"/>
      <c r="G589" s="3"/>
      <c r="H589" s="57"/>
    </row>
    <row r="590" spans="1:8" x14ac:dyDescent="0.25">
      <c r="A590" s="30"/>
      <c r="B590" s="30"/>
      <c r="C590" s="1"/>
      <c r="D590" s="2"/>
      <c r="E590" s="3"/>
      <c r="F590" s="3"/>
      <c r="G590" s="3"/>
      <c r="H590" s="56"/>
    </row>
    <row r="591" spans="1:8" x14ac:dyDescent="0.25">
      <c r="A591" s="30"/>
      <c r="B591" s="30"/>
      <c r="C591" s="1"/>
      <c r="D591" s="2"/>
      <c r="E591" s="3"/>
      <c r="F591" s="3"/>
      <c r="G591" s="3"/>
    </row>
    <row r="592" spans="1:8" x14ac:dyDescent="0.25">
      <c r="A592" s="65" t="s">
        <v>30</v>
      </c>
      <c r="B592" s="65"/>
      <c r="C592" s="65"/>
      <c r="D592" s="65"/>
      <c r="E592" s="65"/>
      <c r="F592" s="3"/>
      <c r="G592" s="3"/>
    </row>
    <row r="593" spans="1:8" x14ac:dyDescent="0.25">
      <c r="A593" s="65" t="s">
        <v>31</v>
      </c>
      <c r="B593" s="65"/>
      <c r="C593" s="65"/>
      <c r="D593" s="45"/>
      <c r="E593" s="46"/>
      <c r="F593" s="3"/>
      <c r="G593" s="3"/>
    </row>
    <row r="594" spans="1:8" x14ac:dyDescent="0.25">
      <c r="A594" s="65" t="s">
        <v>32</v>
      </c>
      <c r="B594" s="65"/>
      <c r="C594" s="65"/>
      <c r="D594" s="45"/>
      <c r="E594" s="46"/>
    </row>
    <row r="595" spans="1:8" x14ac:dyDescent="0.25">
      <c r="A595" s="73" t="s">
        <v>0</v>
      </c>
      <c r="B595" s="73"/>
      <c r="C595" s="73"/>
      <c r="D595" s="73"/>
      <c r="E595" s="73"/>
      <c r="F595" s="73"/>
      <c r="G595" s="73"/>
      <c r="H595" s="73"/>
    </row>
    <row r="596" spans="1:8" ht="15" customHeight="1" x14ac:dyDescent="0.25">
      <c r="A596" s="74" t="s">
        <v>39</v>
      </c>
      <c r="B596" s="74"/>
      <c r="C596" s="74"/>
      <c r="D596" s="74"/>
      <c r="E596" s="74"/>
      <c r="F596" s="74"/>
      <c r="G596" s="74"/>
      <c r="H596" s="74"/>
    </row>
    <row r="597" spans="1:8" ht="15" customHeight="1" x14ac:dyDescent="0.25">
      <c r="A597" s="74" t="s">
        <v>70</v>
      </c>
      <c r="B597" s="74"/>
      <c r="C597" s="74"/>
      <c r="D597" s="74"/>
      <c r="E597" s="74"/>
      <c r="F597" s="74"/>
      <c r="G597" s="74"/>
      <c r="H597" s="74"/>
    </row>
    <row r="598" spans="1:8" x14ac:dyDescent="0.25">
      <c r="A598" s="75" t="s">
        <v>71</v>
      </c>
      <c r="B598" s="75"/>
      <c r="C598" s="75"/>
      <c r="D598" s="75"/>
      <c r="E598" s="75"/>
      <c r="F598" s="75"/>
      <c r="G598" s="75"/>
      <c r="H598" s="75"/>
    </row>
    <row r="599" spans="1:8" ht="42" customHeight="1" x14ac:dyDescent="0.25">
      <c r="A599" s="4" t="s">
        <v>1</v>
      </c>
      <c r="B599" s="1"/>
      <c r="C599" s="68" t="s">
        <v>72</v>
      </c>
      <c r="D599" s="68"/>
      <c r="E599" s="68"/>
      <c r="F599" s="68"/>
      <c r="G599" s="68"/>
      <c r="H599" s="68"/>
    </row>
    <row r="600" spans="1:8" ht="25.5" customHeight="1" x14ac:dyDescent="0.25">
      <c r="A600" s="5" t="s">
        <v>2</v>
      </c>
      <c r="B600" s="6">
        <v>8.1300000000000008</v>
      </c>
      <c r="C600" s="69" t="s">
        <v>117</v>
      </c>
      <c r="D600" s="69"/>
      <c r="E600" s="69"/>
      <c r="F600" s="69"/>
      <c r="G600" s="69"/>
      <c r="H600" s="69"/>
    </row>
    <row r="601" spans="1:8" x14ac:dyDescent="0.25">
      <c r="A601" s="5" t="s">
        <v>3</v>
      </c>
      <c r="B601" s="5" t="s">
        <v>80</v>
      </c>
      <c r="C601" s="7"/>
      <c r="D601" s="7"/>
      <c r="E601" s="7"/>
      <c r="F601" s="7"/>
      <c r="G601" s="7"/>
      <c r="H601" s="7"/>
    </row>
    <row r="602" spans="1:8" x14ac:dyDescent="0.25">
      <c r="A602" s="1"/>
      <c r="B602" s="1"/>
      <c r="C602" s="1"/>
      <c r="D602" s="2"/>
      <c r="E602" s="3"/>
      <c r="F602" s="3"/>
      <c r="G602" s="3"/>
      <c r="H602" s="8"/>
    </row>
    <row r="603" spans="1:8" x14ac:dyDescent="0.25">
      <c r="A603" s="5" t="s">
        <v>5</v>
      </c>
      <c r="B603" s="1"/>
      <c r="C603" s="1"/>
      <c r="D603" s="2"/>
      <c r="E603" s="1"/>
      <c r="F603" s="2"/>
      <c r="G603" s="2"/>
      <c r="H603" s="2"/>
    </row>
    <row r="604" spans="1:8" ht="25.5" x14ac:dyDescent="0.25">
      <c r="A604" s="9" t="s">
        <v>6</v>
      </c>
      <c r="B604" s="9" t="s">
        <v>7</v>
      </c>
      <c r="C604" s="9" t="s">
        <v>8</v>
      </c>
      <c r="D604" s="31" t="s">
        <v>9</v>
      </c>
      <c r="E604" s="9" t="s">
        <v>27</v>
      </c>
      <c r="F604" s="70" t="s">
        <v>10</v>
      </c>
      <c r="G604" s="71"/>
      <c r="H604" s="10" t="s">
        <v>11</v>
      </c>
    </row>
    <row r="605" spans="1:8" x14ac:dyDescent="0.25">
      <c r="A605" s="11" t="s">
        <v>12</v>
      </c>
      <c r="B605" s="11"/>
      <c r="C605" s="11"/>
      <c r="D605" s="12">
        <v>61.81</v>
      </c>
      <c r="E605" s="32">
        <v>1</v>
      </c>
      <c r="F605" s="66">
        <f>+D605*E605</f>
        <v>61.81</v>
      </c>
      <c r="G605" s="66"/>
      <c r="H605" s="13"/>
    </row>
    <row r="606" spans="1:8" x14ac:dyDescent="0.25">
      <c r="A606" s="35"/>
      <c r="B606" s="11"/>
      <c r="C606" s="11"/>
      <c r="D606" s="12"/>
      <c r="E606" s="32"/>
      <c r="F606" s="66"/>
      <c r="G606" s="66"/>
      <c r="H606" s="14"/>
    </row>
    <row r="607" spans="1:8" x14ac:dyDescent="0.25">
      <c r="A607" s="35"/>
      <c r="B607" s="11"/>
      <c r="C607" s="11"/>
      <c r="D607" s="12"/>
      <c r="E607" s="32"/>
      <c r="F607" s="66"/>
      <c r="G607" s="66"/>
      <c r="H607" s="14"/>
    </row>
    <row r="608" spans="1:8" x14ac:dyDescent="0.25">
      <c r="A608" s="1"/>
      <c r="B608" s="1"/>
      <c r="C608" s="1"/>
      <c r="D608" s="2"/>
      <c r="E608" s="1"/>
      <c r="F608" s="42" t="s">
        <v>13</v>
      </c>
      <c r="G608" s="42"/>
      <c r="H608" s="15">
        <f>SUM(F605:F607)</f>
        <v>61.81</v>
      </c>
    </row>
    <row r="609" spans="1:8" x14ac:dyDescent="0.25">
      <c r="A609" s="5" t="s">
        <v>14</v>
      </c>
      <c r="B609" s="1"/>
      <c r="C609" s="1"/>
      <c r="D609" s="2"/>
      <c r="E609" s="1"/>
      <c r="F609" s="2"/>
      <c r="G609" s="2"/>
      <c r="H609" s="2"/>
    </row>
    <row r="610" spans="1:8" ht="25.5" x14ac:dyDescent="0.25">
      <c r="A610" s="9" t="s">
        <v>15</v>
      </c>
      <c r="B610" s="9" t="s">
        <v>33</v>
      </c>
      <c r="C610" s="9" t="s">
        <v>16</v>
      </c>
      <c r="D610" s="31" t="s">
        <v>17</v>
      </c>
      <c r="E610" s="9" t="s">
        <v>18</v>
      </c>
      <c r="F610" s="72" t="s">
        <v>10</v>
      </c>
      <c r="G610" s="72"/>
      <c r="H610" s="16"/>
    </row>
    <row r="611" spans="1:8" ht="25.5" x14ac:dyDescent="0.25">
      <c r="A611" s="39" t="s">
        <v>118</v>
      </c>
      <c r="B611" s="39"/>
      <c r="C611" s="17" t="s">
        <v>80</v>
      </c>
      <c r="D611" s="18">
        <v>1900</v>
      </c>
      <c r="E611" s="38">
        <v>3</v>
      </c>
      <c r="F611" s="67">
        <f t="shared" ref="F611:F612" si="19">+E611*D611</f>
        <v>5700</v>
      </c>
      <c r="G611" s="67"/>
      <c r="H611" s="19"/>
    </row>
    <row r="612" spans="1:8" x14ac:dyDescent="0.25">
      <c r="A612" s="39" t="s">
        <v>115</v>
      </c>
      <c r="B612" s="39"/>
      <c r="C612" s="17" t="s">
        <v>116</v>
      </c>
      <c r="D612" s="18">
        <v>3500</v>
      </c>
      <c r="E612" s="38">
        <v>0.5</v>
      </c>
      <c r="F612" s="67">
        <f t="shared" si="19"/>
        <v>1750</v>
      </c>
      <c r="G612" s="67"/>
      <c r="H612" s="19"/>
    </row>
    <row r="613" spans="1:8" x14ac:dyDescent="0.25">
      <c r="A613" s="39"/>
      <c r="B613" s="39"/>
      <c r="C613" s="17"/>
      <c r="D613" s="18"/>
      <c r="E613" s="38"/>
      <c r="F613" s="67"/>
      <c r="G613" s="67"/>
      <c r="H613" s="19"/>
    </row>
    <row r="614" spans="1:8" x14ac:dyDescent="0.25">
      <c r="A614" s="39"/>
      <c r="B614" s="39"/>
      <c r="C614" s="17"/>
      <c r="D614" s="18"/>
      <c r="E614" s="38"/>
      <c r="F614" s="67">
        <f t="shared" ref="F614" si="20">+E614*D614</f>
        <v>0</v>
      </c>
      <c r="G614" s="67"/>
      <c r="H614" s="19"/>
    </row>
    <row r="615" spans="1:8" x14ac:dyDescent="0.25">
      <c r="A615" s="39"/>
      <c r="B615" s="11"/>
      <c r="C615" s="17"/>
      <c r="D615" s="18"/>
      <c r="E615" s="38"/>
      <c r="F615" s="67">
        <f>+E615*D615</f>
        <v>0</v>
      </c>
      <c r="G615" s="67"/>
      <c r="H615" s="19"/>
    </row>
    <row r="616" spans="1:8" x14ac:dyDescent="0.25">
      <c r="A616" s="39"/>
      <c r="B616" s="39"/>
      <c r="C616" s="17"/>
      <c r="D616" s="18"/>
      <c r="E616" s="50"/>
      <c r="F616" s="67">
        <f>+E616*D616</f>
        <v>0</v>
      </c>
      <c r="G616" s="67"/>
      <c r="H616" s="54"/>
    </row>
    <row r="617" spans="1:8" x14ac:dyDescent="0.25">
      <c r="A617" s="39"/>
      <c r="B617" s="39"/>
      <c r="C617" s="17"/>
      <c r="D617" s="18"/>
      <c r="E617" s="38"/>
      <c r="F617" s="67">
        <f t="shared" ref="F617:F620" si="21">+E617*D617</f>
        <v>0</v>
      </c>
      <c r="G617" s="67"/>
      <c r="H617" s="19"/>
    </row>
    <row r="618" spans="1:8" x14ac:dyDescent="0.25">
      <c r="A618" s="39"/>
      <c r="B618" s="39"/>
      <c r="C618" s="17"/>
      <c r="D618" s="18"/>
      <c r="E618" s="38"/>
      <c r="F618" s="67">
        <f t="shared" si="21"/>
        <v>0</v>
      </c>
      <c r="G618" s="67"/>
      <c r="H618" s="19"/>
    </row>
    <row r="619" spans="1:8" x14ac:dyDescent="0.25">
      <c r="A619" s="39"/>
      <c r="B619" s="39"/>
      <c r="C619" s="17"/>
      <c r="D619" s="18"/>
      <c r="E619" s="38"/>
      <c r="F619" s="67">
        <f t="shared" si="21"/>
        <v>0</v>
      </c>
      <c r="G619" s="67"/>
      <c r="H619" s="19"/>
    </row>
    <row r="620" spans="1:8" x14ac:dyDescent="0.25">
      <c r="A620" s="39"/>
      <c r="B620" s="39"/>
      <c r="C620" s="17"/>
      <c r="D620" s="18"/>
      <c r="E620" s="38"/>
      <c r="F620" s="67">
        <f t="shared" si="21"/>
        <v>0</v>
      </c>
      <c r="G620" s="67"/>
      <c r="H620" s="19"/>
    </row>
    <row r="621" spans="1:8" x14ac:dyDescent="0.25">
      <c r="A621" s="39"/>
      <c r="B621" s="39"/>
      <c r="C621" s="17"/>
      <c r="D621" s="18"/>
      <c r="E621" s="38"/>
      <c r="F621" s="67"/>
      <c r="G621" s="67"/>
      <c r="H621" s="19"/>
    </row>
    <row r="622" spans="1:8" x14ac:dyDescent="0.25">
      <c r="A622" s="1"/>
      <c r="B622" s="1"/>
      <c r="C622" s="1"/>
      <c r="D622" s="2"/>
      <c r="E622" s="1"/>
      <c r="F622" s="61" t="s">
        <v>13</v>
      </c>
      <c r="G622" s="61"/>
      <c r="H622" s="15">
        <f>+SUM(F611:F621)</f>
        <v>7450</v>
      </c>
    </row>
    <row r="623" spans="1:8" x14ac:dyDescent="0.25">
      <c r="A623" s="5" t="s">
        <v>19</v>
      </c>
      <c r="B623" s="1"/>
      <c r="C623" s="1"/>
      <c r="D623" s="2"/>
      <c r="E623" s="1"/>
      <c r="F623" s="2"/>
      <c r="G623" s="2"/>
      <c r="H623" s="2"/>
    </row>
    <row r="624" spans="1:8" ht="25.5" x14ac:dyDescent="0.25">
      <c r="A624" s="9" t="s">
        <v>20</v>
      </c>
      <c r="B624" s="9" t="s">
        <v>21</v>
      </c>
      <c r="C624" s="9" t="s">
        <v>22</v>
      </c>
      <c r="D624" s="31" t="s">
        <v>23</v>
      </c>
      <c r="E624" s="9" t="s">
        <v>24</v>
      </c>
      <c r="F624" s="59" t="s">
        <v>10</v>
      </c>
      <c r="G624" s="60"/>
      <c r="H624" s="16"/>
    </row>
    <row r="625" spans="1:8" x14ac:dyDescent="0.25">
      <c r="A625" s="34"/>
      <c r="B625" s="9"/>
      <c r="C625" s="9"/>
      <c r="D625" s="10"/>
      <c r="E625" s="28"/>
      <c r="F625" s="61"/>
      <c r="G625" s="61"/>
      <c r="H625" s="19"/>
    </row>
    <row r="626" spans="1:8" x14ac:dyDescent="0.25">
      <c r="A626" s="11"/>
      <c r="B626" s="11"/>
      <c r="C626" s="11"/>
      <c r="D626" s="20"/>
      <c r="E626" s="21"/>
      <c r="F626" s="62"/>
      <c r="G626" s="62"/>
      <c r="H626" s="19"/>
    </row>
    <row r="627" spans="1:8" x14ac:dyDescent="0.25">
      <c r="A627" s="1"/>
      <c r="B627" s="1"/>
      <c r="C627" s="1"/>
      <c r="D627" s="2"/>
      <c r="E627" s="1"/>
      <c r="F627" s="42" t="s">
        <v>13</v>
      </c>
      <c r="G627" s="42"/>
      <c r="H627" s="15">
        <f>+F625</f>
        <v>0</v>
      </c>
    </row>
    <row r="628" spans="1:8" x14ac:dyDescent="0.25">
      <c r="A628" s="5" t="s">
        <v>25</v>
      </c>
      <c r="B628" s="1"/>
      <c r="C628" s="1"/>
      <c r="D628" s="2"/>
      <c r="E628" s="1"/>
      <c r="F628" s="2"/>
      <c r="G628" s="2"/>
      <c r="H628" s="2"/>
    </row>
    <row r="629" spans="1:8" ht="25.5" x14ac:dyDescent="0.25">
      <c r="A629" s="9" t="s">
        <v>26</v>
      </c>
      <c r="B629" s="9" t="s">
        <v>28</v>
      </c>
      <c r="C629" s="9" t="s">
        <v>34</v>
      </c>
      <c r="D629" s="31" t="s">
        <v>35</v>
      </c>
      <c r="E629" s="33" t="s">
        <v>36</v>
      </c>
      <c r="F629" s="31" t="s">
        <v>37</v>
      </c>
      <c r="G629" s="47" t="s">
        <v>38</v>
      </c>
      <c r="H629" s="16"/>
    </row>
    <row r="630" spans="1:8" x14ac:dyDescent="0.25">
      <c r="A630" s="35" t="s">
        <v>113</v>
      </c>
      <c r="B630" s="36">
        <v>1</v>
      </c>
      <c r="C630" s="37">
        <f>+C631*2</f>
        <v>77332</v>
      </c>
      <c r="D630" s="32">
        <v>0.75</v>
      </c>
      <c r="E630" s="37">
        <f>+C630*1.75</f>
        <v>135331</v>
      </c>
      <c r="F630" s="24">
        <v>85</v>
      </c>
      <c r="G630" s="24">
        <f>+E630/F630</f>
        <v>1592.129411764706</v>
      </c>
      <c r="H630" s="19"/>
    </row>
    <row r="631" spans="1:8" x14ac:dyDescent="0.25">
      <c r="A631" s="11" t="s">
        <v>49</v>
      </c>
      <c r="B631" s="36">
        <v>1</v>
      </c>
      <c r="C631" s="37">
        <v>38666</v>
      </c>
      <c r="D631" s="32">
        <v>0.75</v>
      </c>
      <c r="E631" s="37">
        <f>+C631*1*1.75</f>
        <v>67665.5</v>
      </c>
      <c r="F631" s="24">
        <v>85</v>
      </c>
      <c r="G631" s="24">
        <f>+E631/F631</f>
        <v>796.064705882353</v>
      </c>
      <c r="H631" s="19"/>
    </row>
    <row r="632" spans="1:8" x14ac:dyDescent="0.25">
      <c r="A632" s="11"/>
      <c r="B632" s="21"/>
      <c r="C632" s="17"/>
      <c r="D632" s="22"/>
      <c r="E632" s="23"/>
      <c r="F632" s="24"/>
      <c r="G632" s="24"/>
      <c r="H632" s="19"/>
    </row>
    <row r="633" spans="1:8" x14ac:dyDescent="0.25">
      <c r="A633" s="11"/>
      <c r="B633" s="25"/>
      <c r="C633" s="11"/>
      <c r="D633" s="12"/>
      <c r="E633" s="11"/>
      <c r="F633" s="12"/>
      <c r="G633" s="12"/>
      <c r="H633" s="19"/>
    </row>
    <row r="634" spans="1:8" x14ac:dyDescent="0.25">
      <c r="A634" s="1"/>
      <c r="B634" s="26"/>
      <c r="C634" s="1"/>
      <c r="D634" s="27"/>
      <c r="E634" s="1"/>
      <c r="F634" s="42" t="s">
        <v>13</v>
      </c>
      <c r="G634" s="42"/>
      <c r="H634" s="28">
        <f>+G630+G631</f>
        <v>2388.1941176470591</v>
      </c>
    </row>
    <row r="635" spans="1:8" x14ac:dyDescent="0.25">
      <c r="A635" s="1"/>
      <c r="B635" s="26"/>
      <c r="C635" s="48"/>
      <c r="D635" s="27"/>
      <c r="E635" s="1"/>
      <c r="F635" s="27"/>
      <c r="G635" s="27"/>
      <c r="H635" s="29"/>
    </row>
    <row r="636" spans="1:8" x14ac:dyDescent="0.25">
      <c r="A636" s="1"/>
      <c r="B636" s="27"/>
      <c r="C636" s="1"/>
      <c r="D636" s="63" t="s">
        <v>29</v>
      </c>
      <c r="E636" s="63"/>
      <c r="F636" s="64"/>
      <c r="G636" s="43"/>
      <c r="H636" s="15">
        <f>+H608+H622+H627+H634</f>
        <v>9900.0041176470586</v>
      </c>
    </row>
    <row r="637" spans="1:8" x14ac:dyDescent="0.25">
      <c r="A637" s="1"/>
      <c r="B637" s="2"/>
      <c r="C637" s="1"/>
      <c r="D637" s="2"/>
      <c r="E637" s="3"/>
      <c r="F637" s="3"/>
      <c r="G637" s="3"/>
    </row>
    <row r="638" spans="1:8" x14ac:dyDescent="0.25">
      <c r="A638" s="1"/>
      <c r="B638" s="2"/>
      <c r="C638" s="1"/>
      <c r="D638" s="2"/>
      <c r="E638" s="3"/>
      <c r="F638" s="3"/>
      <c r="G638" s="3"/>
      <c r="H638" s="52"/>
    </row>
    <row r="639" spans="1:8" x14ac:dyDescent="0.25">
      <c r="A639" s="1"/>
      <c r="B639" s="2"/>
      <c r="C639" s="1"/>
      <c r="D639" s="2"/>
      <c r="E639" s="3"/>
      <c r="F639" s="3"/>
      <c r="G639" s="3"/>
      <c r="H639" s="57"/>
    </row>
    <row r="640" spans="1:8" x14ac:dyDescent="0.25">
      <c r="A640" s="30"/>
      <c r="B640" s="30"/>
      <c r="C640" s="1"/>
      <c r="D640" s="2"/>
      <c r="E640" s="3"/>
      <c r="F640" s="3"/>
      <c r="G640" s="3"/>
      <c r="H640" s="56"/>
    </row>
    <row r="641" spans="1:8" x14ac:dyDescent="0.25">
      <c r="A641" s="30"/>
      <c r="B641" s="30"/>
      <c r="C641" s="1"/>
      <c r="D641" s="2"/>
      <c r="E641" s="3"/>
      <c r="F641" s="3"/>
      <c r="G641" s="3"/>
    </row>
    <row r="642" spans="1:8" x14ac:dyDescent="0.25">
      <c r="A642" s="65" t="s">
        <v>30</v>
      </c>
      <c r="B642" s="65"/>
      <c r="C642" s="65"/>
      <c r="D642" s="65"/>
      <c r="E642" s="65"/>
      <c r="F642" s="3"/>
      <c r="G642" s="3"/>
    </row>
    <row r="643" spans="1:8" x14ac:dyDescent="0.25">
      <c r="A643" s="65" t="s">
        <v>31</v>
      </c>
      <c r="B643" s="65"/>
      <c r="C643" s="65"/>
      <c r="D643" s="45"/>
      <c r="E643" s="46"/>
      <c r="F643" s="3"/>
      <c r="G643" s="3"/>
    </row>
    <row r="644" spans="1:8" x14ac:dyDescent="0.25">
      <c r="A644" s="65" t="s">
        <v>32</v>
      </c>
      <c r="B644" s="65"/>
      <c r="C644" s="65"/>
      <c r="D644" s="45"/>
      <c r="E644" s="46"/>
    </row>
    <row r="645" spans="1:8" x14ac:dyDescent="0.25">
      <c r="A645" s="73" t="s">
        <v>0</v>
      </c>
      <c r="B645" s="73"/>
      <c r="C645" s="73"/>
      <c r="D645" s="73"/>
      <c r="E645" s="73"/>
      <c r="F645" s="73"/>
      <c r="G645" s="73"/>
      <c r="H645" s="73"/>
    </row>
    <row r="646" spans="1:8" ht="15" customHeight="1" x14ac:dyDescent="0.25">
      <c r="A646" s="74" t="s">
        <v>39</v>
      </c>
      <c r="B646" s="74"/>
      <c r="C646" s="74"/>
      <c r="D646" s="74"/>
      <c r="E646" s="74"/>
      <c r="F646" s="74"/>
      <c r="G646" s="74"/>
      <c r="H646" s="74"/>
    </row>
    <row r="647" spans="1:8" ht="15" customHeight="1" x14ac:dyDescent="0.25">
      <c r="A647" s="74" t="s">
        <v>70</v>
      </c>
      <c r="B647" s="74"/>
      <c r="C647" s="74"/>
      <c r="D647" s="74"/>
      <c r="E647" s="74"/>
      <c r="F647" s="74"/>
      <c r="G647" s="74"/>
      <c r="H647" s="74"/>
    </row>
    <row r="648" spans="1:8" x14ac:dyDescent="0.25">
      <c r="A648" s="75" t="s">
        <v>71</v>
      </c>
      <c r="B648" s="75"/>
      <c r="C648" s="75"/>
      <c r="D648" s="75"/>
      <c r="E648" s="75"/>
      <c r="F648" s="75"/>
      <c r="G648" s="75"/>
      <c r="H648" s="75"/>
    </row>
    <row r="649" spans="1:8" ht="51.75" customHeight="1" x14ac:dyDescent="0.25">
      <c r="A649" s="4" t="s">
        <v>1</v>
      </c>
      <c r="B649" s="1"/>
      <c r="C649" s="68" t="s">
        <v>72</v>
      </c>
      <c r="D649" s="68"/>
      <c r="E649" s="68"/>
      <c r="F649" s="68"/>
      <c r="G649" s="68"/>
      <c r="H649" s="68"/>
    </row>
    <row r="650" spans="1:8" x14ac:dyDescent="0.25">
      <c r="A650" s="5" t="s">
        <v>2</v>
      </c>
      <c r="B650" s="6">
        <v>8.14</v>
      </c>
      <c r="C650" s="69" t="s">
        <v>119</v>
      </c>
      <c r="D650" s="69"/>
      <c r="E650" s="69"/>
      <c r="F650" s="69"/>
      <c r="G650" s="69"/>
      <c r="H650" s="69"/>
    </row>
    <row r="651" spans="1:8" x14ac:dyDescent="0.25">
      <c r="A651" s="5" t="s">
        <v>3</v>
      </c>
      <c r="B651" s="5" t="s">
        <v>40</v>
      </c>
      <c r="C651" s="7"/>
      <c r="D651" s="7"/>
      <c r="E651" s="7"/>
      <c r="F651" s="7"/>
      <c r="G651" s="7"/>
      <c r="H651" s="7"/>
    </row>
    <row r="652" spans="1:8" x14ac:dyDescent="0.25">
      <c r="A652" s="1"/>
      <c r="B652" s="1"/>
      <c r="C652" s="1"/>
      <c r="D652" s="2"/>
      <c r="E652" s="3"/>
      <c r="F652" s="3"/>
      <c r="G652" s="3"/>
      <c r="H652" s="8"/>
    </row>
    <row r="653" spans="1:8" x14ac:dyDescent="0.25">
      <c r="A653" s="5" t="s">
        <v>5</v>
      </c>
      <c r="B653" s="1"/>
      <c r="C653" s="1"/>
      <c r="D653" s="2"/>
      <c r="E653" s="1"/>
      <c r="F653" s="2"/>
      <c r="G653" s="2"/>
      <c r="H653" s="2"/>
    </row>
    <row r="654" spans="1:8" ht="25.5" x14ac:dyDescent="0.25">
      <c r="A654" s="9" t="s">
        <v>6</v>
      </c>
      <c r="B654" s="9" t="s">
        <v>7</v>
      </c>
      <c r="C654" s="9" t="s">
        <v>8</v>
      </c>
      <c r="D654" s="31" t="s">
        <v>9</v>
      </c>
      <c r="E654" s="9" t="s">
        <v>27</v>
      </c>
      <c r="F654" s="70" t="s">
        <v>10</v>
      </c>
      <c r="G654" s="71"/>
      <c r="H654" s="10" t="s">
        <v>11</v>
      </c>
    </row>
    <row r="655" spans="1:8" x14ac:dyDescent="0.25">
      <c r="A655" s="11" t="s">
        <v>12</v>
      </c>
      <c r="B655" s="11"/>
      <c r="C655" s="11"/>
      <c r="D655" s="12">
        <v>671.09</v>
      </c>
      <c r="E655" s="32">
        <v>1</v>
      </c>
      <c r="F655" s="66">
        <f>+D655*E655</f>
        <v>671.09</v>
      </c>
      <c r="G655" s="66"/>
      <c r="H655" s="13"/>
    </row>
    <row r="656" spans="1:8" x14ac:dyDescent="0.25">
      <c r="A656" s="35" t="s">
        <v>57</v>
      </c>
      <c r="B656" s="11"/>
      <c r="C656" s="11"/>
      <c r="D656" s="12">
        <v>100000</v>
      </c>
      <c r="E656" s="32">
        <v>0.06</v>
      </c>
      <c r="F656" s="66">
        <f>+D656*E656</f>
        <v>6000</v>
      </c>
      <c r="G656" s="66"/>
      <c r="H656" s="14"/>
    </row>
    <row r="657" spans="1:8" x14ac:dyDescent="0.25">
      <c r="A657" s="35"/>
      <c r="B657" s="11"/>
      <c r="C657" s="11"/>
      <c r="D657" s="12"/>
      <c r="E657" s="32"/>
      <c r="F657" s="66"/>
      <c r="G657" s="66"/>
      <c r="H657" s="14"/>
    </row>
    <row r="658" spans="1:8" x14ac:dyDescent="0.25">
      <c r="A658" s="1"/>
      <c r="B658" s="1"/>
      <c r="C658" s="1"/>
      <c r="D658" s="2"/>
      <c r="E658" s="1"/>
      <c r="F658" s="42" t="s">
        <v>13</v>
      </c>
      <c r="G658" s="42"/>
      <c r="H658" s="15">
        <f>SUM(F655:F657)</f>
        <v>6671.09</v>
      </c>
    </row>
    <row r="659" spans="1:8" x14ac:dyDescent="0.25">
      <c r="A659" s="5" t="s">
        <v>14</v>
      </c>
      <c r="B659" s="1"/>
      <c r="C659" s="1"/>
      <c r="D659" s="2"/>
      <c r="E659" s="1"/>
      <c r="F659" s="2"/>
      <c r="G659" s="2"/>
      <c r="H659" s="2"/>
    </row>
    <row r="660" spans="1:8" ht="25.5" x14ac:dyDescent="0.25">
      <c r="A660" s="9" t="s">
        <v>15</v>
      </c>
      <c r="B660" s="9" t="s">
        <v>33</v>
      </c>
      <c r="C660" s="9" t="s">
        <v>16</v>
      </c>
      <c r="D660" s="31" t="s">
        <v>17</v>
      </c>
      <c r="E660" s="9" t="s">
        <v>18</v>
      </c>
      <c r="F660" s="72" t="s">
        <v>10</v>
      </c>
      <c r="G660" s="72"/>
      <c r="H660" s="16"/>
    </row>
    <row r="661" spans="1:8" x14ac:dyDescent="0.25">
      <c r="A661" s="39" t="s">
        <v>60</v>
      </c>
      <c r="B661" s="39"/>
      <c r="C661" s="17" t="s">
        <v>4</v>
      </c>
      <c r="D661" s="18">
        <v>32540</v>
      </c>
      <c r="E661" s="38">
        <v>0.1</v>
      </c>
      <c r="F661" s="67">
        <f t="shared" ref="F661:F663" si="22">+E661*D661</f>
        <v>3254</v>
      </c>
      <c r="G661" s="67"/>
      <c r="H661" s="19"/>
    </row>
    <row r="662" spans="1:8" ht="38.25" x14ac:dyDescent="0.25">
      <c r="A662" s="39" t="s">
        <v>61</v>
      </c>
      <c r="B662" s="39"/>
      <c r="C662" s="17" t="s">
        <v>43</v>
      </c>
      <c r="D662" s="18">
        <v>450000</v>
      </c>
      <c r="E662" s="38">
        <v>0.04</v>
      </c>
      <c r="F662" s="67">
        <f t="shared" si="22"/>
        <v>18000</v>
      </c>
      <c r="G662" s="67"/>
      <c r="H662" s="19"/>
    </row>
    <row r="663" spans="1:8" x14ac:dyDescent="0.25">
      <c r="A663" s="39"/>
      <c r="B663" s="39"/>
      <c r="C663" s="17"/>
      <c r="D663" s="18"/>
      <c r="E663" s="38"/>
      <c r="F663" s="67">
        <f t="shared" si="22"/>
        <v>0</v>
      </c>
      <c r="G663" s="67"/>
      <c r="H663" s="19"/>
    </row>
    <row r="664" spans="1:8" x14ac:dyDescent="0.25">
      <c r="A664" s="39"/>
      <c r="B664" s="11"/>
      <c r="C664" s="17"/>
      <c r="D664" s="18"/>
      <c r="E664" s="38"/>
      <c r="F664" s="67">
        <f>+E664*D664</f>
        <v>0</v>
      </c>
      <c r="G664" s="67"/>
      <c r="H664" s="19"/>
    </row>
    <row r="665" spans="1:8" x14ac:dyDescent="0.25">
      <c r="A665" s="39"/>
      <c r="B665" s="39"/>
      <c r="C665" s="17"/>
      <c r="D665" s="18"/>
      <c r="E665" s="50"/>
      <c r="F665" s="67">
        <f>+E665*D665</f>
        <v>0</v>
      </c>
      <c r="G665" s="67"/>
      <c r="H665" s="54"/>
    </row>
    <row r="666" spans="1:8" x14ac:dyDescent="0.25">
      <c r="A666" s="39"/>
      <c r="B666" s="39"/>
      <c r="C666" s="17"/>
      <c r="D666" s="18"/>
      <c r="E666" s="38"/>
      <c r="F666" s="67">
        <f t="shared" ref="F666:F669" si="23">+E666*D666</f>
        <v>0</v>
      </c>
      <c r="G666" s="67"/>
      <c r="H666" s="19"/>
    </row>
    <row r="667" spans="1:8" x14ac:dyDescent="0.25">
      <c r="A667" s="39"/>
      <c r="B667" s="39"/>
      <c r="C667" s="17"/>
      <c r="D667" s="18"/>
      <c r="E667" s="38"/>
      <c r="F667" s="67">
        <f t="shared" si="23"/>
        <v>0</v>
      </c>
      <c r="G667" s="67"/>
      <c r="H667" s="19"/>
    </row>
    <row r="668" spans="1:8" x14ac:dyDescent="0.25">
      <c r="A668" s="39"/>
      <c r="B668" s="39"/>
      <c r="C668" s="17"/>
      <c r="D668" s="18"/>
      <c r="E668" s="38"/>
      <c r="F668" s="67">
        <f t="shared" si="23"/>
        <v>0</v>
      </c>
      <c r="G668" s="67"/>
      <c r="H668" s="19"/>
    </row>
    <row r="669" spans="1:8" x14ac:dyDescent="0.25">
      <c r="A669" s="39"/>
      <c r="B669" s="39"/>
      <c r="C669" s="17"/>
      <c r="D669" s="18"/>
      <c r="E669" s="38"/>
      <c r="F669" s="67">
        <f t="shared" si="23"/>
        <v>0</v>
      </c>
      <c r="G669" s="67"/>
      <c r="H669" s="19"/>
    </row>
    <row r="670" spans="1:8" x14ac:dyDescent="0.25">
      <c r="A670" s="39"/>
      <c r="B670" s="39"/>
      <c r="C670" s="17"/>
      <c r="D670" s="18"/>
      <c r="E670" s="38"/>
      <c r="F670" s="67"/>
      <c r="G670" s="67"/>
      <c r="H670" s="19"/>
    </row>
    <row r="671" spans="1:8" x14ac:dyDescent="0.25">
      <c r="A671" s="1"/>
      <c r="B671" s="1"/>
      <c r="C671" s="1"/>
      <c r="D671" s="2"/>
      <c r="E671" s="1"/>
      <c r="F671" s="61" t="s">
        <v>13</v>
      </c>
      <c r="G671" s="61"/>
      <c r="H671" s="15">
        <f>+SUM(F661:F670)</f>
        <v>21254</v>
      </c>
    </row>
    <row r="672" spans="1:8" x14ac:dyDescent="0.25">
      <c r="A672" s="5" t="s">
        <v>19</v>
      </c>
      <c r="B672" s="1"/>
      <c r="C672" s="1"/>
      <c r="D672" s="2"/>
      <c r="E672" s="1"/>
      <c r="F672" s="2"/>
      <c r="G672" s="2"/>
      <c r="H672" s="2"/>
    </row>
    <row r="673" spans="1:8" ht="25.5" x14ac:dyDescent="0.25">
      <c r="A673" s="9" t="s">
        <v>20</v>
      </c>
      <c r="B673" s="9" t="s">
        <v>21</v>
      </c>
      <c r="C673" s="9" t="s">
        <v>22</v>
      </c>
      <c r="D673" s="31" t="s">
        <v>23</v>
      </c>
      <c r="E673" s="9" t="s">
        <v>24</v>
      </c>
      <c r="F673" s="59" t="s">
        <v>10</v>
      </c>
      <c r="G673" s="60"/>
      <c r="H673" s="16"/>
    </row>
    <row r="674" spans="1:8" x14ac:dyDescent="0.25">
      <c r="A674" s="34"/>
      <c r="B674" s="9"/>
      <c r="C674" s="9"/>
      <c r="D674" s="10"/>
      <c r="E674" s="28"/>
      <c r="F674" s="61"/>
      <c r="G674" s="61"/>
      <c r="H674" s="19"/>
    </row>
    <row r="675" spans="1:8" x14ac:dyDescent="0.25">
      <c r="A675" s="11"/>
      <c r="B675" s="11"/>
      <c r="C675" s="11"/>
      <c r="D675" s="20"/>
      <c r="E675" s="21"/>
      <c r="F675" s="62"/>
      <c r="G675" s="62"/>
      <c r="H675" s="19"/>
    </row>
    <row r="676" spans="1:8" x14ac:dyDescent="0.25">
      <c r="A676" s="1"/>
      <c r="B676" s="1"/>
      <c r="C676" s="1"/>
      <c r="D676" s="2"/>
      <c r="E676" s="1"/>
      <c r="F676" s="42" t="s">
        <v>13</v>
      </c>
      <c r="G676" s="42"/>
      <c r="H676" s="15">
        <f>+F674</f>
        <v>0</v>
      </c>
    </row>
    <row r="677" spans="1:8" x14ac:dyDescent="0.25">
      <c r="A677" s="5" t="s">
        <v>25</v>
      </c>
      <c r="B677" s="1"/>
      <c r="C677" s="1"/>
      <c r="D677" s="2"/>
      <c r="E677" s="1"/>
      <c r="F677" s="2"/>
      <c r="G677" s="2"/>
      <c r="H677" s="2"/>
    </row>
    <row r="678" spans="1:8" ht="25.5" x14ac:dyDescent="0.25">
      <c r="A678" s="9" t="s">
        <v>26</v>
      </c>
      <c r="B678" s="9" t="s">
        <v>28</v>
      </c>
      <c r="C678" s="9" t="s">
        <v>34</v>
      </c>
      <c r="D678" s="31" t="s">
        <v>35</v>
      </c>
      <c r="E678" s="33" t="s">
        <v>36</v>
      </c>
      <c r="F678" s="31" t="s">
        <v>37</v>
      </c>
      <c r="G678" s="47" t="s">
        <v>38</v>
      </c>
      <c r="H678" s="16"/>
    </row>
    <row r="679" spans="1:8" x14ac:dyDescent="0.25">
      <c r="A679" s="35" t="s">
        <v>46</v>
      </c>
      <c r="B679" s="36">
        <v>1</v>
      </c>
      <c r="C679" s="37">
        <f>+C680*2</f>
        <v>77332</v>
      </c>
      <c r="D679" s="32">
        <v>0.75</v>
      </c>
      <c r="E679" s="37">
        <f>+C679*1.75</f>
        <v>135331</v>
      </c>
      <c r="F679" s="24">
        <v>40</v>
      </c>
      <c r="G679" s="24">
        <f>+E679/F679</f>
        <v>3383.2750000000001</v>
      </c>
      <c r="H679" s="19"/>
    </row>
    <row r="680" spans="1:8" x14ac:dyDescent="0.25">
      <c r="A680" s="11" t="s">
        <v>49</v>
      </c>
      <c r="B680" s="36">
        <v>1</v>
      </c>
      <c r="C680" s="37">
        <v>38666</v>
      </c>
      <c r="D680" s="32">
        <v>0.75</v>
      </c>
      <c r="E680" s="37">
        <f>+C680*1*1.75</f>
        <v>67665.5</v>
      </c>
      <c r="F680" s="24">
        <v>40</v>
      </c>
      <c r="G680" s="24">
        <f>+E680/F680</f>
        <v>1691.6375</v>
      </c>
      <c r="H680" s="19"/>
    </row>
    <row r="681" spans="1:8" x14ac:dyDescent="0.25">
      <c r="A681" s="11"/>
      <c r="B681" s="21"/>
      <c r="C681" s="17"/>
      <c r="D681" s="22"/>
      <c r="E681" s="23"/>
      <c r="F681" s="24"/>
      <c r="G681" s="24"/>
      <c r="H681" s="19"/>
    </row>
    <row r="682" spans="1:8" x14ac:dyDescent="0.25">
      <c r="A682" s="11"/>
      <c r="B682" s="25"/>
      <c r="C682" s="11"/>
      <c r="D682" s="12"/>
      <c r="E682" s="11"/>
      <c r="F682" s="12"/>
      <c r="G682" s="12"/>
      <c r="H682" s="19"/>
    </row>
    <row r="683" spans="1:8" x14ac:dyDescent="0.25">
      <c r="A683" s="1"/>
      <c r="B683" s="26"/>
      <c r="C683" s="1"/>
      <c r="D683" s="27"/>
      <c r="E683" s="1"/>
      <c r="F683" s="42" t="s">
        <v>13</v>
      </c>
      <c r="G683" s="42"/>
      <c r="H683" s="28">
        <f>+G679+G680</f>
        <v>5074.9125000000004</v>
      </c>
    </row>
    <row r="684" spans="1:8" x14ac:dyDescent="0.25">
      <c r="A684" s="1"/>
      <c r="B684" s="26"/>
      <c r="C684" s="48"/>
      <c r="D684" s="27"/>
      <c r="E684" s="1"/>
      <c r="F684" s="27"/>
      <c r="G684" s="27"/>
      <c r="H684" s="29"/>
    </row>
    <row r="685" spans="1:8" x14ac:dyDescent="0.25">
      <c r="A685" s="1"/>
      <c r="B685" s="27"/>
      <c r="C685" s="1"/>
      <c r="D685" s="63" t="s">
        <v>29</v>
      </c>
      <c r="E685" s="63"/>
      <c r="F685" s="64"/>
      <c r="G685" s="43"/>
      <c r="H685" s="15">
        <f>+H658+H671+H676+H683</f>
        <v>33000.002500000002</v>
      </c>
    </row>
    <row r="686" spans="1:8" x14ac:dyDescent="0.25">
      <c r="A686" s="1"/>
      <c r="B686" s="2"/>
      <c r="C686" s="1"/>
      <c r="D686" s="2"/>
      <c r="E686" s="3"/>
      <c r="F686" s="3"/>
      <c r="G686" s="3"/>
    </row>
    <row r="687" spans="1:8" x14ac:dyDescent="0.25">
      <c r="A687" s="1"/>
      <c r="B687" s="2"/>
      <c r="C687" s="1"/>
      <c r="D687" s="2"/>
      <c r="E687" s="3"/>
      <c r="F687" s="3"/>
      <c r="G687" s="3"/>
      <c r="H687" s="52"/>
    </row>
    <row r="688" spans="1:8" x14ac:dyDescent="0.25">
      <c r="A688" s="1"/>
      <c r="B688" s="2"/>
      <c r="C688" s="1"/>
      <c r="D688" s="2"/>
      <c r="E688" s="3"/>
      <c r="F688" s="3"/>
      <c r="G688" s="3"/>
      <c r="H688" s="57"/>
    </row>
    <row r="689" spans="1:8" x14ac:dyDescent="0.25">
      <c r="A689" s="30"/>
      <c r="B689" s="30"/>
      <c r="C689" s="1"/>
      <c r="D689" s="2"/>
      <c r="E689" s="3"/>
      <c r="F689" s="3"/>
      <c r="G689" s="3"/>
      <c r="H689" s="56"/>
    </row>
    <row r="690" spans="1:8" x14ac:dyDescent="0.25">
      <c r="A690" s="30"/>
      <c r="B690" s="30"/>
      <c r="C690" s="1"/>
      <c r="D690" s="2"/>
      <c r="E690" s="3"/>
      <c r="F690" s="3"/>
      <c r="G690" s="3"/>
    </row>
    <row r="691" spans="1:8" x14ac:dyDescent="0.25">
      <c r="A691" s="65" t="s">
        <v>30</v>
      </c>
      <c r="B691" s="65"/>
      <c r="C691" s="65"/>
      <c r="D691" s="65"/>
      <c r="E691" s="65"/>
      <c r="F691" s="3"/>
      <c r="G691" s="3"/>
    </row>
    <row r="692" spans="1:8" x14ac:dyDescent="0.25">
      <c r="A692" s="65" t="s">
        <v>31</v>
      </c>
      <c r="B692" s="65"/>
      <c r="C692" s="65"/>
      <c r="D692" s="45"/>
      <c r="E692" s="46"/>
      <c r="F692" s="3"/>
      <c r="G692" s="3"/>
    </row>
    <row r="693" spans="1:8" x14ac:dyDescent="0.25">
      <c r="A693" s="65" t="s">
        <v>32</v>
      </c>
      <c r="B693" s="65"/>
      <c r="C693" s="65"/>
      <c r="D693" s="45"/>
      <c r="E693" s="46"/>
    </row>
    <row r="694" spans="1:8" x14ac:dyDescent="0.25">
      <c r="A694" s="73" t="s">
        <v>0</v>
      </c>
      <c r="B694" s="73"/>
      <c r="C694" s="73"/>
      <c r="D694" s="73"/>
      <c r="E694" s="73"/>
      <c r="F694" s="73"/>
      <c r="G694" s="73"/>
      <c r="H694" s="73"/>
    </row>
    <row r="695" spans="1:8" ht="15" customHeight="1" x14ac:dyDescent="0.25">
      <c r="A695" s="74" t="s">
        <v>39</v>
      </c>
      <c r="B695" s="74"/>
      <c r="C695" s="74"/>
      <c r="D695" s="74"/>
      <c r="E695" s="74"/>
      <c r="F695" s="74"/>
      <c r="G695" s="74"/>
      <c r="H695" s="74"/>
    </row>
    <row r="696" spans="1:8" ht="15" customHeight="1" x14ac:dyDescent="0.25">
      <c r="A696" s="74" t="s">
        <v>70</v>
      </c>
      <c r="B696" s="74"/>
      <c r="C696" s="74"/>
      <c r="D696" s="74"/>
      <c r="E696" s="74"/>
      <c r="F696" s="74"/>
      <c r="G696" s="74"/>
      <c r="H696" s="74"/>
    </row>
    <row r="697" spans="1:8" x14ac:dyDescent="0.25">
      <c r="A697" s="75" t="s">
        <v>71</v>
      </c>
      <c r="B697" s="75"/>
      <c r="C697" s="75"/>
      <c r="D697" s="75"/>
      <c r="E697" s="75"/>
      <c r="F697" s="75"/>
      <c r="G697" s="75"/>
      <c r="H697" s="75"/>
    </row>
    <row r="698" spans="1:8" ht="45" customHeight="1" x14ac:dyDescent="0.25">
      <c r="A698" s="4" t="s">
        <v>1</v>
      </c>
      <c r="B698" s="1"/>
      <c r="C698" s="68" t="s">
        <v>72</v>
      </c>
      <c r="D698" s="68"/>
      <c r="E698" s="68"/>
      <c r="F698" s="68"/>
      <c r="G698" s="68"/>
      <c r="H698" s="68"/>
    </row>
    <row r="699" spans="1:8" ht="54" customHeight="1" x14ac:dyDescent="0.25">
      <c r="A699" s="5" t="s">
        <v>2</v>
      </c>
      <c r="B699" s="6">
        <v>8.15</v>
      </c>
      <c r="C699" s="69" t="s">
        <v>120</v>
      </c>
      <c r="D699" s="69"/>
      <c r="E699" s="69"/>
      <c r="F699" s="69"/>
      <c r="G699" s="69"/>
      <c r="H699" s="69"/>
    </row>
    <row r="700" spans="1:8" x14ac:dyDescent="0.25">
      <c r="A700" s="5" t="s">
        <v>3</v>
      </c>
      <c r="B700" s="5" t="s">
        <v>4</v>
      </c>
      <c r="C700" s="7"/>
      <c r="D700" s="7"/>
      <c r="E700" s="7"/>
      <c r="F700" s="7"/>
      <c r="G700" s="7"/>
      <c r="H700" s="7"/>
    </row>
    <row r="701" spans="1:8" x14ac:dyDescent="0.25">
      <c r="A701" s="1"/>
      <c r="B701" s="1"/>
      <c r="C701" s="1"/>
      <c r="D701" s="2"/>
      <c r="E701" s="3"/>
      <c r="F701" s="3"/>
      <c r="G701" s="3"/>
      <c r="H701" s="8"/>
    </row>
    <row r="702" spans="1:8" x14ac:dyDescent="0.25">
      <c r="A702" s="5" t="s">
        <v>5</v>
      </c>
      <c r="B702" s="1"/>
      <c r="C702" s="1"/>
      <c r="D702" s="2"/>
      <c r="E702" s="1"/>
      <c r="F702" s="2"/>
      <c r="G702" s="2"/>
      <c r="H702" s="2"/>
    </row>
    <row r="703" spans="1:8" ht="25.5" x14ac:dyDescent="0.25">
      <c r="A703" s="9" t="s">
        <v>6</v>
      </c>
      <c r="B703" s="9" t="s">
        <v>7</v>
      </c>
      <c r="C703" s="9" t="s">
        <v>8</v>
      </c>
      <c r="D703" s="31" t="s">
        <v>9</v>
      </c>
      <c r="E703" s="9" t="s">
        <v>27</v>
      </c>
      <c r="F703" s="70" t="s">
        <v>10</v>
      </c>
      <c r="G703" s="71"/>
      <c r="H703" s="10" t="s">
        <v>11</v>
      </c>
    </row>
    <row r="704" spans="1:8" x14ac:dyDescent="0.25">
      <c r="A704" s="11" t="s">
        <v>12</v>
      </c>
      <c r="B704" s="11"/>
      <c r="C704" s="11"/>
      <c r="D704" s="12">
        <v>460.65</v>
      </c>
      <c r="E704" s="32">
        <v>1</v>
      </c>
      <c r="F704" s="66">
        <f>+D704*E704</f>
        <v>460.65</v>
      </c>
      <c r="G704" s="66"/>
      <c r="H704" s="13"/>
    </row>
    <row r="705" spans="1:8" x14ac:dyDescent="0.25">
      <c r="A705" s="11" t="s">
        <v>78</v>
      </c>
      <c r="B705" s="11"/>
      <c r="C705" s="11"/>
      <c r="D705" s="12">
        <v>25000</v>
      </c>
      <c r="E705" s="32">
        <v>0.15</v>
      </c>
      <c r="F705" s="66">
        <f>+D705*E705</f>
        <v>3750</v>
      </c>
      <c r="G705" s="66"/>
      <c r="H705" s="14"/>
    </row>
    <row r="706" spans="1:8" x14ac:dyDescent="0.25">
      <c r="A706" s="35"/>
      <c r="B706" s="11"/>
      <c r="C706" s="11"/>
      <c r="D706" s="12"/>
      <c r="E706" s="32"/>
      <c r="F706" s="66"/>
      <c r="G706" s="66"/>
      <c r="H706" s="14"/>
    </row>
    <row r="707" spans="1:8" x14ac:dyDescent="0.25">
      <c r="A707" s="1"/>
      <c r="B707" s="1"/>
      <c r="C707" s="1"/>
      <c r="D707" s="2"/>
      <c r="E707" s="1"/>
      <c r="F707" s="42" t="s">
        <v>13</v>
      </c>
      <c r="G707" s="42"/>
      <c r="H707" s="15">
        <f>SUM(F704:F706)</f>
        <v>4210.6499999999996</v>
      </c>
    </row>
    <row r="708" spans="1:8" x14ac:dyDescent="0.25">
      <c r="A708" s="5" t="s">
        <v>14</v>
      </c>
      <c r="B708" s="1"/>
      <c r="C708" s="1"/>
      <c r="D708" s="2"/>
      <c r="E708" s="1"/>
      <c r="F708" s="2"/>
      <c r="G708" s="2"/>
      <c r="H708" s="2"/>
    </row>
    <row r="709" spans="1:8" ht="25.5" x14ac:dyDescent="0.25">
      <c r="A709" s="9" t="s">
        <v>15</v>
      </c>
      <c r="B709" s="9" t="s">
        <v>33</v>
      </c>
      <c r="C709" s="9" t="s">
        <v>16</v>
      </c>
      <c r="D709" s="31" t="s">
        <v>17</v>
      </c>
      <c r="E709" s="9" t="s">
        <v>18</v>
      </c>
      <c r="F709" s="72" t="s">
        <v>10</v>
      </c>
      <c r="G709" s="72"/>
      <c r="H709" s="16"/>
    </row>
    <row r="710" spans="1:8" ht="25.5" x14ac:dyDescent="0.25">
      <c r="A710" s="39" t="s">
        <v>121</v>
      </c>
      <c r="B710" s="39"/>
      <c r="C710" s="17" t="s">
        <v>41</v>
      </c>
      <c r="D710" s="18">
        <v>7900</v>
      </c>
      <c r="E710" s="38">
        <v>0.42</v>
      </c>
      <c r="F710" s="67">
        <f t="shared" ref="F710:F720" si="24">+E710*D710</f>
        <v>3318</v>
      </c>
      <c r="G710" s="67"/>
      <c r="H710" s="19"/>
    </row>
    <row r="711" spans="1:8" x14ac:dyDescent="0.25">
      <c r="A711" s="39" t="s">
        <v>122</v>
      </c>
      <c r="B711" s="39"/>
      <c r="C711" s="17" t="s">
        <v>41</v>
      </c>
      <c r="D711" s="18">
        <v>360</v>
      </c>
      <c r="E711" s="38">
        <v>1.64</v>
      </c>
      <c r="F711" s="67">
        <f t="shared" si="24"/>
        <v>590.4</v>
      </c>
      <c r="G711" s="67"/>
      <c r="H711" s="19"/>
    </row>
    <row r="712" spans="1:8" ht="25.5" x14ac:dyDescent="0.25">
      <c r="A712" s="39" t="s">
        <v>123</v>
      </c>
      <c r="B712" s="39"/>
      <c r="C712" s="17" t="s">
        <v>41</v>
      </c>
      <c r="D712" s="18">
        <v>15220</v>
      </c>
      <c r="E712" s="38">
        <v>1.6E-2</v>
      </c>
      <c r="F712" s="67">
        <f t="shared" si="24"/>
        <v>243.52</v>
      </c>
      <c r="G712" s="67"/>
      <c r="H712" s="19"/>
    </row>
    <row r="713" spans="1:8" ht="25.5" x14ac:dyDescent="0.25">
      <c r="A713" s="39" t="s">
        <v>124</v>
      </c>
      <c r="B713" s="39"/>
      <c r="C713" s="17" t="s">
        <v>41</v>
      </c>
      <c r="D713" s="18">
        <v>256000</v>
      </c>
      <c r="E713" s="38">
        <v>0.03</v>
      </c>
      <c r="F713" s="67">
        <f t="shared" ref="F713:F717" si="25">+E713*D713</f>
        <v>7680</v>
      </c>
      <c r="G713" s="67"/>
      <c r="H713" s="19"/>
    </row>
    <row r="714" spans="1:8" ht="25.5" x14ac:dyDescent="0.25">
      <c r="A714" s="39" t="s">
        <v>125</v>
      </c>
      <c r="B714" s="39"/>
      <c r="C714" s="17" t="s">
        <v>41</v>
      </c>
      <c r="D714" s="18">
        <v>38000</v>
      </c>
      <c r="E714" s="38">
        <v>0.34</v>
      </c>
      <c r="F714" s="67">
        <f t="shared" si="25"/>
        <v>12920.000000000002</v>
      </c>
      <c r="G714" s="67"/>
      <c r="H714" s="19"/>
    </row>
    <row r="715" spans="1:8" x14ac:dyDescent="0.25">
      <c r="A715" s="39" t="s">
        <v>126</v>
      </c>
      <c r="B715" s="39"/>
      <c r="C715" s="17" t="s">
        <v>132</v>
      </c>
      <c r="D715" s="18">
        <v>1560</v>
      </c>
      <c r="E715" s="38">
        <v>0.6</v>
      </c>
      <c r="F715" s="76">
        <f t="shared" si="25"/>
        <v>936</v>
      </c>
      <c r="G715" s="77"/>
      <c r="H715" s="19"/>
    </row>
    <row r="716" spans="1:8" x14ac:dyDescent="0.25">
      <c r="A716" s="39" t="s">
        <v>127</v>
      </c>
      <c r="B716" s="39"/>
      <c r="C716" s="17" t="s">
        <v>59</v>
      </c>
      <c r="D716" s="18">
        <v>35600</v>
      </c>
      <c r="E716" s="38">
        <v>0.25</v>
      </c>
      <c r="F716" s="67">
        <f t="shared" si="25"/>
        <v>8900</v>
      </c>
      <c r="G716" s="67"/>
      <c r="H716" s="19"/>
    </row>
    <row r="717" spans="1:8" x14ac:dyDescent="0.25">
      <c r="A717" s="39" t="s">
        <v>128</v>
      </c>
      <c r="B717" s="39"/>
      <c r="C717" s="17" t="s">
        <v>41</v>
      </c>
      <c r="D717" s="18">
        <v>5980</v>
      </c>
      <c r="E717" s="38">
        <v>0.81</v>
      </c>
      <c r="F717" s="67">
        <f t="shared" si="25"/>
        <v>4843.8</v>
      </c>
      <c r="G717" s="67"/>
      <c r="H717" s="19"/>
    </row>
    <row r="718" spans="1:8" x14ac:dyDescent="0.25">
      <c r="A718" s="39" t="s">
        <v>129</v>
      </c>
      <c r="B718" s="39"/>
      <c r="C718" s="17" t="s">
        <v>41</v>
      </c>
      <c r="D718" s="18">
        <v>80</v>
      </c>
      <c r="E718" s="38">
        <v>8.6</v>
      </c>
      <c r="F718" s="67">
        <f t="shared" si="24"/>
        <v>688</v>
      </c>
      <c r="G718" s="67"/>
      <c r="H718" s="19"/>
    </row>
    <row r="719" spans="1:8" ht="25.5" x14ac:dyDescent="0.25">
      <c r="A719" s="39" t="s">
        <v>130</v>
      </c>
      <c r="B719" s="39"/>
      <c r="C719" s="17" t="s">
        <v>41</v>
      </c>
      <c r="D719" s="18">
        <v>90</v>
      </c>
      <c r="E719" s="38">
        <v>11.5</v>
      </c>
      <c r="F719" s="67">
        <f t="shared" si="24"/>
        <v>1035</v>
      </c>
      <c r="G719" s="67"/>
      <c r="H719" s="54"/>
    </row>
    <row r="720" spans="1:8" x14ac:dyDescent="0.25">
      <c r="A720" s="39" t="s">
        <v>88</v>
      </c>
      <c r="B720" s="39"/>
      <c r="C720" s="17" t="s">
        <v>89</v>
      </c>
      <c r="D720" s="18">
        <v>29630</v>
      </c>
      <c r="E720" s="38">
        <v>0.2</v>
      </c>
      <c r="F720" s="67">
        <f t="shared" si="24"/>
        <v>5926</v>
      </c>
      <c r="G720" s="67"/>
      <c r="H720" s="54"/>
    </row>
    <row r="721" spans="1:8" ht="25.5" x14ac:dyDescent="0.25">
      <c r="A721" s="39" t="s">
        <v>131</v>
      </c>
      <c r="B721" s="39"/>
      <c r="C721" s="17" t="s">
        <v>41</v>
      </c>
      <c r="D721" s="18">
        <v>7140</v>
      </c>
      <c r="E721" s="38">
        <v>0.56000000000000005</v>
      </c>
      <c r="F721" s="67">
        <f t="shared" ref="F721" si="26">+E721*D721</f>
        <v>3998.4000000000005</v>
      </c>
      <c r="G721" s="67"/>
      <c r="H721" s="19"/>
    </row>
    <row r="722" spans="1:8" x14ac:dyDescent="0.25">
      <c r="A722" s="1"/>
      <c r="B722" s="1"/>
      <c r="C722" s="1"/>
      <c r="D722" s="2"/>
      <c r="E722" s="1"/>
      <c r="F722" s="61" t="s">
        <v>13</v>
      </c>
      <c r="G722" s="61"/>
      <c r="H722" s="15">
        <f>+SUM(F710:F721)</f>
        <v>51079.12</v>
      </c>
    </row>
    <row r="723" spans="1:8" x14ac:dyDescent="0.25">
      <c r="A723" s="5" t="s">
        <v>19</v>
      </c>
      <c r="B723" s="1"/>
      <c r="C723" s="1"/>
      <c r="D723" s="2"/>
      <c r="E723" s="1"/>
      <c r="F723" s="2"/>
      <c r="G723" s="2"/>
      <c r="H723" s="2"/>
    </row>
    <row r="724" spans="1:8" ht="25.5" x14ac:dyDescent="0.25">
      <c r="A724" s="9" t="s">
        <v>20</v>
      </c>
      <c r="B724" s="9" t="s">
        <v>21</v>
      </c>
      <c r="C724" s="9" t="s">
        <v>22</v>
      </c>
      <c r="D724" s="31" t="s">
        <v>23</v>
      </c>
      <c r="E724" s="9" t="s">
        <v>24</v>
      </c>
      <c r="F724" s="59" t="s">
        <v>10</v>
      </c>
      <c r="G724" s="60"/>
      <c r="H724" s="16"/>
    </row>
    <row r="725" spans="1:8" x14ac:dyDescent="0.25">
      <c r="A725" s="34"/>
      <c r="B725" s="9"/>
      <c r="C725" s="9"/>
      <c r="D725" s="10"/>
      <c r="E725" s="28"/>
      <c r="F725" s="61"/>
      <c r="G725" s="61"/>
      <c r="H725" s="19"/>
    </row>
    <row r="726" spans="1:8" x14ac:dyDescent="0.25">
      <c r="A726" s="11"/>
      <c r="B726" s="11"/>
      <c r="C726" s="11"/>
      <c r="D726" s="20"/>
      <c r="E726" s="21"/>
      <c r="F726" s="62"/>
      <c r="G726" s="62"/>
      <c r="H726" s="19"/>
    </row>
    <row r="727" spans="1:8" x14ac:dyDescent="0.25">
      <c r="A727" s="1"/>
      <c r="B727" s="1"/>
      <c r="C727" s="1"/>
      <c r="D727" s="2"/>
      <c r="E727" s="1"/>
      <c r="F727" s="42" t="s">
        <v>13</v>
      </c>
      <c r="G727" s="42"/>
      <c r="H727" s="15">
        <f>+F725</f>
        <v>0</v>
      </c>
    </row>
    <row r="728" spans="1:8" x14ac:dyDescent="0.25">
      <c r="A728" s="5" t="s">
        <v>25</v>
      </c>
      <c r="B728" s="1"/>
      <c r="C728" s="1"/>
      <c r="D728" s="2"/>
      <c r="E728" s="1"/>
      <c r="F728" s="2"/>
      <c r="G728" s="2"/>
      <c r="H728" s="2"/>
    </row>
    <row r="729" spans="1:8" ht="25.5" x14ac:dyDescent="0.25">
      <c r="A729" s="9" t="s">
        <v>26</v>
      </c>
      <c r="B729" s="9" t="s">
        <v>28</v>
      </c>
      <c r="C729" s="9" t="s">
        <v>34</v>
      </c>
      <c r="D729" s="31" t="s">
        <v>35</v>
      </c>
      <c r="E729" s="33" t="s">
        <v>36</v>
      </c>
      <c r="F729" s="31" t="s">
        <v>37</v>
      </c>
      <c r="G729" s="47" t="s">
        <v>38</v>
      </c>
      <c r="H729" s="16"/>
    </row>
    <row r="730" spans="1:8" x14ac:dyDescent="0.25">
      <c r="A730" s="35" t="s">
        <v>46</v>
      </c>
      <c r="B730" s="36">
        <v>1</v>
      </c>
      <c r="C730" s="37">
        <f>+C731*2</f>
        <v>77332</v>
      </c>
      <c r="D730" s="32">
        <v>0.75</v>
      </c>
      <c r="E730" s="37">
        <f>+C730*1.75</f>
        <v>135331</v>
      </c>
      <c r="F730" s="24">
        <v>6.5</v>
      </c>
      <c r="G730" s="24">
        <f>+E730/F730</f>
        <v>20820.153846153848</v>
      </c>
      <c r="H730" s="19"/>
    </row>
    <row r="731" spans="1:8" x14ac:dyDescent="0.25">
      <c r="A731" s="11" t="s">
        <v>49</v>
      </c>
      <c r="B731" s="36">
        <v>1</v>
      </c>
      <c r="C731" s="37">
        <v>38666</v>
      </c>
      <c r="D731" s="32">
        <v>0.75</v>
      </c>
      <c r="E731" s="37">
        <f>+C731*1*1.75</f>
        <v>67665.5</v>
      </c>
      <c r="F731" s="24">
        <v>6.5</v>
      </c>
      <c r="G731" s="24">
        <f>+E731/F731</f>
        <v>10410.076923076924</v>
      </c>
      <c r="H731" s="19"/>
    </row>
    <row r="732" spans="1:8" x14ac:dyDescent="0.25">
      <c r="A732" s="11"/>
      <c r="B732" s="21"/>
      <c r="C732" s="17"/>
      <c r="D732" s="22"/>
      <c r="E732" s="23"/>
      <c r="F732" s="24"/>
      <c r="G732" s="24"/>
      <c r="H732" s="19"/>
    </row>
    <row r="733" spans="1:8" x14ac:dyDescent="0.25">
      <c r="A733" s="11"/>
      <c r="B733" s="25"/>
      <c r="C733" s="11"/>
      <c r="D733" s="12"/>
      <c r="E733" s="11"/>
      <c r="F733" s="12"/>
      <c r="G733" s="12"/>
      <c r="H733" s="19"/>
    </row>
    <row r="734" spans="1:8" x14ac:dyDescent="0.25">
      <c r="A734" s="1"/>
      <c r="B734" s="26"/>
      <c r="C734" s="1"/>
      <c r="D734" s="27"/>
      <c r="E734" s="1"/>
      <c r="F734" s="42" t="s">
        <v>13</v>
      </c>
      <c r="G734" s="42"/>
      <c r="H734" s="28">
        <f>+G730+G731</f>
        <v>31230.230769230773</v>
      </c>
    </row>
    <row r="735" spans="1:8" x14ac:dyDescent="0.25">
      <c r="A735" s="1"/>
      <c r="B735" s="26"/>
      <c r="C735" s="48"/>
      <c r="D735" s="27"/>
      <c r="E735" s="1"/>
      <c r="F735" s="27"/>
      <c r="G735" s="27"/>
      <c r="H735" s="29"/>
    </row>
    <row r="736" spans="1:8" x14ac:dyDescent="0.25">
      <c r="A736" s="1"/>
      <c r="B736" s="27"/>
      <c r="C736" s="1"/>
      <c r="D736" s="63" t="s">
        <v>29</v>
      </c>
      <c r="E736" s="63"/>
      <c r="F736" s="64"/>
      <c r="G736" s="43"/>
      <c r="H736" s="15">
        <f>+H707+H722+H727+H734</f>
        <v>86520.00076923077</v>
      </c>
    </row>
    <row r="737" spans="1:8" x14ac:dyDescent="0.25">
      <c r="A737" s="1"/>
      <c r="B737" s="2"/>
      <c r="C737" s="1"/>
      <c r="D737" s="2"/>
      <c r="E737" s="3"/>
      <c r="F737" s="3"/>
      <c r="G737" s="3"/>
    </row>
    <row r="738" spans="1:8" x14ac:dyDescent="0.25">
      <c r="A738" s="1"/>
      <c r="B738" s="2"/>
      <c r="C738" s="1"/>
      <c r="D738" s="2"/>
      <c r="E738" s="3"/>
      <c r="F738" s="3"/>
      <c r="G738" s="3"/>
      <c r="H738" s="52"/>
    </row>
    <row r="739" spans="1:8" x14ac:dyDescent="0.25">
      <c r="A739" s="1"/>
      <c r="B739" s="2"/>
      <c r="C739" s="1"/>
      <c r="D739" s="2"/>
      <c r="E739" s="3"/>
      <c r="F739" s="3"/>
      <c r="G739" s="3"/>
      <c r="H739" s="57"/>
    </row>
    <row r="740" spans="1:8" x14ac:dyDescent="0.25">
      <c r="A740" s="30"/>
      <c r="B740" s="30"/>
      <c r="C740" s="1"/>
      <c r="D740" s="2"/>
      <c r="E740" s="3"/>
      <c r="F740" s="3"/>
      <c r="G740" s="3"/>
      <c r="H740" s="56"/>
    </row>
    <row r="741" spans="1:8" x14ac:dyDescent="0.25">
      <c r="A741" s="30"/>
      <c r="B741" s="30"/>
      <c r="C741" s="1"/>
      <c r="D741" s="2"/>
      <c r="E741" s="3"/>
      <c r="F741" s="3"/>
      <c r="G741" s="3"/>
    </row>
    <row r="742" spans="1:8" x14ac:dyDescent="0.25">
      <c r="A742" s="65" t="s">
        <v>30</v>
      </c>
      <c r="B742" s="65"/>
      <c r="C742" s="65"/>
      <c r="D742" s="65"/>
      <c r="E742" s="65"/>
      <c r="F742" s="3"/>
      <c r="G742" s="3"/>
    </row>
    <row r="743" spans="1:8" x14ac:dyDescent="0.25">
      <c r="A743" s="65" t="s">
        <v>31</v>
      </c>
      <c r="B743" s="65"/>
      <c r="C743" s="65"/>
      <c r="D743" s="45"/>
      <c r="E743" s="46"/>
      <c r="F743" s="3"/>
      <c r="G743" s="3"/>
    </row>
    <row r="744" spans="1:8" x14ac:dyDescent="0.25">
      <c r="A744" s="65" t="s">
        <v>32</v>
      </c>
      <c r="B744" s="65"/>
      <c r="C744" s="65"/>
      <c r="D744" s="45"/>
      <c r="E744" s="46"/>
    </row>
    <row r="745" spans="1:8" x14ac:dyDescent="0.25">
      <c r="A745" s="73" t="s">
        <v>0</v>
      </c>
      <c r="B745" s="73"/>
      <c r="C745" s="73"/>
      <c r="D745" s="73"/>
      <c r="E745" s="73"/>
      <c r="F745" s="73"/>
      <c r="G745" s="73"/>
      <c r="H745" s="73"/>
    </row>
    <row r="746" spans="1:8" ht="15" customHeight="1" x14ac:dyDescent="0.25">
      <c r="A746" s="74" t="s">
        <v>39</v>
      </c>
      <c r="B746" s="74"/>
      <c r="C746" s="74"/>
      <c r="D746" s="74"/>
      <c r="E746" s="74"/>
      <c r="F746" s="74"/>
      <c r="G746" s="74"/>
      <c r="H746" s="74"/>
    </row>
    <row r="747" spans="1:8" ht="15" customHeight="1" x14ac:dyDescent="0.25">
      <c r="A747" s="74" t="s">
        <v>70</v>
      </c>
      <c r="B747" s="74"/>
      <c r="C747" s="74"/>
      <c r="D747" s="74"/>
      <c r="E747" s="74"/>
      <c r="F747" s="74"/>
      <c r="G747" s="74"/>
      <c r="H747" s="74"/>
    </row>
    <row r="748" spans="1:8" x14ac:dyDescent="0.25">
      <c r="A748" s="75" t="s">
        <v>71</v>
      </c>
      <c r="B748" s="75"/>
      <c r="C748" s="75"/>
      <c r="D748" s="75"/>
      <c r="E748" s="75"/>
      <c r="F748" s="75"/>
      <c r="G748" s="75"/>
      <c r="H748" s="75"/>
    </row>
    <row r="749" spans="1:8" ht="44.25" customHeight="1" x14ac:dyDescent="0.25">
      <c r="A749" s="4" t="s">
        <v>1</v>
      </c>
      <c r="B749" s="1"/>
      <c r="C749" s="68" t="s">
        <v>72</v>
      </c>
      <c r="D749" s="68"/>
      <c r="E749" s="68"/>
      <c r="F749" s="68"/>
      <c r="G749" s="68"/>
      <c r="H749" s="68"/>
    </row>
    <row r="750" spans="1:8" ht="38.25" customHeight="1" x14ac:dyDescent="0.25">
      <c r="A750" s="5" t="s">
        <v>2</v>
      </c>
      <c r="B750" s="6">
        <v>8.16</v>
      </c>
      <c r="C750" s="69" t="s">
        <v>135</v>
      </c>
      <c r="D750" s="69"/>
      <c r="E750" s="69"/>
      <c r="F750" s="69"/>
      <c r="G750" s="69"/>
      <c r="H750" s="69"/>
    </row>
    <row r="751" spans="1:8" x14ac:dyDescent="0.25">
      <c r="A751" s="5" t="s">
        <v>3</v>
      </c>
      <c r="B751" s="5" t="s">
        <v>4</v>
      </c>
      <c r="C751" s="7"/>
      <c r="D751" s="7"/>
      <c r="E751" s="7"/>
      <c r="F751" s="7"/>
      <c r="G751" s="7"/>
      <c r="H751" s="7"/>
    </row>
    <row r="752" spans="1:8" x14ac:dyDescent="0.25">
      <c r="A752" s="1"/>
      <c r="B752" s="1"/>
      <c r="C752" s="1"/>
      <c r="D752" s="2"/>
      <c r="E752" s="3"/>
      <c r="F752" s="3"/>
      <c r="G752" s="3"/>
      <c r="H752" s="51"/>
    </row>
    <row r="753" spans="1:8" x14ac:dyDescent="0.25">
      <c r="A753" s="5" t="s">
        <v>5</v>
      </c>
      <c r="B753" s="1"/>
      <c r="C753" s="1"/>
      <c r="D753" s="2"/>
      <c r="E753" s="1"/>
      <c r="F753" s="2"/>
      <c r="G753" s="2"/>
      <c r="H753" s="2"/>
    </row>
    <row r="754" spans="1:8" ht="25.5" x14ac:dyDescent="0.25">
      <c r="A754" s="9" t="s">
        <v>6</v>
      </c>
      <c r="B754" s="9" t="s">
        <v>7</v>
      </c>
      <c r="C754" s="9" t="s">
        <v>8</v>
      </c>
      <c r="D754" s="31" t="s">
        <v>9</v>
      </c>
      <c r="E754" s="9" t="s">
        <v>27</v>
      </c>
      <c r="F754" s="70" t="s">
        <v>10</v>
      </c>
      <c r="G754" s="71"/>
      <c r="H754" s="10" t="s">
        <v>11</v>
      </c>
    </row>
    <row r="755" spans="1:8" x14ac:dyDescent="0.25">
      <c r="A755" s="11" t="s">
        <v>12</v>
      </c>
      <c r="B755" s="11"/>
      <c r="C755" s="11"/>
      <c r="D755" s="12">
        <v>502.03</v>
      </c>
      <c r="E755" s="32">
        <v>1</v>
      </c>
      <c r="F755" s="66">
        <f>+D755*E755</f>
        <v>502.03</v>
      </c>
      <c r="G755" s="66"/>
      <c r="H755" s="13"/>
    </row>
    <row r="756" spans="1:8" x14ac:dyDescent="0.25">
      <c r="A756" s="35"/>
      <c r="B756" s="11"/>
      <c r="C756" s="11"/>
      <c r="D756" s="12"/>
      <c r="E756" s="32"/>
      <c r="F756" s="66">
        <f>+D756*E756</f>
        <v>0</v>
      </c>
      <c r="G756" s="66"/>
      <c r="H756" s="14"/>
    </row>
    <row r="757" spans="1:8" x14ac:dyDescent="0.25">
      <c r="A757" s="35"/>
      <c r="B757" s="11"/>
      <c r="C757" s="11"/>
      <c r="D757" s="12"/>
      <c r="E757" s="32"/>
      <c r="F757" s="66">
        <f t="shared" ref="F757:F760" si="27">+D757*E757</f>
        <v>0</v>
      </c>
      <c r="G757" s="66"/>
      <c r="H757" s="14"/>
    </row>
    <row r="758" spans="1:8" x14ac:dyDescent="0.25">
      <c r="A758" s="35"/>
      <c r="B758" s="11"/>
      <c r="C758" s="11"/>
      <c r="D758" s="12"/>
      <c r="E758" s="32"/>
      <c r="F758" s="66">
        <f t="shared" si="27"/>
        <v>0</v>
      </c>
      <c r="G758" s="66"/>
      <c r="H758" s="14"/>
    </row>
    <row r="759" spans="1:8" x14ac:dyDescent="0.25">
      <c r="A759" s="35"/>
      <c r="B759" s="11"/>
      <c r="C759" s="11"/>
      <c r="D759" s="12"/>
      <c r="E759" s="32"/>
      <c r="F759" s="66">
        <f t="shared" si="27"/>
        <v>0</v>
      </c>
      <c r="G759" s="66"/>
      <c r="H759" s="14"/>
    </row>
    <row r="760" spans="1:8" x14ac:dyDescent="0.25">
      <c r="A760" s="35"/>
      <c r="B760" s="11"/>
      <c r="C760" s="11"/>
      <c r="D760" s="12"/>
      <c r="E760" s="32"/>
      <c r="F760" s="66">
        <f t="shared" si="27"/>
        <v>0</v>
      </c>
      <c r="G760" s="66"/>
      <c r="H760" s="14"/>
    </row>
    <row r="761" spans="1:8" x14ac:dyDescent="0.25">
      <c r="A761" s="35"/>
      <c r="B761" s="11"/>
      <c r="C761" s="11"/>
      <c r="D761" s="12"/>
      <c r="E761" s="32"/>
      <c r="F761" s="66">
        <f t="shared" ref="F761" si="28">+D761*E761</f>
        <v>0</v>
      </c>
      <c r="G761" s="66"/>
      <c r="H761" s="14"/>
    </row>
    <row r="762" spans="1:8" x14ac:dyDescent="0.25">
      <c r="A762" s="1"/>
      <c r="B762" s="1"/>
      <c r="C762" s="1"/>
      <c r="D762" s="2"/>
      <c r="E762" s="1"/>
      <c r="F762" s="42" t="s">
        <v>13</v>
      </c>
      <c r="G762" s="42"/>
      <c r="H762" s="15">
        <f>SUM(F755:F761)</f>
        <v>502.03</v>
      </c>
    </row>
    <row r="763" spans="1:8" x14ac:dyDescent="0.25">
      <c r="A763" s="5" t="s">
        <v>14</v>
      </c>
      <c r="B763" s="1"/>
      <c r="C763" s="1"/>
      <c r="D763" s="2"/>
      <c r="E763" s="1"/>
      <c r="F763" s="2"/>
      <c r="G763" s="2"/>
      <c r="H763" s="2"/>
    </row>
    <row r="764" spans="1:8" ht="25.5" x14ac:dyDescent="0.25">
      <c r="A764" s="9" t="s">
        <v>15</v>
      </c>
      <c r="B764" s="9" t="s">
        <v>33</v>
      </c>
      <c r="C764" s="9" t="s">
        <v>16</v>
      </c>
      <c r="D764" s="31" t="s">
        <v>17</v>
      </c>
      <c r="E764" s="9" t="s">
        <v>18</v>
      </c>
      <c r="F764" s="72" t="s">
        <v>10</v>
      </c>
      <c r="G764" s="72"/>
      <c r="H764" s="16"/>
    </row>
    <row r="765" spans="1:8" x14ac:dyDescent="0.25">
      <c r="A765" s="39" t="s">
        <v>133</v>
      </c>
      <c r="B765" s="39"/>
      <c r="C765" s="17" t="s">
        <v>59</v>
      </c>
      <c r="D765" s="18">
        <v>206900</v>
      </c>
      <c r="E765" s="38">
        <v>0.25</v>
      </c>
      <c r="F765" s="67">
        <f t="shared" ref="F765" si="29">+E765*D765</f>
        <v>51725</v>
      </c>
      <c r="G765" s="67"/>
      <c r="H765" s="19"/>
    </row>
    <row r="766" spans="1:8" x14ac:dyDescent="0.25">
      <c r="A766" s="39" t="s">
        <v>62</v>
      </c>
      <c r="B766" s="39"/>
      <c r="C766" s="17" t="s">
        <v>67</v>
      </c>
      <c r="D766" s="18">
        <v>22500</v>
      </c>
      <c r="E766" s="50">
        <v>0.1</v>
      </c>
      <c r="F766" s="67">
        <f t="shared" ref="F766" si="30">+E766*D766</f>
        <v>2250</v>
      </c>
      <c r="G766" s="67"/>
      <c r="H766" s="19"/>
    </row>
    <row r="767" spans="1:8" x14ac:dyDescent="0.25">
      <c r="A767" s="39"/>
      <c r="B767" s="39"/>
      <c r="C767" s="17"/>
      <c r="D767" s="18"/>
      <c r="E767" s="38"/>
      <c r="F767" s="67"/>
      <c r="G767" s="67"/>
      <c r="H767" s="19"/>
    </row>
    <row r="768" spans="1:8" x14ac:dyDescent="0.25">
      <c r="A768" s="39"/>
      <c r="B768" s="39"/>
      <c r="C768" s="17"/>
      <c r="D768" s="18"/>
      <c r="E768" s="38"/>
      <c r="F768" s="67"/>
      <c r="G768" s="67"/>
      <c r="H768" s="19"/>
    </row>
    <row r="769" spans="1:8" x14ac:dyDescent="0.25">
      <c r="A769" s="39"/>
      <c r="B769" s="39"/>
      <c r="C769" s="17"/>
      <c r="D769" s="18"/>
      <c r="E769" s="38"/>
      <c r="F769" s="67"/>
      <c r="G769" s="67"/>
      <c r="H769" s="54"/>
    </row>
    <row r="770" spans="1:8" x14ac:dyDescent="0.25">
      <c r="A770" s="1"/>
      <c r="B770" s="1"/>
      <c r="C770" s="1"/>
      <c r="D770" s="2"/>
      <c r="E770" s="1"/>
      <c r="F770" s="61" t="s">
        <v>13</v>
      </c>
      <c r="G770" s="61"/>
      <c r="H770" s="15">
        <f>+SUM(F765:F769)</f>
        <v>53975</v>
      </c>
    </row>
    <row r="771" spans="1:8" x14ac:dyDescent="0.25">
      <c r="A771" s="5" t="s">
        <v>19</v>
      </c>
      <c r="B771" s="1"/>
      <c r="C771" s="1"/>
      <c r="D771" s="2"/>
      <c r="E771" s="1"/>
      <c r="F771" s="2"/>
      <c r="G771" s="2"/>
      <c r="H771" s="2"/>
    </row>
    <row r="772" spans="1:8" ht="25.5" x14ac:dyDescent="0.25">
      <c r="A772" s="9" t="s">
        <v>20</v>
      </c>
      <c r="B772" s="9" t="s">
        <v>21</v>
      </c>
      <c r="C772" s="9" t="s">
        <v>22</v>
      </c>
      <c r="D772" s="31" t="s">
        <v>23</v>
      </c>
      <c r="E772" s="9" t="s">
        <v>24</v>
      </c>
      <c r="F772" s="59" t="s">
        <v>10</v>
      </c>
      <c r="G772" s="60"/>
      <c r="H772" s="16"/>
    </row>
    <row r="773" spans="1:8" x14ac:dyDescent="0.25">
      <c r="A773" s="34"/>
      <c r="B773" s="9"/>
      <c r="C773" s="9"/>
      <c r="D773" s="10"/>
      <c r="E773" s="28"/>
      <c r="F773" s="61"/>
      <c r="G773" s="61"/>
      <c r="H773" s="19"/>
    </row>
    <row r="774" spans="1:8" x14ac:dyDescent="0.25">
      <c r="A774" s="11"/>
      <c r="B774" s="11"/>
      <c r="C774" s="11"/>
      <c r="D774" s="20"/>
      <c r="E774" s="21"/>
      <c r="F774" s="62"/>
      <c r="G774" s="62"/>
      <c r="H774" s="19"/>
    </row>
    <row r="775" spans="1:8" x14ac:dyDescent="0.25">
      <c r="A775" s="1"/>
      <c r="B775" s="1"/>
      <c r="C775" s="1"/>
      <c r="D775" s="2"/>
      <c r="E775" s="1"/>
      <c r="F775" s="42" t="s">
        <v>13</v>
      </c>
      <c r="G775" s="42"/>
      <c r="H775" s="15">
        <f>+F773</f>
        <v>0</v>
      </c>
    </row>
    <row r="776" spans="1:8" x14ac:dyDescent="0.25">
      <c r="A776" s="5" t="s">
        <v>25</v>
      </c>
      <c r="B776" s="1"/>
      <c r="C776" s="1"/>
      <c r="D776" s="2"/>
      <c r="E776" s="1"/>
      <c r="F776" s="2"/>
      <c r="G776" s="2"/>
      <c r="H776" s="2"/>
    </row>
    <row r="777" spans="1:8" ht="25.5" x14ac:dyDescent="0.25">
      <c r="A777" s="9" t="s">
        <v>26</v>
      </c>
      <c r="B777" s="9" t="s">
        <v>28</v>
      </c>
      <c r="C777" s="9" t="s">
        <v>34</v>
      </c>
      <c r="D777" s="31" t="s">
        <v>35</v>
      </c>
      <c r="E777" s="33" t="s">
        <v>36</v>
      </c>
      <c r="F777" s="31" t="s">
        <v>37</v>
      </c>
      <c r="G777" s="47" t="s">
        <v>38</v>
      </c>
      <c r="H777" s="16"/>
    </row>
    <row r="778" spans="1:8" x14ac:dyDescent="0.25">
      <c r="A778" s="35" t="s">
        <v>69</v>
      </c>
      <c r="B778" s="36">
        <v>1</v>
      </c>
      <c r="C778" s="37">
        <f>+C779*2</f>
        <v>77332</v>
      </c>
      <c r="D778" s="32">
        <v>0.75</v>
      </c>
      <c r="E778" s="37">
        <f>+C778*1.75</f>
        <v>135331</v>
      </c>
      <c r="F778" s="24">
        <v>17</v>
      </c>
      <c r="G778" s="24">
        <f>+E778/F778</f>
        <v>7960.6470588235297</v>
      </c>
      <c r="H778" s="19"/>
    </row>
    <row r="779" spans="1:8" x14ac:dyDescent="0.25">
      <c r="A779" s="11" t="s">
        <v>49</v>
      </c>
      <c r="B779" s="36">
        <v>1</v>
      </c>
      <c r="C779" s="37">
        <v>38666</v>
      </c>
      <c r="D779" s="32">
        <v>0.75</v>
      </c>
      <c r="E779" s="37">
        <f>+C779*1*1.75</f>
        <v>67665.5</v>
      </c>
      <c r="F779" s="24">
        <v>17</v>
      </c>
      <c r="G779" s="24">
        <f>+E779/F779</f>
        <v>3980.3235294117649</v>
      </c>
      <c r="H779" s="19"/>
    </row>
    <row r="780" spans="1:8" x14ac:dyDescent="0.25">
      <c r="A780" s="11"/>
      <c r="B780" s="21"/>
      <c r="C780" s="17"/>
      <c r="D780" s="22"/>
      <c r="E780" s="23"/>
      <c r="F780" s="24"/>
      <c r="G780" s="24"/>
      <c r="H780" s="19"/>
    </row>
    <row r="781" spans="1:8" x14ac:dyDescent="0.25">
      <c r="A781" s="11"/>
      <c r="B781" s="25"/>
      <c r="C781" s="11"/>
      <c r="D781" s="12"/>
      <c r="E781" s="11"/>
      <c r="F781" s="12"/>
      <c r="G781" s="12"/>
      <c r="H781" s="19"/>
    </row>
    <row r="782" spans="1:8" x14ac:dyDescent="0.25">
      <c r="A782" s="1"/>
      <c r="B782" s="26"/>
      <c r="C782" s="1"/>
      <c r="D782" s="27"/>
      <c r="E782" s="1"/>
      <c r="F782" s="42" t="s">
        <v>13</v>
      </c>
      <c r="G782" s="42"/>
      <c r="H782" s="28">
        <f>+G778+G779</f>
        <v>11940.970588235294</v>
      </c>
    </row>
    <row r="783" spans="1:8" x14ac:dyDescent="0.25">
      <c r="A783" s="1"/>
      <c r="B783" s="26"/>
      <c r="C783" s="48"/>
      <c r="D783" s="27"/>
      <c r="E783" s="1"/>
      <c r="F783" s="27"/>
      <c r="G783" s="27"/>
      <c r="H783" s="29"/>
    </row>
    <row r="784" spans="1:8" x14ac:dyDescent="0.25">
      <c r="A784" s="1"/>
      <c r="B784" s="27"/>
      <c r="C784" s="1"/>
      <c r="D784" s="63" t="s">
        <v>29</v>
      </c>
      <c r="E784" s="63"/>
      <c r="F784" s="64"/>
      <c r="G784" s="43"/>
      <c r="H784" s="15">
        <f>+H762+H770+H775+H782</f>
        <v>66418.0005882353</v>
      </c>
    </row>
    <row r="785" spans="1:8" x14ac:dyDescent="0.25">
      <c r="A785" s="1"/>
      <c r="B785" s="2"/>
      <c r="C785" s="1"/>
      <c r="D785" s="2"/>
      <c r="E785" s="3"/>
      <c r="F785" s="3"/>
      <c r="G785" s="3"/>
    </row>
    <row r="786" spans="1:8" x14ac:dyDescent="0.25">
      <c r="A786" s="1"/>
      <c r="B786" s="2"/>
      <c r="C786" s="1"/>
      <c r="D786" s="2"/>
      <c r="E786" s="3"/>
      <c r="F786" s="3"/>
      <c r="G786" s="3"/>
      <c r="H786" s="52"/>
    </row>
    <row r="787" spans="1:8" x14ac:dyDescent="0.25">
      <c r="A787" s="1"/>
      <c r="B787" s="2"/>
      <c r="C787" s="1"/>
      <c r="D787" s="2"/>
      <c r="E787" s="3"/>
      <c r="F787" s="3"/>
      <c r="G787" s="3"/>
      <c r="H787" s="57"/>
    </row>
    <row r="788" spans="1:8" x14ac:dyDescent="0.25">
      <c r="A788" s="30"/>
      <c r="B788" s="30"/>
      <c r="C788" s="1"/>
      <c r="D788" s="2"/>
      <c r="E788" s="3"/>
      <c r="F788" s="3"/>
      <c r="G788" s="3"/>
      <c r="H788" s="56"/>
    </row>
    <row r="789" spans="1:8" x14ac:dyDescent="0.25">
      <c r="A789" s="30"/>
      <c r="B789" s="30"/>
      <c r="C789" s="1"/>
      <c r="D789" s="2"/>
      <c r="E789" s="3"/>
      <c r="F789" s="3"/>
      <c r="G789" s="3"/>
    </row>
    <row r="790" spans="1:8" x14ac:dyDescent="0.25">
      <c r="A790" s="65" t="s">
        <v>30</v>
      </c>
      <c r="B790" s="65"/>
      <c r="C790" s="65"/>
      <c r="D790" s="65"/>
      <c r="E790" s="65"/>
      <c r="F790" s="3"/>
      <c r="G790" s="3"/>
    </row>
    <row r="791" spans="1:8" x14ac:dyDescent="0.25">
      <c r="A791" s="65" t="s">
        <v>31</v>
      </c>
      <c r="B791" s="65"/>
      <c r="C791" s="65"/>
      <c r="D791" s="45"/>
      <c r="E791" s="46"/>
      <c r="F791" s="3"/>
      <c r="G791" s="3"/>
    </row>
    <row r="792" spans="1:8" x14ac:dyDescent="0.25">
      <c r="A792" s="65" t="s">
        <v>32</v>
      </c>
      <c r="B792" s="65"/>
      <c r="C792" s="65"/>
      <c r="D792" s="45"/>
      <c r="E792" s="46"/>
    </row>
  </sheetData>
  <mergeCells count="472">
    <mergeCell ref="F516:G516"/>
    <mergeCell ref="F520:G520"/>
    <mergeCell ref="F521:G521"/>
    <mergeCell ref="F522:G522"/>
    <mergeCell ref="F524:G524"/>
    <mergeCell ref="F525:G525"/>
    <mergeCell ref="F526:G526"/>
    <mergeCell ref="D536:F536"/>
    <mergeCell ref="A542:E542"/>
    <mergeCell ref="C299:H299"/>
    <mergeCell ref="C300:H300"/>
    <mergeCell ref="F305:G305"/>
    <mergeCell ref="F306:G306"/>
    <mergeCell ref="F320:G320"/>
    <mergeCell ref="F324:G324"/>
    <mergeCell ref="F325:G325"/>
    <mergeCell ref="F326:G326"/>
    <mergeCell ref="D336:F336"/>
    <mergeCell ref="F304:G304"/>
    <mergeCell ref="F307:G307"/>
    <mergeCell ref="D636:F636"/>
    <mergeCell ref="A642:E642"/>
    <mergeCell ref="A643:C643"/>
    <mergeCell ref="A644:C644"/>
    <mergeCell ref="F610:G610"/>
    <mergeCell ref="F611:G611"/>
    <mergeCell ref="F612:G612"/>
    <mergeCell ref="F613:G613"/>
    <mergeCell ref="F615:G615"/>
    <mergeCell ref="F616:G616"/>
    <mergeCell ref="F617:G617"/>
    <mergeCell ref="F618:G618"/>
    <mergeCell ref="F619:G619"/>
    <mergeCell ref="F620:G620"/>
    <mergeCell ref="F621:G621"/>
    <mergeCell ref="F622:G622"/>
    <mergeCell ref="F624:G624"/>
    <mergeCell ref="F625:G625"/>
    <mergeCell ref="F626:G626"/>
    <mergeCell ref="F604:G604"/>
    <mergeCell ref="F605:G605"/>
    <mergeCell ref="F606:G606"/>
    <mergeCell ref="F607:G607"/>
    <mergeCell ref="F614:G614"/>
    <mergeCell ref="A592:E592"/>
    <mergeCell ref="A593:C593"/>
    <mergeCell ref="A594:C594"/>
    <mergeCell ref="A595:H595"/>
    <mergeCell ref="A596:H596"/>
    <mergeCell ref="A597:H597"/>
    <mergeCell ref="A598:H598"/>
    <mergeCell ref="C599:H599"/>
    <mergeCell ref="C600:H600"/>
    <mergeCell ref="F569:G569"/>
    <mergeCell ref="F570:G570"/>
    <mergeCell ref="F571:G571"/>
    <mergeCell ref="F572:G572"/>
    <mergeCell ref="F574:G574"/>
    <mergeCell ref="F575:G575"/>
    <mergeCell ref="F576:G576"/>
    <mergeCell ref="D586:F586"/>
    <mergeCell ref="F554:G554"/>
    <mergeCell ref="F555:G555"/>
    <mergeCell ref="F556:G556"/>
    <mergeCell ref="F557:G557"/>
    <mergeCell ref="F567:G567"/>
    <mergeCell ref="F568:G568"/>
    <mergeCell ref="F560:G560"/>
    <mergeCell ref="F561:G561"/>
    <mergeCell ref="F562:G562"/>
    <mergeCell ref="F563:G563"/>
    <mergeCell ref="F564:G564"/>
    <mergeCell ref="F566:G566"/>
    <mergeCell ref="F565:G565"/>
    <mergeCell ref="A543:C543"/>
    <mergeCell ref="A544:C544"/>
    <mergeCell ref="A545:H545"/>
    <mergeCell ref="A546:H546"/>
    <mergeCell ref="A547:H547"/>
    <mergeCell ref="A548:H548"/>
    <mergeCell ref="C549:H549"/>
    <mergeCell ref="C550:H550"/>
    <mergeCell ref="F517:G517"/>
    <mergeCell ref="F518:G518"/>
    <mergeCell ref="F519:G519"/>
    <mergeCell ref="F510:G510"/>
    <mergeCell ref="F511:G511"/>
    <mergeCell ref="F512:G512"/>
    <mergeCell ref="F513:G513"/>
    <mergeCell ref="F514:G514"/>
    <mergeCell ref="F515:G515"/>
    <mergeCell ref="F504:G504"/>
    <mergeCell ref="F505:G505"/>
    <mergeCell ref="F506:G506"/>
    <mergeCell ref="F507:G507"/>
    <mergeCell ref="A492:E492"/>
    <mergeCell ref="A493:C493"/>
    <mergeCell ref="A494:C494"/>
    <mergeCell ref="A495:H495"/>
    <mergeCell ref="A496:H496"/>
    <mergeCell ref="A497:H497"/>
    <mergeCell ref="A498:H498"/>
    <mergeCell ref="C499:H499"/>
    <mergeCell ref="C500:H500"/>
    <mergeCell ref="F471:G471"/>
    <mergeCell ref="F472:G472"/>
    <mergeCell ref="F474:G474"/>
    <mergeCell ref="F475:G475"/>
    <mergeCell ref="F476:G476"/>
    <mergeCell ref="D486:F486"/>
    <mergeCell ref="F454:G454"/>
    <mergeCell ref="F455:G455"/>
    <mergeCell ref="F456:G456"/>
    <mergeCell ref="F457:G457"/>
    <mergeCell ref="F466:G466"/>
    <mergeCell ref="F468:G468"/>
    <mergeCell ref="F469:G469"/>
    <mergeCell ref="F470:G470"/>
    <mergeCell ref="F460:G460"/>
    <mergeCell ref="F461:G461"/>
    <mergeCell ref="F462:G462"/>
    <mergeCell ref="F463:G463"/>
    <mergeCell ref="F464:G464"/>
    <mergeCell ref="F465:G465"/>
    <mergeCell ref="F467:G467"/>
    <mergeCell ref="A443:C443"/>
    <mergeCell ref="A444:C444"/>
    <mergeCell ref="A445:H445"/>
    <mergeCell ref="A446:H446"/>
    <mergeCell ref="A447:H447"/>
    <mergeCell ref="A448:H448"/>
    <mergeCell ref="C449:H449"/>
    <mergeCell ref="C450:H450"/>
    <mergeCell ref="F416:G416"/>
    <mergeCell ref="F417:G417"/>
    <mergeCell ref="F419:G419"/>
    <mergeCell ref="F420:G420"/>
    <mergeCell ref="F421:G421"/>
    <mergeCell ref="F418:G418"/>
    <mergeCell ref="F422:G422"/>
    <mergeCell ref="F424:G424"/>
    <mergeCell ref="F425:G425"/>
    <mergeCell ref="F426:G426"/>
    <mergeCell ref="D436:F436"/>
    <mergeCell ref="A442:E442"/>
    <mergeCell ref="F410:G410"/>
    <mergeCell ref="F411:G411"/>
    <mergeCell ref="F412:G412"/>
    <mergeCell ref="F413:G413"/>
    <mergeCell ref="F414:G414"/>
    <mergeCell ref="F415:G415"/>
    <mergeCell ref="F405:G405"/>
    <mergeCell ref="F406:G406"/>
    <mergeCell ref="F407:G407"/>
    <mergeCell ref="F404:G404"/>
    <mergeCell ref="A397:H397"/>
    <mergeCell ref="A398:H398"/>
    <mergeCell ref="C399:H399"/>
    <mergeCell ref="C400:H400"/>
    <mergeCell ref="F366:G366"/>
    <mergeCell ref="F367:G367"/>
    <mergeCell ref="F368:G368"/>
    <mergeCell ref="F370:G370"/>
    <mergeCell ref="F371:G371"/>
    <mergeCell ref="F372:G372"/>
    <mergeCell ref="F374:G374"/>
    <mergeCell ref="F375:G375"/>
    <mergeCell ref="F376:G376"/>
    <mergeCell ref="D386:F386"/>
    <mergeCell ref="A392:E392"/>
    <mergeCell ref="A393:C393"/>
    <mergeCell ref="A394:C394"/>
    <mergeCell ref="A395:H395"/>
    <mergeCell ref="A396:H396"/>
    <mergeCell ref="F360:G360"/>
    <mergeCell ref="F361:G361"/>
    <mergeCell ref="F362:G362"/>
    <mergeCell ref="F363:G363"/>
    <mergeCell ref="F364:G364"/>
    <mergeCell ref="F365:G365"/>
    <mergeCell ref="F369:G369"/>
    <mergeCell ref="F356:G356"/>
    <mergeCell ref="F357:G357"/>
    <mergeCell ref="F355:G355"/>
    <mergeCell ref="F316:G316"/>
    <mergeCell ref="F317:G317"/>
    <mergeCell ref="F318:G318"/>
    <mergeCell ref="F319:G319"/>
    <mergeCell ref="F321:G321"/>
    <mergeCell ref="F322:G322"/>
    <mergeCell ref="A342:E342"/>
    <mergeCell ref="F310:G310"/>
    <mergeCell ref="F311:G311"/>
    <mergeCell ref="F312:G312"/>
    <mergeCell ref="F313:G313"/>
    <mergeCell ref="F314:G314"/>
    <mergeCell ref="F315:G315"/>
    <mergeCell ref="A345:H345"/>
    <mergeCell ref="A343:C343"/>
    <mergeCell ref="A344:C344"/>
    <mergeCell ref="A346:H346"/>
    <mergeCell ref="A347:H347"/>
    <mergeCell ref="A348:H348"/>
    <mergeCell ref="C349:H349"/>
    <mergeCell ref="C350:H350"/>
    <mergeCell ref="F354:G354"/>
    <mergeCell ref="A297:H297"/>
    <mergeCell ref="A298:H298"/>
    <mergeCell ref="F266:G266"/>
    <mergeCell ref="F267:G267"/>
    <mergeCell ref="F268:G268"/>
    <mergeCell ref="F269:G269"/>
    <mergeCell ref="F270:G270"/>
    <mergeCell ref="F272:G272"/>
    <mergeCell ref="F260:G260"/>
    <mergeCell ref="F261:G261"/>
    <mergeCell ref="F262:G262"/>
    <mergeCell ref="F263:G263"/>
    <mergeCell ref="F264:G264"/>
    <mergeCell ref="F265:G265"/>
    <mergeCell ref="F271:G271"/>
    <mergeCell ref="A295:H295"/>
    <mergeCell ref="A296:H296"/>
    <mergeCell ref="F274:G274"/>
    <mergeCell ref="F275:G275"/>
    <mergeCell ref="F276:G276"/>
    <mergeCell ref="D286:F286"/>
    <mergeCell ref="A292:E292"/>
    <mergeCell ref="A293:C293"/>
    <mergeCell ref="A294:C294"/>
    <mergeCell ref="F256:G256"/>
    <mergeCell ref="F257:G257"/>
    <mergeCell ref="F224:G224"/>
    <mergeCell ref="F225:G225"/>
    <mergeCell ref="F226:G226"/>
    <mergeCell ref="D236:F236"/>
    <mergeCell ref="A242:E242"/>
    <mergeCell ref="A243:C243"/>
    <mergeCell ref="F217:G217"/>
    <mergeCell ref="F218:G218"/>
    <mergeCell ref="F219:G219"/>
    <mergeCell ref="F220:G220"/>
    <mergeCell ref="F221:G221"/>
    <mergeCell ref="F222:G222"/>
    <mergeCell ref="C249:H249"/>
    <mergeCell ref="F254:G254"/>
    <mergeCell ref="F255:G255"/>
    <mergeCell ref="A244:C244"/>
    <mergeCell ref="A245:H245"/>
    <mergeCell ref="A246:H246"/>
    <mergeCell ref="A247:H247"/>
    <mergeCell ref="A248:H248"/>
    <mergeCell ref="C250:H250"/>
    <mergeCell ref="F211:G211"/>
    <mergeCell ref="F212:G212"/>
    <mergeCell ref="F213:G213"/>
    <mergeCell ref="F214:G214"/>
    <mergeCell ref="F215:G215"/>
    <mergeCell ref="F216:G216"/>
    <mergeCell ref="C199:H199"/>
    <mergeCell ref="C200:H200"/>
    <mergeCell ref="F204:G204"/>
    <mergeCell ref="F205:G205"/>
    <mergeCell ref="F207:G207"/>
    <mergeCell ref="F210:G210"/>
    <mergeCell ref="F206:G206"/>
    <mergeCell ref="A193:C193"/>
    <mergeCell ref="A194:C194"/>
    <mergeCell ref="A195:H195"/>
    <mergeCell ref="A196:H196"/>
    <mergeCell ref="A197:H197"/>
    <mergeCell ref="A198:H198"/>
    <mergeCell ref="F172:G172"/>
    <mergeCell ref="F174:G174"/>
    <mergeCell ref="F175:G175"/>
    <mergeCell ref="F176:G176"/>
    <mergeCell ref="D186:F186"/>
    <mergeCell ref="A192:E192"/>
    <mergeCell ref="F166:G166"/>
    <mergeCell ref="F167:G167"/>
    <mergeCell ref="F168:G168"/>
    <mergeCell ref="F169:G169"/>
    <mergeCell ref="F170:G170"/>
    <mergeCell ref="F171:G171"/>
    <mergeCell ref="F160:G160"/>
    <mergeCell ref="F161:G161"/>
    <mergeCell ref="F162:G162"/>
    <mergeCell ref="F163:G163"/>
    <mergeCell ref="F164:G164"/>
    <mergeCell ref="F165:G165"/>
    <mergeCell ref="A149:H149"/>
    <mergeCell ref="C150:H150"/>
    <mergeCell ref="C151:H151"/>
    <mergeCell ref="F155:G155"/>
    <mergeCell ref="F156:G156"/>
    <mergeCell ref="F157:G157"/>
    <mergeCell ref="A143:E143"/>
    <mergeCell ref="A144:C144"/>
    <mergeCell ref="A145:C145"/>
    <mergeCell ref="A146:H146"/>
    <mergeCell ref="A147:H147"/>
    <mergeCell ref="A148:H148"/>
    <mergeCell ref="F122:G122"/>
    <mergeCell ref="F123:G123"/>
    <mergeCell ref="F125:G125"/>
    <mergeCell ref="F126:G126"/>
    <mergeCell ref="F127:G127"/>
    <mergeCell ref="D137:F137"/>
    <mergeCell ref="F116:G116"/>
    <mergeCell ref="F117:G117"/>
    <mergeCell ref="F118:G118"/>
    <mergeCell ref="F119:G119"/>
    <mergeCell ref="F120:G120"/>
    <mergeCell ref="F121:G121"/>
    <mergeCell ref="F108:G108"/>
    <mergeCell ref="F111:G111"/>
    <mergeCell ref="F112:G112"/>
    <mergeCell ref="F113:G113"/>
    <mergeCell ref="F114:G114"/>
    <mergeCell ref="F115:G115"/>
    <mergeCell ref="A99:H99"/>
    <mergeCell ref="A100:H100"/>
    <mergeCell ref="C101:H101"/>
    <mergeCell ref="C102:H102"/>
    <mergeCell ref="F106:G106"/>
    <mergeCell ref="F107:G107"/>
    <mergeCell ref="D88:F88"/>
    <mergeCell ref="A94:E94"/>
    <mergeCell ref="A95:C95"/>
    <mergeCell ref="A96:C96"/>
    <mergeCell ref="A97:H97"/>
    <mergeCell ref="A98:H98"/>
    <mergeCell ref="F72:G72"/>
    <mergeCell ref="F73:G73"/>
    <mergeCell ref="F74:G74"/>
    <mergeCell ref="F76:G76"/>
    <mergeCell ref="F77:G77"/>
    <mergeCell ref="F78:G78"/>
    <mergeCell ref="F66:G66"/>
    <mergeCell ref="F67:G67"/>
    <mergeCell ref="F68:G68"/>
    <mergeCell ref="F69:G69"/>
    <mergeCell ref="F70:G70"/>
    <mergeCell ref="F71:G71"/>
    <mergeCell ref="F58:G58"/>
    <mergeCell ref="F59:G59"/>
    <mergeCell ref="F62:G62"/>
    <mergeCell ref="F63:G63"/>
    <mergeCell ref="F64:G64"/>
    <mergeCell ref="F65:G65"/>
    <mergeCell ref="A49:H49"/>
    <mergeCell ref="A50:H50"/>
    <mergeCell ref="A51:H51"/>
    <mergeCell ref="C52:H52"/>
    <mergeCell ref="C53:H53"/>
    <mergeCell ref="F57:G57"/>
    <mergeCell ref="F29:G29"/>
    <mergeCell ref="D39:F39"/>
    <mergeCell ref="A45:E45"/>
    <mergeCell ref="A46:C46"/>
    <mergeCell ref="A47:C47"/>
    <mergeCell ref="A48:H48"/>
    <mergeCell ref="F24:G24"/>
    <mergeCell ref="F25:G25"/>
    <mergeCell ref="F27:G27"/>
    <mergeCell ref="F28:G28"/>
    <mergeCell ref="F18:G18"/>
    <mergeCell ref="F19:G19"/>
    <mergeCell ref="F20:G20"/>
    <mergeCell ref="F21:G21"/>
    <mergeCell ref="F22:G22"/>
    <mergeCell ref="F23:G23"/>
    <mergeCell ref="F10:G10"/>
    <mergeCell ref="F11:G11"/>
    <mergeCell ref="F12:G12"/>
    <mergeCell ref="F15:G15"/>
    <mergeCell ref="F16:G16"/>
    <mergeCell ref="F17:G17"/>
    <mergeCell ref="A1:H1"/>
    <mergeCell ref="A2:H2"/>
    <mergeCell ref="A3:H3"/>
    <mergeCell ref="A4:H4"/>
    <mergeCell ref="C5:H5"/>
    <mergeCell ref="C6:H6"/>
    <mergeCell ref="F657:G657"/>
    <mergeCell ref="F660:G660"/>
    <mergeCell ref="F661:G661"/>
    <mergeCell ref="F662:G662"/>
    <mergeCell ref="F663:G663"/>
    <mergeCell ref="F664:G664"/>
    <mergeCell ref="F665:G665"/>
    <mergeCell ref="F666:G666"/>
    <mergeCell ref="A645:H645"/>
    <mergeCell ref="A646:H646"/>
    <mergeCell ref="A647:H647"/>
    <mergeCell ref="A648:H648"/>
    <mergeCell ref="C649:H649"/>
    <mergeCell ref="C650:H650"/>
    <mergeCell ref="F654:G654"/>
    <mergeCell ref="F655:G655"/>
    <mergeCell ref="F656:G656"/>
    <mergeCell ref="F667:G667"/>
    <mergeCell ref="F668:G668"/>
    <mergeCell ref="F669:G669"/>
    <mergeCell ref="F670:G670"/>
    <mergeCell ref="F671:G671"/>
    <mergeCell ref="F673:G673"/>
    <mergeCell ref="F674:G674"/>
    <mergeCell ref="F675:G675"/>
    <mergeCell ref="D685:F685"/>
    <mergeCell ref="A691:E691"/>
    <mergeCell ref="A692:C692"/>
    <mergeCell ref="A693:C693"/>
    <mergeCell ref="A694:H694"/>
    <mergeCell ref="A695:H695"/>
    <mergeCell ref="A696:H696"/>
    <mergeCell ref="A697:H697"/>
    <mergeCell ref="C698:H698"/>
    <mergeCell ref="C699:H699"/>
    <mergeCell ref="F719:G719"/>
    <mergeCell ref="F721:G721"/>
    <mergeCell ref="F722:G722"/>
    <mergeCell ref="F724:G724"/>
    <mergeCell ref="F725:G725"/>
    <mergeCell ref="F720:G720"/>
    <mergeCell ref="F703:G703"/>
    <mergeCell ref="F704:G704"/>
    <mergeCell ref="F705:G705"/>
    <mergeCell ref="F706:G706"/>
    <mergeCell ref="F709:G709"/>
    <mergeCell ref="F710:G710"/>
    <mergeCell ref="F711:G711"/>
    <mergeCell ref="F712:G712"/>
    <mergeCell ref="F718:G718"/>
    <mergeCell ref="F713:G713"/>
    <mergeCell ref="F714:G714"/>
    <mergeCell ref="F715:G715"/>
    <mergeCell ref="F716:G716"/>
    <mergeCell ref="F717:G717"/>
    <mergeCell ref="C749:H749"/>
    <mergeCell ref="C750:H750"/>
    <mergeCell ref="F754:G754"/>
    <mergeCell ref="F755:G755"/>
    <mergeCell ref="F756:G756"/>
    <mergeCell ref="F761:G761"/>
    <mergeCell ref="F764:G764"/>
    <mergeCell ref="F765:G765"/>
    <mergeCell ref="F726:G726"/>
    <mergeCell ref="D736:F736"/>
    <mergeCell ref="A742:E742"/>
    <mergeCell ref="A743:C743"/>
    <mergeCell ref="A744:C744"/>
    <mergeCell ref="A745:H745"/>
    <mergeCell ref="A746:H746"/>
    <mergeCell ref="A747:H747"/>
    <mergeCell ref="A748:H748"/>
    <mergeCell ref="F772:G772"/>
    <mergeCell ref="F773:G773"/>
    <mergeCell ref="F774:G774"/>
    <mergeCell ref="D784:F784"/>
    <mergeCell ref="A790:E790"/>
    <mergeCell ref="A791:C791"/>
    <mergeCell ref="A792:C792"/>
    <mergeCell ref="F757:G757"/>
    <mergeCell ref="F758:G758"/>
    <mergeCell ref="F759:G759"/>
    <mergeCell ref="F760:G760"/>
    <mergeCell ref="F766:G766"/>
    <mergeCell ref="F767:G767"/>
    <mergeCell ref="F768:G768"/>
    <mergeCell ref="F769:G769"/>
    <mergeCell ref="F770:G770"/>
  </mergeCells>
  <pageMargins left="1.299212598425197" right="0.70866141732283472" top="0.74803149606299213" bottom="0.74803149606299213" header="0.31496062992125984" footer="0.31496062992125984"/>
  <pageSetup scale="70" orientation="portrait" r:id="rId1"/>
  <rowBreaks count="15" manualBreakCount="15">
    <brk id="47" max="7" man="1"/>
    <brk id="96" max="7" man="1"/>
    <brk id="145" max="7" man="1"/>
    <brk id="194" max="7" man="1"/>
    <brk id="244" max="7" man="1"/>
    <brk id="294" max="7" man="1"/>
    <brk id="344" max="7" man="1"/>
    <brk id="394" max="7" man="1"/>
    <brk id="444" max="7" man="1"/>
    <brk id="494" max="7" man="1"/>
    <brk id="544" max="7" man="1"/>
    <brk id="594" max="7" man="1"/>
    <brk id="644" max="7" man="1"/>
    <brk id="693" max="7" man="1"/>
    <brk id="744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APU SENA TOLIMA </vt:lpstr>
      <vt:lpstr>'APU SENA TOLIMA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2023-11-14T21:34:22Z</dcterms:modified>
</cp:coreProperties>
</file>