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70771D9D-9CEF-4661-BBD8-509C6324B058}" xr6:coauthVersionLast="47" xr6:coauthVersionMax="47" xr10:uidLastSave="{00000000-0000-0000-0000-000000000000}"/>
  <bookViews>
    <workbookView xWindow="-120" yWindow="-120" windowWidth="21840" windowHeight="13140" activeTab="1" xr2:uid="{3E06712A-6A33-47A6-93F5-3D0F625D917C}"/>
  </bookViews>
  <sheets>
    <sheet name="CRO. INICIAL" sheetId="7" r:id="rId1"/>
    <sheet name="REPROGRAMACION" sheetId="8" r:id="rId2"/>
  </sheets>
  <definedNames>
    <definedName name="TIPO_MATERI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E37" i="8" l="1"/>
  <c r="DL66" i="8"/>
  <c r="DE66" i="8"/>
  <c r="CX74" i="8"/>
  <c r="CQ75" i="8"/>
  <c r="CC81" i="8"/>
  <c r="CJ81" i="8"/>
  <c r="CQ81" i="8"/>
  <c r="CC79" i="8"/>
  <c r="CJ79" i="8"/>
  <c r="CQ79" i="8"/>
  <c r="BV81" i="8"/>
  <c r="BV79" i="8"/>
  <c r="DS28" i="8"/>
  <c r="DS30" i="8"/>
  <c r="DS32" i="8"/>
  <c r="DS34" i="8"/>
  <c r="DT34" i="8" s="1"/>
  <c r="DS36" i="8"/>
  <c r="DS38" i="8"/>
  <c r="DT38" i="8" s="1"/>
  <c r="DS40" i="8"/>
  <c r="DS41" i="8"/>
  <c r="DS43" i="8"/>
  <c r="DT43" i="8" s="1"/>
  <c r="DS45" i="8"/>
  <c r="DS47" i="8"/>
  <c r="DT47" i="8" s="1"/>
  <c r="DS48" i="8"/>
  <c r="DS49" i="8"/>
  <c r="DT49" i="8" s="1"/>
  <c r="DS51" i="8"/>
  <c r="DS53" i="8"/>
  <c r="DT53" i="8" s="1"/>
  <c r="DS55" i="8"/>
  <c r="DS56" i="8"/>
  <c r="DS57" i="8"/>
  <c r="DT57" i="8" s="1"/>
  <c r="DS58" i="8"/>
  <c r="DT58" i="8" s="1"/>
  <c r="DS60" i="8"/>
  <c r="DS62" i="8"/>
  <c r="DT62" i="8" s="1"/>
  <c r="DS63" i="8"/>
  <c r="DT63" i="8" s="1"/>
  <c r="DS65" i="8"/>
  <c r="DT65" i="8" s="1"/>
  <c r="DS67" i="8"/>
  <c r="DT67" i="8" s="1"/>
  <c r="DS69" i="8"/>
  <c r="DT69" i="8" s="1"/>
  <c r="BH53" i="8"/>
  <c r="AM53" i="8"/>
  <c r="CX93" i="8"/>
  <c r="DV32" i="8"/>
  <c r="DV31" i="8"/>
  <c r="DV30" i="8"/>
  <c r="DT36" i="8"/>
  <c r="DT40" i="8"/>
  <c r="DT60" i="8"/>
  <c r="DS26" i="8"/>
  <c r="DT26" i="8" s="1"/>
  <c r="DT41" i="8"/>
  <c r="DS20" i="8"/>
  <c r="DT20" i="8" s="1"/>
  <c r="DT18" i="8"/>
  <c r="DT22" i="8"/>
  <c r="DT24" i="8"/>
  <c r="DT28" i="8"/>
  <c r="DT30" i="8"/>
  <c r="DT32" i="8"/>
  <c r="DT45" i="8"/>
  <c r="DT51" i="8"/>
  <c r="DT55" i="8"/>
  <c r="AM17" i="7"/>
  <c r="F17" i="8" l="1"/>
  <c r="F19" i="8"/>
  <c r="CX19" i="8" s="1"/>
  <c r="DS19" i="8" s="1"/>
  <c r="DT19" i="8" s="1"/>
  <c r="F21" i="8"/>
  <c r="CX21" i="8" s="1"/>
  <c r="DS21" i="8" s="1"/>
  <c r="DT21" i="8" s="1"/>
  <c r="F23" i="8"/>
  <c r="CC24" i="8" s="1"/>
  <c r="F25" i="8"/>
  <c r="F27" i="8"/>
  <c r="CX27" i="8" s="1"/>
  <c r="DS27" i="8" s="1"/>
  <c r="DT27" i="8" s="1"/>
  <c r="F29" i="8"/>
  <c r="DL29" i="8" s="1"/>
  <c r="F31" i="8"/>
  <c r="DL31" i="8" s="1"/>
  <c r="DS31" i="8" s="1"/>
  <c r="DT31" i="8" s="1"/>
  <c r="F33" i="8"/>
  <c r="DE33" i="8" s="1"/>
  <c r="DS33" i="8" s="1"/>
  <c r="DT33" i="8" s="1"/>
  <c r="F35" i="8"/>
  <c r="DL35" i="8" s="1"/>
  <c r="DS35" i="8" s="1"/>
  <c r="DT35" i="8" s="1"/>
  <c r="F37" i="8"/>
  <c r="DS37" i="8" s="1"/>
  <c r="DT37" i="8" s="1"/>
  <c r="F39" i="8"/>
  <c r="DL39" i="8" s="1"/>
  <c r="DS39" i="8" s="1"/>
  <c r="DT39" i="8" s="1"/>
  <c r="F42" i="8"/>
  <c r="DE42" i="8" s="1"/>
  <c r="DS42" i="8" s="1"/>
  <c r="DT42" i="8" s="1"/>
  <c r="F44" i="8"/>
  <c r="F46" i="8"/>
  <c r="DL46" i="8" s="1"/>
  <c r="DS46" i="8" s="1"/>
  <c r="DT46" i="8" s="1"/>
  <c r="F48" i="8"/>
  <c r="DT48" i="8" s="1"/>
  <c r="F50" i="8"/>
  <c r="F52" i="8"/>
  <c r="F54" i="8"/>
  <c r="DL54" i="8" s="1"/>
  <c r="DS54" i="8" s="1"/>
  <c r="DT54" i="8" s="1"/>
  <c r="F56" i="8"/>
  <c r="DT56" i="8" s="1"/>
  <c r="F59" i="8"/>
  <c r="DL59" i="8" s="1"/>
  <c r="DS59" i="8" s="1"/>
  <c r="DT59" i="8" s="1"/>
  <c r="F61" i="8"/>
  <c r="DL61" i="8" s="1"/>
  <c r="DS61" i="8" s="1"/>
  <c r="DT61" i="8" s="1"/>
  <c r="F64" i="8"/>
  <c r="F66" i="8"/>
  <c r="F68" i="8"/>
  <c r="F70" i="8"/>
  <c r="DE70" i="8" s="1"/>
  <c r="DS70" i="8" s="1"/>
  <c r="DT70" i="8" s="1"/>
  <c r="DS23" i="8" l="1"/>
  <c r="DT23" i="8" s="1"/>
  <c r="CX64" i="8"/>
  <c r="DE64" i="8"/>
  <c r="DS64" i="8" s="1"/>
  <c r="DT64" i="8" s="1"/>
  <c r="DS29" i="8"/>
  <c r="DT29" i="8" s="1"/>
  <c r="CX52" i="8"/>
  <c r="DL52" i="8"/>
  <c r="DE52" i="8"/>
  <c r="DL44" i="8"/>
  <c r="DE44" i="8"/>
  <c r="DS44" i="8" s="1"/>
  <c r="DT44" i="8" s="1"/>
  <c r="DL68" i="8"/>
  <c r="DE68" i="8"/>
  <c r="DS68" i="8" s="1"/>
  <c r="DT68" i="8" s="1"/>
  <c r="DE50" i="8"/>
  <c r="DL50" i="8"/>
  <c r="DE25" i="8"/>
  <c r="CX25" i="8"/>
  <c r="DS25" i="8" s="1"/>
  <c r="DT25" i="8" s="1"/>
  <c r="F72" i="8"/>
  <c r="DS52" i="8" l="1"/>
  <c r="DT52" i="8" s="1"/>
  <c r="DS50" i="8"/>
  <c r="DT50" i="8" s="1"/>
  <c r="DS66" i="8"/>
  <c r="DT66" i="8" s="1"/>
  <c r="G66" i="8"/>
  <c r="G68" i="8"/>
  <c r="G70" i="8"/>
  <c r="G64" i="8"/>
  <c r="H70" i="8" l="1"/>
  <c r="H68" i="8"/>
  <c r="H66" i="8"/>
  <c r="H64" i="8"/>
  <c r="AF18" i="8" l="1"/>
  <c r="BV18" i="8" l="1"/>
  <c r="DL93" i="8"/>
  <c r="DE93" i="8"/>
  <c r="F80" i="8"/>
  <c r="F78" i="8"/>
  <c r="J74" i="8"/>
  <c r="E74" i="8"/>
  <c r="F74" i="8" s="1"/>
  <c r="G61" i="8"/>
  <c r="G59" i="8"/>
  <c r="G56" i="8"/>
  <c r="G54" i="8"/>
  <c r="G52" i="8"/>
  <c r="G50" i="8"/>
  <c r="G48" i="8"/>
  <c r="G46" i="8"/>
  <c r="G44" i="8"/>
  <c r="G42" i="8"/>
  <c r="G39" i="8"/>
  <c r="G37" i="8"/>
  <c r="G35" i="8"/>
  <c r="G33" i="8"/>
  <c r="G31" i="8"/>
  <c r="DV29" i="8"/>
  <c r="G29" i="8"/>
  <c r="DV28" i="8"/>
  <c r="DV27" i="8"/>
  <c r="G27" i="8"/>
  <c r="DV26" i="8"/>
  <c r="DV25" i="8"/>
  <c r="G25" i="8"/>
  <c r="DV24" i="8"/>
  <c r="DV23" i="8"/>
  <c r="G23" i="8"/>
  <c r="DV22" i="8"/>
  <c r="DV21" i="8"/>
  <c r="G21" i="8"/>
  <c r="DV20" i="8"/>
  <c r="DV19" i="8"/>
  <c r="G19" i="8"/>
  <c r="DV18" i="8"/>
  <c r="DV17" i="8"/>
  <c r="G17" i="8"/>
  <c r="DG17" i="7"/>
  <c r="DH30" i="7"/>
  <c r="DG30" i="7"/>
  <c r="DF30" i="7"/>
  <c r="DH29" i="7"/>
  <c r="DG29" i="7"/>
  <c r="DF29" i="7"/>
  <c r="DH28" i="7"/>
  <c r="DG28" i="7"/>
  <c r="DF28" i="7"/>
  <c r="DH27" i="7"/>
  <c r="DG27" i="7"/>
  <c r="DF27" i="7"/>
  <c r="DH26" i="7"/>
  <c r="DG26" i="7"/>
  <c r="DF26" i="7"/>
  <c r="DH25" i="7"/>
  <c r="DG25" i="7"/>
  <c r="DF25" i="7"/>
  <c r="DH24" i="7"/>
  <c r="DG24" i="7"/>
  <c r="DF24" i="7"/>
  <c r="DH23" i="7"/>
  <c r="DG23" i="7"/>
  <c r="DF23" i="7"/>
  <c r="DH22" i="7"/>
  <c r="DG22" i="7"/>
  <c r="DF22" i="7"/>
  <c r="DH21" i="7"/>
  <c r="DG21" i="7"/>
  <c r="DF21" i="7"/>
  <c r="DH20" i="7"/>
  <c r="DG20" i="7"/>
  <c r="DF20" i="7"/>
  <c r="DH19" i="7"/>
  <c r="DG19" i="7"/>
  <c r="DF19" i="7"/>
  <c r="DH18" i="7"/>
  <c r="DG18" i="7"/>
  <c r="DF18" i="7"/>
  <c r="DH17" i="7"/>
  <c r="DF17" i="7"/>
  <c r="CX71" i="7"/>
  <c r="CJ71" i="7"/>
  <c r="CQ71" i="7"/>
  <c r="BV71" i="7"/>
  <c r="CC71" i="7"/>
  <c r="R71" i="7"/>
  <c r="Y71" i="7"/>
  <c r="AF71" i="7"/>
  <c r="AM71" i="7"/>
  <c r="AT71" i="7"/>
  <c r="BA71" i="7"/>
  <c r="BH71" i="7"/>
  <c r="BO71" i="7"/>
  <c r="K71" i="7"/>
  <c r="K69" i="7"/>
  <c r="R69" i="7"/>
  <c r="Y69" i="7"/>
  <c r="AF69" i="7"/>
  <c r="AM69" i="7"/>
  <c r="AT69" i="7"/>
  <c r="BA69" i="7"/>
  <c r="BH69" i="7"/>
  <c r="BO69" i="7"/>
  <c r="BV69" i="7"/>
  <c r="CC69" i="7"/>
  <c r="CJ69" i="7"/>
  <c r="CQ69" i="7"/>
  <c r="CX69" i="7"/>
  <c r="CX61" i="7"/>
  <c r="CQ61" i="7"/>
  <c r="BA59" i="7"/>
  <c r="BH59" i="7"/>
  <c r="BO59" i="7"/>
  <c r="BV59" i="7"/>
  <c r="CC59" i="7"/>
  <c r="CJ59" i="7"/>
  <c r="CQ59" i="7"/>
  <c r="AT59" i="7"/>
  <c r="CJ56" i="7"/>
  <c r="CC56" i="7"/>
  <c r="CC54" i="7"/>
  <c r="CJ54" i="7"/>
  <c r="CX50" i="7"/>
  <c r="CX52" i="7"/>
  <c r="BH52" i="7"/>
  <c r="AM52" i="7"/>
  <c r="CC50" i="7"/>
  <c r="CJ50" i="7"/>
  <c r="CQ50" i="7"/>
  <c r="CX48" i="7"/>
  <c r="CJ48" i="7"/>
  <c r="CQ48" i="7"/>
  <c r="CJ46" i="7"/>
  <c r="CQ46" i="7"/>
  <c r="CX46" i="7"/>
  <c r="CX44" i="7"/>
  <c r="CJ44" i="7"/>
  <c r="CQ44" i="7"/>
  <c r="CC44" i="7"/>
  <c r="CC42" i="7"/>
  <c r="CJ42" i="7"/>
  <c r="BV42" i="7"/>
  <c r="BV39" i="7"/>
  <c r="CC39" i="7"/>
  <c r="CJ39" i="7"/>
  <c r="BO39" i="7"/>
  <c r="CJ37" i="7"/>
  <c r="CJ35" i="7"/>
  <c r="CC35" i="7"/>
  <c r="CC33" i="7"/>
  <c r="CJ33" i="7"/>
  <c r="CQ33" i="7"/>
  <c r="BV33" i="7"/>
  <c r="BV31" i="7"/>
  <c r="CC31" i="7"/>
  <c r="BO31" i="7"/>
  <c r="BH29" i="7"/>
  <c r="BO29" i="7"/>
  <c r="BV29" i="7"/>
  <c r="BA29" i="7"/>
  <c r="BV27" i="7"/>
  <c r="BO27" i="7"/>
  <c r="BO25" i="7"/>
  <c r="BV25" i="7"/>
  <c r="BH25" i="7"/>
  <c r="BA25" i="7"/>
  <c r="BA23" i="7"/>
  <c r="AT23" i="7"/>
  <c r="AM21" i="7"/>
  <c r="AT21" i="7"/>
  <c r="AF21" i="7"/>
  <c r="AM19" i="7"/>
  <c r="AT19" i="7"/>
  <c r="AF19" i="7"/>
  <c r="AF17" i="7"/>
  <c r="CJ78" i="8" l="1"/>
  <c r="CQ78" i="8"/>
  <c r="CQ85" i="8" s="1" a="1"/>
  <c r="CQ85" i="8" s="1"/>
  <c r="CQ80" i="8"/>
  <c r="DS17" i="8"/>
  <c r="G72" i="8"/>
  <c r="Y75" i="8"/>
  <c r="BA75" i="8"/>
  <c r="AF75" i="8"/>
  <c r="BO75" i="8"/>
  <c r="BH75" i="8"/>
  <c r="AM75" i="8"/>
  <c r="K75" i="8"/>
  <c r="K93" i="8" s="1"/>
  <c r="R75" i="8"/>
  <c r="AT75" i="8"/>
  <c r="F92" i="8"/>
  <c r="AF81" i="8"/>
  <c r="BH81" i="8"/>
  <c r="AM81" i="8"/>
  <c r="BA81" i="8"/>
  <c r="BO81" i="8"/>
  <c r="K81" i="8"/>
  <c r="DL80" i="8" s="1"/>
  <c r="R81" i="8"/>
  <c r="AT81" i="8"/>
  <c r="Y81" i="8"/>
  <c r="BV78" i="8"/>
  <c r="AF79" i="8"/>
  <c r="BH79" i="8"/>
  <c r="BO79" i="8"/>
  <c r="AM79" i="8"/>
  <c r="BA79" i="8"/>
  <c r="R79" i="8"/>
  <c r="AT79" i="8"/>
  <c r="K79" i="8"/>
  <c r="DL78" i="8" s="1"/>
  <c r="DL85" i="8" s="1"/>
  <c r="Y79" i="8"/>
  <c r="H31" i="8"/>
  <c r="H33" i="8"/>
  <c r="H23" i="8"/>
  <c r="H27" i="8"/>
  <c r="H29" i="8"/>
  <c r="H42" i="8"/>
  <c r="H48" i="8"/>
  <c r="H56" i="8"/>
  <c r="H19" i="8"/>
  <c r="H46" i="8"/>
  <c r="H59" i="8"/>
  <c r="AM80" i="8"/>
  <c r="H21" i="8"/>
  <c r="H44" i="8"/>
  <c r="AT78" i="8"/>
  <c r="CC80" i="8"/>
  <c r="H25" i="8"/>
  <c r="H35" i="8"/>
  <c r="H52" i="8"/>
  <c r="H54" i="8"/>
  <c r="BH78" i="8"/>
  <c r="K80" i="8"/>
  <c r="BA80" i="8"/>
  <c r="CJ80" i="8"/>
  <c r="Y80" i="8"/>
  <c r="BH80" i="8"/>
  <c r="F89" i="8"/>
  <c r="F86" i="8" s="1"/>
  <c r="H39" i="8"/>
  <c r="AF80" i="8"/>
  <c r="BO80" i="8"/>
  <c r="H17" i="8"/>
  <c r="H50" i="8"/>
  <c r="F76" i="8"/>
  <c r="F90" i="8" s="1"/>
  <c r="R78" i="8"/>
  <c r="H37" i="8"/>
  <c r="H61" i="8"/>
  <c r="CC78" i="8"/>
  <c r="CC85" i="8" s="1" a="1"/>
  <c r="CC85" i="8" s="1"/>
  <c r="BA78" i="8"/>
  <c r="Y78" i="8"/>
  <c r="BO78" i="8"/>
  <c r="AM78" i="8"/>
  <c r="K78" i="8"/>
  <c r="AF78" i="8"/>
  <c r="F91" i="8"/>
  <c r="CW97" i="8"/>
  <c r="R80" i="8"/>
  <c r="AT80" i="8"/>
  <c r="BV80" i="8"/>
  <c r="DC65" i="7"/>
  <c r="CX84" i="7" a="1"/>
  <c r="CX84" i="7" s="1"/>
  <c r="CW88" i="7" s="1"/>
  <c r="CQ84" i="7" a="1"/>
  <c r="CQ84" i="7" s="1"/>
  <c r="CJ84" i="7" a="1"/>
  <c r="CJ84" i="7" s="1"/>
  <c r="CC84" i="7" a="1"/>
  <c r="CC84" i="7" s="1"/>
  <c r="BV84" i="7" a="1"/>
  <c r="BV84" i="7" s="1"/>
  <c r="BO84" i="7" a="1"/>
  <c r="BO84" i="7" s="1"/>
  <c r="BH84" i="7" a="1"/>
  <c r="BH84" i="7" s="1"/>
  <c r="BA84" i="7" a="1"/>
  <c r="BA84" i="7" s="1"/>
  <c r="AT84" i="7" a="1"/>
  <c r="AT84" i="7" s="1"/>
  <c r="AM84" i="7" a="1"/>
  <c r="AM84" i="7" s="1"/>
  <c r="AF84" i="7" a="1"/>
  <c r="AF84" i="7" s="1"/>
  <c r="Y84" i="7" a="1"/>
  <c r="Y84" i="7" s="1"/>
  <c r="R84" i="7" a="1"/>
  <c r="R84" i="7" s="1"/>
  <c r="K84" i="7" a="1"/>
  <c r="K84" i="7" s="1"/>
  <c r="CX76" i="7" a="1"/>
  <c r="CX76" i="7" s="1"/>
  <c r="CW80" i="7" s="1"/>
  <c r="CQ76" i="7" a="1"/>
  <c r="CQ76" i="7" s="1"/>
  <c r="CJ76" i="7" a="1"/>
  <c r="CJ76" i="7" s="1"/>
  <c r="BV76" i="7" a="1"/>
  <c r="BV76" i="7" s="1"/>
  <c r="BO76" i="7" a="1"/>
  <c r="BO76" i="7" s="1"/>
  <c r="BH76" i="7" a="1"/>
  <c r="BH76" i="7" s="1"/>
  <c r="BA76" i="7" a="1"/>
  <c r="BA76" i="7" s="1"/>
  <c r="AT76" i="7" a="1"/>
  <c r="AT76" i="7" s="1"/>
  <c r="AM76" i="7" a="1"/>
  <c r="AM76" i="7" s="1"/>
  <c r="AF76" i="7" a="1"/>
  <c r="AF76" i="7" s="1"/>
  <c r="Y76" i="7" a="1"/>
  <c r="Y76" i="7" s="1"/>
  <c r="R76" i="7" a="1"/>
  <c r="R76" i="7" s="1"/>
  <c r="K76" i="7" a="1"/>
  <c r="K76" i="7" s="1"/>
  <c r="DC71" i="7"/>
  <c r="G71" i="7"/>
  <c r="F71" i="7"/>
  <c r="F83" i="7" s="1"/>
  <c r="DC69" i="7"/>
  <c r="G69" i="7"/>
  <c r="F69" i="7"/>
  <c r="F82" i="7" s="1"/>
  <c r="J65" i="7"/>
  <c r="G65" i="7"/>
  <c r="G67" i="7" s="1"/>
  <c r="E65" i="7"/>
  <c r="F65" i="7" s="1"/>
  <c r="DC61" i="7"/>
  <c r="G61" i="7"/>
  <c r="F61" i="7"/>
  <c r="DC59" i="7"/>
  <c r="G59" i="7"/>
  <c r="F59" i="7"/>
  <c r="DC56" i="7"/>
  <c r="G56" i="7"/>
  <c r="F56" i="7"/>
  <c r="DC54" i="7"/>
  <c r="G54" i="7"/>
  <c r="F54" i="7"/>
  <c r="DC52" i="7"/>
  <c r="G52" i="7"/>
  <c r="F52" i="7"/>
  <c r="DC50" i="7"/>
  <c r="G50" i="7"/>
  <c r="F50" i="7"/>
  <c r="DC48" i="7"/>
  <c r="G48" i="7"/>
  <c r="F48" i="7"/>
  <c r="DC46" i="7"/>
  <c r="G46" i="7"/>
  <c r="F46" i="7"/>
  <c r="DC44" i="7"/>
  <c r="G44" i="7"/>
  <c r="F44" i="7"/>
  <c r="DC42" i="7"/>
  <c r="G42" i="7"/>
  <c r="F42" i="7"/>
  <c r="DC39" i="7"/>
  <c r="G39" i="7"/>
  <c r="F39" i="7"/>
  <c r="DC37" i="7"/>
  <c r="G37" i="7"/>
  <c r="F37" i="7"/>
  <c r="DC35" i="7"/>
  <c r="G35" i="7"/>
  <c r="F35" i="7"/>
  <c r="DC33" i="7"/>
  <c r="G33" i="7"/>
  <c r="F33" i="7"/>
  <c r="G31" i="7"/>
  <c r="F31" i="7"/>
  <c r="CC76" i="7" s="1" a="1"/>
  <c r="CC76" i="7" s="1"/>
  <c r="DC29" i="7"/>
  <c r="G29" i="7"/>
  <c r="F29" i="7"/>
  <c r="DC27" i="7"/>
  <c r="G27" i="7"/>
  <c r="F27" i="7"/>
  <c r="DC25" i="7"/>
  <c r="G25" i="7"/>
  <c r="F25" i="7"/>
  <c r="DC23" i="7"/>
  <c r="G23" i="7"/>
  <c r="F23" i="7"/>
  <c r="DC21" i="7"/>
  <c r="G21" i="7"/>
  <c r="F21" i="7"/>
  <c r="DC19" i="7"/>
  <c r="G19" i="7"/>
  <c r="F19" i="7"/>
  <c r="DC17" i="7"/>
  <c r="J17" i="7"/>
  <c r="G17" i="7"/>
  <c r="F17" i="7"/>
  <c r="AM93" i="8" l="1"/>
  <c r="BA93" i="8"/>
  <c r="CC75" i="8"/>
  <c r="CC93" i="8" s="1"/>
  <c r="DT17" i="8"/>
  <c r="DS72" i="8"/>
  <c r="DT72" i="8" s="1"/>
  <c r="DE80" i="8"/>
  <c r="AT93" i="8"/>
  <c r="BH93" i="8"/>
  <c r="Y93" i="8"/>
  <c r="CQ93" i="8"/>
  <c r="AF93" i="8"/>
  <c r="CJ75" i="8"/>
  <c r="CJ93" i="8" s="1"/>
  <c r="R93" i="8"/>
  <c r="BO93" i="8"/>
  <c r="BV75" i="8"/>
  <c r="BV93" i="8" s="1"/>
  <c r="CX80" i="8"/>
  <c r="DS80" i="8" s="1"/>
  <c r="DT80" i="8" s="1"/>
  <c r="CX78" i="8"/>
  <c r="DS78" i="8" s="1"/>
  <c r="DT78" i="8" s="1"/>
  <c r="DE78" i="8"/>
  <c r="DE85" i="8" s="1"/>
  <c r="G78" i="8"/>
  <c r="H78" i="8" s="1"/>
  <c r="G80" i="8"/>
  <c r="H80" i="8" s="1"/>
  <c r="Y85" i="8" a="1"/>
  <c r="Y85" i="8" s="1"/>
  <c r="F94" i="8"/>
  <c r="F83" i="8"/>
  <c r="DE95" i="8" s="1"/>
  <c r="F87" i="8"/>
  <c r="BH85" i="8" a="1"/>
  <c r="BH85" i="8" s="1"/>
  <c r="F88" i="8"/>
  <c r="F85" i="8" s="1"/>
  <c r="BV85" i="8" a="1"/>
  <c r="BV85" i="8" s="1"/>
  <c r="AF85" i="8" a="1"/>
  <c r="AF85" i="8" s="1"/>
  <c r="AM85" i="8" a="1"/>
  <c r="AM85" i="8" s="1"/>
  <c r="AT85" i="8" a="1"/>
  <c r="AT85" i="8" s="1"/>
  <c r="K85" i="8" a="1"/>
  <c r="K85" i="8" s="1"/>
  <c r="BO85" i="8" a="1"/>
  <c r="BO85" i="8" s="1"/>
  <c r="BA85" i="8" a="1"/>
  <c r="BA85" i="8" s="1"/>
  <c r="CJ85" i="8" a="1"/>
  <c r="CJ85" i="8" s="1"/>
  <c r="R85" i="8" a="1"/>
  <c r="R85" i="8" s="1"/>
  <c r="DD42" i="7"/>
  <c r="H19" i="7"/>
  <c r="H27" i="7"/>
  <c r="H35" i="7"/>
  <c r="H39" i="7"/>
  <c r="H44" i="7"/>
  <c r="H52" i="7"/>
  <c r="H61" i="7"/>
  <c r="DC31" i="7"/>
  <c r="DD31" i="7" s="1"/>
  <c r="DD35" i="7"/>
  <c r="DD46" i="7"/>
  <c r="H25" i="7"/>
  <c r="H33" i="7"/>
  <c r="H37" i="7"/>
  <c r="H42" i="7"/>
  <c r="H50" i="7"/>
  <c r="H59" i="7"/>
  <c r="H71" i="7"/>
  <c r="H23" i="7"/>
  <c r="H56" i="7"/>
  <c r="H21" i="7"/>
  <c r="DD25" i="7"/>
  <c r="DD29" i="7"/>
  <c r="H31" i="7"/>
  <c r="H54" i="7"/>
  <c r="DD59" i="7"/>
  <c r="DD61" i="7"/>
  <c r="DD19" i="7"/>
  <c r="DD52" i="7"/>
  <c r="G63" i="7"/>
  <c r="G74" i="7" s="1"/>
  <c r="H48" i="7"/>
  <c r="DD23" i="7"/>
  <c r="H29" i="7"/>
  <c r="DD33" i="7"/>
  <c r="DD39" i="7"/>
  <c r="H46" i="7"/>
  <c r="DD50" i="7"/>
  <c r="DD56" i="7"/>
  <c r="H69" i="7"/>
  <c r="DD71" i="7"/>
  <c r="DC63" i="7"/>
  <c r="DC73" i="7" s="1"/>
  <c r="DD21" i="7"/>
  <c r="DD27" i="7"/>
  <c r="DD37" i="7"/>
  <c r="DD44" i="7"/>
  <c r="DD54" i="7"/>
  <c r="AO88" i="7"/>
  <c r="F63" i="7"/>
  <c r="F80" i="7" s="1"/>
  <c r="DD17" i="7"/>
  <c r="DD48" i="7"/>
  <c r="F67" i="7"/>
  <c r="F81" i="7" s="1"/>
  <c r="DD65" i="7"/>
  <c r="K80" i="7"/>
  <c r="K81" i="7" s="1"/>
  <c r="K77" i="7"/>
  <c r="R77" i="7" s="1"/>
  <c r="Y77" i="7" s="1"/>
  <c r="AF77" i="7" s="1"/>
  <c r="AM77" i="7" s="1"/>
  <c r="AT77" i="7" s="1"/>
  <c r="BA77" i="7" s="1"/>
  <c r="BH77" i="7" s="1"/>
  <c r="BO77" i="7" s="1"/>
  <c r="BV77" i="7" s="1"/>
  <c r="CC77" i="7" s="1"/>
  <c r="CJ77" i="7" s="1"/>
  <c r="CQ77" i="7" s="1"/>
  <c r="CX77" i="7" s="1"/>
  <c r="H65" i="7"/>
  <c r="K85" i="7"/>
  <c r="R85" i="7" s="1"/>
  <c r="Y85" i="7" s="1"/>
  <c r="AF85" i="7" s="1"/>
  <c r="AM85" i="7" s="1"/>
  <c r="AT85" i="7" s="1"/>
  <c r="BA85" i="7" s="1"/>
  <c r="BH85" i="7" s="1"/>
  <c r="BO85" i="7" s="1"/>
  <c r="BV85" i="7" s="1"/>
  <c r="CC85" i="7" s="1"/>
  <c r="CJ85" i="7" s="1"/>
  <c r="CQ85" i="7" s="1"/>
  <c r="CX85" i="7" s="1"/>
  <c r="K88" i="7"/>
  <c r="K89" i="7" s="1"/>
  <c r="BS80" i="7"/>
  <c r="AO80" i="7"/>
  <c r="BS88" i="7"/>
  <c r="H17" i="7"/>
  <c r="DD69" i="7"/>
  <c r="CQ87" i="8" l="1"/>
  <c r="DS74" i="8"/>
  <c r="DT74" i="8" s="1"/>
  <c r="CX85" i="8"/>
  <c r="R95" i="8"/>
  <c r="CJ95" i="8"/>
  <c r="K97" i="8"/>
  <c r="K98" i="8" s="1"/>
  <c r="K94" i="8"/>
  <c r="R94" i="8" s="1"/>
  <c r="Y94" i="8" s="1"/>
  <c r="AF94" i="8" s="1"/>
  <c r="AM94" i="8" s="1"/>
  <c r="AT94" i="8" s="1"/>
  <c r="BA94" i="8" s="1"/>
  <c r="BH94" i="8" s="1"/>
  <c r="DL87" i="8"/>
  <c r="DE87" i="8"/>
  <c r="CC95" i="8"/>
  <c r="AM87" i="8"/>
  <c r="CJ87" i="8"/>
  <c r="R87" i="8"/>
  <c r="Y95" i="8"/>
  <c r="AT95" i="8"/>
  <c r="BO87" i="8"/>
  <c r="Y87" i="8"/>
  <c r="BA87" i="8"/>
  <c r="BH95" i="8"/>
  <c r="CX95" i="8"/>
  <c r="AF87" i="8"/>
  <c r="CC87" i="8"/>
  <c r="CQ95" i="8"/>
  <c r="BA95" i="8"/>
  <c r="AM95" i="8"/>
  <c r="BH87" i="8"/>
  <c r="BV87" i="8"/>
  <c r="AF95" i="8"/>
  <c r="K95" i="8"/>
  <c r="K96" i="8" s="1"/>
  <c r="DX17" i="8" s="1"/>
  <c r="AO89" i="8"/>
  <c r="AT87" i="8"/>
  <c r="K89" i="8"/>
  <c r="K90" i="8" s="1"/>
  <c r="K87" i="8"/>
  <c r="K88" i="8" s="1"/>
  <c r="DW17" i="8" s="1"/>
  <c r="K86" i="8"/>
  <c r="R86" i="8" s="1"/>
  <c r="Y86" i="8" s="1"/>
  <c r="AF86" i="8" s="1"/>
  <c r="AM86" i="8" s="1"/>
  <c r="AT86" i="8" s="1"/>
  <c r="BA86" i="8" s="1"/>
  <c r="BH86" i="8" s="1"/>
  <c r="BO86" i="8" s="1"/>
  <c r="BV86" i="8" s="1"/>
  <c r="CC86" i="8" s="1"/>
  <c r="CJ86" i="8" s="1"/>
  <c r="CQ86" i="8" s="1"/>
  <c r="BS89" i="8"/>
  <c r="AO89" i="7"/>
  <c r="BS89" i="7" s="1"/>
  <c r="CW89" i="7" s="1"/>
  <c r="DD63" i="7"/>
  <c r="F74" i="7"/>
  <c r="AF86" i="7" s="1"/>
  <c r="BV86" i="7"/>
  <c r="CJ86" i="7"/>
  <c r="AO81" i="7"/>
  <c r="BS81" i="7" s="1"/>
  <c r="CW81" i="7" s="1"/>
  <c r="K86" i="7"/>
  <c r="K87" i="7" s="1"/>
  <c r="AT78" i="7"/>
  <c r="BH86" i="7"/>
  <c r="F78" i="7"/>
  <c r="F79" i="7"/>
  <c r="F77" i="7"/>
  <c r="F85" i="7"/>
  <c r="CX87" i="8" l="1"/>
  <c r="CW89" i="8"/>
  <c r="R96" i="8"/>
  <c r="R88" i="8"/>
  <c r="DS82" i="8"/>
  <c r="AO90" i="8"/>
  <c r="BS90" i="8" s="1"/>
  <c r="CX86" i="7"/>
  <c r="AT86" i="7"/>
  <c r="CX78" i="7"/>
  <c r="CQ78" i="7"/>
  <c r="CJ78" i="7"/>
  <c r="BA78" i="7"/>
  <c r="AM86" i="7"/>
  <c r="AM78" i="7"/>
  <c r="Y86" i="7"/>
  <c r="Y78" i="7"/>
  <c r="H74" i="7"/>
  <c r="BH78" i="7"/>
  <c r="CQ86" i="7"/>
  <c r="BO86" i="7"/>
  <c r="AF78" i="7"/>
  <c r="R86" i="7"/>
  <c r="R87" i="7" s="1"/>
  <c r="Y87" i="7" s="1"/>
  <c r="AF87" i="7" s="1"/>
  <c r="AM87" i="7" s="1"/>
  <c r="AT87" i="7" s="1"/>
  <c r="BV78" i="7"/>
  <c r="CC86" i="7"/>
  <c r="BA86" i="7"/>
  <c r="CC78" i="7"/>
  <c r="K78" i="7"/>
  <c r="K79" i="7" s="1"/>
  <c r="BO78" i="7"/>
  <c r="R78" i="7"/>
  <c r="F76" i="7"/>
  <c r="CW90" i="8" l="1"/>
  <c r="DX18" i="8"/>
  <c r="Y96" i="8"/>
  <c r="DW18" i="8"/>
  <c r="Y88" i="8"/>
  <c r="BA87" i="7"/>
  <c r="BH87" i="7" s="1"/>
  <c r="BO87" i="7" s="1"/>
  <c r="BV87" i="7" s="1"/>
  <c r="CC87" i="7" s="1"/>
  <c r="CJ87" i="7" s="1"/>
  <c r="CQ87" i="7" s="1"/>
  <c r="CX87" i="7" s="1"/>
  <c r="R79" i="7"/>
  <c r="Y79" i="7" s="1"/>
  <c r="AF79" i="7" s="1"/>
  <c r="AM79" i="7" s="1"/>
  <c r="AT79" i="7" s="1"/>
  <c r="BA79" i="7" s="1"/>
  <c r="BH79" i="7" s="1"/>
  <c r="BO79" i="7" s="1"/>
  <c r="BV79" i="7" s="1"/>
  <c r="CC79" i="7" s="1"/>
  <c r="CJ79" i="7" s="1"/>
  <c r="CQ79" i="7" s="1"/>
  <c r="CX79" i="7" s="1"/>
  <c r="DX19" i="8" l="1"/>
  <c r="AF96" i="8"/>
  <c r="DW19" i="8"/>
  <c r="AF88" i="8"/>
  <c r="DX20" i="8" l="1"/>
  <c r="AM96" i="8"/>
  <c r="DW20" i="8"/>
  <c r="AM88" i="8"/>
  <c r="DX21" i="8" l="1"/>
  <c r="AT96" i="8"/>
  <c r="DW21" i="8"/>
  <c r="AT88" i="8"/>
  <c r="BA96" i="8" l="1"/>
  <c r="DX22" i="8"/>
  <c r="DW22" i="8"/>
  <c r="BA88" i="8"/>
  <c r="DX23" i="8" l="1"/>
  <c r="BH96" i="8"/>
  <c r="DW23" i="8"/>
  <c r="BH88" i="8"/>
  <c r="DX24" i="8" l="1"/>
  <c r="DW24" i="8"/>
  <c r="BO88" i="8"/>
  <c r="DW25" i="8" l="1"/>
  <c r="BV88" i="8"/>
  <c r="DW26" i="8" l="1"/>
  <c r="CC88" i="8"/>
  <c r="DW27" i="8" l="1"/>
  <c r="CJ88" i="8"/>
  <c r="CQ88" i="8" s="1"/>
  <c r="DW28" i="8" l="1"/>
  <c r="DL95" i="8" l="1"/>
  <c r="AO97" i="8"/>
  <c r="AO98" i="8" s="1"/>
  <c r="BO94" i="8" l="1"/>
  <c r="G74" i="8"/>
  <c r="BO95" i="8"/>
  <c r="BO96" i="8" s="1"/>
  <c r="DX25" i="8" s="1"/>
  <c r="BV94" i="8" l="1"/>
  <c r="CC94" i="8" s="1"/>
  <c r="CJ94" i="8" s="1"/>
  <c r="CQ94" i="8" s="1"/>
  <c r="CX86" i="8" s="1"/>
  <c r="H74" i="8"/>
  <c r="G76" i="8"/>
  <c r="G83" i="8" s="1"/>
  <c r="H83" i="8" s="1"/>
  <c r="BS97" i="8"/>
  <c r="BS98" i="8" s="1"/>
  <c r="CW98" i="8" s="1"/>
  <c r="BV95" i="8"/>
  <c r="BV96" i="8" s="1"/>
  <c r="DX26" i="8" l="1"/>
  <c r="CC96" i="8"/>
  <c r="CX94" i="8" l="1"/>
  <c r="DE94" i="8" s="1"/>
  <c r="DL94" i="8" s="1"/>
  <c r="DE86" i="8"/>
  <c r="DL86" i="8" s="1"/>
  <c r="CJ96" i="8"/>
  <c r="DX27" i="8"/>
  <c r="DW29" i="8" l="1"/>
  <c r="DX28" i="8"/>
  <c r="CQ96" i="8"/>
  <c r="CX88" i="8" l="1"/>
  <c r="DW30" i="8" s="1"/>
  <c r="DX29" i="8"/>
  <c r="CX96" i="8"/>
  <c r="DX30" i="8" s="1"/>
  <c r="DE88" i="8" l="1"/>
  <c r="DL88" i="8" s="1"/>
  <c r="DW32" i="8" s="1"/>
  <c r="DE96" i="8"/>
  <c r="DW31" i="8" l="1"/>
  <c r="DL96" i="8"/>
  <c r="DX31" i="8"/>
  <c r="DX32" i="8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<sst xmlns="http://schemas.openxmlformats.org/spreadsheetml/2006/main" count="307" uniqueCount="139">
  <si>
    <t>real</t>
  </si>
  <si>
    <t>Firma contrato secop</t>
  </si>
  <si>
    <t>entrega garantías secop</t>
  </si>
  <si>
    <t>Dias de ejecución</t>
  </si>
  <si>
    <t>PROYECTO:</t>
  </si>
  <si>
    <t xml:space="preserve">OBRAS DE MANTENIMIENTO, ADECUACIÓN, RECUPERACIÓN Y CONSTRUCCIÓN PARCIAL DE LA INFRAESTRUCTURA DEL ALCANTARILLADO PLUVIAL CANAL QUEBRADA LA CAÑADA, BARRIO PALMERAS, MUNICIPIO DE SAN JOSÉ DE CÚCUTA	</t>
  </si>
  <si>
    <t>Cúcucta</t>
  </si>
  <si>
    <t>FECHA</t>
  </si>
  <si>
    <t>PRESUPUESTO OFICIAL:</t>
  </si>
  <si>
    <t>CRONOGRAMA DE INVERSIONES</t>
  </si>
  <si>
    <t>MES 1</t>
  </si>
  <si>
    <t>MES 2</t>
  </si>
  <si>
    <t>MES 3</t>
  </si>
  <si>
    <t>MES 4</t>
  </si>
  <si>
    <t>ITEM</t>
  </si>
  <si>
    <t>DESCRIPCION</t>
  </si>
  <si>
    <t>UNIDAD</t>
  </si>
  <si>
    <t>CANT.</t>
  </si>
  <si>
    <t>VR. UNITAR</t>
  </si>
  <si>
    <t>VR. PARCIAL</t>
  </si>
  <si>
    <t>NUM CUADRILLAS</t>
  </si>
  <si>
    <t>PRELIMINARES</t>
  </si>
  <si>
    <t>CONCRETOS Y REFUERZOS</t>
  </si>
  <si>
    <t>VARIOS</t>
  </si>
  <si>
    <t>TOTAL COSTOS</t>
  </si>
  <si>
    <t>COSTOS DIRECTOS</t>
  </si>
  <si>
    <t>ADMINISTRACIÓN ( 24% )</t>
  </si>
  <si>
    <t>IMPREVISTOS.   ( 0,0% )</t>
  </si>
  <si>
    <t>UTILIDAD.   ( 5,0% )</t>
  </si>
  <si>
    <t>GLB</t>
  </si>
  <si>
    <t>TOTAL ESTUDIOS Y DISEÑOS</t>
  </si>
  <si>
    <t>COMPONENTE AMBIENTAL</t>
  </si>
  <si>
    <t>COMPONENTE SST</t>
  </si>
  <si>
    <t>COSTO TOTAL DEL PROYECTO</t>
  </si>
  <si>
    <t xml:space="preserve">         </t>
  </si>
  <si>
    <t>ALVARO RAMIREZ MORA</t>
  </si>
  <si>
    <t>R/L SOLUCIONES CIVILES DEL NORTE</t>
  </si>
  <si>
    <t>Cerramiento provisional tela verde hmin=2,10 m</t>
  </si>
  <si>
    <t>Localizacion, replanteo y nivelación, terreno semi-quebrado - comisión topografía</t>
  </si>
  <si>
    <t>Demolicion muros/pisos existentes en concreto reforz</t>
  </si>
  <si>
    <t xml:space="preserve">Demolicion vigas existentes </t>
  </si>
  <si>
    <t>Excavacion manual en material comun de la zona</t>
  </si>
  <si>
    <t>Excavación a maquina material comun de la zona saturado y contaminado</t>
  </si>
  <si>
    <t>Relleno compactado en material comun de la zona</t>
  </si>
  <si>
    <t>Relleno compactado material de prestamo grava de rio</t>
  </si>
  <si>
    <t>Pedraplen compacto</t>
  </si>
  <si>
    <t>Suministro e Instalación de geotextil NT 1600</t>
  </si>
  <si>
    <t>Suministro e instalación de filtro central y lateral</t>
  </si>
  <si>
    <t>Suministro e Instalación de Sub-base compactada en capas de 10 CM</t>
  </si>
  <si>
    <t xml:space="preserve">Concreto de saneamiento de 14 Mpa. </t>
  </si>
  <si>
    <t>Concreto acelerado de 28 Mpa para losas de piso</t>
  </si>
  <si>
    <t>Concreto acelerado de 28 Mpa para losas-muros laterales</t>
  </si>
  <si>
    <t>Concreto acelerado de 28 Mpa para Box Coulvert.</t>
  </si>
  <si>
    <t xml:space="preserve">acero de refuerzo varilla corrugada 420 Mpa Grado 60 </t>
  </si>
  <si>
    <t>Manejo de aguas durante ejecución de la obra</t>
  </si>
  <si>
    <t>Entibado vertical zanja excavación</t>
  </si>
  <si>
    <t>Suministro e Instalación de Concreto Ciclópeo (CON CONCRETO 28 Mpa acelerado) para cimentación de pisos y muros de contención canal - otros</t>
  </si>
  <si>
    <t>RETIRO DE MATERIAL SOBRANTE INCLUYE ACARREO Y ESCOMBRERA</t>
  </si>
  <si>
    <t>Limpieza, apertura  y sellado de juntas.</t>
  </si>
  <si>
    <t>ML</t>
  </si>
  <si>
    <t>M2</t>
  </si>
  <si>
    <t>M3</t>
  </si>
  <si>
    <t>m3</t>
  </si>
  <si>
    <t>m2</t>
  </si>
  <si>
    <t>kg</t>
  </si>
  <si>
    <t>ml</t>
  </si>
  <si>
    <t>RUTA CRITICA</t>
  </si>
  <si>
    <t>VR EJECUTADO</t>
  </si>
  <si>
    <t>% EJECUTADO</t>
  </si>
  <si>
    <t>AJUSTE DISEÑO AÑO 2013 - CANAL SECTOR CRITICO ( desde Punto Crítico 4 - sitio terminación Obras Conv 3091-2021-HASTA 100 M. AGUAS ABAJO DEL PUENTE BELISARIO (INCLUYE ESTUDIO TOPOGRAFICO, SUELOS, HIDRAULICO, ESTRUCTURAL, COMPLEMENTARIOS, PLANOS,MEMORIAS DE CALCULO, PRESUPUESTO, APU, ESPECIFICACIONES TECNICAS, MEMORIAS DE CANTIDADES). + IVA 19%</t>
  </si>
  <si>
    <t>COSTO DE OBRA SEMANAL PROGRAMADO</t>
  </si>
  <si>
    <t>COSTO DE OBRA MENSUAL PROGRAMADO</t>
  </si>
  <si>
    <t>COSTO DE OBRA ACUMULADO MENSUAL PROGRAMADO</t>
  </si>
  <si>
    <t>COSTO DE OBRA SEMANAL EJECUTADO</t>
  </si>
  <si>
    <t>COSTO TOTAL DE OBRA</t>
  </si>
  <si>
    <t>ESTUDIOS Y DISEÑOS + IVA</t>
  </si>
  <si>
    <t>PROGRAMADO</t>
  </si>
  <si>
    <t>EJECUTADO</t>
  </si>
  <si>
    <t>PENDIENTE</t>
  </si>
  <si>
    <t>DURACION ACTIVIDAD EN SEMANAS</t>
  </si>
  <si>
    <t>SEMANA 1 DEL 11/09/2023</t>
  </si>
  <si>
    <t>SEMANA 2 DEL 18/09/2023</t>
  </si>
  <si>
    <t>SEMANA 3 DEL 25/09/2023</t>
  </si>
  <si>
    <t>SEMANA 4 DEL 2/10/2023</t>
  </si>
  <si>
    <t>SEMANA 5 DEL 9/10/2023</t>
  </si>
  <si>
    <t>SEMANA 6 DEL 16/10/2023</t>
  </si>
  <si>
    <t>SEMANA 7 DEL 23/10/2023</t>
  </si>
  <si>
    <t>SEMANA 8 DEL 30/10/2023</t>
  </si>
  <si>
    <t>SEMANA 9 DEL 6/11/2023</t>
  </si>
  <si>
    <t>SEMANA 10 DEL 13/11/2023</t>
  </si>
  <si>
    <t>SEMANA 11 DEL 20/11/2023</t>
  </si>
  <si>
    <t>SEMANA 12 DEL 27/11/2023</t>
  </si>
  <si>
    <t>SEMANA 13 DEL 4/12/2023</t>
  </si>
  <si>
    <t>SEMANA 14 DEL 11/12/2023</t>
  </si>
  <si>
    <t>COSTO DE OBRA SEMANAL ACUMULADO PROGRAMADO</t>
  </si>
  <si>
    <t>%AVANCE SEMANAL PROGRAMADO</t>
  </si>
  <si>
    <t>%AVANCE SEMANAL ACUMULADO PROGRAMADO</t>
  </si>
  <si>
    <t>COSTO DE OBRA SEMANAL ACUMULADO EJECUTADO</t>
  </si>
  <si>
    <t>%AVANCE SEMANAL EJECUTADO</t>
  </si>
  <si>
    <t>%AVANCE SEMANAL ACUMULADO EJECUTADO</t>
  </si>
  <si>
    <t>COSTO DE OBRA ACUMULADO MENSUAL EJECUTADO</t>
  </si>
  <si>
    <t>COSTO DE OBRA MENSUAL EJECUTADO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</si>
  <si>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</si>
  <si>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</si>
  <si>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</si>
  <si>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</si>
  <si>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</si>
  <si>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</si>
  <si>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</si>
  <si>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</si>
  <si>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</si>
  <si>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</si>
  <si>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</si>
  <si>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</si>
  <si>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</si>
  <si>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</si>
  <si>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</si>
  <si>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</si>
  <si>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</si>
  <si>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</si>
  <si>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</si>
  <si>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</si>
  <si>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</si>
  <si>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</si>
  <si>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SEMANA 15 DEL 18/12/2023</t>
  </si>
  <si>
    <t>ITEMS NO PREVISTOS</t>
  </si>
  <si>
    <t>NP 01</t>
  </si>
  <si>
    <t>NP 02</t>
  </si>
  <si>
    <t xml:space="preserve">NP 03 </t>
  </si>
  <si>
    <t>NP 04</t>
  </si>
  <si>
    <t>EXCAVACION A MAQUINA EN MATERIAL CONGLOMERADO</t>
  </si>
  <si>
    <t>JUNTA CONSTRUCTIVA LONGITUDINAL PARA CONCRETO ENDURECIDO A DOS EDADES</t>
  </si>
  <si>
    <t>Suministro e Instalación de Concreto Ciclópeo (CON CONCRETO 21 Mpa acelerado) para cimentación de pisos y muros de contención canal - otros</t>
  </si>
  <si>
    <t>ACARREO O TRASIEGO MECANICO INTERNO PARA SOBRANTES DE EXCAVACIONES Y MATERIALES PETREOS</t>
  </si>
  <si>
    <t>1574,68</t>
  </si>
  <si>
    <t>113,78</t>
  </si>
  <si>
    <t>501,58</t>
  </si>
  <si>
    <t>2921,20</t>
  </si>
  <si>
    <t>SEMANA 16 DEL 25/12/2023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</si>
</sst>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&quot;$&quot;#,##0"/>
    <numFmt numFmtId="166" formatCode="[$-240A]dddd\,\ dd&quot; de &quot;mmmm&quot; de &quot;yyyy;@"/>
    <numFmt numFmtId="167" formatCode="_(* #,##0.00_);_(* \(#,##0.00\);_(* &quot;-&quot;??_);_(@_)"/>
    <numFmt numFmtId="168" formatCode="_-[$$-240A]\ * #,##0.00_-;\-[$$-240A]\ * #,##0.00_-;_-[$$-240A]\ * &quot;-&quot;??_-;_-@_-"/>
    <numFmt numFmtId="169" formatCode="_-[$$-240A]\ * #,##0.00_ ;_-[$$-240A]\ * \-#,##0.00\ ;_-[$$-240A]\ * &quot;-&quot;??_ ;_-@_ "/>
    <numFmt numFmtId="170" formatCode="_(* #,##0.00_);_(* \(#,##0.00\);_(* &quot;-&quot;_);_(@_)"/>
    <numFmt numFmtId="171" formatCode="_-&quot;$&quot;\ * #,##0.0_-;\-&quot;$&quot;\ * #,##0.0_-;_-&quot;$&quot;\ * &quot;-&quot;??_-;_-@_-"/>
    <numFmt numFmtId="172" formatCode="&quot;$&quot;\ #,##0.00"/>
    <numFmt numFmtId="173" formatCode="0.00000%"/>
    <numFmt numFmtId="174" formatCode="0.000000%"/>
    <numFmt numFmtId="175" formatCode="0.000000000000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name val="Avenir Next Regular"/>
    </font>
    <font>
      <sz val="11"/>
      <color theme="1"/>
      <name val="Avenir Next Regular"/>
    </font>
    <font>
      <b/>
      <sz val="8"/>
      <name val="Avenir Next Regular"/>
    </font>
    <font>
      <sz val="8"/>
      <name val="Avenir Next Regular"/>
    </font>
    <font>
      <b/>
      <sz val="11"/>
      <name val="Calibri"/>
      <family val="2"/>
      <scheme val="minor"/>
    </font>
    <font>
      <sz val="8"/>
      <color theme="1"/>
      <name val="Avenir Next Regular"/>
    </font>
    <font>
      <sz val="12"/>
      <name val="Arial"/>
      <family val="2"/>
    </font>
    <font>
      <b/>
      <sz val="9"/>
      <color theme="1"/>
      <name val="Avenir Next Regular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5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 wrapText="1"/>
    </xf>
    <xf numFmtId="0" fontId="0" fillId="0" borderId="0" xfId="0" applyAlignment="1">
      <alignment horizontal="centerContinuous"/>
    </xf>
    <xf numFmtId="0" fontId="4" fillId="0" borderId="0" xfId="0" applyFont="1"/>
    <xf numFmtId="14" fontId="0" fillId="0" borderId="0" xfId="0" applyNumberFormat="1"/>
    <xf numFmtId="1" fontId="0" fillId="0" borderId="0" xfId="0" applyNumberFormat="1"/>
    <xf numFmtId="0" fontId="5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0" fillId="0" borderId="0" xfId="0" applyAlignment="1">
      <alignment horizontal="center"/>
    </xf>
    <xf numFmtId="17" fontId="6" fillId="0" borderId="0" xfId="0" applyNumberFormat="1" applyFont="1" applyAlignment="1">
      <alignment wrapText="1"/>
    </xf>
    <xf numFmtId="166" fontId="5" fillId="0" borderId="0" xfId="0" applyNumberFormat="1" applyFont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6" xfId="0" applyFont="1" applyBorder="1"/>
    <xf numFmtId="49" fontId="8" fillId="0" borderId="6" xfId="0" applyNumberFormat="1" applyFont="1" applyBorder="1" applyAlignment="1">
      <alignment horizontal="center" vertical="center"/>
    </xf>
    <xf numFmtId="168" fontId="8" fillId="0" borderId="6" xfId="1" applyNumberFormat="1" applyFont="1" applyFill="1" applyBorder="1" applyAlignment="1">
      <alignment vertical="center"/>
    </xf>
    <xf numFmtId="164" fontId="8" fillId="0" borderId="6" xfId="2" applyFont="1" applyFill="1" applyBorder="1" applyAlignment="1">
      <alignment vertical="center"/>
    </xf>
    <xf numFmtId="164" fontId="4" fillId="0" borderId="0" xfId="0" applyNumberFormat="1" applyFont="1"/>
    <xf numFmtId="169" fontId="4" fillId="0" borderId="0" xfId="0" applyNumberFormat="1" applyFont="1" applyAlignment="1">
      <alignment vertical="center"/>
    </xf>
    <xf numFmtId="168" fontId="7" fillId="0" borderId="6" xfId="1" applyNumberFormat="1" applyFont="1" applyFill="1" applyBorder="1" applyAlignment="1">
      <alignment vertical="center"/>
    </xf>
    <xf numFmtId="170" fontId="9" fillId="0" borderId="0" xfId="0" applyNumberFormat="1" applyFont="1"/>
    <xf numFmtId="10" fontId="8" fillId="0" borderId="6" xfId="4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164" fontId="0" fillId="0" borderId="0" xfId="2" applyFont="1"/>
    <xf numFmtId="164" fontId="0" fillId="0" borderId="0" xfId="0" applyNumberFormat="1"/>
    <xf numFmtId="0" fontId="11" fillId="0" borderId="0" xfId="0" applyFont="1"/>
    <xf numFmtId="0" fontId="2" fillId="0" borderId="16" xfId="0" applyFont="1" applyBorder="1" applyAlignment="1">
      <alignment wrapText="1"/>
    </xf>
    <xf numFmtId="167" fontId="0" fillId="0" borderId="0" xfId="1" applyFont="1"/>
    <xf numFmtId="165" fontId="12" fillId="0" borderId="0" xfId="2" applyNumberFormat="1" applyFont="1"/>
    <xf numFmtId="0" fontId="8" fillId="0" borderId="6" xfId="0" applyFont="1" applyBorder="1" applyAlignment="1">
      <alignment horizontal="center" vertical="center"/>
    </xf>
    <xf numFmtId="4" fontId="8" fillId="0" borderId="6" xfId="0" applyNumberFormat="1" applyFont="1" applyBorder="1" applyAlignment="1">
      <alignment vertical="center" wrapText="1"/>
    </xf>
    <xf numFmtId="0" fontId="8" fillId="0" borderId="6" xfId="0" applyFont="1" applyBorder="1" applyAlignment="1">
      <alignment wrapText="1"/>
    </xf>
    <xf numFmtId="9" fontId="0" fillId="0" borderId="0" xfId="4" applyFont="1"/>
    <xf numFmtId="10" fontId="0" fillId="0" borderId="0" xfId="4" applyNumberFormat="1" applyFont="1"/>
    <xf numFmtId="173" fontId="0" fillId="0" borderId="0" xfId="4" applyNumberFormat="1" applyFont="1"/>
    <xf numFmtId="174" fontId="0" fillId="0" borderId="0" xfId="4" applyNumberFormat="1" applyFont="1"/>
    <xf numFmtId="175" fontId="0" fillId="0" borderId="0" xfId="4" applyNumberFormat="1" applyFont="1"/>
    <xf numFmtId="175" fontId="0" fillId="0" borderId="0" xfId="0" applyNumberFormat="1"/>
    <xf numFmtId="170" fontId="4" fillId="0" borderId="0" xfId="0" applyNumberFormat="1" applyFont="1"/>
    <xf numFmtId="172" fontId="6" fillId="0" borderId="0" xfId="0" applyNumberFormat="1" applyFont="1"/>
    <xf numFmtId="172" fontId="5" fillId="0" borderId="0" xfId="0" applyNumberFormat="1" applyFont="1"/>
    <xf numFmtId="172" fontId="7" fillId="0" borderId="6" xfId="0" applyNumberFormat="1" applyFont="1" applyBorder="1" applyAlignment="1">
      <alignment horizontal="center" vertical="center"/>
    </xf>
    <xf numFmtId="172" fontId="8" fillId="0" borderId="6" xfId="1" applyNumberFormat="1" applyFont="1" applyFill="1" applyBorder="1" applyAlignment="1">
      <alignment vertical="center"/>
    </xf>
    <xf numFmtId="172" fontId="7" fillId="0" borderId="6" xfId="1" applyNumberFormat="1" applyFont="1" applyFill="1" applyBorder="1" applyAlignment="1">
      <alignment vertical="center"/>
    </xf>
    <xf numFmtId="172" fontId="0" fillId="0" borderId="0" xfId="0" applyNumberFormat="1"/>
    <xf numFmtId="172" fontId="7" fillId="0" borderId="0" xfId="1" applyNumberFormat="1" applyFont="1" applyFill="1" applyBorder="1" applyAlignment="1">
      <alignment vertical="center"/>
    </xf>
    <xf numFmtId="172" fontId="8" fillId="0" borderId="0" xfId="1" applyNumberFormat="1" applyFont="1" applyFill="1" applyBorder="1" applyAlignment="1">
      <alignment vertical="center"/>
    </xf>
    <xf numFmtId="172" fontId="8" fillId="0" borderId="0" xfId="0" applyNumberFormat="1" applyFont="1"/>
    <xf numFmtId="172" fontId="0" fillId="0" borderId="0" xfId="1" applyNumberFormat="1" applyFont="1"/>
    <xf numFmtId="168" fontId="7" fillId="0" borderId="6" xfId="0" applyNumberFormat="1" applyFont="1" applyBorder="1"/>
    <xf numFmtId="0" fontId="14" fillId="0" borderId="19" xfId="0" applyFont="1" applyBorder="1"/>
    <xf numFmtId="0" fontId="14" fillId="0" borderId="20" xfId="0" applyFont="1" applyBorder="1" applyAlignment="1">
      <alignment wrapText="1"/>
    </xf>
    <xf numFmtId="0" fontId="14" fillId="0" borderId="20" xfId="0" applyFont="1" applyBorder="1"/>
    <xf numFmtId="168" fontId="14" fillId="0" borderId="21" xfId="0" applyNumberFormat="1" applyFont="1" applyBorder="1"/>
    <xf numFmtId="0" fontId="13" fillId="2" borderId="8" xfId="0" applyFont="1" applyFill="1" applyBorder="1"/>
    <xf numFmtId="0" fontId="0" fillId="3" borderId="11" xfId="0" applyFill="1" applyBorder="1"/>
    <xf numFmtId="0" fontId="0" fillId="4" borderId="11" xfId="0" applyFill="1" applyBorder="1"/>
    <xf numFmtId="0" fontId="0" fillId="5" borderId="13" xfId="0" applyFill="1" applyBorder="1"/>
    <xf numFmtId="10" fontId="7" fillId="0" borderId="6" xfId="4" applyNumberFormat="1" applyFont="1" applyFill="1" applyBorder="1" applyAlignment="1">
      <alignment vertical="center"/>
    </xf>
    <xf numFmtId="10" fontId="0" fillId="0" borderId="0" xfId="0" applyNumberFormat="1"/>
    <xf numFmtId="10" fontId="6" fillId="0" borderId="0" xfId="4" applyNumberFormat="1" applyFont="1"/>
    <xf numFmtId="10" fontId="5" fillId="0" borderId="0" xfId="4" applyNumberFormat="1" applyFont="1"/>
    <xf numFmtId="10" fontId="7" fillId="0" borderId="6" xfId="4" applyNumberFormat="1" applyFont="1" applyBorder="1" applyAlignment="1">
      <alignment horizontal="center" vertical="center"/>
    </xf>
    <xf numFmtId="10" fontId="7" fillId="0" borderId="0" xfId="4" applyNumberFormat="1" applyFont="1" applyFill="1" applyBorder="1" applyAlignment="1">
      <alignment vertical="center"/>
    </xf>
    <xf numFmtId="10" fontId="8" fillId="0" borderId="0" xfId="4" applyNumberFormat="1" applyFont="1" applyFill="1" applyBorder="1" applyAlignment="1">
      <alignment vertical="center"/>
    </xf>
    <xf numFmtId="10" fontId="8" fillId="0" borderId="0" xfId="4" applyNumberFormat="1" applyFont="1" applyBorder="1"/>
    <xf numFmtId="0" fontId="7" fillId="0" borderId="3" xfId="0" applyFont="1" applyBorder="1" applyAlignment="1">
      <alignment horizontal="center" vertical="center" wrapText="1"/>
    </xf>
    <xf numFmtId="164" fontId="8" fillId="0" borderId="3" xfId="2" applyFont="1" applyFill="1" applyBorder="1" applyAlignment="1">
      <alignment vertical="center"/>
    </xf>
    <xf numFmtId="0" fontId="7" fillId="6" borderId="6" xfId="0" applyFont="1" applyFill="1" applyBorder="1" applyAlignment="1">
      <alignment horizontal="center"/>
    </xf>
    <xf numFmtId="49" fontId="8" fillId="6" borderId="19" xfId="0" applyNumberFormat="1" applyFont="1" applyFill="1" applyBorder="1" applyAlignment="1">
      <alignment horizontal="center" vertical="center"/>
    </xf>
    <xf numFmtId="168" fontId="7" fillId="6" borderId="20" xfId="1" applyNumberFormat="1" applyFont="1" applyFill="1" applyBorder="1" applyAlignment="1">
      <alignment vertical="center"/>
    </xf>
    <xf numFmtId="172" fontId="7" fillId="6" borderId="20" xfId="1" applyNumberFormat="1" applyFont="1" applyFill="1" applyBorder="1" applyAlignment="1">
      <alignment vertical="center"/>
    </xf>
    <xf numFmtId="10" fontId="7" fillId="6" borderId="21" xfId="4" applyNumberFormat="1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2" fontId="8" fillId="3" borderId="7" xfId="2" applyNumberFormat="1" applyFont="1" applyFill="1" applyBorder="1" applyAlignment="1">
      <alignment horizontal="center" vertical="center"/>
    </xf>
    <xf numFmtId="172" fontId="8" fillId="3" borderId="4" xfId="2" applyNumberFormat="1" applyFont="1" applyFill="1" applyBorder="1" applyAlignment="1">
      <alignment horizontal="center" vertical="center"/>
    </xf>
    <xf numFmtId="172" fontId="8" fillId="3" borderId="25" xfId="2" applyNumberFormat="1" applyFont="1" applyFill="1" applyBorder="1" applyAlignment="1">
      <alignment horizontal="center" vertical="center"/>
    </xf>
    <xf numFmtId="172" fontId="8" fillId="0" borderId="7" xfId="2" applyNumberFormat="1" applyFont="1" applyFill="1" applyBorder="1" applyAlignment="1">
      <alignment horizontal="center" vertical="center"/>
    </xf>
    <xf numFmtId="172" fontId="8" fillId="0" borderId="4" xfId="2" applyNumberFormat="1" applyFont="1" applyFill="1" applyBorder="1" applyAlignment="1">
      <alignment horizontal="center" vertical="center"/>
    </xf>
    <xf numFmtId="172" fontId="8" fillId="0" borderId="25" xfId="2" applyNumberFormat="1" applyFont="1" applyFill="1" applyBorder="1" applyAlignment="1">
      <alignment horizontal="center" vertical="center"/>
    </xf>
    <xf numFmtId="172" fontId="8" fillId="2" borderId="7" xfId="2" applyNumberFormat="1" applyFont="1" applyFill="1" applyBorder="1" applyAlignment="1">
      <alignment horizontal="center" vertical="center"/>
    </xf>
    <xf numFmtId="172" fontId="8" fillId="2" borderId="4" xfId="2" applyNumberFormat="1" applyFont="1" applyFill="1" applyBorder="1" applyAlignment="1">
      <alignment horizontal="center" vertical="center"/>
    </xf>
    <xf numFmtId="172" fontId="8" fillId="2" borderId="25" xfId="2" applyNumberFormat="1" applyFont="1" applyFill="1" applyBorder="1" applyAlignment="1">
      <alignment horizontal="center" vertical="center"/>
    </xf>
    <xf numFmtId="170" fontId="8" fillId="0" borderId="23" xfId="2" applyNumberFormat="1" applyFont="1" applyFill="1" applyBorder="1" applyAlignment="1">
      <alignment horizontal="center" vertical="center"/>
    </xf>
    <xf numFmtId="170" fontId="8" fillId="0" borderId="24" xfId="2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5" xfId="0" applyBorder="1" applyAlignment="1">
      <alignment horizontal="center"/>
    </xf>
    <xf numFmtId="172" fontId="8" fillId="0" borderId="11" xfId="2" applyNumberFormat="1" applyFont="1" applyFill="1" applyBorder="1" applyAlignment="1">
      <alignment horizontal="center" vertical="center"/>
    </xf>
    <xf numFmtId="172" fontId="8" fillId="0" borderId="6" xfId="2" applyNumberFormat="1" applyFont="1" applyFill="1" applyBorder="1" applyAlignment="1">
      <alignment horizontal="center" vertical="center"/>
    </xf>
    <xf numFmtId="172" fontId="8" fillId="0" borderId="12" xfId="2" applyNumberFormat="1" applyFont="1" applyFill="1" applyBorder="1" applyAlignment="1">
      <alignment horizontal="center" vertical="center"/>
    </xf>
    <xf numFmtId="172" fontId="8" fillId="2" borderId="11" xfId="2" applyNumberFormat="1" applyFont="1" applyFill="1" applyBorder="1" applyAlignment="1">
      <alignment horizontal="center" vertical="center"/>
    </xf>
    <xf numFmtId="172" fontId="8" fillId="2" borderId="6" xfId="2" applyNumberFormat="1" applyFont="1" applyFill="1" applyBorder="1" applyAlignment="1">
      <alignment horizontal="center" vertical="center"/>
    </xf>
    <xf numFmtId="172" fontId="8" fillId="2" borderId="12" xfId="2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left" wrapText="1"/>
    </xf>
    <xf numFmtId="0" fontId="7" fillId="6" borderId="4" xfId="0" applyFont="1" applyFill="1" applyBorder="1" applyAlignment="1">
      <alignment horizontal="left" wrapText="1"/>
    </xf>
    <xf numFmtId="164" fontId="8" fillId="0" borderId="23" xfId="2" applyFont="1" applyFill="1" applyBorder="1" applyAlignment="1">
      <alignment horizontal="center" vertical="center"/>
    </xf>
    <xf numFmtId="164" fontId="8" fillId="0" borderId="24" xfId="2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172" fontId="8" fillId="0" borderId="17" xfId="1" applyNumberFormat="1" applyFont="1" applyFill="1" applyBorder="1" applyAlignment="1">
      <alignment horizontal="center" vertical="center"/>
    </xf>
    <xf numFmtId="172" fontId="8" fillId="0" borderId="18" xfId="1" applyNumberFormat="1" applyFont="1" applyFill="1" applyBorder="1" applyAlignment="1">
      <alignment horizontal="center" vertical="center"/>
    </xf>
    <xf numFmtId="10" fontId="8" fillId="0" borderId="17" xfId="4" applyNumberFormat="1" applyFont="1" applyFill="1" applyBorder="1" applyAlignment="1">
      <alignment horizontal="center" vertical="center"/>
    </xf>
    <xf numFmtId="10" fontId="8" fillId="0" borderId="18" xfId="4" applyNumberFormat="1" applyFont="1" applyFill="1" applyBorder="1" applyAlignment="1">
      <alignment horizontal="center" vertical="center"/>
    </xf>
    <xf numFmtId="164" fontId="8" fillId="0" borderId="17" xfId="2" applyFont="1" applyFill="1" applyBorder="1" applyAlignment="1">
      <alignment horizontal="center" vertical="center"/>
    </xf>
    <xf numFmtId="164" fontId="8" fillId="0" borderId="18" xfId="2" applyFont="1" applyFill="1" applyBorder="1" applyAlignment="1">
      <alignment horizontal="center" vertical="center"/>
    </xf>
    <xf numFmtId="168" fontId="8" fillId="0" borderId="6" xfId="1" applyNumberFormat="1" applyFont="1" applyFill="1" applyBorder="1" applyAlignment="1">
      <alignment horizontal="left" vertical="center"/>
    </xf>
    <xf numFmtId="172" fontId="10" fillId="0" borderId="6" xfId="3" applyNumberFormat="1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0" fontId="8" fillId="0" borderId="3" xfId="4" applyNumberFormat="1" applyFont="1" applyFill="1" applyBorder="1" applyAlignment="1">
      <alignment horizontal="center" vertical="center"/>
    </xf>
    <xf numFmtId="10" fontId="8" fillId="0" borderId="4" xfId="4" applyNumberFormat="1" applyFont="1" applyFill="1" applyBorder="1" applyAlignment="1">
      <alignment horizontal="center" vertical="center"/>
    </xf>
    <xf numFmtId="10" fontId="8" fillId="0" borderId="5" xfId="4" applyNumberFormat="1" applyFont="1" applyFill="1" applyBorder="1" applyAlignment="1">
      <alignment horizontal="center" vertical="center"/>
    </xf>
    <xf numFmtId="44" fontId="8" fillId="0" borderId="3" xfId="3" applyFont="1" applyFill="1" applyBorder="1" applyAlignment="1">
      <alignment horizontal="center" vertical="center"/>
    </xf>
    <xf numFmtId="44" fontId="8" fillId="0" borderId="4" xfId="3" applyFont="1" applyFill="1" applyBorder="1" applyAlignment="1">
      <alignment horizontal="center" vertical="center"/>
    </xf>
    <xf numFmtId="44" fontId="8" fillId="0" borderId="5" xfId="3" applyFont="1" applyFill="1" applyBorder="1" applyAlignment="1">
      <alignment horizontal="center" vertical="center"/>
    </xf>
    <xf numFmtId="171" fontId="8" fillId="0" borderId="3" xfId="3" applyNumberFormat="1" applyFont="1" applyFill="1" applyBorder="1" applyAlignment="1">
      <alignment horizontal="center" vertical="center"/>
    </xf>
    <xf numFmtId="171" fontId="8" fillId="0" borderId="4" xfId="3" applyNumberFormat="1" applyFont="1" applyFill="1" applyBorder="1" applyAlignment="1">
      <alignment horizontal="center" vertical="center"/>
    </xf>
    <xf numFmtId="171" fontId="8" fillId="0" borderId="5" xfId="3" applyNumberFormat="1" applyFont="1" applyFill="1" applyBorder="1" applyAlignment="1">
      <alignment horizontal="center" vertical="center"/>
    </xf>
    <xf numFmtId="168" fontId="8" fillId="0" borderId="5" xfId="1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9" fontId="7" fillId="6" borderId="20" xfId="0" applyNumberFormat="1" applyFont="1" applyFill="1" applyBorder="1" applyAlignment="1">
      <alignment horizontal="center" vertical="center"/>
    </xf>
    <xf numFmtId="172" fontId="8" fillId="0" borderId="13" xfId="2" applyNumberFormat="1" applyFont="1" applyFill="1" applyBorder="1" applyAlignment="1">
      <alignment horizontal="center" vertical="center"/>
    </xf>
    <xf numFmtId="172" fontId="8" fillId="0" borderId="22" xfId="2" applyNumberFormat="1" applyFont="1" applyFill="1" applyBorder="1" applyAlignment="1">
      <alignment horizontal="center" vertical="center"/>
    </xf>
    <xf numFmtId="172" fontId="8" fillId="0" borderId="15" xfId="2" applyNumberFormat="1" applyFont="1" applyFill="1" applyBorder="1" applyAlignment="1">
      <alignment horizontal="center" vertical="center"/>
    </xf>
    <xf numFmtId="172" fontId="8" fillId="0" borderId="26" xfId="2" applyNumberFormat="1" applyFont="1" applyFill="1" applyBorder="1" applyAlignment="1">
      <alignment horizontal="center" vertical="center"/>
    </xf>
    <xf numFmtId="172" fontId="8" fillId="0" borderId="14" xfId="2" applyNumberFormat="1" applyFont="1" applyFill="1" applyBorder="1" applyAlignment="1">
      <alignment horizontal="center" vertical="center"/>
    </xf>
    <xf numFmtId="172" fontId="8" fillId="0" borderId="27" xfId="2" applyNumberFormat="1" applyFont="1" applyFill="1" applyBorder="1" applyAlignment="1">
      <alignment horizontal="center" vertical="center"/>
    </xf>
    <xf numFmtId="172" fontId="8" fillId="3" borderId="11" xfId="2" applyNumberFormat="1" applyFont="1" applyFill="1" applyBorder="1" applyAlignment="1">
      <alignment horizontal="center" vertical="center"/>
    </xf>
    <xf numFmtId="172" fontId="8" fillId="3" borderId="6" xfId="2" applyNumberFormat="1" applyFont="1" applyFill="1" applyBorder="1" applyAlignment="1">
      <alignment horizontal="center" vertical="center"/>
    </xf>
    <xf numFmtId="172" fontId="8" fillId="3" borderId="12" xfId="2" applyNumberFormat="1" applyFont="1" applyFill="1" applyBorder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168" fontId="8" fillId="0" borderId="17" xfId="1" applyNumberFormat="1" applyFont="1" applyFill="1" applyBorder="1" applyAlignment="1">
      <alignment horizontal="center" vertical="center"/>
    </xf>
    <xf numFmtId="168" fontId="8" fillId="0" borderId="18" xfId="1" applyNumberFormat="1" applyFont="1" applyFill="1" applyBorder="1" applyAlignment="1">
      <alignment horizontal="center" vertical="center"/>
    </xf>
    <xf numFmtId="168" fontId="7" fillId="0" borderId="17" xfId="1" applyNumberFormat="1" applyFont="1" applyFill="1" applyBorder="1" applyAlignment="1">
      <alignment horizontal="center" vertical="center"/>
    </xf>
    <xf numFmtId="168" fontId="7" fillId="0" borderId="18" xfId="1" applyNumberFormat="1" applyFont="1" applyFill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left" vertical="center" wrapText="1"/>
    </xf>
    <xf numFmtId="168" fontId="8" fillId="0" borderId="6" xfId="1" applyNumberFormat="1" applyFont="1" applyFill="1" applyBorder="1" applyAlignment="1">
      <alignment horizontal="center" vertical="center"/>
    </xf>
    <xf numFmtId="49" fontId="8" fillId="0" borderId="17" xfId="0" applyNumberFormat="1" applyFont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14" fontId="2" fillId="0" borderId="31" xfId="0" applyNumberFormat="1" applyFont="1" applyBorder="1" applyAlignment="1">
      <alignment horizontal="center"/>
    </xf>
    <xf numFmtId="14" fontId="2" fillId="0" borderId="32" xfId="0" applyNumberFormat="1" applyFont="1" applyBorder="1" applyAlignment="1">
      <alignment horizontal="center"/>
    </xf>
    <xf numFmtId="14" fontId="2" fillId="0" borderId="33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5" fillId="6" borderId="0" xfId="0" applyFont="1" applyFill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172" fontId="8" fillId="7" borderId="7" xfId="2" applyNumberFormat="1" applyFont="1" applyFill="1" applyBorder="1" applyAlignment="1">
      <alignment horizontal="center" vertical="center"/>
    </xf>
    <xf numFmtId="172" fontId="8" fillId="7" borderId="4" xfId="2" applyNumberFormat="1" applyFont="1" applyFill="1" applyBorder="1" applyAlignment="1">
      <alignment horizontal="center" vertical="center"/>
    </xf>
    <xf numFmtId="172" fontId="8" fillId="7" borderId="25" xfId="2" applyNumberFormat="1" applyFont="1" applyFill="1" applyBorder="1" applyAlignment="1">
      <alignment horizontal="center" vertical="center"/>
    </xf>
    <xf numFmtId="172" fontId="8" fillId="7" borderId="26" xfId="2" applyNumberFormat="1" applyFont="1" applyFill="1" applyBorder="1" applyAlignment="1">
      <alignment horizontal="center" vertical="center"/>
    </xf>
    <xf numFmtId="172" fontId="8" fillId="7" borderId="14" xfId="2" applyNumberFormat="1" applyFont="1" applyFill="1" applyBorder="1" applyAlignment="1">
      <alignment horizontal="center" vertical="center"/>
    </xf>
    <xf numFmtId="172" fontId="8" fillId="7" borderId="27" xfId="2" applyNumberFormat="1" applyFont="1" applyFill="1" applyBorder="1" applyAlignment="1">
      <alignment horizontal="center" vertical="center"/>
    </xf>
    <xf numFmtId="171" fontId="8" fillId="0" borderId="6" xfId="3" applyNumberFormat="1" applyFont="1" applyFill="1" applyBorder="1" applyAlignment="1">
      <alignment horizontal="center" vertical="center"/>
    </xf>
    <xf numFmtId="10" fontId="8" fillId="0" borderId="6" xfId="4" applyNumberFormat="1" applyFont="1" applyFill="1" applyBorder="1" applyAlignment="1">
      <alignment horizontal="center" vertical="center"/>
    </xf>
    <xf numFmtId="168" fontId="10" fillId="3" borderId="7" xfId="0" applyNumberFormat="1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168" fontId="15" fillId="3" borderId="7" xfId="0" applyNumberFormat="1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25" xfId="0" applyFont="1" applyFill="1" applyBorder="1" applyAlignment="1">
      <alignment horizontal="center"/>
    </xf>
    <xf numFmtId="44" fontId="8" fillId="0" borderId="6" xfId="3" applyFont="1" applyFill="1" applyBorder="1" applyAlignment="1">
      <alignment horizontal="center" vertical="center"/>
    </xf>
    <xf numFmtId="168" fontId="15" fillId="0" borderId="7" xfId="0" applyNumberFormat="1" applyFont="1" applyBorder="1" applyAlignment="1">
      <alignment horizontal="center"/>
    </xf>
    <xf numFmtId="168" fontId="15" fillId="0" borderId="7" xfId="0" applyNumberFormat="1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5" fillId="0" borderId="25" xfId="0" applyFont="1" applyFill="1" applyBorder="1" applyAlignment="1">
      <alignment horizontal="center"/>
    </xf>
  </cellXfs>
  <cellStyles count="5">
    <cellStyle name="Millares" xfId="1" builtinId="3"/>
    <cellStyle name="Millares [0]" xfId="2" builtinId="6"/>
    <cellStyle name="Moneda" xfId="3" builtinId="4"/>
    <cellStyle name="Normal" xfId="0" builtinId="0"/>
    <cellStyle name="Porcentaje" xfId="4" builtinId="5"/>
  </cellStyles>
  <dxfs count="1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'CRO. INICIAL'!$DF$17:$DF$30</c:f>
              <c:strCache>
                <c:ptCount val="14"/>
                <c:pt idx="0">
                  <c:v>SEMANA 1 DEL 11/09/2023</c:v>
                </c:pt>
                <c:pt idx="1">
                  <c:v>SEMANA 2 DEL 18/09/2023</c:v>
                </c:pt>
                <c:pt idx="2">
                  <c:v>SEMANA 3 DEL 25/09/2023</c:v>
                </c:pt>
                <c:pt idx="3">
                  <c:v>SEMANA 4 DEL 2/10/2023</c:v>
                </c:pt>
                <c:pt idx="4">
                  <c:v>SEMANA 5 DEL 9/10/2023</c:v>
                </c:pt>
                <c:pt idx="5">
                  <c:v>SEMANA 6 DEL 16/10/2023</c:v>
                </c:pt>
                <c:pt idx="6">
                  <c:v>SEMANA 7 DEL 23/10/2023</c:v>
                </c:pt>
                <c:pt idx="7">
                  <c:v>SEMANA 8 DEL 30/10/2023</c:v>
                </c:pt>
                <c:pt idx="8">
                  <c:v>SEMANA 9 DEL 6/11/2023</c:v>
                </c:pt>
                <c:pt idx="9">
                  <c:v>SEMANA 10 DEL 13/11/2023</c:v>
                </c:pt>
                <c:pt idx="10">
                  <c:v>SEMANA 11 DEL 20/11/2023</c:v>
                </c:pt>
                <c:pt idx="11">
                  <c:v>SEMANA 12 DEL 27/11/2023</c:v>
                </c:pt>
                <c:pt idx="12">
                  <c:v>SEMANA 13 DEL 4/12/2023</c:v>
                </c:pt>
                <c:pt idx="13">
                  <c:v>SEMANA 14 DEL 11/12/2023</c:v>
                </c:pt>
              </c:strCache>
            </c:strRef>
          </c:cat>
          <c:val>
            <c:numRef>
              <c:f>'CRO. INICIAL'!$DG$17:$DG$30</c:f>
              <c:numCache>
                <c:formatCode>0.00%</c:formatCode>
                <c:ptCount val="14"/>
                <c:pt idx="0">
                  <c:v>2.1236825833614921E-2</c:v>
                </c:pt>
                <c:pt idx="1">
                  <c:v>4.2473651667229842E-2</c:v>
                </c:pt>
                <c:pt idx="2">
                  <c:v>6.371047750084477E-2</c:v>
                </c:pt>
                <c:pt idx="3">
                  <c:v>9.1204265625052044E-2</c:v>
                </c:pt>
                <c:pt idx="4">
                  <c:v>0.10695037149572346</c:v>
                </c:pt>
                <c:pt idx="5">
                  <c:v>0.12195259530820729</c:v>
                </c:pt>
                <c:pt idx="6">
                  <c:v>0.14130886088188327</c:v>
                </c:pt>
                <c:pt idx="7">
                  <c:v>0.16113345144952756</c:v>
                </c:pt>
                <c:pt idx="8">
                  <c:v>0.20490848035292597</c:v>
                </c:pt>
                <c:pt idx="9">
                  <c:v>0.27148001713065967</c:v>
                </c:pt>
                <c:pt idx="10">
                  <c:v>0.45104827194763231</c:v>
                </c:pt>
                <c:pt idx="11">
                  <c:v>0.66813668134290083</c:v>
                </c:pt>
                <c:pt idx="12">
                  <c:v>0.84260608145236227</c:v>
                </c:pt>
                <c:pt idx="13">
                  <c:v>1.0000000000000002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38-4465-8E18-86D067BAA3B4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'CRO. INICIAL'!$DF$17:$DF$30</c:f>
              <c:strCache>
                <c:ptCount val="14"/>
                <c:pt idx="0">
                  <c:v>SEMANA 1 DEL 11/09/2023</c:v>
                </c:pt>
                <c:pt idx="1">
                  <c:v>SEMANA 2 DEL 18/09/2023</c:v>
                </c:pt>
                <c:pt idx="2">
                  <c:v>SEMANA 3 DEL 25/09/2023</c:v>
                </c:pt>
                <c:pt idx="3">
                  <c:v>SEMANA 4 DEL 2/10/2023</c:v>
                </c:pt>
                <c:pt idx="4">
                  <c:v>SEMANA 5 DEL 9/10/2023</c:v>
                </c:pt>
                <c:pt idx="5">
                  <c:v>SEMANA 6 DEL 16/10/2023</c:v>
                </c:pt>
                <c:pt idx="6">
                  <c:v>SEMANA 7 DEL 23/10/2023</c:v>
                </c:pt>
                <c:pt idx="7">
                  <c:v>SEMANA 8 DEL 30/10/2023</c:v>
                </c:pt>
                <c:pt idx="8">
                  <c:v>SEMANA 9 DEL 6/11/2023</c:v>
                </c:pt>
                <c:pt idx="9">
                  <c:v>SEMANA 10 DEL 13/11/2023</c:v>
                </c:pt>
                <c:pt idx="10">
                  <c:v>SEMANA 11 DEL 20/11/2023</c:v>
                </c:pt>
                <c:pt idx="11">
                  <c:v>SEMANA 12 DEL 27/11/2023</c:v>
                </c:pt>
                <c:pt idx="12">
                  <c:v>SEMANA 13 DEL 4/12/2023</c:v>
                </c:pt>
                <c:pt idx="13">
                  <c:v>SEMANA 14 DEL 11/12/2023</c:v>
                </c:pt>
              </c:strCache>
            </c:strRef>
          </c:cat>
          <c:val>
            <c:numRef>
              <c:f>'CRO. INICIAL'!$DH$17:$DH$30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38-4465-8E18-86D067BAA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1742095"/>
        <c:axId val="458608911"/>
      </c:lineChart>
      <c:catAx>
        <c:axId val="721742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8608911"/>
        <c:crosses val="autoZero"/>
        <c:auto val="1"/>
        <c:lblAlgn val="ctr"/>
        <c:lblOffset val="100"/>
        <c:noMultiLvlLbl val="0"/>
      </c:catAx>
      <c:valAx>
        <c:axId val="458608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721742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PROGRAMADO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REPROGRAMACION!$DV$17:$DV$33</c:f>
              <c:strCache>
                <c:ptCount val="16"/>
                <c:pt idx="0">
                  <c:v>SEMANA 1 DEL 11/09/2023</c:v>
                </c:pt>
                <c:pt idx="1">
                  <c:v>SEMANA 2 DEL 18/09/2023</c:v>
                </c:pt>
                <c:pt idx="2">
                  <c:v>SEMANA 3 DEL 25/09/2023</c:v>
                </c:pt>
                <c:pt idx="3">
                  <c:v>SEMANA 4 DEL 2/10/2023</c:v>
                </c:pt>
                <c:pt idx="4">
                  <c:v>SEMANA 5 DEL 9/10/2023</c:v>
                </c:pt>
                <c:pt idx="5">
                  <c:v>SEMANA 6 DEL 16/10/2023</c:v>
                </c:pt>
                <c:pt idx="6">
                  <c:v>SEMANA 7 DEL 23/10/2023</c:v>
                </c:pt>
                <c:pt idx="7">
                  <c:v>SEMANA 8 DEL 30/10/2023</c:v>
                </c:pt>
                <c:pt idx="8">
                  <c:v>SEMANA 9 DEL 6/11/2023</c:v>
                </c:pt>
                <c:pt idx="9">
                  <c:v>SEMANA 10 DEL 13/11/2023</c:v>
                </c:pt>
                <c:pt idx="10">
                  <c:v>SEMANA 11 DEL 20/11/2023</c:v>
                </c:pt>
                <c:pt idx="11">
                  <c:v>SEMANA 12 DEL 27/11/2023</c:v>
                </c:pt>
                <c:pt idx="12">
                  <c:v>SEMANA 13 DEL 4/12/2023</c:v>
                </c:pt>
                <c:pt idx="13">
                  <c:v>SEMANA 14 DEL 11/12/2023</c:v>
                </c:pt>
                <c:pt idx="14">
                  <c:v>SEMANA 15 DEL 18/12/2023</c:v>
                </c:pt>
                <c:pt idx="15">
                  <c:v>SEMANA 16 DEL 25/12/2023</c:v>
                </c:pt>
              </c:strCache>
            </c:strRef>
          </c:cat>
          <c:val>
            <c:numRef>
              <c:f>(REPROGRAMACION!$DX$17:$DX$29,REPROGRAMACION!$DW$30:$DW$33)</c:f>
              <c:numCache>
                <c:formatCode>0.00%</c:formatCode>
                <c:ptCount val="17"/>
                <c:pt idx="0">
                  <c:v>7.252957190947369E-3</c:v>
                </c:pt>
                <c:pt idx="1">
                  <c:v>1.4505914381894738E-2</c:v>
                </c:pt>
                <c:pt idx="2">
                  <c:v>2.1758871572842106E-2</c:v>
                </c:pt>
                <c:pt idx="3">
                  <c:v>3.111287250447748E-2</c:v>
                </c:pt>
                <c:pt idx="4">
                  <c:v>3.9191254412366157E-2</c:v>
                </c:pt>
                <c:pt idx="5">
                  <c:v>4.6444211603313523E-2</c:v>
                </c:pt>
                <c:pt idx="6">
                  <c:v>5.369716879426089E-2</c:v>
                </c:pt>
                <c:pt idx="7">
                  <c:v>6.1775550702149566E-2</c:v>
                </c:pt>
                <c:pt idx="8">
                  <c:v>6.9028507893096933E-2</c:v>
                </c:pt>
                <c:pt idx="9">
                  <c:v>7.6130114601403967E-2</c:v>
                </c:pt>
                <c:pt idx="10">
                  <c:v>8.3583559244986436E-2</c:v>
                </c:pt>
                <c:pt idx="11">
                  <c:v>9.0641749183339088E-2</c:v>
                </c:pt>
                <c:pt idx="12">
                  <c:v>9.769993912169174E-2</c:v>
                </c:pt>
                <c:pt idx="13">
                  <c:v>0.13019619005664948</c:v>
                </c:pt>
                <c:pt idx="14">
                  <c:v>0.5512437481875142</c:v>
                </c:pt>
                <c:pt idx="1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05-4AFD-9C47-0725A3798C3F}"/>
            </c:ext>
          </c:extLst>
        </c:ser>
        <c:ser>
          <c:idx val="1"/>
          <c:order val="1"/>
          <c:tx>
            <c:v>EJECUTADO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REPROGRAMACION!$DV$17:$DV$33</c:f>
              <c:strCache>
                <c:ptCount val="16"/>
                <c:pt idx="0">
                  <c:v>SEMANA 1 DEL 11/09/2023</c:v>
                </c:pt>
                <c:pt idx="1">
                  <c:v>SEMANA 2 DEL 18/09/2023</c:v>
                </c:pt>
                <c:pt idx="2">
                  <c:v>SEMANA 3 DEL 25/09/2023</c:v>
                </c:pt>
                <c:pt idx="3">
                  <c:v>SEMANA 4 DEL 2/10/2023</c:v>
                </c:pt>
                <c:pt idx="4">
                  <c:v>SEMANA 5 DEL 9/10/2023</c:v>
                </c:pt>
                <c:pt idx="5">
                  <c:v>SEMANA 6 DEL 16/10/2023</c:v>
                </c:pt>
                <c:pt idx="6">
                  <c:v>SEMANA 7 DEL 23/10/2023</c:v>
                </c:pt>
                <c:pt idx="7">
                  <c:v>SEMANA 8 DEL 30/10/2023</c:v>
                </c:pt>
                <c:pt idx="8">
                  <c:v>SEMANA 9 DEL 6/11/2023</c:v>
                </c:pt>
                <c:pt idx="9">
                  <c:v>SEMANA 10 DEL 13/11/2023</c:v>
                </c:pt>
                <c:pt idx="10">
                  <c:v>SEMANA 11 DEL 20/11/2023</c:v>
                </c:pt>
                <c:pt idx="11">
                  <c:v>SEMANA 12 DEL 27/11/2023</c:v>
                </c:pt>
                <c:pt idx="12">
                  <c:v>SEMANA 13 DEL 4/12/2023</c:v>
                </c:pt>
                <c:pt idx="13">
                  <c:v>SEMANA 14 DEL 11/12/2023</c:v>
                </c:pt>
                <c:pt idx="14">
                  <c:v>SEMANA 15 DEL 18/12/2023</c:v>
                </c:pt>
                <c:pt idx="15">
                  <c:v>SEMANA 16 DEL 25/12/2023</c:v>
                </c:pt>
              </c:strCache>
            </c:strRef>
          </c:cat>
          <c:val>
            <c:numRef>
              <c:f>REPROGRAMACION!$DX$17:$DX$33</c:f>
              <c:numCache>
                <c:formatCode>0.00%</c:formatCode>
                <c:ptCount val="17"/>
                <c:pt idx="0">
                  <c:v>7.252957190947369E-3</c:v>
                </c:pt>
                <c:pt idx="1">
                  <c:v>1.4505914381894738E-2</c:v>
                </c:pt>
                <c:pt idx="2">
                  <c:v>2.1758871572842106E-2</c:v>
                </c:pt>
                <c:pt idx="3">
                  <c:v>3.111287250447748E-2</c:v>
                </c:pt>
                <c:pt idx="4">
                  <c:v>3.9191254412366157E-2</c:v>
                </c:pt>
                <c:pt idx="5">
                  <c:v>4.6444211603313523E-2</c:v>
                </c:pt>
                <c:pt idx="6">
                  <c:v>5.369716879426089E-2</c:v>
                </c:pt>
                <c:pt idx="7">
                  <c:v>6.1775550702149566E-2</c:v>
                </c:pt>
                <c:pt idx="8">
                  <c:v>6.9028507893096933E-2</c:v>
                </c:pt>
                <c:pt idx="9">
                  <c:v>7.6130114601403967E-2</c:v>
                </c:pt>
                <c:pt idx="10">
                  <c:v>8.3583559244986436E-2</c:v>
                </c:pt>
                <c:pt idx="11">
                  <c:v>9.0641749183339088E-2</c:v>
                </c:pt>
                <c:pt idx="12">
                  <c:v>9.769993912169174E-2</c:v>
                </c:pt>
                <c:pt idx="13">
                  <c:v>9.769993912169174E-2</c:v>
                </c:pt>
                <c:pt idx="14">
                  <c:v>9.769993912169174E-2</c:v>
                </c:pt>
                <c:pt idx="15">
                  <c:v>9.769993912169174E-2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05-4AFD-9C47-0725A3798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1742095"/>
        <c:axId val="458608911"/>
      </c:lineChart>
      <c:catAx>
        <c:axId val="721742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8608911"/>
        <c:crosses val="autoZero"/>
        <c:auto val="1"/>
        <c:lblAlgn val="ctr"/>
        <c:lblOffset val="100"/>
        <c:noMultiLvlLbl val="0"/>
      </c:catAx>
      <c:valAx>
        <c:axId val="458608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721742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116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2" name="Line 29">
          <a:extLst>
            <a:ext uri="{FF2B5EF4-FFF2-40B4-BE49-F238E27FC236}">
              <a16:creationId xmlns:a16="http://schemas.microsoft.com/office/drawing/2014/main" id="{E6D33A04-FCB3-4507-80D3-518A6C991F37}"/>
            </a:ext>
          </a:extLst>
        </xdr:cNvPr>
        <xdr:cNvSpPr>
          <a:spLocks noChangeShapeType="1"/>
        </xdr:cNvSpPr>
      </xdr:nvSpPr>
      <xdr:spPr bwMode="auto">
        <a:xfrm>
          <a:off x="9906000" y="2341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365780</xdr:colOff>
      <xdr:row>7</xdr:row>
      <xdr:rowOff>173182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68DFD40-E3D1-4026-A962-AAB2F1A68ECF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0"/>
          <a:ext cx="6221584" cy="1524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324971</xdr:colOff>
      <xdr:row>87</xdr:row>
      <xdr:rowOff>167575</xdr:rowOff>
    </xdr:from>
    <xdr:to>
      <xdr:col>1</xdr:col>
      <xdr:colOff>2633383</xdr:colOff>
      <xdr:row>97</xdr:row>
      <xdr:rowOff>4222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E8A11D0-E384-4D44-A908-35D336461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551" b="89888" l="7983" r="94958">
                      <a14:foregroundMark x1="8403" y1="41011" x2="15546" y2="69663"/>
                      <a14:foregroundMark x1="15546" y1="69663" x2="22689" y2="71348"/>
                      <a14:foregroundMark x1="78571" y1="75843" x2="94958" y2="8146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646" y="18036475"/>
          <a:ext cx="2308412" cy="174164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88444</xdr:colOff>
      <xdr:row>90</xdr:row>
      <xdr:rowOff>138792</xdr:rowOff>
    </xdr:from>
    <xdr:to>
      <xdr:col>105</xdr:col>
      <xdr:colOff>114300</xdr:colOff>
      <xdr:row>125</xdr:row>
      <xdr:rowOff>54429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A7E7875-EE21-B950-5979-C33CC79D6C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125</xdr:row>
      <xdr:rowOff>0</xdr:rowOff>
    </xdr:from>
    <xdr:to>
      <xdr:col>9</xdr:col>
      <xdr:colOff>0</xdr:colOff>
      <xdr:row>125</xdr:row>
      <xdr:rowOff>0</xdr:rowOff>
    </xdr:to>
    <xdr:sp macro="" textlink="">
      <xdr:nvSpPr>
        <xdr:cNvPr id="2" name="Line 29">
          <a:extLst>
            <a:ext uri="{FF2B5EF4-FFF2-40B4-BE49-F238E27FC236}">
              <a16:creationId xmlns:a16="http://schemas.microsoft.com/office/drawing/2014/main" id="{77160828-E5FC-444E-8918-B63199772D53}"/>
            </a:ext>
          </a:extLst>
        </xdr:cNvPr>
        <xdr:cNvSpPr>
          <a:spLocks noChangeShapeType="1"/>
        </xdr:cNvSpPr>
      </xdr:nvSpPr>
      <xdr:spPr bwMode="auto">
        <a:xfrm>
          <a:off x="10001250" y="23412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365780</xdr:colOff>
      <xdr:row>7</xdr:row>
      <xdr:rowOff>182707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D89799-808F-4268-A650-AB3FF36704FC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0"/>
          <a:ext cx="6214130" cy="151620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324971</xdr:colOff>
      <xdr:row>96</xdr:row>
      <xdr:rowOff>167575</xdr:rowOff>
    </xdr:from>
    <xdr:to>
      <xdr:col>1</xdr:col>
      <xdr:colOff>2633383</xdr:colOff>
      <xdr:row>106</xdr:row>
      <xdr:rowOff>23270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8CE6D5-FE90-4453-8D02-6E6208DA1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551" b="89888" l="7983" r="94958">
                      <a14:foregroundMark x1="8403" y1="41011" x2="15546" y2="69663"/>
                      <a14:foregroundMark x1="15546" y1="69663" x2="22689" y2="71348"/>
                      <a14:foregroundMark x1="78571" y1="75843" x2="94958" y2="8146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646" y="18036475"/>
          <a:ext cx="2308412" cy="176069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88444</xdr:colOff>
      <xdr:row>99</xdr:row>
      <xdr:rowOff>138792</xdr:rowOff>
    </xdr:from>
    <xdr:to>
      <xdr:col>105</xdr:col>
      <xdr:colOff>114300</xdr:colOff>
      <xdr:row>134</xdr:row>
      <xdr:rowOff>54429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381A2C1-2BAC-4DB5-8495-CDD99B61E9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100</xdr:col>
      <xdr:colOff>363298</xdr:colOff>
      <xdr:row>0</xdr:row>
      <xdr:rowOff>166688</xdr:rowOff>
    </xdr:from>
    <xdr:to>
      <xdr:col>100</xdr:col>
      <xdr:colOff>376905</xdr:colOff>
      <xdr:row>100</xdr:row>
      <xdr:rowOff>30617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E2F7C883-F3EB-74E1-167E-3CE4277C8214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CxnSpPr/>
      </xdr:nvCxnSpPr>
      <xdr:spPr>
        <a:xfrm>
          <a:off x="45552619" y="166688"/>
          <a:ext cx="13607" cy="20274643"/>
        </a:xfrm>
        <a:prstGeom prst="line">
          <a:avLst/>
        </a:prstGeom>
        <a:ln w="28575">
          <a:solidFill>
            <a:srgbClr val="C0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376603</xdr:colOff>
      <xdr:row>33</xdr:row>
      <xdr:rowOff>22011</xdr:rowOff>
    </xdr:from>
    <xdr:to>
      <xdr:col>101</xdr:col>
      <xdr:colOff>356194</xdr:colOff>
      <xdr:row>47</xdr:row>
      <xdr:rowOff>144475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7569E25D-A688-1E97-D1FA-FED19A54E1A4}"/>
            </a:ext>
          </a:extLst>
        </xdr:cNvPr>
        <xdr:cNvSpPr txBox="1"/>
      </xdr:nvSpPr>
      <xdr:spPr>
        <a:xfrm rot="16200000">
          <a:off x="44334480" y="7999197"/>
          <a:ext cx="2789464" cy="360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800" b="1">
              <a:solidFill>
                <a:srgbClr val="FF0000"/>
              </a:solidFill>
            </a:rPr>
            <a:t>REPROGRAMACION No.</a:t>
          </a:r>
          <a:r>
            <a:rPr lang="es-CO" sz="1800" b="1" baseline="0">
              <a:solidFill>
                <a:srgbClr val="FF0000"/>
              </a:solidFill>
            </a:rPr>
            <a:t> 01</a:t>
          </a:r>
          <a:endParaRPr lang="es-CO" sz="18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3FA8-D088-42D1-9D72-B48DB3690151}">
  <dimension ref="A1:DH127"/>
  <sheetViews>
    <sheetView topLeftCell="A29" zoomScale="55" zoomScaleNormal="55" workbookViewId="0">
      <pane xSplit="10" topLeftCell="CK1" activePane="topRight" state="frozen"/>
      <selection pane="topRight" activeCell="CQ61" sqref="CQ61:CW61"/>
    </sheetView>
  </sheetViews>
  <sheetFormatPr baseColWidth="10" defaultRowHeight="15" x14ac:dyDescent="0.25"/>
  <cols>
    <col min="1" max="1" width="6.7109375" customWidth="1"/>
    <col min="2" max="2" width="49.140625" style="27" customWidth="1"/>
    <col min="3" max="3" width="8.5703125" bestFit="1" customWidth="1"/>
    <col min="4" max="4" width="7.140625" bestFit="1" customWidth="1"/>
    <col min="5" max="5" width="16.140625" bestFit="1" customWidth="1"/>
    <col min="6" max="6" width="20.7109375" bestFit="1" customWidth="1"/>
    <col min="7" max="7" width="14.5703125" style="49" bestFit="1" customWidth="1"/>
    <col min="8" max="8" width="13.5703125" style="38" bestFit="1" customWidth="1"/>
    <col min="9" max="9" width="13.42578125" bestFit="1" customWidth="1"/>
    <col min="10" max="10" width="11.85546875" bestFit="1" customWidth="1"/>
    <col min="11" max="17" width="5.7109375" customWidth="1"/>
    <col min="18" max="100" width="5.7109375" bestFit="1" customWidth="1"/>
    <col min="101" max="101" width="5.7109375" style="4" bestFit="1" customWidth="1"/>
    <col min="102" max="102" width="7" style="4" customWidth="1"/>
    <col min="103" max="103" width="7" customWidth="1"/>
    <col min="104" max="106" width="5.7109375" bestFit="1" customWidth="1"/>
    <col min="107" max="107" width="25.28515625" bestFit="1" customWidth="1"/>
    <col min="108" max="108" width="22.42578125" style="16" bestFit="1" customWidth="1"/>
    <col min="175" max="175" width="6.7109375" customWidth="1"/>
    <col min="176" max="176" width="41.7109375" customWidth="1"/>
    <col min="177" max="177" width="7.7109375" customWidth="1"/>
    <col min="178" max="178" width="8.7109375" customWidth="1"/>
    <col min="179" max="179" width="13.140625" customWidth="1"/>
    <col min="180" max="180" width="14.28515625" customWidth="1"/>
    <col min="181" max="181" width="23.42578125" customWidth="1"/>
    <col min="431" max="431" width="6.7109375" customWidth="1"/>
    <col min="432" max="432" width="41.7109375" customWidth="1"/>
    <col min="433" max="433" width="7.7109375" customWidth="1"/>
    <col min="434" max="434" width="8.7109375" customWidth="1"/>
    <col min="435" max="435" width="13.140625" customWidth="1"/>
    <col min="436" max="436" width="14.28515625" customWidth="1"/>
    <col min="437" max="437" width="23.42578125" customWidth="1"/>
    <col min="687" max="687" width="6.7109375" customWidth="1"/>
    <col min="688" max="688" width="41.7109375" customWidth="1"/>
    <col min="689" max="689" width="7.7109375" customWidth="1"/>
    <col min="690" max="690" width="8.7109375" customWidth="1"/>
    <col min="691" max="691" width="13.140625" customWidth="1"/>
    <col min="692" max="692" width="14.28515625" customWidth="1"/>
    <col min="693" max="693" width="23.42578125" customWidth="1"/>
    <col min="943" max="943" width="6.7109375" customWidth="1"/>
    <col min="944" max="944" width="41.7109375" customWidth="1"/>
    <col min="945" max="945" width="7.7109375" customWidth="1"/>
    <col min="946" max="946" width="8.7109375" customWidth="1"/>
    <col min="947" max="947" width="13.140625" customWidth="1"/>
    <col min="948" max="948" width="14.28515625" customWidth="1"/>
    <col min="949" max="949" width="23.42578125" customWidth="1"/>
    <col min="1199" max="1199" width="6.7109375" customWidth="1"/>
    <col min="1200" max="1200" width="41.7109375" customWidth="1"/>
    <col min="1201" max="1201" width="7.7109375" customWidth="1"/>
    <col min="1202" max="1202" width="8.7109375" customWidth="1"/>
    <col min="1203" max="1203" width="13.140625" customWidth="1"/>
    <col min="1204" max="1204" width="14.28515625" customWidth="1"/>
    <col min="1205" max="1205" width="23.42578125" customWidth="1"/>
    <col min="1455" max="1455" width="6.7109375" customWidth="1"/>
    <col min="1456" max="1456" width="41.7109375" customWidth="1"/>
    <col min="1457" max="1457" width="7.7109375" customWidth="1"/>
    <col min="1458" max="1458" width="8.7109375" customWidth="1"/>
    <col min="1459" max="1459" width="13.140625" customWidth="1"/>
    <col min="1460" max="1460" width="14.28515625" customWidth="1"/>
    <col min="1461" max="1461" width="23.42578125" customWidth="1"/>
    <col min="1711" max="1711" width="6.7109375" customWidth="1"/>
    <col min="1712" max="1712" width="41.7109375" customWidth="1"/>
    <col min="1713" max="1713" width="7.7109375" customWidth="1"/>
    <col min="1714" max="1714" width="8.7109375" customWidth="1"/>
    <col min="1715" max="1715" width="13.140625" customWidth="1"/>
    <col min="1716" max="1716" width="14.28515625" customWidth="1"/>
    <col min="1717" max="1717" width="23.42578125" customWidth="1"/>
    <col min="1967" max="1967" width="6.7109375" customWidth="1"/>
    <col min="1968" max="1968" width="41.7109375" customWidth="1"/>
    <col min="1969" max="1969" width="7.7109375" customWidth="1"/>
    <col min="1970" max="1970" width="8.7109375" customWidth="1"/>
    <col min="1971" max="1971" width="13.140625" customWidth="1"/>
    <col min="1972" max="1972" width="14.28515625" customWidth="1"/>
    <col min="1973" max="1973" width="23.42578125" customWidth="1"/>
    <col min="2223" max="2223" width="6.7109375" customWidth="1"/>
    <col min="2224" max="2224" width="41.7109375" customWidth="1"/>
    <col min="2225" max="2225" width="7.7109375" customWidth="1"/>
    <col min="2226" max="2226" width="8.7109375" customWidth="1"/>
    <col min="2227" max="2227" width="13.140625" customWidth="1"/>
    <col min="2228" max="2228" width="14.28515625" customWidth="1"/>
    <col min="2229" max="2229" width="23.42578125" customWidth="1"/>
    <col min="2479" max="2479" width="6.7109375" customWidth="1"/>
    <col min="2480" max="2480" width="41.7109375" customWidth="1"/>
    <col min="2481" max="2481" width="7.7109375" customWidth="1"/>
    <col min="2482" max="2482" width="8.7109375" customWidth="1"/>
    <col min="2483" max="2483" width="13.140625" customWidth="1"/>
    <col min="2484" max="2484" width="14.28515625" customWidth="1"/>
    <col min="2485" max="2485" width="23.42578125" customWidth="1"/>
    <col min="2735" max="2735" width="6.7109375" customWidth="1"/>
    <col min="2736" max="2736" width="41.7109375" customWidth="1"/>
    <col min="2737" max="2737" width="7.7109375" customWidth="1"/>
    <col min="2738" max="2738" width="8.7109375" customWidth="1"/>
    <col min="2739" max="2739" width="13.140625" customWidth="1"/>
    <col min="2740" max="2740" width="14.28515625" customWidth="1"/>
    <col min="2741" max="2741" width="23.42578125" customWidth="1"/>
    <col min="2991" max="2991" width="6.7109375" customWidth="1"/>
    <col min="2992" max="2992" width="41.7109375" customWidth="1"/>
    <col min="2993" max="2993" width="7.7109375" customWidth="1"/>
    <col min="2994" max="2994" width="8.7109375" customWidth="1"/>
    <col min="2995" max="2995" width="13.140625" customWidth="1"/>
    <col min="2996" max="2996" width="14.28515625" customWidth="1"/>
    <col min="2997" max="2997" width="23.42578125" customWidth="1"/>
    <col min="3247" max="3247" width="6.7109375" customWidth="1"/>
    <col min="3248" max="3248" width="41.7109375" customWidth="1"/>
    <col min="3249" max="3249" width="7.7109375" customWidth="1"/>
    <col min="3250" max="3250" width="8.7109375" customWidth="1"/>
    <col min="3251" max="3251" width="13.140625" customWidth="1"/>
    <col min="3252" max="3252" width="14.28515625" customWidth="1"/>
    <col min="3253" max="3253" width="23.42578125" customWidth="1"/>
    <col min="3503" max="3503" width="6.7109375" customWidth="1"/>
    <col min="3504" max="3504" width="41.7109375" customWidth="1"/>
    <col min="3505" max="3505" width="7.7109375" customWidth="1"/>
    <col min="3506" max="3506" width="8.7109375" customWidth="1"/>
    <col min="3507" max="3507" width="13.140625" customWidth="1"/>
    <col min="3508" max="3508" width="14.28515625" customWidth="1"/>
    <col min="3509" max="3509" width="23.42578125" customWidth="1"/>
    <col min="3759" max="3759" width="6.7109375" customWidth="1"/>
    <col min="3760" max="3760" width="41.7109375" customWidth="1"/>
    <col min="3761" max="3761" width="7.7109375" customWidth="1"/>
    <col min="3762" max="3762" width="8.7109375" customWidth="1"/>
    <col min="3763" max="3763" width="13.140625" customWidth="1"/>
    <col min="3764" max="3764" width="14.28515625" customWidth="1"/>
    <col min="3765" max="3765" width="23.42578125" customWidth="1"/>
    <col min="4015" max="4015" width="6.7109375" customWidth="1"/>
    <col min="4016" max="4016" width="41.7109375" customWidth="1"/>
    <col min="4017" max="4017" width="7.7109375" customWidth="1"/>
    <col min="4018" max="4018" width="8.7109375" customWidth="1"/>
    <col min="4019" max="4019" width="13.140625" customWidth="1"/>
    <col min="4020" max="4020" width="14.28515625" customWidth="1"/>
    <col min="4021" max="4021" width="23.42578125" customWidth="1"/>
    <col min="4271" max="4271" width="6.7109375" customWidth="1"/>
    <col min="4272" max="4272" width="41.7109375" customWidth="1"/>
    <col min="4273" max="4273" width="7.7109375" customWidth="1"/>
    <col min="4274" max="4274" width="8.7109375" customWidth="1"/>
    <col min="4275" max="4275" width="13.140625" customWidth="1"/>
    <col min="4276" max="4276" width="14.28515625" customWidth="1"/>
    <col min="4277" max="4277" width="23.42578125" customWidth="1"/>
    <col min="4527" max="4527" width="6.7109375" customWidth="1"/>
    <col min="4528" max="4528" width="41.7109375" customWidth="1"/>
    <col min="4529" max="4529" width="7.7109375" customWidth="1"/>
    <col min="4530" max="4530" width="8.7109375" customWidth="1"/>
    <col min="4531" max="4531" width="13.140625" customWidth="1"/>
    <col min="4532" max="4532" width="14.28515625" customWidth="1"/>
    <col min="4533" max="4533" width="23.42578125" customWidth="1"/>
    <col min="4783" max="4783" width="6.7109375" customWidth="1"/>
    <col min="4784" max="4784" width="41.7109375" customWidth="1"/>
    <col min="4785" max="4785" width="7.7109375" customWidth="1"/>
    <col min="4786" max="4786" width="8.7109375" customWidth="1"/>
    <col min="4787" max="4787" width="13.140625" customWidth="1"/>
    <col min="4788" max="4788" width="14.28515625" customWidth="1"/>
    <col min="4789" max="4789" width="23.42578125" customWidth="1"/>
    <col min="5039" max="5039" width="6.7109375" customWidth="1"/>
    <col min="5040" max="5040" width="41.7109375" customWidth="1"/>
    <col min="5041" max="5041" width="7.7109375" customWidth="1"/>
    <col min="5042" max="5042" width="8.7109375" customWidth="1"/>
    <col min="5043" max="5043" width="13.140625" customWidth="1"/>
    <col min="5044" max="5044" width="14.28515625" customWidth="1"/>
    <col min="5045" max="5045" width="23.42578125" customWidth="1"/>
    <col min="5295" max="5295" width="6.7109375" customWidth="1"/>
    <col min="5296" max="5296" width="41.7109375" customWidth="1"/>
    <col min="5297" max="5297" width="7.7109375" customWidth="1"/>
    <col min="5298" max="5298" width="8.7109375" customWidth="1"/>
    <col min="5299" max="5299" width="13.140625" customWidth="1"/>
    <col min="5300" max="5300" width="14.28515625" customWidth="1"/>
    <col min="5301" max="5301" width="23.42578125" customWidth="1"/>
    <col min="5551" max="5551" width="6.7109375" customWidth="1"/>
    <col min="5552" max="5552" width="41.7109375" customWidth="1"/>
    <col min="5553" max="5553" width="7.7109375" customWidth="1"/>
    <col min="5554" max="5554" width="8.7109375" customWidth="1"/>
    <col min="5555" max="5555" width="13.140625" customWidth="1"/>
    <col min="5556" max="5556" width="14.28515625" customWidth="1"/>
    <col min="5557" max="5557" width="23.42578125" customWidth="1"/>
    <col min="5807" max="5807" width="6.7109375" customWidth="1"/>
    <col min="5808" max="5808" width="41.7109375" customWidth="1"/>
    <col min="5809" max="5809" width="7.7109375" customWidth="1"/>
    <col min="5810" max="5810" width="8.7109375" customWidth="1"/>
    <col min="5811" max="5811" width="13.140625" customWidth="1"/>
    <col min="5812" max="5812" width="14.28515625" customWidth="1"/>
    <col min="5813" max="5813" width="23.42578125" customWidth="1"/>
    <col min="6063" max="6063" width="6.7109375" customWidth="1"/>
    <col min="6064" max="6064" width="41.7109375" customWidth="1"/>
    <col min="6065" max="6065" width="7.7109375" customWidth="1"/>
    <col min="6066" max="6066" width="8.7109375" customWidth="1"/>
    <col min="6067" max="6067" width="13.140625" customWidth="1"/>
    <col min="6068" max="6068" width="14.28515625" customWidth="1"/>
    <col min="6069" max="6069" width="23.42578125" customWidth="1"/>
    <col min="6319" max="6319" width="6.7109375" customWidth="1"/>
    <col min="6320" max="6320" width="41.7109375" customWidth="1"/>
    <col min="6321" max="6321" width="7.7109375" customWidth="1"/>
    <col min="6322" max="6322" width="8.7109375" customWidth="1"/>
    <col min="6323" max="6323" width="13.140625" customWidth="1"/>
    <col min="6324" max="6324" width="14.28515625" customWidth="1"/>
    <col min="6325" max="6325" width="23.42578125" customWidth="1"/>
    <col min="6575" max="6575" width="6.7109375" customWidth="1"/>
    <col min="6576" max="6576" width="41.7109375" customWidth="1"/>
    <col min="6577" max="6577" width="7.7109375" customWidth="1"/>
    <col min="6578" max="6578" width="8.7109375" customWidth="1"/>
    <col min="6579" max="6579" width="13.140625" customWidth="1"/>
    <col min="6580" max="6580" width="14.28515625" customWidth="1"/>
    <col min="6581" max="6581" width="23.42578125" customWidth="1"/>
    <col min="6831" max="6831" width="6.7109375" customWidth="1"/>
    <col min="6832" max="6832" width="41.7109375" customWidth="1"/>
    <col min="6833" max="6833" width="7.7109375" customWidth="1"/>
    <col min="6834" max="6834" width="8.7109375" customWidth="1"/>
    <col min="6835" max="6835" width="13.140625" customWidth="1"/>
    <col min="6836" max="6836" width="14.28515625" customWidth="1"/>
    <col min="6837" max="6837" width="23.42578125" customWidth="1"/>
    <col min="7087" max="7087" width="6.7109375" customWidth="1"/>
    <col min="7088" max="7088" width="41.7109375" customWidth="1"/>
    <col min="7089" max="7089" width="7.7109375" customWidth="1"/>
    <col min="7090" max="7090" width="8.7109375" customWidth="1"/>
    <col min="7091" max="7091" width="13.140625" customWidth="1"/>
    <col min="7092" max="7092" width="14.28515625" customWidth="1"/>
    <col min="7093" max="7093" width="23.42578125" customWidth="1"/>
    <col min="7343" max="7343" width="6.7109375" customWidth="1"/>
    <col min="7344" max="7344" width="41.7109375" customWidth="1"/>
    <col min="7345" max="7345" width="7.7109375" customWidth="1"/>
    <col min="7346" max="7346" width="8.7109375" customWidth="1"/>
    <col min="7347" max="7347" width="13.140625" customWidth="1"/>
    <col min="7348" max="7348" width="14.28515625" customWidth="1"/>
    <col min="7349" max="7349" width="23.42578125" customWidth="1"/>
    <col min="7599" max="7599" width="6.7109375" customWidth="1"/>
    <col min="7600" max="7600" width="41.7109375" customWidth="1"/>
    <col min="7601" max="7601" width="7.7109375" customWidth="1"/>
    <col min="7602" max="7602" width="8.7109375" customWidth="1"/>
    <col min="7603" max="7603" width="13.140625" customWidth="1"/>
    <col min="7604" max="7604" width="14.28515625" customWidth="1"/>
    <col min="7605" max="7605" width="23.42578125" customWidth="1"/>
    <col min="7855" max="7855" width="6.7109375" customWidth="1"/>
    <col min="7856" max="7856" width="41.7109375" customWidth="1"/>
    <col min="7857" max="7857" width="7.7109375" customWidth="1"/>
    <col min="7858" max="7858" width="8.7109375" customWidth="1"/>
    <col min="7859" max="7859" width="13.140625" customWidth="1"/>
    <col min="7860" max="7860" width="14.28515625" customWidth="1"/>
    <col min="7861" max="7861" width="23.42578125" customWidth="1"/>
    <col min="8111" max="8111" width="6.7109375" customWidth="1"/>
    <col min="8112" max="8112" width="41.7109375" customWidth="1"/>
    <col min="8113" max="8113" width="7.7109375" customWidth="1"/>
    <col min="8114" max="8114" width="8.7109375" customWidth="1"/>
    <col min="8115" max="8115" width="13.140625" customWidth="1"/>
    <col min="8116" max="8116" width="14.28515625" customWidth="1"/>
    <col min="8117" max="8117" width="23.42578125" customWidth="1"/>
    <col min="8367" max="8367" width="6.7109375" customWidth="1"/>
    <col min="8368" max="8368" width="41.7109375" customWidth="1"/>
    <col min="8369" max="8369" width="7.7109375" customWidth="1"/>
    <col min="8370" max="8370" width="8.7109375" customWidth="1"/>
    <col min="8371" max="8371" width="13.140625" customWidth="1"/>
    <col min="8372" max="8372" width="14.28515625" customWidth="1"/>
    <col min="8373" max="8373" width="23.42578125" customWidth="1"/>
    <col min="8623" max="8623" width="6.7109375" customWidth="1"/>
    <col min="8624" max="8624" width="41.7109375" customWidth="1"/>
    <col min="8625" max="8625" width="7.7109375" customWidth="1"/>
    <col min="8626" max="8626" width="8.7109375" customWidth="1"/>
    <col min="8627" max="8627" width="13.140625" customWidth="1"/>
    <col min="8628" max="8628" width="14.28515625" customWidth="1"/>
    <col min="8629" max="8629" width="23.42578125" customWidth="1"/>
    <col min="8879" max="8879" width="6.7109375" customWidth="1"/>
    <col min="8880" max="8880" width="41.7109375" customWidth="1"/>
    <col min="8881" max="8881" width="7.7109375" customWidth="1"/>
    <col min="8882" max="8882" width="8.7109375" customWidth="1"/>
    <col min="8883" max="8883" width="13.140625" customWidth="1"/>
    <col min="8884" max="8884" width="14.28515625" customWidth="1"/>
    <col min="8885" max="8885" width="23.42578125" customWidth="1"/>
    <col min="9135" max="9135" width="6.7109375" customWidth="1"/>
    <col min="9136" max="9136" width="41.7109375" customWidth="1"/>
    <col min="9137" max="9137" width="7.7109375" customWidth="1"/>
    <col min="9138" max="9138" width="8.7109375" customWidth="1"/>
    <col min="9139" max="9139" width="13.140625" customWidth="1"/>
    <col min="9140" max="9140" width="14.28515625" customWidth="1"/>
    <col min="9141" max="9141" width="23.42578125" customWidth="1"/>
    <col min="9391" max="9391" width="6.7109375" customWidth="1"/>
    <col min="9392" max="9392" width="41.7109375" customWidth="1"/>
    <col min="9393" max="9393" width="7.7109375" customWidth="1"/>
    <col min="9394" max="9394" width="8.7109375" customWidth="1"/>
    <col min="9395" max="9395" width="13.140625" customWidth="1"/>
    <col min="9396" max="9396" width="14.28515625" customWidth="1"/>
    <col min="9397" max="9397" width="23.42578125" customWidth="1"/>
    <col min="9647" max="9647" width="6.7109375" customWidth="1"/>
    <col min="9648" max="9648" width="41.7109375" customWidth="1"/>
    <col min="9649" max="9649" width="7.7109375" customWidth="1"/>
    <col min="9650" max="9650" width="8.7109375" customWidth="1"/>
    <col min="9651" max="9651" width="13.140625" customWidth="1"/>
    <col min="9652" max="9652" width="14.28515625" customWidth="1"/>
    <col min="9653" max="9653" width="23.42578125" customWidth="1"/>
    <col min="9903" max="9903" width="6.7109375" customWidth="1"/>
    <col min="9904" max="9904" width="41.7109375" customWidth="1"/>
    <col min="9905" max="9905" width="7.7109375" customWidth="1"/>
    <col min="9906" max="9906" width="8.7109375" customWidth="1"/>
    <col min="9907" max="9907" width="13.140625" customWidth="1"/>
    <col min="9908" max="9908" width="14.28515625" customWidth="1"/>
    <col min="9909" max="9909" width="23.42578125" customWidth="1"/>
    <col min="10159" max="10159" width="6.7109375" customWidth="1"/>
    <col min="10160" max="10160" width="41.7109375" customWidth="1"/>
    <col min="10161" max="10161" width="7.7109375" customWidth="1"/>
    <col min="10162" max="10162" width="8.7109375" customWidth="1"/>
    <col min="10163" max="10163" width="13.140625" customWidth="1"/>
    <col min="10164" max="10164" width="14.28515625" customWidth="1"/>
    <col min="10165" max="10165" width="23.42578125" customWidth="1"/>
    <col min="10415" max="10415" width="6.7109375" customWidth="1"/>
    <col min="10416" max="10416" width="41.7109375" customWidth="1"/>
    <col min="10417" max="10417" width="7.7109375" customWidth="1"/>
    <col min="10418" max="10418" width="8.7109375" customWidth="1"/>
    <col min="10419" max="10419" width="13.140625" customWidth="1"/>
    <col min="10420" max="10420" width="14.28515625" customWidth="1"/>
    <col min="10421" max="10421" width="23.42578125" customWidth="1"/>
    <col min="10671" max="10671" width="6.7109375" customWidth="1"/>
    <col min="10672" max="10672" width="41.7109375" customWidth="1"/>
    <col min="10673" max="10673" width="7.7109375" customWidth="1"/>
    <col min="10674" max="10674" width="8.7109375" customWidth="1"/>
    <col min="10675" max="10675" width="13.140625" customWidth="1"/>
    <col min="10676" max="10676" width="14.28515625" customWidth="1"/>
    <col min="10677" max="10677" width="23.42578125" customWidth="1"/>
    <col min="10927" max="10927" width="6.7109375" customWidth="1"/>
    <col min="10928" max="10928" width="41.7109375" customWidth="1"/>
    <col min="10929" max="10929" width="7.7109375" customWidth="1"/>
    <col min="10930" max="10930" width="8.7109375" customWidth="1"/>
    <col min="10931" max="10931" width="13.140625" customWidth="1"/>
    <col min="10932" max="10932" width="14.28515625" customWidth="1"/>
    <col min="10933" max="10933" width="23.42578125" customWidth="1"/>
    <col min="11183" max="11183" width="6.7109375" customWidth="1"/>
    <col min="11184" max="11184" width="41.7109375" customWidth="1"/>
    <col min="11185" max="11185" width="7.7109375" customWidth="1"/>
    <col min="11186" max="11186" width="8.7109375" customWidth="1"/>
    <col min="11187" max="11187" width="13.140625" customWidth="1"/>
    <col min="11188" max="11188" width="14.28515625" customWidth="1"/>
    <col min="11189" max="11189" width="23.42578125" customWidth="1"/>
    <col min="11439" max="11439" width="6.7109375" customWidth="1"/>
    <col min="11440" max="11440" width="41.7109375" customWidth="1"/>
    <col min="11441" max="11441" width="7.7109375" customWidth="1"/>
    <col min="11442" max="11442" width="8.7109375" customWidth="1"/>
    <col min="11443" max="11443" width="13.140625" customWidth="1"/>
    <col min="11444" max="11444" width="14.28515625" customWidth="1"/>
    <col min="11445" max="11445" width="23.42578125" customWidth="1"/>
    <col min="11695" max="11695" width="6.7109375" customWidth="1"/>
    <col min="11696" max="11696" width="41.7109375" customWidth="1"/>
    <col min="11697" max="11697" width="7.7109375" customWidth="1"/>
    <col min="11698" max="11698" width="8.7109375" customWidth="1"/>
    <col min="11699" max="11699" width="13.140625" customWidth="1"/>
    <col min="11700" max="11700" width="14.28515625" customWidth="1"/>
    <col min="11701" max="11701" width="23.42578125" customWidth="1"/>
    <col min="11951" max="11951" width="6.7109375" customWidth="1"/>
    <col min="11952" max="11952" width="41.7109375" customWidth="1"/>
    <col min="11953" max="11953" width="7.7109375" customWidth="1"/>
    <col min="11954" max="11954" width="8.7109375" customWidth="1"/>
    <col min="11955" max="11955" width="13.140625" customWidth="1"/>
    <col min="11956" max="11956" width="14.28515625" customWidth="1"/>
    <col min="11957" max="11957" width="23.42578125" customWidth="1"/>
    <col min="12207" max="12207" width="6.7109375" customWidth="1"/>
    <col min="12208" max="12208" width="41.7109375" customWidth="1"/>
    <col min="12209" max="12209" width="7.7109375" customWidth="1"/>
    <col min="12210" max="12210" width="8.7109375" customWidth="1"/>
    <col min="12211" max="12211" width="13.140625" customWidth="1"/>
    <col min="12212" max="12212" width="14.28515625" customWidth="1"/>
    <col min="12213" max="12213" width="23.42578125" customWidth="1"/>
    <col min="12463" max="12463" width="6.7109375" customWidth="1"/>
    <col min="12464" max="12464" width="41.7109375" customWidth="1"/>
    <col min="12465" max="12465" width="7.7109375" customWidth="1"/>
    <col min="12466" max="12466" width="8.7109375" customWidth="1"/>
    <col min="12467" max="12467" width="13.140625" customWidth="1"/>
    <col min="12468" max="12468" width="14.28515625" customWidth="1"/>
    <col min="12469" max="12469" width="23.42578125" customWidth="1"/>
    <col min="12719" max="12719" width="6.7109375" customWidth="1"/>
    <col min="12720" max="12720" width="41.7109375" customWidth="1"/>
    <col min="12721" max="12721" width="7.7109375" customWidth="1"/>
    <col min="12722" max="12722" width="8.7109375" customWidth="1"/>
    <col min="12723" max="12723" width="13.140625" customWidth="1"/>
    <col min="12724" max="12724" width="14.28515625" customWidth="1"/>
    <col min="12725" max="12725" width="23.42578125" customWidth="1"/>
    <col min="12975" max="12975" width="6.7109375" customWidth="1"/>
    <col min="12976" max="12976" width="41.7109375" customWidth="1"/>
    <col min="12977" max="12977" width="7.7109375" customWidth="1"/>
    <col min="12978" max="12978" width="8.7109375" customWidth="1"/>
    <col min="12979" max="12979" width="13.140625" customWidth="1"/>
    <col min="12980" max="12980" width="14.28515625" customWidth="1"/>
    <col min="12981" max="12981" width="23.42578125" customWidth="1"/>
    <col min="13231" max="13231" width="6.7109375" customWidth="1"/>
    <col min="13232" max="13232" width="41.7109375" customWidth="1"/>
    <col min="13233" max="13233" width="7.7109375" customWidth="1"/>
    <col min="13234" max="13234" width="8.7109375" customWidth="1"/>
    <col min="13235" max="13235" width="13.140625" customWidth="1"/>
    <col min="13236" max="13236" width="14.28515625" customWidth="1"/>
    <col min="13237" max="13237" width="23.42578125" customWidth="1"/>
    <col min="13487" max="13487" width="6.7109375" customWidth="1"/>
    <col min="13488" max="13488" width="41.7109375" customWidth="1"/>
    <col min="13489" max="13489" width="7.7109375" customWidth="1"/>
    <col min="13490" max="13490" width="8.7109375" customWidth="1"/>
    <col min="13491" max="13491" width="13.140625" customWidth="1"/>
    <col min="13492" max="13492" width="14.28515625" customWidth="1"/>
    <col min="13493" max="13493" width="23.42578125" customWidth="1"/>
    <col min="13743" max="13743" width="6.7109375" customWidth="1"/>
    <col min="13744" max="13744" width="41.7109375" customWidth="1"/>
    <col min="13745" max="13745" width="7.7109375" customWidth="1"/>
    <col min="13746" max="13746" width="8.7109375" customWidth="1"/>
    <col min="13747" max="13747" width="13.140625" customWidth="1"/>
    <col min="13748" max="13748" width="14.28515625" customWidth="1"/>
    <col min="13749" max="13749" width="23.42578125" customWidth="1"/>
    <col min="13999" max="13999" width="6.7109375" customWidth="1"/>
    <col min="14000" max="14000" width="41.7109375" customWidth="1"/>
    <col min="14001" max="14001" width="7.7109375" customWidth="1"/>
    <col min="14002" max="14002" width="8.7109375" customWidth="1"/>
    <col min="14003" max="14003" width="13.140625" customWidth="1"/>
    <col min="14004" max="14004" width="14.28515625" customWidth="1"/>
    <col min="14005" max="14005" width="23.42578125" customWidth="1"/>
    <col min="14255" max="14255" width="6.7109375" customWidth="1"/>
    <col min="14256" max="14256" width="41.7109375" customWidth="1"/>
    <col min="14257" max="14257" width="7.7109375" customWidth="1"/>
    <col min="14258" max="14258" width="8.7109375" customWidth="1"/>
    <col min="14259" max="14259" width="13.140625" customWidth="1"/>
    <col min="14260" max="14260" width="14.28515625" customWidth="1"/>
    <col min="14261" max="14261" width="23.42578125" customWidth="1"/>
    <col min="14511" max="14511" width="6.7109375" customWidth="1"/>
    <col min="14512" max="14512" width="41.7109375" customWidth="1"/>
    <col min="14513" max="14513" width="7.7109375" customWidth="1"/>
    <col min="14514" max="14514" width="8.7109375" customWidth="1"/>
    <col min="14515" max="14515" width="13.140625" customWidth="1"/>
    <col min="14516" max="14516" width="14.28515625" customWidth="1"/>
    <col min="14517" max="14517" width="23.42578125" customWidth="1"/>
    <col min="14767" max="14767" width="6.7109375" customWidth="1"/>
    <col min="14768" max="14768" width="41.7109375" customWidth="1"/>
    <col min="14769" max="14769" width="7.7109375" customWidth="1"/>
    <col min="14770" max="14770" width="8.7109375" customWidth="1"/>
    <col min="14771" max="14771" width="13.140625" customWidth="1"/>
    <col min="14772" max="14772" width="14.28515625" customWidth="1"/>
    <col min="14773" max="14773" width="23.42578125" customWidth="1"/>
    <col min="15023" max="15023" width="6.7109375" customWidth="1"/>
    <col min="15024" max="15024" width="41.7109375" customWidth="1"/>
    <col min="15025" max="15025" width="7.7109375" customWidth="1"/>
    <col min="15026" max="15026" width="8.7109375" customWidth="1"/>
    <col min="15027" max="15027" width="13.140625" customWidth="1"/>
    <col min="15028" max="15028" width="14.28515625" customWidth="1"/>
    <col min="15029" max="15029" width="23.42578125" customWidth="1"/>
    <col min="15279" max="15279" width="6.7109375" customWidth="1"/>
    <col min="15280" max="15280" width="41.7109375" customWidth="1"/>
    <col min="15281" max="15281" width="7.7109375" customWidth="1"/>
    <col min="15282" max="15282" width="8.7109375" customWidth="1"/>
    <col min="15283" max="15283" width="13.140625" customWidth="1"/>
    <col min="15284" max="15284" width="14.28515625" customWidth="1"/>
    <col min="15285" max="15285" width="23.42578125" customWidth="1"/>
    <col min="15535" max="15535" width="6.7109375" customWidth="1"/>
    <col min="15536" max="15536" width="41.7109375" customWidth="1"/>
    <col min="15537" max="15537" width="7.7109375" customWidth="1"/>
    <col min="15538" max="15538" width="8.7109375" customWidth="1"/>
    <col min="15539" max="15539" width="13.140625" customWidth="1"/>
    <col min="15540" max="15540" width="14.28515625" customWidth="1"/>
    <col min="15541" max="15541" width="23.42578125" customWidth="1"/>
    <col min="15791" max="15791" width="6.7109375" customWidth="1"/>
    <col min="15792" max="15792" width="41.7109375" customWidth="1"/>
    <col min="15793" max="15793" width="7.7109375" customWidth="1"/>
    <col min="15794" max="15794" width="8.7109375" customWidth="1"/>
    <col min="15795" max="15795" width="13.140625" customWidth="1"/>
    <col min="15796" max="15796" width="14.28515625" customWidth="1"/>
    <col min="15797" max="15797" width="23.42578125" customWidth="1"/>
    <col min="16047" max="16047" width="6.7109375" customWidth="1"/>
    <col min="16048" max="16048" width="41.7109375" customWidth="1"/>
    <col min="16049" max="16049" width="7.7109375" customWidth="1"/>
    <col min="16050" max="16050" width="8.7109375" customWidth="1"/>
    <col min="16051" max="16051" width="13.140625" customWidth="1"/>
    <col min="16052" max="16052" width="14.28515625" customWidth="1"/>
    <col min="16053" max="16053" width="23.42578125" customWidth="1"/>
  </cols>
  <sheetData>
    <row r="1" spans="1:106" x14ac:dyDescent="0.25">
      <c r="A1" s="1"/>
      <c r="B1" s="2"/>
      <c r="C1" s="3"/>
      <c r="D1" s="3"/>
      <c r="E1" s="3"/>
      <c r="F1" s="3"/>
      <c r="G1" s="59"/>
      <c r="H1" s="120" t="s">
        <v>66</v>
      </c>
      <c r="I1" s="121"/>
    </row>
    <row r="2" spans="1:106" x14ac:dyDescent="0.25">
      <c r="A2" s="1"/>
      <c r="B2" s="2"/>
      <c r="C2" s="3"/>
      <c r="D2" s="3"/>
      <c r="E2" s="3"/>
      <c r="F2" s="3"/>
      <c r="G2" s="60"/>
      <c r="H2" s="122" t="s">
        <v>76</v>
      </c>
      <c r="I2" s="123"/>
    </row>
    <row r="3" spans="1:106" x14ac:dyDescent="0.25">
      <c r="A3" s="1"/>
      <c r="B3" s="2"/>
      <c r="C3" s="3"/>
      <c r="D3" s="3"/>
      <c r="E3" s="3"/>
      <c r="F3" s="3"/>
      <c r="G3" s="61"/>
      <c r="H3" s="122" t="s">
        <v>77</v>
      </c>
      <c r="I3" s="123"/>
    </row>
    <row r="4" spans="1:106" ht="15.75" thickBot="1" x14ac:dyDescent="0.3">
      <c r="A4" s="1"/>
      <c r="B4" s="2"/>
      <c r="C4" s="3"/>
      <c r="D4" s="3"/>
      <c r="E4" s="3"/>
      <c r="F4" s="3"/>
      <c r="G4" s="62"/>
      <c r="H4" s="124" t="s">
        <v>78</v>
      </c>
      <c r="I4" s="125"/>
    </row>
    <row r="5" spans="1:106" x14ac:dyDescent="0.25">
      <c r="A5" s="1"/>
      <c r="B5" s="2"/>
      <c r="C5" s="3"/>
      <c r="D5" s="3"/>
      <c r="E5" s="3"/>
      <c r="F5" s="3"/>
      <c r="G5"/>
      <c r="H5" s="64"/>
      <c r="J5" t="s">
        <v>0</v>
      </c>
    </row>
    <row r="6" spans="1:106" x14ac:dyDescent="0.25">
      <c r="A6" s="1"/>
      <c r="B6" s="2"/>
      <c r="C6" s="3"/>
      <c r="D6" s="3"/>
      <c r="E6" s="3"/>
      <c r="F6" s="3"/>
      <c r="G6" s="169" t="s">
        <v>1</v>
      </c>
      <c r="H6" s="169"/>
      <c r="I6" s="5">
        <v>45125</v>
      </c>
      <c r="J6" s="5">
        <v>45139</v>
      </c>
    </row>
    <row r="7" spans="1:106" x14ac:dyDescent="0.25">
      <c r="A7" s="1"/>
      <c r="B7" s="2"/>
      <c r="C7" s="3"/>
      <c r="D7" s="3"/>
      <c r="E7" s="3"/>
      <c r="F7" s="3"/>
      <c r="G7" s="169" t="s">
        <v>2</v>
      </c>
      <c r="H7" s="169"/>
      <c r="I7" s="5">
        <v>45131</v>
      </c>
    </row>
    <row r="8" spans="1:106" x14ac:dyDescent="0.25">
      <c r="A8" s="1"/>
      <c r="B8" s="2"/>
      <c r="C8" s="3"/>
      <c r="D8" s="3"/>
      <c r="E8" s="3"/>
      <c r="F8" s="3"/>
      <c r="G8" s="169" t="s">
        <v>3</v>
      </c>
      <c r="H8" s="169"/>
      <c r="I8" s="6">
        <v>96</v>
      </c>
    </row>
    <row r="9" spans="1:106" x14ac:dyDescent="0.25">
      <c r="A9" s="7" t="s">
        <v>4</v>
      </c>
      <c r="B9" s="8"/>
      <c r="C9" s="9"/>
      <c r="D9" s="9"/>
      <c r="E9" s="9"/>
      <c r="F9" s="9"/>
      <c r="G9" s="44"/>
      <c r="H9" s="65"/>
    </row>
    <row r="10" spans="1:106" ht="38.1" customHeight="1" x14ac:dyDescent="0.25">
      <c r="A10" s="170" t="s">
        <v>5</v>
      </c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06" x14ac:dyDescent="0.25">
      <c r="A11" s="7" t="s">
        <v>6</v>
      </c>
      <c r="B11" s="8"/>
      <c r="C11" s="9"/>
      <c r="D11" s="9"/>
      <c r="E11" s="9"/>
      <c r="F11" s="9"/>
      <c r="G11" s="44"/>
      <c r="H11" s="65"/>
      <c r="K11" s="10">
        <v>1</v>
      </c>
      <c r="L11" s="10">
        <v>2</v>
      </c>
      <c r="M11" s="10">
        <v>3</v>
      </c>
      <c r="N11" s="10">
        <v>4</v>
      </c>
      <c r="O11" s="10">
        <v>5</v>
      </c>
      <c r="P11" s="10">
        <v>6</v>
      </c>
      <c r="Q11" s="10">
        <v>7</v>
      </c>
      <c r="R11" s="10">
        <v>1</v>
      </c>
      <c r="S11" s="10">
        <v>2</v>
      </c>
      <c r="T11" s="10">
        <v>3</v>
      </c>
      <c r="U11" s="10">
        <v>4</v>
      </c>
      <c r="V11" s="10">
        <v>5</v>
      </c>
      <c r="W11" s="10">
        <v>6</v>
      </c>
      <c r="X11" s="10">
        <v>7</v>
      </c>
      <c r="Y11" s="10">
        <v>1</v>
      </c>
      <c r="Z11" s="10">
        <v>2</v>
      </c>
      <c r="AA11" s="10">
        <v>3</v>
      </c>
      <c r="AB11" s="10">
        <v>4</v>
      </c>
      <c r="AC11" s="10">
        <v>5</v>
      </c>
      <c r="AD11" s="10">
        <v>6</v>
      </c>
      <c r="AE11" s="10">
        <v>7</v>
      </c>
      <c r="AF11" s="10">
        <v>1</v>
      </c>
      <c r="AG11" s="10">
        <v>2</v>
      </c>
      <c r="AH11" s="10">
        <v>3</v>
      </c>
      <c r="AI11" s="10">
        <v>4</v>
      </c>
      <c r="AJ11" s="10">
        <v>5</v>
      </c>
      <c r="AK11" s="10">
        <v>6</v>
      </c>
      <c r="AL11" s="10">
        <v>7</v>
      </c>
      <c r="AM11" s="10">
        <v>1</v>
      </c>
      <c r="AN11" s="10">
        <v>2</v>
      </c>
      <c r="AO11" s="10">
        <v>3</v>
      </c>
      <c r="AP11" s="10">
        <v>4</v>
      </c>
      <c r="AQ11" s="10">
        <v>5</v>
      </c>
      <c r="AR11" s="10">
        <v>6</v>
      </c>
      <c r="AS11" s="10">
        <v>7</v>
      </c>
      <c r="AT11" s="10">
        <v>1</v>
      </c>
      <c r="AU11" s="10">
        <v>2</v>
      </c>
      <c r="AV11" s="10">
        <v>3</v>
      </c>
      <c r="AW11" s="10">
        <v>4</v>
      </c>
      <c r="AX11" s="10">
        <v>5</v>
      </c>
      <c r="AY11" s="10">
        <v>6</v>
      </c>
      <c r="AZ11" s="10">
        <v>7</v>
      </c>
      <c r="BA11" s="10">
        <v>1</v>
      </c>
      <c r="BB11" s="10">
        <v>2</v>
      </c>
      <c r="BC11" s="10">
        <v>3</v>
      </c>
      <c r="BD11" s="10">
        <v>4</v>
      </c>
      <c r="BE11" s="10">
        <v>5</v>
      </c>
      <c r="BF11" s="10">
        <v>6</v>
      </c>
      <c r="BG11" s="10">
        <v>7</v>
      </c>
      <c r="BH11" s="10">
        <v>1</v>
      </c>
      <c r="BI11" s="10">
        <v>2</v>
      </c>
      <c r="BJ11" s="10">
        <v>3</v>
      </c>
      <c r="BK11" s="10">
        <v>4</v>
      </c>
      <c r="BL11" s="10">
        <v>5</v>
      </c>
      <c r="BM11" s="10">
        <v>6</v>
      </c>
      <c r="BN11" s="10">
        <v>7</v>
      </c>
      <c r="BO11" s="10">
        <v>1</v>
      </c>
      <c r="BP11" s="10">
        <v>2</v>
      </c>
      <c r="BQ11" s="10">
        <v>3</v>
      </c>
      <c r="BR11" s="10">
        <v>4</v>
      </c>
      <c r="BS11" s="10">
        <v>5</v>
      </c>
      <c r="BT11" s="10">
        <v>6</v>
      </c>
      <c r="BU11" s="10">
        <v>7</v>
      </c>
      <c r="BV11" s="10">
        <v>1</v>
      </c>
      <c r="BW11" s="10">
        <v>2</v>
      </c>
      <c r="BX11" s="10">
        <v>3</v>
      </c>
      <c r="BY11" s="10">
        <v>4</v>
      </c>
      <c r="BZ11" s="10">
        <v>5</v>
      </c>
      <c r="CA11" s="10">
        <v>6</v>
      </c>
      <c r="CB11" s="10">
        <v>7</v>
      </c>
      <c r="CC11" s="10">
        <v>1</v>
      </c>
      <c r="CD11" s="10">
        <v>2</v>
      </c>
      <c r="CE11" s="10">
        <v>3</v>
      </c>
      <c r="CF11" s="10">
        <v>4</v>
      </c>
      <c r="CG11" s="10">
        <v>5</v>
      </c>
      <c r="CH11" s="10">
        <v>6</v>
      </c>
      <c r="CI11" s="10">
        <v>7</v>
      </c>
      <c r="CJ11" s="10">
        <v>1</v>
      </c>
      <c r="CK11" s="10">
        <v>2</v>
      </c>
      <c r="CL11" s="10">
        <v>3</v>
      </c>
      <c r="CM11" s="10">
        <v>4</v>
      </c>
      <c r="CN11" s="10">
        <v>5</v>
      </c>
      <c r="CO11" s="10">
        <v>6</v>
      </c>
      <c r="CP11" s="10">
        <v>7</v>
      </c>
      <c r="CQ11" s="10">
        <v>1</v>
      </c>
      <c r="CR11" s="10">
        <v>2</v>
      </c>
      <c r="CS11" s="10">
        <v>3</v>
      </c>
      <c r="CT11" s="10">
        <v>4</v>
      </c>
      <c r="CU11" s="10">
        <v>5</v>
      </c>
      <c r="CV11" s="10">
        <v>6</v>
      </c>
      <c r="CW11" s="10">
        <v>7</v>
      </c>
      <c r="CX11" s="10">
        <v>1</v>
      </c>
      <c r="CY11" s="10">
        <v>2</v>
      </c>
      <c r="CZ11" s="10">
        <v>3</v>
      </c>
      <c r="DA11" s="10">
        <v>4</v>
      </c>
      <c r="DB11" s="10">
        <v>5</v>
      </c>
    </row>
    <row r="12" spans="1:106" ht="15.75" thickBot="1" x14ac:dyDescent="0.3">
      <c r="A12" s="7" t="s">
        <v>7</v>
      </c>
      <c r="B12" s="11">
        <v>45139</v>
      </c>
      <c r="C12" s="9"/>
      <c r="D12" s="9"/>
      <c r="E12" s="9"/>
      <c r="F12" s="9"/>
      <c r="G12" s="44"/>
      <c r="H12" s="65"/>
    </row>
    <row r="13" spans="1:106" ht="15.75" thickBot="1" x14ac:dyDescent="0.3">
      <c r="A13" s="7" t="s">
        <v>8</v>
      </c>
      <c r="B13" s="8"/>
      <c r="C13" s="9"/>
      <c r="D13" s="9"/>
      <c r="E13" s="33">
        <v>1729699839</v>
      </c>
      <c r="F13" s="12"/>
      <c r="G13" s="45"/>
      <c r="H13" s="66"/>
      <c r="K13" s="166" t="s">
        <v>80</v>
      </c>
      <c r="L13" s="167"/>
      <c r="M13" s="167"/>
      <c r="N13" s="167"/>
      <c r="O13" s="167"/>
      <c r="P13" s="167"/>
      <c r="Q13" s="168"/>
      <c r="R13" s="166" t="s">
        <v>81</v>
      </c>
      <c r="S13" s="167"/>
      <c r="T13" s="167"/>
      <c r="U13" s="167"/>
      <c r="V13" s="167"/>
      <c r="W13" s="167"/>
      <c r="X13" s="168"/>
      <c r="Y13" s="166" t="s">
        <v>82</v>
      </c>
      <c r="Z13" s="167"/>
      <c r="AA13" s="167"/>
      <c r="AB13" s="167"/>
      <c r="AC13" s="167"/>
      <c r="AD13" s="167"/>
      <c r="AE13" s="168"/>
      <c r="AF13" s="166" t="s">
        <v>83</v>
      </c>
      <c r="AG13" s="167"/>
      <c r="AH13" s="167"/>
      <c r="AI13" s="167"/>
      <c r="AJ13" s="167"/>
      <c r="AK13" s="167"/>
      <c r="AL13" s="168"/>
      <c r="AM13" s="166" t="s">
        <v>84</v>
      </c>
      <c r="AN13" s="167"/>
      <c r="AO13" s="167"/>
      <c r="AP13" s="167"/>
      <c r="AQ13" s="167"/>
      <c r="AR13" s="167"/>
      <c r="AS13" s="168"/>
      <c r="AT13" s="166" t="s">
        <v>85</v>
      </c>
      <c r="AU13" s="167"/>
      <c r="AV13" s="167"/>
      <c r="AW13" s="167"/>
      <c r="AX13" s="167"/>
      <c r="AY13" s="167"/>
      <c r="AZ13" s="168"/>
      <c r="BA13" s="166" t="s">
        <v>86</v>
      </c>
      <c r="BB13" s="167"/>
      <c r="BC13" s="167"/>
      <c r="BD13" s="167"/>
      <c r="BE13" s="167"/>
      <c r="BF13" s="167"/>
      <c r="BG13" s="168"/>
      <c r="BH13" s="166" t="s">
        <v>87</v>
      </c>
      <c r="BI13" s="167"/>
      <c r="BJ13" s="167"/>
      <c r="BK13" s="167"/>
      <c r="BL13" s="167"/>
      <c r="BM13" s="167"/>
      <c r="BN13" s="168"/>
      <c r="BO13" s="166" t="s">
        <v>88</v>
      </c>
      <c r="BP13" s="167"/>
      <c r="BQ13" s="167"/>
      <c r="BR13" s="167"/>
      <c r="BS13" s="167"/>
      <c r="BT13" s="167"/>
      <c r="BU13" s="168"/>
      <c r="BV13" s="166" t="s">
        <v>89</v>
      </c>
      <c r="BW13" s="167"/>
      <c r="BX13" s="167"/>
      <c r="BY13" s="167"/>
      <c r="BZ13" s="167"/>
      <c r="CA13" s="167"/>
      <c r="CB13" s="168"/>
      <c r="CC13" s="166" t="s">
        <v>90</v>
      </c>
      <c r="CD13" s="167"/>
      <c r="CE13" s="167"/>
      <c r="CF13" s="167"/>
      <c r="CG13" s="167"/>
      <c r="CH13" s="167"/>
      <c r="CI13" s="168"/>
      <c r="CJ13" s="166" t="s">
        <v>91</v>
      </c>
      <c r="CK13" s="167"/>
      <c r="CL13" s="167"/>
      <c r="CM13" s="167"/>
      <c r="CN13" s="167"/>
      <c r="CO13" s="167"/>
      <c r="CP13" s="168"/>
      <c r="CQ13" s="166" t="s">
        <v>92</v>
      </c>
      <c r="CR13" s="167"/>
      <c r="CS13" s="167"/>
      <c r="CT13" s="167"/>
      <c r="CU13" s="167"/>
      <c r="CV13" s="167"/>
      <c r="CW13" s="168"/>
      <c r="CX13" s="166" t="s">
        <v>93</v>
      </c>
      <c r="CY13" s="167"/>
      <c r="CZ13" s="167"/>
      <c r="DA13" s="167"/>
      <c r="DB13" s="168"/>
    </row>
    <row r="14" spans="1:106" ht="15.75" thickBot="1" x14ac:dyDescent="0.3">
      <c r="A14" s="159" t="s">
        <v>9</v>
      </c>
      <c r="B14" s="159"/>
      <c r="C14" s="159"/>
      <c r="D14" s="159"/>
      <c r="E14" s="159"/>
      <c r="F14" s="159"/>
      <c r="G14" s="159"/>
      <c r="H14" s="159"/>
      <c r="I14" s="159"/>
      <c r="J14" s="160"/>
      <c r="K14" s="161" t="s">
        <v>10</v>
      </c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3"/>
      <c r="AP14" s="161" t="s">
        <v>11</v>
      </c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3"/>
      <c r="BT14" s="161" t="s">
        <v>12</v>
      </c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3"/>
      <c r="CY14" s="164" t="s">
        <v>13</v>
      </c>
      <c r="CZ14" s="165"/>
      <c r="DA14" s="165"/>
      <c r="DB14" s="165"/>
    </row>
    <row r="15" spans="1:106" s="16" customFormat="1" ht="33.75" x14ac:dyDescent="0.25">
      <c r="A15" s="13" t="s">
        <v>14</v>
      </c>
      <c r="B15" s="14" t="s">
        <v>15</v>
      </c>
      <c r="C15" s="13" t="s">
        <v>16</v>
      </c>
      <c r="D15" s="13" t="s">
        <v>17</v>
      </c>
      <c r="E15" s="13" t="s">
        <v>18</v>
      </c>
      <c r="F15" s="13" t="s">
        <v>19</v>
      </c>
      <c r="G15" s="46" t="s">
        <v>67</v>
      </c>
      <c r="H15" s="67" t="s">
        <v>68</v>
      </c>
      <c r="I15" s="15" t="s">
        <v>20</v>
      </c>
      <c r="J15" s="71" t="s">
        <v>79</v>
      </c>
      <c r="K15" s="78">
        <v>1</v>
      </c>
      <c r="L15" s="81">
        <v>2</v>
      </c>
      <c r="M15" s="81">
        <v>3</v>
      </c>
      <c r="N15" s="81">
        <v>4</v>
      </c>
      <c r="O15" s="81">
        <v>5</v>
      </c>
      <c r="P15" s="81">
        <v>6</v>
      </c>
      <c r="Q15" s="82">
        <v>7</v>
      </c>
      <c r="R15" s="78">
        <v>8</v>
      </c>
      <c r="S15" s="81">
        <v>9</v>
      </c>
      <c r="T15" s="81">
        <v>10</v>
      </c>
      <c r="U15" s="81">
        <v>11</v>
      </c>
      <c r="V15" s="81">
        <v>12</v>
      </c>
      <c r="W15" s="81">
        <v>13</v>
      </c>
      <c r="X15" s="82">
        <v>14</v>
      </c>
      <c r="Y15" s="78">
        <v>15</v>
      </c>
      <c r="Z15" s="81">
        <v>16</v>
      </c>
      <c r="AA15" s="81">
        <v>17</v>
      </c>
      <c r="AB15" s="81">
        <v>18</v>
      </c>
      <c r="AC15" s="81">
        <v>19</v>
      </c>
      <c r="AD15" s="81">
        <v>20</v>
      </c>
      <c r="AE15" s="82">
        <v>21</v>
      </c>
      <c r="AF15" s="78">
        <v>22</v>
      </c>
      <c r="AG15" s="81">
        <v>23</v>
      </c>
      <c r="AH15" s="81">
        <v>24</v>
      </c>
      <c r="AI15" s="81">
        <v>25</v>
      </c>
      <c r="AJ15" s="81">
        <v>26</v>
      </c>
      <c r="AK15" s="81">
        <v>27</v>
      </c>
      <c r="AL15" s="82">
        <v>28</v>
      </c>
      <c r="AM15" s="78">
        <v>29</v>
      </c>
      <c r="AN15" s="81">
        <v>30</v>
      </c>
      <c r="AO15" s="81">
        <v>31</v>
      </c>
      <c r="AP15" s="81">
        <v>32</v>
      </c>
      <c r="AQ15" s="81">
        <v>33</v>
      </c>
      <c r="AR15" s="81">
        <v>34</v>
      </c>
      <c r="AS15" s="82">
        <v>35</v>
      </c>
      <c r="AT15" s="78">
        <v>36</v>
      </c>
      <c r="AU15" s="81">
        <v>37</v>
      </c>
      <c r="AV15" s="81">
        <v>38</v>
      </c>
      <c r="AW15" s="81">
        <v>39</v>
      </c>
      <c r="AX15" s="81">
        <v>40</v>
      </c>
      <c r="AY15" s="81">
        <v>41</v>
      </c>
      <c r="AZ15" s="82">
        <v>42</v>
      </c>
      <c r="BA15" s="78">
        <v>43</v>
      </c>
      <c r="BB15" s="81">
        <v>44</v>
      </c>
      <c r="BC15" s="81">
        <v>45</v>
      </c>
      <c r="BD15" s="81">
        <v>46</v>
      </c>
      <c r="BE15" s="81">
        <v>47</v>
      </c>
      <c r="BF15" s="81">
        <v>48</v>
      </c>
      <c r="BG15" s="82">
        <v>49</v>
      </c>
      <c r="BH15" s="78">
        <v>50</v>
      </c>
      <c r="BI15" s="81">
        <v>51</v>
      </c>
      <c r="BJ15" s="81">
        <v>52</v>
      </c>
      <c r="BK15" s="81">
        <v>53</v>
      </c>
      <c r="BL15" s="81">
        <v>54</v>
      </c>
      <c r="BM15" s="81">
        <v>55</v>
      </c>
      <c r="BN15" s="82">
        <v>56</v>
      </c>
      <c r="BO15" s="78">
        <v>57</v>
      </c>
      <c r="BP15" s="81">
        <v>58</v>
      </c>
      <c r="BQ15" s="81">
        <v>59</v>
      </c>
      <c r="BR15" s="81">
        <v>60</v>
      </c>
      <c r="BS15" s="81">
        <v>61</v>
      </c>
      <c r="BT15" s="81">
        <v>62</v>
      </c>
      <c r="BU15" s="82">
        <v>63</v>
      </c>
      <c r="BV15" s="78">
        <v>64</v>
      </c>
      <c r="BW15" s="81">
        <v>65</v>
      </c>
      <c r="BX15" s="81">
        <v>66</v>
      </c>
      <c r="BY15" s="81">
        <v>67</v>
      </c>
      <c r="BZ15" s="81">
        <v>68</v>
      </c>
      <c r="CA15" s="81">
        <v>69</v>
      </c>
      <c r="CB15" s="82">
        <v>70</v>
      </c>
      <c r="CC15" s="78">
        <v>71</v>
      </c>
      <c r="CD15" s="81">
        <v>72</v>
      </c>
      <c r="CE15" s="81">
        <v>73</v>
      </c>
      <c r="CF15" s="81">
        <v>74</v>
      </c>
      <c r="CG15" s="81">
        <v>75</v>
      </c>
      <c r="CH15" s="81">
        <v>76</v>
      </c>
      <c r="CI15" s="82">
        <v>77</v>
      </c>
      <c r="CJ15" s="78">
        <v>78</v>
      </c>
      <c r="CK15" s="81">
        <v>79</v>
      </c>
      <c r="CL15" s="81">
        <v>80</v>
      </c>
      <c r="CM15" s="81">
        <v>81</v>
      </c>
      <c r="CN15" s="81">
        <v>82</v>
      </c>
      <c r="CO15" s="81">
        <v>83</v>
      </c>
      <c r="CP15" s="82">
        <v>84</v>
      </c>
      <c r="CQ15" s="78">
        <v>85</v>
      </c>
      <c r="CR15" s="81">
        <v>86</v>
      </c>
      <c r="CS15" s="81">
        <v>87</v>
      </c>
      <c r="CT15" s="81">
        <v>88</v>
      </c>
      <c r="CU15" s="81">
        <v>89</v>
      </c>
      <c r="CV15" s="81">
        <v>90</v>
      </c>
      <c r="CW15" s="82">
        <v>91</v>
      </c>
      <c r="CX15" s="78">
        <v>92</v>
      </c>
      <c r="CY15" s="79">
        <v>93</v>
      </c>
      <c r="CZ15" s="79">
        <v>94</v>
      </c>
      <c r="DA15" s="79">
        <v>95</v>
      </c>
      <c r="DB15" s="80">
        <v>96</v>
      </c>
    </row>
    <row r="16" spans="1:106" x14ac:dyDescent="0.25">
      <c r="A16" s="73">
        <v>1</v>
      </c>
      <c r="B16" s="105" t="s">
        <v>21</v>
      </c>
      <c r="C16" s="106"/>
      <c r="D16" s="106"/>
      <c r="E16" s="106"/>
      <c r="F16" s="106"/>
      <c r="G16" s="106"/>
      <c r="H16" s="106"/>
      <c r="I16" s="106"/>
      <c r="J16" s="106"/>
      <c r="K16" s="88"/>
      <c r="L16" s="89"/>
      <c r="M16" s="89"/>
      <c r="N16" s="89"/>
      <c r="O16" s="89"/>
      <c r="P16" s="89"/>
      <c r="Q16" s="90"/>
      <c r="R16" s="88"/>
      <c r="S16" s="89"/>
      <c r="T16" s="89"/>
      <c r="U16" s="89"/>
      <c r="V16" s="89"/>
      <c r="W16" s="89"/>
      <c r="X16" s="90"/>
      <c r="Y16" s="88"/>
      <c r="Z16" s="89"/>
      <c r="AA16" s="89"/>
      <c r="AB16" s="89"/>
      <c r="AC16" s="89"/>
      <c r="AD16" s="89"/>
      <c r="AE16" s="90"/>
      <c r="AF16" s="88"/>
      <c r="AG16" s="89"/>
      <c r="AH16" s="89"/>
      <c r="AI16" s="89"/>
      <c r="AJ16" s="89"/>
      <c r="AK16" s="89"/>
      <c r="AL16" s="90"/>
      <c r="AM16" s="88"/>
      <c r="AN16" s="89"/>
      <c r="AO16" s="89"/>
      <c r="AP16" s="89"/>
      <c r="AQ16" s="89"/>
      <c r="AR16" s="89"/>
      <c r="AS16" s="90"/>
      <c r="AT16" s="88"/>
      <c r="AU16" s="89"/>
      <c r="AV16" s="89"/>
      <c r="AW16" s="89"/>
      <c r="AX16" s="89"/>
      <c r="AY16" s="89"/>
      <c r="AZ16" s="90"/>
      <c r="BA16" s="88"/>
      <c r="BB16" s="89"/>
      <c r="BC16" s="89"/>
      <c r="BD16" s="89"/>
      <c r="BE16" s="89"/>
      <c r="BF16" s="89"/>
      <c r="BG16" s="90"/>
      <c r="BH16" s="88"/>
      <c r="BI16" s="89"/>
      <c r="BJ16" s="89"/>
      <c r="BK16" s="89"/>
      <c r="BL16" s="89"/>
      <c r="BM16" s="89"/>
      <c r="BN16" s="90"/>
      <c r="BO16" s="88"/>
      <c r="BP16" s="89"/>
      <c r="BQ16" s="89"/>
      <c r="BR16" s="89"/>
      <c r="BS16" s="89"/>
      <c r="BT16" s="89"/>
      <c r="BU16" s="90"/>
      <c r="BV16" s="88"/>
      <c r="BW16" s="89"/>
      <c r="BX16" s="89"/>
      <c r="BY16" s="89"/>
      <c r="BZ16" s="89"/>
      <c r="CA16" s="89"/>
      <c r="CB16" s="90"/>
      <c r="CC16" s="88"/>
      <c r="CD16" s="89"/>
      <c r="CE16" s="89"/>
      <c r="CF16" s="89"/>
      <c r="CG16" s="89"/>
      <c r="CH16" s="89"/>
      <c r="CI16" s="90"/>
      <c r="CJ16" s="88"/>
      <c r="CK16" s="89"/>
      <c r="CL16" s="89"/>
      <c r="CM16" s="89"/>
      <c r="CN16" s="89"/>
      <c r="CO16" s="89"/>
      <c r="CP16" s="90"/>
      <c r="CQ16" s="88"/>
      <c r="CR16" s="89"/>
      <c r="CS16" s="89"/>
      <c r="CT16" s="89"/>
      <c r="CU16" s="89"/>
      <c r="CV16" s="89"/>
      <c r="CW16" s="90"/>
      <c r="CX16" s="96"/>
      <c r="CY16" s="97"/>
      <c r="CZ16" s="97"/>
      <c r="DA16" s="97"/>
      <c r="DB16" s="98"/>
    </row>
    <row r="17" spans="1:112" x14ac:dyDescent="0.25">
      <c r="A17" s="147" t="s">
        <v>102</v>
      </c>
      <c r="B17" s="157" t="s">
        <v>37</v>
      </c>
      <c r="C17" s="147" t="s">
        <v>59</v>
      </c>
      <c r="D17" s="147">
        <v>200</v>
      </c>
      <c r="E17" s="149">
        <v>21518</v>
      </c>
      <c r="F17" s="149">
        <f>+D17*E17</f>
        <v>4303600</v>
      </c>
      <c r="G17" s="112">
        <f>SUM(K18:DB18)</f>
        <v>0</v>
      </c>
      <c r="H17" s="114">
        <f>G17/F17</f>
        <v>0</v>
      </c>
      <c r="I17" s="116">
        <v>1</v>
      </c>
      <c r="J17" s="94">
        <f>10</f>
        <v>10</v>
      </c>
      <c r="K17" s="88"/>
      <c r="L17" s="89"/>
      <c r="M17" s="89"/>
      <c r="N17" s="89"/>
      <c r="O17" s="89"/>
      <c r="P17" s="89"/>
      <c r="Q17" s="90"/>
      <c r="R17" s="88"/>
      <c r="S17" s="89"/>
      <c r="T17" s="89"/>
      <c r="U17" s="89"/>
      <c r="V17" s="89"/>
      <c r="W17" s="89"/>
      <c r="X17" s="90"/>
      <c r="Y17" s="88"/>
      <c r="Z17" s="89"/>
      <c r="AA17" s="89"/>
      <c r="AB17" s="89"/>
      <c r="AC17" s="89"/>
      <c r="AD17" s="89"/>
      <c r="AE17" s="90"/>
      <c r="AF17" s="91">
        <f>$F$17/2</f>
        <v>2151800</v>
      </c>
      <c r="AG17" s="92"/>
      <c r="AH17" s="92"/>
      <c r="AI17" s="92"/>
      <c r="AJ17" s="92"/>
      <c r="AK17" s="92"/>
      <c r="AL17" s="93"/>
      <c r="AM17" s="91">
        <f>$F$17/2</f>
        <v>2151800</v>
      </c>
      <c r="AN17" s="92"/>
      <c r="AO17" s="92"/>
      <c r="AP17" s="92"/>
      <c r="AQ17" s="92"/>
      <c r="AR17" s="92"/>
      <c r="AS17" s="93"/>
      <c r="AT17" s="88"/>
      <c r="AU17" s="89"/>
      <c r="AV17" s="89"/>
      <c r="AW17" s="89"/>
      <c r="AX17" s="89"/>
      <c r="AY17" s="89"/>
      <c r="AZ17" s="90"/>
      <c r="BA17" s="88"/>
      <c r="BB17" s="89"/>
      <c r="BC17" s="89"/>
      <c r="BD17" s="89"/>
      <c r="BE17" s="89"/>
      <c r="BF17" s="89"/>
      <c r="BG17" s="90"/>
      <c r="BH17" s="88"/>
      <c r="BI17" s="89"/>
      <c r="BJ17" s="89"/>
      <c r="BK17" s="89"/>
      <c r="BL17" s="89"/>
      <c r="BM17" s="89"/>
      <c r="BN17" s="90"/>
      <c r="BO17" s="88"/>
      <c r="BP17" s="89"/>
      <c r="BQ17" s="89"/>
      <c r="BR17" s="89"/>
      <c r="BS17" s="89"/>
      <c r="BT17" s="89"/>
      <c r="BU17" s="90"/>
      <c r="BV17" s="88"/>
      <c r="BW17" s="89"/>
      <c r="BX17" s="89"/>
      <c r="BY17" s="89"/>
      <c r="BZ17" s="89"/>
      <c r="CA17" s="89"/>
      <c r="CB17" s="90"/>
      <c r="CC17" s="88"/>
      <c r="CD17" s="89"/>
      <c r="CE17" s="89"/>
      <c r="CF17" s="89"/>
      <c r="CG17" s="89"/>
      <c r="CH17" s="89"/>
      <c r="CI17" s="90"/>
      <c r="CJ17" s="88"/>
      <c r="CK17" s="89"/>
      <c r="CL17" s="89"/>
      <c r="CM17" s="89"/>
      <c r="CN17" s="89"/>
      <c r="CO17" s="89"/>
      <c r="CP17" s="90"/>
      <c r="CQ17" s="88"/>
      <c r="CR17" s="89"/>
      <c r="CS17" s="89"/>
      <c r="CT17" s="89"/>
      <c r="CU17" s="89"/>
      <c r="CV17" s="89"/>
      <c r="CW17" s="90"/>
      <c r="CX17" s="88"/>
      <c r="CY17" s="89"/>
      <c r="CZ17" s="89"/>
      <c r="DA17" s="89"/>
      <c r="DB17" s="90"/>
      <c r="DC17" s="21">
        <f t="shared" ref="DC17:DC39" si="0">+SUM(K17:DB17)</f>
        <v>4303600</v>
      </c>
      <c r="DD17" s="22">
        <f t="shared" ref="DD17:DD39" si="1">+DC17-F17</f>
        <v>0</v>
      </c>
      <c r="DF17" s="5" t="str">
        <f>K13</f>
        <v>SEMANA 1 DEL 11/09/2023</v>
      </c>
      <c r="DG17" s="64">
        <f>K79</f>
        <v>2.1236825833614921E-2</v>
      </c>
      <c r="DH17" s="64">
        <f>K87</f>
        <v>0</v>
      </c>
    </row>
    <row r="18" spans="1:112" x14ac:dyDescent="0.25">
      <c r="A18" s="148"/>
      <c r="B18" s="158"/>
      <c r="C18" s="148"/>
      <c r="D18" s="148"/>
      <c r="E18" s="150"/>
      <c r="F18" s="150"/>
      <c r="G18" s="113"/>
      <c r="H18" s="115"/>
      <c r="I18" s="117"/>
      <c r="J18" s="95"/>
      <c r="K18" s="88"/>
      <c r="L18" s="89"/>
      <c r="M18" s="89"/>
      <c r="N18" s="89"/>
      <c r="O18" s="89"/>
      <c r="P18" s="89"/>
      <c r="Q18" s="90"/>
      <c r="R18" s="88"/>
      <c r="S18" s="89"/>
      <c r="T18" s="89"/>
      <c r="U18" s="89"/>
      <c r="V18" s="89"/>
      <c r="W18" s="89"/>
      <c r="X18" s="90"/>
      <c r="Y18" s="88"/>
      <c r="Z18" s="89"/>
      <c r="AA18" s="89"/>
      <c r="AB18" s="89"/>
      <c r="AC18" s="89"/>
      <c r="AD18" s="89"/>
      <c r="AE18" s="90"/>
      <c r="AF18" s="88"/>
      <c r="AG18" s="89"/>
      <c r="AH18" s="89"/>
      <c r="AI18" s="89"/>
      <c r="AJ18" s="89"/>
      <c r="AK18" s="89"/>
      <c r="AL18" s="90"/>
      <c r="AM18" s="88"/>
      <c r="AN18" s="89"/>
      <c r="AO18" s="89"/>
      <c r="AP18" s="89"/>
      <c r="AQ18" s="89"/>
      <c r="AR18" s="89"/>
      <c r="AS18" s="90"/>
      <c r="AT18" s="88"/>
      <c r="AU18" s="89"/>
      <c r="AV18" s="89"/>
      <c r="AW18" s="89"/>
      <c r="AX18" s="89"/>
      <c r="AY18" s="89"/>
      <c r="AZ18" s="90"/>
      <c r="BA18" s="88"/>
      <c r="BB18" s="89"/>
      <c r="BC18" s="89"/>
      <c r="BD18" s="89"/>
      <c r="BE18" s="89"/>
      <c r="BF18" s="89"/>
      <c r="BG18" s="90"/>
      <c r="BH18" s="88"/>
      <c r="BI18" s="89"/>
      <c r="BJ18" s="89"/>
      <c r="BK18" s="89"/>
      <c r="BL18" s="89"/>
      <c r="BM18" s="89"/>
      <c r="BN18" s="90"/>
      <c r="BO18" s="88"/>
      <c r="BP18" s="89"/>
      <c r="BQ18" s="89"/>
      <c r="BR18" s="89"/>
      <c r="BS18" s="89"/>
      <c r="BT18" s="89"/>
      <c r="BU18" s="90"/>
      <c r="BV18" s="88"/>
      <c r="BW18" s="89"/>
      <c r="BX18" s="89"/>
      <c r="BY18" s="89"/>
      <c r="BZ18" s="89"/>
      <c r="CA18" s="89"/>
      <c r="CB18" s="90"/>
      <c r="CC18" s="88"/>
      <c r="CD18" s="89"/>
      <c r="CE18" s="89"/>
      <c r="CF18" s="89"/>
      <c r="CG18" s="89"/>
      <c r="CH18" s="89"/>
      <c r="CI18" s="90"/>
      <c r="CJ18" s="88"/>
      <c r="CK18" s="89"/>
      <c r="CL18" s="89"/>
      <c r="CM18" s="89"/>
      <c r="CN18" s="89"/>
      <c r="CO18" s="89"/>
      <c r="CP18" s="90"/>
      <c r="CQ18" s="88"/>
      <c r="CR18" s="89"/>
      <c r="CS18" s="89"/>
      <c r="CT18" s="89"/>
      <c r="CU18" s="89"/>
      <c r="CV18" s="89"/>
      <c r="CW18" s="90"/>
      <c r="CX18" s="88"/>
      <c r="CY18" s="89"/>
      <c r="CZ18" s="89"/>
      <c r="DA18" s="89"/>
      <c r="DB18" s="90"/>
      <c r="DC18" s="21"/>
      <c r="DD18" s="22"/>
      <c r="DF18" s="5" t="str">
        <f>R13</f>
        <v>SEMANA 2 DEL 18/09/2023</v>
      </c>
      <c r="DG18" s="64">
        <f>R79</f>
        <v>4.2473651667229842E-2</v>
      </c>
      <c r="DH18" s="64">
        <f>R87</f>
        <v>0</v>
      </c>
    </row>
    <row r="19" spans="1:112" x14ac:dyDescent="0.25">
      <c r="A19" s="147" t="s">
        <v>103</v>
      </c>
      <c r="B19" s="157" t="s">
        <v>38</v>
      </c>
      <c r="C19" s="147" t="s">
        <v>60</v>
      </c>
      <c r="D19" s="147">
        <v>1600</v>
      </c>
      <c r="E19" s="149">
        <v>5579</v>
      </c>
      <c r="F19" s="149">
        <f t="shared" ref="F19:F61" si="2">+D19*E19</f>
        <v>8926400</v>
      </c>
      <c r="G19" s="112">
        <f t="shared" ref="G19" si="3">SUM(K20:DB20)</f>
        <v>0</v>
      </c>
      <c r="H19" s="114">
        <f t="shared" ref="H19" si="4">G19/F19</f>
        <v>0</v>
      </c>
      <c r="I19" s="116">
        <v>1</v>
      </c>
      <c r="J19" s="107">
        <v>12</v>
      </c>
      <c r="K19" s="88"/>
      <c r="L19" s="89"/>
      <c r="M19" s="89"/>
      <c r="N19" s="89"/>
      <c r="O19" s="89"/>
      <c r="P19" s="89"/>
      <c r="Q19" s="90"/>
      <c r="R19" s="88"/>
      <c r="S19" s="89"/>
      <c r="T19" s="89"/>
      <c r="U19" s="89"/>
      <c r="V19" s="89"/>
      <c r="W19" s="89"/>
      <c r="X19" s="90"/>
      <c r="Y19" s="88"/>
      <c r="Z19" s="89"/>
      <c r="AA19" s="89"/>
      <c r="AB19" s="89"/>
      <c r="AC19" s="89"/>
      <c r="AD19" s="89"/>
      <c r="AE19" s="90"/>
      <c r="AF19" s="91">
        <f>$F$19/3</f>
        <v>2975466.6666666665</v>
      </c>
      <c r="AG19" s="92"/>
      <c r="AH19" s="92"/>
      <c r="AI19" s="92"/>
      <c r="AJ19" s="92"/>
      <c r="AK19" s="92"/>
      <c r="AL19" s="93"/>
      <c r="AM19" s="91">
        <f t="shared" ref="AM19" si="5">$F$19/3</f>
        <v>2975466.6666666665</v>
      </c>
      <c r="AN19" s="92"/>
      <c r="AO19" s="92"/>
      <c r="AP19" s="92"/>
      <c r="AQ19" s="92"/>
      <c r="AR19" s="92"/>
      <c r="AS19" s="93"/>
      <c r="AT19" s="91">
        <f t="shared" ref="AT19" si="6">$F$19/3</f>
        <v>2975466.6666666665</v>
      </c>
      <c r="AU19" s="92"/>
      <c r="AV19" s="92"/>
      <c r="AW19" s="92"/>
      <c r="AX19" s="92"/>
      <c r="AY19" s="92"/>
      <c r="AZ19" s="93"/>
      <c r="BA19" s="88"/>
      <c r="BB19" s="89"/>
      <c r="BC19" s="89"/>
      <c r="BD19" s="89"/>
      <c r="BE19" s="89"/>
      <c r="BF19" s="89"/>
      <c r="BG19" s="90"/>
      <c r="BH19" s="88"/>
      <c r="BI19" s="89"/>
      <c r="BJ19" s="89"/>
      <c r="BK19" s="89"/>
      <c r="BL19" s="89"/>
      <c r="BM19" s="89"/>
      <c r="BN19" s="90"/>
      <c r="BO19" s="88"/>
      <c r="BP19" s="89"/>
      <c r="BQ19" s="89"/>
      <c r="BR19" s="89"/>
      <c r="BS19" s="89"/>
      <c r="BT19" s="89"/>
      <c r="BU19" s="90"/>
      <c r="BV19" s="88"/>
      <c r="BW19" s="89"/>
      <c r="BX19" s="89"/>
      <c r="BY19" s="89"/>
      <c r="BZ19" s="89"/>
      <c r="CA19" s="89"/>
      <c r="CB19" s="90"/>
      <c r="CC19" s="88"/>
      <c r="CD19" s="89"/>
      <c r="CE19" s="89"/>
      <c r="CF19" s="89"/>
      <c r="CG19" s="89"/>
      <c r="CH19" s="89"/>
      <c r="CI19" s="90"/>
      <c r="CJ19" s="88"/>
      <c r="CK19" s="89"/>
      <c r="CL19" s="89"/>
      <c r="CM19" s="89"/>
      <c r="CN19" s="89"/>
      <c r="CO19" s="89"/>
      <c r="CP19" s="90"/>
      <c r="CQ19" s="88"/>
      <c r="CR19" s="89"/>
      <c r="CS19" s="89"/>
      <c r="CT19" s="89"/>
      <c r="CU19" s="89"/>
      <c r="CV19" s="89"/>
      <c r="CW19" s="90"/>
      <c r="CX19" s="88"/>
      <c r="CY19" s="89"/>
      <c r="CZ19" s="89"/>
      <c r="DA19" s="89"/>
      <c r="DB19" s="90"/>
      <c r="DC19" s="21">
        <f t="shared" si="0"/>
        <v>8926400</v>
      </c>
      <c r="DD19" s="22">
        <f t="shared" si="1"/>
        <v>0</v>
      </c>
      <c r="DF19" s="84" t="str">
        <f>Y13</f>
        <v>SEMANA 3 DEL 25/09/2023</v>
      </c>
      <c r="DG19" s="64">
        <f>Y79</f>
        <v>6.371047750084477E-2</v>
      </c>
      <c r="DH19" s="64">
        <f>Y87</f>
        <v>0</v>
      </c>
    </row>
    <row r="20" spans="1:112" x14ac:dyDescent="0.25">
      <c r="A20" s="148"/>
      <c r="B20" s="158"/>
      <c r="C20" s="148"/>
      <c r="D20" s="148"/>
      <c r="E20" s="150"/>
      <c r="F20" s="150"/>
      <c r="G20" s="113"/>
      <c r="H20" s="115"/>
      <c r="I20" s="117"/>
      <c r="J20" s="108"/>
      <c r="K20" s="88"/>
      <c r="L20" s="89"/>
      <c r="M20" s="89"/>
      <c r="N20" s="89"/>
      <c r="O20" s="89"/>
      <c r="P20" s="89"/>
      <c r="Q20" s="90"/>
      <c r="R20" s="88"/>
      <c r="S20" s="89"/>
      <c r="T20" s="89"/>
      <c r="U20" s="89"/>
      <c r="V20" s="89"/>
      <c r="W20" s="89"/>
      <c r="X20" s="90"/>
      <c r="Y20" s="88"/>
      <c r="Z20" s="89"/>
      <c r="AA20" s="89"/>
      <c r="AB20" s="89"/>
      <c r="AC20" s="89"/>
      <c r="AD20" s="89"/>
      <c r="AE20" s="90"/>
      <c r="AF20" s="88"/>
      <c r="AG20" s="89"/>
      <c r="AH20" s="89"/>
      <c r="AI20" s="89"/>
      <c r="AJ20" s="89"/>
      <c r="AK20" s="89"/>
      <c r="AL20" s="90"/>
      <c r="AM20" s="88"/>
      <c r="AN20" s="89"/>
      <c r="AO20" s="89"/>
      <c r="AP20" s="89"/>
      <c r="AQ20" s="89"/>
      <c r="AR20" s="89"/>
      <c r="AS20" s="90"/>
      <c r="AT20" s="88"/>
      <c r="AU20" s="89"/>
      <c r="AV20" s="89"/>
      <c r="AW20" s="89"/>
      <c r="AX20" s="89"/>
      <c r="AY20" s="89"/>
      <c r="AZ20" s="90"/>
      <c r="BA20" s="88"/>
      <c r="BB20" s="89"/>
      <c r="BC20" s="89"/>
      <c r="BD20" s="89"/>
      <c r="BE20" s="89"/>
      <c r="BF20" s="89"/>
      <c r="BG20" s="90"/>
      <c r="BH20" s="88"/>
      <c r="BI20" s="89"/>
      <c r="BJ20" s="89"/>
      <c r="BK20" s="89"/>
      <c r="BL20" s="89"/>
      <c r="BM20" s="89"/>
      <c r="BN20" s="90"/>
      <c r="BO20" s="88"/>
      <c r="BP20" s="89"/>
      <c r="BQ20" s="89"/>
      <c r="BR20" s="89"/>
      <c r="BS20" s="89"/>
      <c r="BT20" s="89"/>
      <c r="BU20" s="90"/>
      <c r="BV20" s="88"/>
      <c r="BW20" s="89"/>
      <c r="BX20" s="89"/>
      <c r="BY20" s="89"/>
      <c r="BZ20" s="89"/>
      <c r="CA20" s="89"/>
      <c r="CB20" s="90"/>
      <c r="CC20" s="88"/>
      <c r="CD20" s="89"/>
      <c r="CE20" s="89"/>
      <c r="CF20" s="89"/>
      <c r="CG20" s="89"/>
      <c r="CH20" s="89"/>
      <c r="CI20" s="90"/>
      <c r="CJ20" s="88"/>
      <c r="CK20" s="89"/>
      <c r="CL20" s="89"/>
      <c r="CM20" s="89"/>
      <c r="CN20" s="89"/>
      <c r="CO20" s="89"/>
      <c r="CP20" s="90"/>
      <c r="CQ20" s="88"/>
      <c r="CR20" s="89"/>
      <c r="CS20" s="89"/>
      <c r="CT20" s="89"/>
      <c r="CU20" s="89"/>
      <c r="CV20" s="89"/>
      <c r="CW20" s="90"/>
      <c r="CX20" s="88"/>
      <c r="CY20" s="89"/>
      <c r="CZ20" s="89"/>
      <c r="DA20" s="89"/>
      <c r="DB20" s="90"/>
      <c r="DC20" s="21"/>
      <c r="DD20" s="22"/>
      <c r="DF20" s="5" t="str">
        <f>AF13</f>
        <v>SEMANA 4 DEL 2/10/2023</v>
      </c>
      <c r="DG20" s="64">
        <f>AF79</f>
        <v>9.1204265625052044E-2</v>
      </c>
      <c r="DH20" s="64">
        <f>AF87</f>
        <v>0</v>
      </c>
    </row>
    <row r="21" spans="1:112" x14ac:dyDescent="0.25">
      <c r="A21" s="147" t="s">
        <v>104</v>
      </c>
      <c r="B21" s="157" t="s">
        <v>39</v>
      </c>
      <c r="C21" s="147" t="s">
        <v>60</v>
      </c>
      <c r="D21" s="147">
        <v>600</v>
      </c>
      <c r="E21" s="149">
        <v>28477</v>
      </c>
      <c r="F21" s="149">
        <f t="shared" si="2"/>
        <v>17086200</v>
      </c>
      <c r="G21" s="112">
        <f t="shared" ref="G21" si="7">SUM(K22:DB22)</f>
        <v>0</v>
      </c>
      <c r="H21" s="114">
        <f t="shared" ref="H21" si="8">G21/F21</f>
        <v>0</v>
      </c>
      <c r="I21" s="116">
        <v>2</v>
      </c>
      <c r="J21" s="107">
        <v>15</v>
      </c>
      <c r="K21" s="88"/>
      <c r="L21" s="89"/>
      <c r="M21" s="89"/>
      <c r="N21" s="89"/>
      <c r="O21" s="89"/>
      <c r="P21" s="89"/>
      <c r="Q21" s="90"/>
      <c r="R21" s="88"/>
      <c r="S21" s="89"/>
      <c r="T21" s="89"/>
      <c r="U21" s="89"/>
      <c r="V21" s="89"/>
      <c r="W21" s="89"/>
      <c r="X21" s="90"/>
      <c r="Y21" s="88"/>
      <c r="Z21" s="89"/>
      <c r="AA21" s="89"/>
      <c r="AB21" s="89"/>
      <c r="AC21" s="89"/>
      <c r="AD21" s="89"/>
      <c r="AE21" s="90"/>
      <c r="AF21" s="91">
        <f>$F$21/3</f>
        <v>5695400</v>
      </c>
      <c r="AG21" s="92"/>
      <c r="AH21" s="92"/>
      <c r="AI21" s="92"/>
      <c r="AJ21" s="92"/>
      <c r="AK21" s="92"/>
      <c r="AL21" s="93"/>
      <c r="AM21" s="91">
        <f t="shared" ref="AM21" si="9">$F$21/3</f>
        <v>5695400</v>
      </c>
      <c r="AN21" s="92"/>
      <c r="AO21" s="92"/>
      <c r="AP21" s="92"/>
      <c r="AQ21" s="92"/>
      <c r="AR21" s="92"/>
      <c r="AS21" s="93"/>
      <c r="AT21" s="91">
        <f t="shared" ref="AT21" si="10">$F$21/3</f>
        <v>5695400</v>
      </c>
      <c r="AU21" s="92"/>
      <c r="AV21" s="92"/>
      <c r="AW21" s="92"/>
      <c r="AX21" s="92"/>
      <c r="AY21" s="92"/>
      <c r="AZ21" s="93"/>
      <c r="BA21" s="88"/>
      <c r="BB21" s="89"/>
      <c r="BC21" s="89"/>
      <c r="BD21" s="89"/>
      <c r="BE21" s="89"/>
      <c r="BF21" s="89"/>
      <c r="BG21" s="90"/>
      <c r="BH21" s="88"/>
      <c r="BI21" s="89"/>
      <c r="BJ21" s="89"/>
      <c r="BK21" s="89"/>
      <c r="BL21" s="89"/>
      <c r="BM21" s="89"/>
      <c r="BN21" s="90"/>
      <c r="BO21" s="88"/>
      <c r="BP21" s="89"/>
      <c r="BQ21" s="89"/>
      <c r="BR21" s="89"/>
      <c r="BS21" s="89"/>
      <c r="BT21" s="89"/>
      <c r="BU21" s="90"/>
      <c r="BV21" s="88"/>
      <c r="BW21" s="89"/>
      <c r="BX21" s="89"/>
      <c r="BY21" s="89"/>
      <c r="BZ21" s="89"/>
      <c r="CA21" s="89"/>
      <c r="CB21" s="90"/>
      <c r="CC21" s="88"/>
      <c r="CD21" s="89"/>
      <c r="CE21" s="89"/>
      <c r="CF21" s="89"/>
      <c r="CG21" s="89"/>
      <c r="CH21" s="89"/>
      <c r="CI21" s="90"/>
      <c r="CJ21" s="88"/>
      <c r="CK21" s="89"/>
      <c r="CL21" s="89"/>
      <c r="CM21" s="89"/>
      <c r="CN21" s="89"/>
      <c r="CO21" s="89"/>
      <c r="CP21" s="90"/>
      <c r="CQ21" s="88"/>
      <c r="CR21" s="89"/>
      <c r="CS21" s="89"/>
      <c r="CT21" s="89"/>
      <c r="CU21" s="89"/>
      <c r="CV21" s="89"/>
      <c r="CW21" s="90"/>
      <c r="CX21" s="88"/>
      <c r="CY21" s="89"/>
      <c r="CZ21" s="89"/>
      <c r="DA21" s="89"/>
      <c r="DB21" s="90"/>
      <c r="DC21" s="21">
        <f t="shared" si="0"/>
        <v>17086200</v>
      </c>
      <c r="DD21" s="22">
        <f t="shared" si="1"/>
        <v>0</v>
      </c>
      <c r="DF21" s="5" t="str">
        <f>AM13</f>
        <v>SEMANA 5 DEL 9/10/2023</v>
      </c>
      <c r="DG21" s="64">
        <f>AM79</f>
        <v>0.10695037149572346</v>
      </c>
      <c r="DH21" s="64">
        <f>AM87</f>
        <v>0</v>
      </c>
    </row>
    <row r="22" spans="1:112" x14ac:dyDescent="0.25">
      <c r="A22" s="148"/>
      <c r="B22" s="158"/>
      <c r="C22" s="148"/>
      <c r="D22" s="148"/>
      <c r="E22" s="150"/>
      <c r="F22" s="150"/>
      <c r="G22" s="113"/>
      <c r="H22" s="115"/>
      <c r="I22" s="117"/>
      <c r="J22" s="108"/>
      <c r="K22" s="88"/>
      <c r="L22" s="89"/>
      <c r="M22" s="89"/>
      <c r="N22" s="89"/>
      <c r="O22" s="89"/>
      <c r="P22" s="89"/>
      <c r="Q22" s="90"/>
      <c r="R22" s="88"/>
      <c r="S22" s="89"/>
      <c r="T22" s="89"/>
      <c r="U22" s="89"/>
      <c r="V22" s="89"/>
      <c r="W22" s="89"/>
      <c r="X22" s="90"/>
      <c r="Y22" s="88"/>
      <c r="Z22" s="89"/>
      <c r="AA22" s="89"/>
      <c r="AB22" s="89"/>
      <c r="AC22" s="89"/>
      <c r="AD22" s="89"/>
      <c r="AE22" s="90"/>
      <c r="AF22" s="88"/>
      <c r="AG22" s="89"/>
      <c r="AH22" s="89"/>
      <c r="AI22" s="89"/>
      <c r="AJ22" s="89"/>
      <c r="AK22" s="89"/>
      <c r="AL22" s="90"/>
      <c r="AM22" s="88"/>
      <c r="AN22" s="89"/>
      <c r="AO22" s="89"/>
      <c r="AP22" s="89"/>
      <c r="AQ22" s="89"/>
      <c r="AR22" s="89"/>
      <c r="AS22" s="90"/>
      <c r="AT22" s="88"/>
      <c r="AU22" s="89"/>
      <c r="AV22" s="89"/>
      <c r="AW22" s="89"/>
      <c r="AX22" s="89"/>
      <c r="AY22" s="89"/>
      <c r="AZ22" s="90"/>
      <c r="BA22" s="88"/>
      <c r="BB22" s="89"/>
      <c r="BC22" s="89"/>
      <c r="BD22" s="89"/>
      <c r="BE22" s="89"/>
      <c r="BF22" s="89"/>
      <c r="BG22" s="90"/>
      <c r="BH22" s="88"/>
      <c r="BI22" s="89"/>
      <c r="BJ22" s="89"/>
      <c r="BK22" s="89"/>
      <c r="BL22" s="89"/>
      <c r="BM22" s="89"/>
      <c r="BN22" s="90"/>
      <c r="BO22" s="88"/>
      <c r="BP22" s="89"/>
      <c r="BQ22" s="89"/>
      <c r="BR22" s="89"/>
      <c r="BS22" s="89"/>
      <c r="BT22" s="89"/>
      <c r="BU22" s="90"/>
      <c r="BV22" s="88"/>
      <c r="BW22" s="89"/>
      <c r="BX22" s="89"/>
      <c r="BY22" s="89"/>
      <c r="BZ22" s="89"/>
      <c r="CA22" s="89"/>
      <c r="CB22" s="90"/>
      <c r="CC22" s="88"/>
      <c r="CD22" s="89"/>
      <c r="CE22" s="89"/>
      <c r="CF22" s="89"/>
      <c r="CG22" s="89"/>
      <c r="CH22" s="89"/>
      <c r="CI22" s="90"/>
      <c r="CJ22" s="88"/>
      <c r="CK22" s="89"/>
      <c r="CL22" s="89"/>
      <c r="CM22" s="89"/>
      <c r="CN22" s="89"/>
      <c r="CO22" s="89"/>
      <c r="CP22" s="90"/>
      <c r="CQ22" s="88"/>
      <c r="CR22" s="89"/>
      <c r="CS22" s="89"/>
      <c r="CT22" s="89"/>
      <c r="CU22" s="89"/>
      <c r="CV22" s="89"/>
      <c r="CW22" s="90"/>
      <c r="CX22" s="88"/>
      <c r="CY22" s="89"/>
      <c r="CZ22" s="89"/>
      <c r="DA22" s="89"/>
      <c r="DB22" s="90"/>
      <c r="DC22" s="21"/>
      <c r="DD22" s="22"/>
      <c r="DF22" s="5" t="str">
        <f>AT13</f>
        <v>SEMANA 6 DEL 16/10/2023</v>
      </c>
      <c r="DG22" s="64">
        <f>AT79</f>
        <v>0.12195259530820729</v>
      </c>
      <c r="DH22" s="64">
        <f>AT87</f>
        <v>0</v>
      </c>
    </row>
    <row r="23" spans="1:112" x14ac:dyDescent="0.25">
      <c r="A23" s="147" t="s">
        <v>105</v>
      </c>
      <c r="B23" s="157" t="s">
        <v>40</v>
      </c>
      <c r="C23" s="147" t="s">
        <v>61</v>
      </c>
      <c r="D23" s="147">
        <v>15</v>
      </c>
      <c r="E23" s="149">
        <v>111894</v>
      </c>
      <c r="F23" s="149">
        <f t="shared" si="2"/>
        <v>1678410</v>
      </c>
      <c r="G23" s="112">
        <f t="shared" ref="G23" si="11">SUM(K24:DB24)</f>
        <v>0</v>
      </c>
      <c r="H23" s="114">
        <f t="shared" ref="H23" si="12">G23/F23</f>
        <v>0</v>
      </c>
      <c r="I23" s="116">
        <v>1</v>
      </c>
      <c r="J23" s="107">
        <v>3</v>
      </c>
      <c r="K23" s="88"/>
      <c r="L23" s="89"/>
      <c r="M23" s="89"/>
      <c r="N23" s="89"/>
      <c r="O23" s="89"/>
      <c r="P23" s="89"/>
      <c r="Q23" s="90"/>
      <c r="R23" s="88"/>
      <c r="S23" s="89"/>
      <c r="T23" s="89"/>
      <c r="U23" s="89"/>
      <c r="V23" s="89"/>
      <c r="W23" s="89"/>
      <c r="X23" s="90"/>
      <c r="Y23" s="88"/>
      <c r="Z23" s="89"/>
      <c r="AA23" s="89"/>
      <c r="AB23" s="89"/>
      <c r="AC23" s="89"/>
      <c r="AD23" s="89"/>
      <c r="AE23" s="90"/>
      <c r="AF23" s="88"/>
      <c r="AG23" s="89"/>
      <c r="AH23" s="89"/>
      <c r="AI23" s="89"/>
      <c r="AJ23" s="89"/>
      <c r="AK23" s="89"/>
      <c r="AL23" s="90"/>
      <c r="AM23" s="88"/>
      <c r="AN23" s="89"/>
      <c r="AO23" s="89"/>
      <c r="AP23" s="89"/>
      <c r="AQ23" s="89"/>
      <c r="AR23" s="89"/>
      <c r="AS23" s="90"/>
      <c r="AT23" s="91">
        <f>$F$23/2</f>
        <v>839205</v>
      </c>
      <c r="AU23" s="92"/>
      <c r="AV23" s="92"/>
      <c r="AW23" s="92"/>
      <c r="AX23" s="92"/>
      <c r="AY23" s="92"/>
      <c r="AZ23" s="93"/>
      <c r="BA23" s="91">
        <f>$F$23/2</f>
        <v>839205</v>
      </c>
      <c r="BB23" s="92"/>
      <c r="BC23" s="92"/>
      <c r="BD23" s="92"/>
      <c r="BE23" s="92"/>
      <c r="BF23" s="92"/>
      <c r="BG23" s="93"/>
      <c r="BH23" s="88"/>
      <c r="BI23" s="89"/>
      <c r="BJ23" s="89"/>
      <c r="BK23" s="89"/>
      <c r="BL23" s="89"/>
      <c r="BM23" s="89"/>
      <c r="BN23" s="90"/>
      <c r="BO23" s="88"/>
      <c r="BP23" s="89"/>
      <c r="BQ23" s="89"/>
      <c r="BR23" s="89"/>
      <c r="BS23" s="89"/>
      <c r="BT23" s="89"/>
      <c r="BU23" s="90"/>
      <c r="BV23" s="88"/>
      <c r="BW23" s="89"/>
      <c r="BX23" s="89"/>
      <c r="BY23" s="89"/>
      <c r="BZ23" s="89"/>
      <c r="CA23" s="89"/>
      <c r="CB23" s="90"/>
      <c r="CC23" s="88"/>
      <c r="CD23" s="89"/>
      <c r="CE23" s="89"/>
      <c r="CF23" s="89"/>
      <c r="CG23" s="89"/>
      <c r="CH23" s="89"/>
      <c r="CI23" s="90"/>
      <c r="CJ23" s="88"/>
      <c r="CK23" s="89"/>
      <c r="CL23" s="89"/>
      <c r="CM23" s="89"/>
      <c r="CN23" s="89"/>
      <c r="CO23" s="89"/>
      <c r="CP23" s="90"/>
      <c r="CQ23" s="88"/>
      <c r="CR23" s="89"/>
      <c r="CS23" s="89"/>
      <c r="CT23" s="89"/>
      <c r="CU23" s="89"/>
      <c r="CV23" s="89"/>
      <c r="CW23" s="90"/>
      <c r="CX23" s="88"/>
      <c r="CY23" s="89"/>
      <c r="CZ23" s="89"/>
      <c r="DA23" s="89"/>
      <c r="DB23" s="90"/>
      <c r="DC23" s="21">
        <f t="shared" si="0"/>
        <v>1678410</v>
      </c>
      <c r="DD23" s="22">
        <f t="shared" si="1"/>
        <v>0</v>
      </c>
      <c r="DF23" s="5" t="str">
        <f>BA13</f>
        <v>SEMANA 7 DEL 23/10/2023</v>
      </c>
      <c r="DG23" s="64">
        <f>BA79</f>
        <v>0.14130886088188327</v>
      </c>
      <c r="DH23" s="64">
        <f>BA87</f>
        <v>0</v>
      </c>
    </row>
    <row r="24" spans="1:112" x14ac:dyDescent="0.25">
      <c r="A24" s="148"/>
      <c r="B24" s="158"/>
      <c r="C24" s="148"/>
      <c r="D24" s="148"/>
      <c r="E24" s="150"/>
      <c r="F24" s="150"/>
      <c r="G24" s="113"/>
      <c r="H24" s="115"/>
      <c r="I24" s="117"/>
      <c r="J24" s="108"/>
      <c r="K24" s="88"/>
      <c r="L24" s="89"/>
      <c r="M24" s="89"/>
      <c r="N24" s="89"/>
      <c r="O24" s="89"/>
      <c r="P24" s="89"/>
      <c r="Q24" s="90"/>
      <c r="R24" s="88"/>
      <c r="S24" s="89"/>
      <c r="T24" s="89"/>
      <c r="U24" s="89"/>
      <c r="V24" s="89"/>
      <c r="W24" s="89"/>
      <c r="X24" s="90"/>
      <c r="Y24" s="88"/>
      <c r="Z24" s="89"/>
      <c r="AA24" s="89"/>
      <c r="AB24" s="89"/>
      <c r="AC24" s="89"/>
      <c r="AD24" s="89"/>
      <c r="AE24" s="90"/>
      <c r="AF24" s="88"/>
      <c r="AG24" s="89"/>
      <c r="AH24" s="89"/>
      <c r="AI24" s="89"/>
      <c r="AJ24" s="89"/>
      <c r="AK24" s="89"/>
      <c r="AL24" s="90"/>
      <c r="AM24" s="88"/>
      <c r="AN24" s="89"/>
      <c r="AO24" s="89"/>
      <c r="AP24" s="89"/>
      <c r="AQ24" s="89"/>
      <c r="AR24" s="89"/>
      <c r="AS24" s="90"/>
      <c r="AT24" s="88"/>
      <c r="AU24" s="89"/>
      <c r="AV24" s="89"/>
      <c r="AW24" s="89"/>
      <c r="AX24" s="89"/>
      <c r="AY24" s="89"/>
      <c r="AZ24" s="90"/>
      <c r="BA24" s="88"/>
      <c r="BB24" s="89"/>
      <c r="BC24" s="89"/>
      <c r="BD24" s="89"/>
      <c r="BE24" s="89"/>
      <c r="BF24" s="89"/>
      <c r="BG24" s="90"/>
      <c r="BH24" s="88"/>
      <c r="BI24" s="89"/>
      <c r="BJ24" s="89"/>
      <c r="BK24" s="89"/>
      <c r="BL24" s="89"/>
      <c r="BM24" s="89"/>
      <c r="BN24" s="90"/>
      <c r="BO24" s="88"/>
      <c r="BP24" s="89"/>
      <c r="BQ24" s="89"/>
      <c r="BR24" s="89"/>
      <c r="BS24" s="89"/>
      <c r="BT24" s="89"/>
      <c r="BU24" s="90"/>
      <c r="BV24" s="88"/>
      <c r="BW24" s="89"/>
      <c r="BX24" s="89"/>
      <c r="BY24" s="89"/>
      <c r="BZ24" s="89"/>
      <c r="CA24" s="89"/>
      <c r="CB24" s="90"/>
      <c r="CC24" s="88"/>
      <c r="CD24" s="89"/>
      <c r="CE24" s="89"/>
      <c r="CF24" s="89"/>
      <c r="CG24" s="89"/>
      <c r="CH24" s="89"/>
      <c r="CI24" s="90"/>
      <c r="CJ24" s="88"/>
      <c r="CK24" s="89"/>
      <c r="CL24" s="89"/>
      <c r="CM24" s="89"/>
      <c r="CN24" s="89"/>
      <c r="CO24" s="89"/>
      <c r="CP24" s="90"/>
      <c r="CQ24" s="88"/>
      <c r="CR24" s="89"/>
      <c r="CS24" s="89"/>
      <c r="CT24" s="89"/>
      <c r="CU24" s="89"/>
      <c r="CV24" s="89"/>
      <c r="CW24" s="90"/>
      <c r="CX24" s="88"/>
      <c r="CY24" s="89"/>
      <c r="CZ24" s="89"/>
      <c r="DA24" s="89"/>
      <c r="DB24" s="90"/>
      <c r="DC24" s="21"/>
      <c r="DD24" s="22"/>
      <c r="DF24" s="5" t="str">
        <f>BH13</f>
        <v>SEMANA 8 DEL 30/10/2023</v>
      </c>
      <c r="DG24" s="64">
        <f>BH79</f>
        <v>0.16113345144952756</v>
      </c>
      <c r="DH24" s="64">
        <f>BH87</f>
        <v>0</v>
      </c>
    </row>
    <row r="25" spans="1:112" x14ac:dyDescent="0.25">
      <c r="A25" s="147" t="s">
        <v>106</v>
      </c>
      <c r="B25" s="157" t="s">
        <v>41</v>
      </c>
      <c r="C25" s="147" t="s">
        <v>61</v>
      </c>
      <c r="D25" s="147">
        <v>880</v>
      </c>
      <c r="E25" s="149">
        <v>56520</v>
      </c>
      <c r="F25" s="149">
        <f t="shared" si="2"/>
        <v>49737600</v>
      </c>
      <c r="G25" s="112">
        <f t="shared" ref="G25" si="13">SUM(K26:DB26)</f>
        <v>0</v>
      </c>
      <c r="H25" s="114">
        <f t="shared" ref="H25" si="14">G25/F25</f>
        <v>0</v>
      </c>
      <c r="I25" s="116">
        <v>8</v>
      </c>
      <c r="J25" s="107">
        <v>18</v>
      </c>
      <c r="K25" s="88"/>
      <c r="L25" s="89"/>
      <c r="M25" s="89"/>
      <c r="N25" s="89"/>
      <c r="O25" s="89"/>
      <c r="P25" s="89"/>
      <c r="Q25" s="90"/>
      <c r="R25" s="88"/>
      <c r="S25" s="89"/>
      <c r="T25" s="89"/>
      <c r="U25" s="89"/>
      <c r="V25" s="89"/>
      <c r="W25" s="89"/>
      <c r="X25" s="90"/>
      <c r="Y25" s="88"/>
      <c r="Z25" s="89"/>
      <c r="AA25" s="89"/>
      <c r="AB25" s="89"/>
      <c r="AC25" s="89"/>
      <c r="AD25" s="89"/>
      <c r="AE25" s="90"/>
      <c r="AF25" s="88"/>
      <c r="AG25" s="89"/>
      <c r="AH25" s="89"/>
      <c r="AI25" s="89"/>
      <c r="AJ25" s="89"/>
      <c r="AK25" s="89"/>
      <c r="AL25" s="90"/>
      <c r="AM25" s="88"/>
      <c r="AN25" s="89"/>
      <c r="AO25" s="89"/>
      <c r="AP25" s="89"/>
      <c r="AQ25" s="89"/>
      <c r="AR25" s="89"/>
      <c r="AS25" s="90"/>
      <c r="AT25" s="88"/>
      <c r="AU25" s="89"/>
      <c r="AV25" s="89"/>
      <c r="AW25" s="89"/>
      <c r="AX25" s="89"/>
      <c r="AY25" s="89"/>
      <c r="AZ25" s="90"/>
      <c r="BA25" s="91">
        <f>$F$25/4</f>
        <v>12434400</v>
      </c>
      <c r="BB25" s="92"/>
      <c r="BC25" s="92"/>
      <c r="BD25" s="92"/>
      <c r="BE25" s="92"/>
      <c r="BF25" s="92"/>
      <c r="BG25" s="93"/>
      <c r="BH25" s="91">
        <f>$F$25/4</f>
        <v>12434400</v>
      </c>
      <c r="BI25" s="92"/>
      <c r="BJ25" s="92"/>
      <c r="BK25" s="92"/>
      <c r="BL25" s="92"/>
      <c r="BM25" s="92"/>
      <c r="BN25" s="93"/>
      <c r="BO25" s="91">
        <f t="shared" ref="BO25" si="15">$F$25/4</f>
        <v>12434400</v>
      </c>
      <c r="BP25" s="92"/>
      <c r="BQ25" s="92"/>
      <c r="BR25" s="92"/>
      <c r="BS25" s="92"/>
      <c r="BT25" s="92"/>
      <c r="BU25" s="93"/>
      <c r="BV25" s="91">
        <f t="shared" ref="BV25" si="16">$F$25/4</f>
        <v>12434400</v>
      </c>
      <c r="BW25" s="92"/>
      <c r="BX25" s="92"/>
      <c r="BY25" s="92"/>
      <c r="BZ25" s="92"/>
      <c r="CA25" s="92"/>
      <c r="CB25" s="93"/>
      <c r="CC25" s="88"/>
      <c r="CD25" s="89"/>
      <c r="CE25" s="89"/>
      <c r="CF25" s="89"/>
      <c r="CG25" s="89"/>
      <c r="CH25" s="89"/>
      <c r="CI25" s="90"/>
      <c r="CJ25" s="88"/>
      <c r="CK25" s="89"/>
      <c r="CL25" s="89"/>
      <c r="CM25" s="89"/>
      <c r="CN25" s="89"/>
      <c r="CO25" s="89"/>
      <c r="CP25" s="90"/>
      <c r="CQ25" s="88"/>
      <c r="CR25" s="89"/>
      <c r="CS25" s="89"/>
      <c r="CT25" s="89"/>
      <c r="CU25" s="89"/>
      <c r="CV25" s="89"/>
      <c r="CW25" s="90"/>
      <c r="CX25" s="88"/>
      <c r="CY25" s="89"/>
      <c r="CZ25" s="89"/>
      <c r="DA25" s="89"/>
      <c r="DB25" s="90"/>
      <c r="DC25" s="21">
        <f>+SUM(K25:DB25)</f>
        <v>49737600</v>
      </c>
      <c r="DD25" s="22">
        <f t="shared" si="1"/>
        <v>0</v>
      </c>
      <c r="DF25" s="5" t="str">
        <f>BO13</f>
        <v>SEMANA 9 DEL 6/11/2023</v>
      </c>
      <c r="DG25" s="64">
        <f>BO79</f>
        <v>0.20490848035292597</v>
      </c>
      <c r="DH25" s="64">
        <f>BO87</f>
        <v>0</v>
      </c>
    </row>
    <row r="26" spans="1:112" x14ac:dyDescent="0.25">
      <c r="A26" s="148"/>
      <c r="B26" s="158"/>
      <c r="C26" s="148"/>
      <c r="D26" s="148"/>
      <c r="E26" s="150"/>
      <c r="F26" s="150"/>
      <c r="G26" s="113"/>
      <c r="H26" s="115"/>
      <c r="I26" s="117"/>
      <c r="J26" s="108"/>
      <c r="K26" s="88"/>
      <c r="L26" s="89"/>
      <c r="M26" s="89"/>
      <c r="N26" s="89"/>
      <c r="O26" s="89"/>
      <c r="P26" s="89"/>
      <c r="Q26" s="90"/>
      <c r="R26" s="88"/>
      <c r="S26" s="89"/>
      <c r="T26" s="89"/>
      <c r="U26" s="89"/>
      <c r="V26" s="89"/>
      <c r="W26" s="89"/>
      <c r="X26" s="90"/>
      <c r="Y26" s="88"/>
      <c r="Z26" s="89"/>
      <c r="AA26" s="89"/>
      <c r="AB26" s="89"/>
      <c r="AC26" s="89"/>
      <c r="AD26" s="89"/>
      <c r="AE26" s="90"/>
      <c r="AF26" s="88"/>
      <c r="AG26" s="89"/>
      <c r="AH26" s="89"/>
      <c r="AI26" s="89"/>
      <c r="AJ26" s="89"/>
      <c r="AK26" s="89"/>
      <c r="AL26" s="90"/>
      <c r="AM26" s="88"/>
      <c r="AN26" s="89"/>
      <c r="AO26" s="89"/>
      <c r="AP26" s="89"/>
      <c r="AQ26" s="89"/>
      <c r="AR26" s="89"/>
      <c r="AS26" s="90"/>
      <c r="AT26" s="88"/>
      <c r="AU26" s="89"/>
      <c r="AV26" s="89"/>
      <c r="AW26" s="89"/>
      <c r="AX26" s="89"/>
      <c r="AY26" s="89"/>
      <c r="AZ26" s="90"/>
      <c r="BA26" s="88"/>
      <c r="BB26" s="89"/>
      <c r="BC26" s="89"/>
      <c r="BD26" s="89"/>
      <c r="BE26" s="89"/>
      <c r="BF26" s="89"/>
      <c r="BG26" s="90"/>
      <c r="BH26" s="88"/>
      <c r="BI26" s="89"/>
      <c r="BJ26" s="89"/>
      <c r="BK26" s="89"/>
      <c r="BL26" s="89"/>
      <c r="BM26" s="89"/>
      <c r="BN26" s="90"/>
      <c r="BO26" s="88"/>
      <c r="BP26" s="89"/>
      <c r="BQ26" s="89"/>
      <c r="BR26" s="89"/>
      <c r="BS26" s="89"/>
      <c r="BT26" s="89"/>
      <c r="BU26" s="90"/>
      <c r="BV26" s="88"/>
      <c r="BW26" s="89"/>
      <c r="BX26" s="89"/>
      <c r="BY26" s="89"/>
      <c r="BZ26" s="89"/>
      <c r="CA26" s="89"/>
      <c r="CB26" s="90"/>
      <c r="CC26" s="88"/>
      <c r="CD26" s="89"/>
      <c r="CE26" s="89"/>
      <c r="CF26" s="89"/>
      <c r="CG26" s="89"/>
      <c r="CH26" s="89"/>
      <c r="CI26" s="90"/>
      <c r="CJ26" s="88"/>
      <c r="CK26" s="89"/>
      <c r="CL26" s="89"/>
      <c r="CM26" s="89"/>
      <c r="CN26" s="89"/>
      <c r="CO26" s="89"/>
      <c r="CP26" s="90"/>
      <c r="CQ26" s="88"/>
      <c r="CR26" s="89"/>
      <c r="CS26" s="89"/>
      <c r="CT26" s="89"/>
      <c r="CU26" s="89"/>
      <c r="CV26" s="89"/>
      <c r="CW26" s="90"/>
      <c r="CX26" s="88"/>
      <c r="CY26" s="89"/>
      <c r="CZ26" s="89"/>
      <c r="DA26" s="89"/>
      <c r="DB26" s="90"/>
      <c r="DC26" s="21"/>
      <c r="DD26" s="22"/>
      <c r="DF26" s="5" t="str">
        <f>BV13</f>
        <v>SEMANA 10 DEL 13/11/2023</v>
      </c>
      <c r="DG26" s="64">
        <f>BV79</f>
        <v>0.27148001713065967</v>
      </c>
      <c r="DH26" s="64">
        <f>BV87</f>
        <v>0</v>
      </c>
    </row>
    <row r="27" spans="1:112" x14ac:dyDescent="0.25">
      <c r="A27" s="147" t="s">
        <v>107</v>
      </c>
      <c r="B27" s="157" t="s">
        <v>42</v>
      </c>
      <c r="C27" s="147" t="s">
        <v>61</v>
      </c>
      <c r="D27" s="147">
        <v>1408</v>
      </c>
      <c r="E27" s="149">
        <v>25409</v>
      </c>
      <c r="F27" s="149">
        <f t="shared" si="2"/>
        <v>35775872</v>
      </c>
      <c r="G27" s="112">
        <f t="shared" ref="G27" si="17">SUM(K28:DB28)</f>
        <v>0</v>
      </c>
      <c r="H27" s="114">
        <f t="shared" ref="H27" si="18">G27/F27</f>
        <v>0</v>
      </c>
      <c r="I27" s="116">
        <v>3</v>
      </c>
      <c r="J27" s="107">
        <v>12</v>
      </c>
      <c r="K27" s="88"/>
      <c r="L27" s="89"/>
      <c r="M27" s="89"/>
      <c r="N27" s="89"/>
      <c r="O27" s="89"/>
      <c r="P27" s="89"/>
      <c r="Q27" s="90"/>
      <c r="R27" s="88"/>
      <c r="S27" s="89"/>
      <c r="T27" s="89"/>
      <c r="U27" s="89"/>
      <c r="V27" s="89"/>
      <c r="W27" s="89"/>
      <c r="X27" s="90"/>
      <c r="Y27" s="88"/>
      <c r="Z27" s="89"/>
      <c r="AA27" s="89"/>
      <c r="AB27" s="89"/>
      <c r="AC27" s="89"/>
      <c r="AD27" s="89"/>
      <c r="AE27" s="90"/>
      <c r="AF27" s="88"/>
      <c r="AG27" s="89"/>
      <c r="AH27" s="89"/>
      <c r="AI27" s="89"/>
      <c r="AJ27" s="89"/>
      <c r="AK27" s="89"/>
      <c r="AL27" s="90"/>
      <c r="AM27" s="88"/>
      <c r="AN27" s="89"/>
      <c r="AO27" s="89"/>
      <c r="AP27" s="89"/>
      <c r="AQ27" s="89"/>
      <c r="AR27" s="89"/>
      <c r="AS27" s="90"/>
      <c r="AT27" s="88"/>
      <c r="AU27" s="89"/>
      <c r="AV27" s="89"/>
      <c r="AW27" s="89"/>
      <c r="AX27" s="89"/>
      <c r="AY27" s="89"/>
      <c r="AZ27" s="90"/>
      <c r="BA27" s="88"/>
      <c r="BB27" s="89"/>
      <c r="BC27" s="89"/>
      <c r="BD27" s="89"/>
      <c r="BE27" s="89"/>
      <c r="BF27" s="89"/>
      <c r="BG27" s="90"/>
      <c r="BH27" s="88"/>
      <c r="BI27" s="89"/>
      <c r="BJ27" s="89"/>
      <c r="BK27" s="89"/>
      <c r="BL27" s="89"/>
      <c r="BM27" s="89"/>
      <c r="BN27" s="90"/>
      <c r="BO27" s="91">
        <f>$F$27/2</f>
        <v>17887936</v>
      </c>
      <c r="BP27" s="92"/>
      <c r="BQ27" s="92"/>
      <c r="BR27" s="92"/>
      <c r="BS27" s="92"/>
      <c r="BT27" s="92"/>
      <c r="BU27" s="93"/>
      <c r="BV27" s="91">
        <f>$F$27/2</f>
        <v>17887936</v>
      </c>
      <c r="BW27" s="92"/>
      <c r="BX27" s="92"/>
      <c r="BY27" s="92"/>
      <c r="BZ27" s="92"/>
      <c r="CA27" s="92"/>
      <c r="CB27" s="93"/>
      <c r="CC27" s="88"/>
      <c r="CD27" s="89"/>
      <c r="CE27" s="89"/>
      <c r="CF27" s="89"/>
      <c r="CG27" s="89"/>
      <c r="CH27" s="89"/>
      <c r="CI27" s="90"/>
      <c r="CJ27" s="88"/>
      <c r="CK27" s="89"/>
      <c r="CL27" s="89"/>
      <c r="CM27" s="89"/>
      <c r="CN27" s="89"/>
      <c r="CO27" s="89"/>
      <c r="CP27" s="90"/>
      <c r="CQ27" s="88"/>
      <c r="CR27" s="89"/>
      <c r="CS27" s="89"/>
      <c r="CT27" s="89"/>
      <c r="CU27" s="89"/>
      <c r="CV27" s="89"/>
      <c r="CW27" s="90"/>
      <c r="CX27" s="88"/>
      <c r="CY27" s="89"/>
      <c r="CZ27" s="89"/>
      <c r="DA27" s="89"/>
      <c r="DB27" s="90"/>
      <c r="DC27" s="21">
        <f t="shared" si="0"/>
        <v>35775872</v>
      </c>
      <c r="DD27" s="22">
        <f t="shared" si="1"/>
        <v>0</v>
      </c>
      <c r="DF27" s="5" t="str">
        <f>CC13</f>
        <v>SEMANA 11 DEL 20/11/2023</v>
      </c>
      <c r="DG27" s="64">
        <f>CC79</f>
        <v>0.45104827194763231</v>
      </c>
      <c r="DH27" s="64">
        <f>CC87</f>
        <v>0</v>
      </c>
    </row>
    <row r="28" spans="1:112" x14ac:dyDescent="0.25">
      <c r="A28" s="148"/>
      <c r="B28" s="158"/>
      <c r="C28" s="148"/>
      <c r="D28" s="148"/>
      <c r="E28" s="150"/>
      <c r="F28" s="150"/>
      <c r="G28" s="113"/>
      <c r="H28" s="115"/>
      <c r="I28" s="117"/>
      <c r="J28" s="108"/>
      <c r="K28" s="88"/>
      <c r="L28" s="89"/>
      <c r="M28" s="89"/>
      <c r="N28" s="89"/>
      <c r="O28" s="89"/>
      <c r="P28" s="89"/>
      <c r="Q28" s="90"/>
      <c r="R28" s="88"/>
      <c r="S28" s="89"/>
      <c r="T28" s="89"/>
      <c r="U28" s="89"/>
      <c r="V28" s="89"/>
      <c r="W28" s="89"/>
      <c r="X28" s="90"/>
      <c r="Y28" s="88"/>
      <c r="Z28" s="89"/>
      <c r="AA28" s="89"/>
      <c r="AB28" s="89"/>
      <c r="AC28" s="89"/>
      <c r="AD28" s="89"/>
      <c r="AE28" s="90"/>
      <c r="AF28" s="88"/>
      <c r="AG28" s="89"/>
      <c r="AH28" s="89"/>
      <c r="AI28" s="89"/>
      <c r="AJ28" s="89"/>
      <c r="AK28" s="89"/>
      <c r="AL28" s="90"/>
      <c r="AM28" s="88"/>
      <c r="AN28" s="89"/>
      <c r="AO28" s="89"/>
      <c r="AP28" s="89"/>
      <c r="AQ28" s="89"/>
      <c r="AR28" s="89"/>
      <c r="AS28" s="90"/>
      <c r="AT28" s="88"/>
      <c r="AU28" s="89"/>
      <c r="AV28" s="89"/>
      <c r="AW28" s="89"/>
      <c r="AX28" s="89"/>
      <c r="AY28" s="89"/>
      <c r="AZ28" s="90"/>
      <c r="BA28" s="88"/>
      <c r="BB28" s="89"/>
      <c r="BC28" s="89"/>
      <c r="BD28" s="89"/>
      <c r="BE28" s="89"/>
      <c r="BF28" s="89"/>
      <c r="BG28" s="90"/>
      <c r="BH28" s="88"/>
      <c r="BI28" s="89"/>
      <c r="BJ28" s="89"/>
      <c r="BK28" s="89"/>
      <c r="BL28" s="89"/>
      <c r="BM28" s="89"/>
      <c r="BN28" s="90"/>
      <c r="BO28" s="88"/>
      <c r="BP28" s="89"/>
      <c r="BQ28" s="89"/>
      <c r="BR28" s="89"/>
      <c r="BS28" s="89"/>
      <c r="BT28" s="89"/>
      <c r="BU28" s="90"/>
      <c r="BV28" s="88"/>
      <c r="BW28" s="89"/>
      <c r="BX28" s="89"/>
      <c r="BY28" s="89"/>
      <c r="BZ28" s="89"/>
      <c r="CA28" s="89"/>
      <c r="CB28" s="90"/>
      <c r="CC28" s="88"/>
      <c r="CD28" s="89"/>
      <c r="CE28" s="89"/>
      <c r="CF28" s="89"/>
      <c r="CG28" s="89"/>
      <c r="CH28" s="89"/>
      <c r="CI28" s="90"/>
      <c r="CJ28" s="88"/>
      <c r="CK28" s="89"/>
      <c r="CL28" s="89"/>
      <c r="CM28" s="89"/>
      <c r="CN28" s="89"/>
      <c r="CO28" s="89"/>
      <c r="CP28" s="90"/>
      <c r="CQ28" s="88"/>
      <c r="CR28" s="89"/>
      <c r="CS28" s="89"/>
      <c r="CT28" s="89"/>
      <c r="CU28" s="89"/>
      <c r="CV28" s="89"/>
      <c r="CW28" s="90"/>
      <c r="CX28" s="88"/>
      <c r="CY28" s="89"/>
      <c r="CZ28" s="89"/>
      <c r="DA28" s="89"/>
      <c r="DB28" s="90"/>
      <c r="DC28" s="21"/>
      <c r="DD28" s="22"/>
      <c r="DF28" s="5" t="str">
        <f>CJ13</f>
        <v>SEMANA 12 DEL 27/11/2023</v>
      </c>
      <c r="DG28" s="64">
        <f>CJ79</f>
        <v>0.66813668134290083</v>
      </c>
      <c r="DH28" s="64">
        <f>CJ87</f>
        <v>0</v>
      </c>
    </row>
    <row r="29" spans="1:112" x14ac:dyDescent="0.25">
      <c r="A29" s="147" t="s">
        <v>108</v>
      </c>
      <c r="B29" s="157" t="s">
        <v>43</v>
      </c>
      <c r="C29" s="147" t="s">
        <v>62</v>
      </c>
      <c r="D29" s="147">
        <v>336</v>
      </c>
      <c r="E29" s="149">
        <v>44853</v>
      </c>
      <c r="F29" s="149">
        <f t="shared" si="2"/>
        <v>15070608</v>
      </c>
      <c r="G29" s="112">
        <f t="shared" ref="G29" si="19">SUM(K30:DB30)</f>
        <v>0</v>
      </c>
      <c r="H29" s="114">
        <f t="shared" ref="H29" si="20">G29/F29</f>
        <v>0</v>
      </c>
      <c r="I29" s="116">
        <v>2</v>
      </c>
      <c r="J29" s="107">
        <v>22</v>
      </c>
      <c r="K29" s="88"/>
      <c r="L29" s="89"/>
      <c r="M29" s="89"/>
      <c r="N29" s="89"/>
      <c r="O29" s="89"/>
      <c r="P29" s="89"/>
      <c r="Q29" s="90"/>
      <c r="R29" s="88"/>
      <c r="S29" s="89"/>
      <c r="T29" s="89"/>
      <c r="U29" s="89"/>
      <c r="V29" s="89"/>
      <c r="W29" s="89"/>
      <c r="X29" s="90"/>
      <c r="Y29" s="88"/>
      <c r="Z29" s="89"/>
      <c r="AA29" s="89"/>
      <c r="AB29" s="89"/>
      <c r="AC29" s="89"/>
      <c r="AD29" s="89"/>
      <c r="AE29" s="90"/>
      <c r="AF29" s="88"/>
      <c r="AG29" s="89"/>
      <c r="AH29" s="89"/>
      <c r="AI29" s="89"/>
      <c r="AJ29" s="89"/>
      <c r="AK29" s="89"/>
      <c r="AL29" s="90"/>
      <c r="AM29" s="88"/>
      <c r="AN29" s="89"/>
      <c r="AO29" s="89"/>
      <c r="AP29" s="89"/>
      <c r="AQ29" s="89"/>
      <c r="AR29" s="89"/>
      <c r="AS29" s="90"/>
      <c r="AT29" s="88"/>
      <c r="AU29" s="89"/>
      <c r="AV29" s="89"/>
      <c r="AW29" s="89"/>
      <c r="AX29" s="89"/>
      <c r="AY29" s="89"/>
      <c r="AZ29" s="90"/>
      <c r="BA29" s="85">
        <f>$F$29/4</f>
        <v>3767652</v>
      </c>
      <c r="BB29" s="86"/>
      <c r="BC29" s="86"/>
      <c r="BD29" s="86"/>
      <c r="BE29" s="86"/>
      <c r="BF29" s="86"/>
      <c r="BG29" s="87"/>
      <c r="BH29" s="85">
        <f t="shared" ref="BH29" si="21">$F$29/4</f>
        <v>3767652</v>
      </c>
      <c r="BI29" s="86"/>
      <c r="BJ29" s="86"/>
      <c r="BK29" s="86"/>
      <c r="BL29" s="86"/>
      <c r="BM29" s="86"/>
      <c r="BN29" s="87"/>
      <c r="BO29" s="85">
        <f t="shared" ref="BO29" si="22">$F$29/4</f>
        <v>3767652</v>
      </c>
      <c r="BP29" s="86"/>
      <c r="BQ29" s="86"/>
      <c r="BR29" s="86"/>
      <c r="BS29" s="86"/>
      <c r="BT29" s="86"/>
      <c r="BU29" s="87"/>
      <c r="BV29" s="85">
        <f t="shared" ref="BV29" si="23">$F$29/4</f>
        <v>3767652</v>
      </c>
      <c r="BW29" s="86"/>
      <c r="BX29" s="86"/>
      <c r="BY29" s="86"/>
      <c r="BZ29" s="86"/>
      <c r="CA29" s="86"/>
      <c r="CB29" s="87"/>
      <c r="CC29" s="88"/>
      <c r="CD29" s="89"/>
      <c r="CE29" s="89"/>
      <c r="CF29" s="89"/>
      <c r="CG29" s="89"/>
      <c r="CH29" s="89"/>
      <c r="CI29" s="90"/>
      <c r="CJ29" s="88"/>
      <c r="CK29" s="89"/>
      <c r="CL29" s="89"/>
      <c r="CM29" s="89"/>
      <c r="CN29" s="89"/>
      <c r="CO29" s="89"/>
      <c r="CP29" s="90"/>
      <c r="CQ29" s="88"/>
      <c r="CR29" s="89"/>
      <c r="CS29" s="89"/>
      <c r="CT29" s="89"/>
      <c r="CU29" s="89"/>
      <c r="CV29" s="89"/>
      <c r="CW29" s="90"/>
      <c r="CX29" s="88"/>
      <c r="CY29" s="89"/>
      <c r="CZ29" s="89"/>
      <c r="DA29" s="89"/>
      <c r="DB29" s="90"/>
      <c r="DC29" s="21">
        <f t="shared" si="0"/>
        <v>15070608</v>
      </c>
      <c r="DD29" s="22">
        <f t="shared" si="1"/>
        <v>0</v>
      </c>
      <c r="DF29" s="5" t="str">
        <f>CQ13</f>
        <v>SEMANA 13 DEL 4/12/2023</v>
      </c>
      <c r="DG29" s="64">
        <f>CQ79</f>
        <v>0.84260608145236227</v>
      </c>
      <c r="DH29" s="64">
        <f>CQ87</f>
        <v>0</v>
      </c>
    </row>
    <row r="30" spans="1:112" x14ac:dyDescent="0.25">
      <c r="A30" s="148"/>
      <c r="B30" s="158"/>
      <c r="C30" s="148"/>
      <c r="D30" s="148"/>
      <c r="E30" s="150"/>
      <c r="F30" s="150"/>
      <c r="G30" s="113"/>
      <c r="H30" s="115"/>
      <c r="I30" s="117"/>
      <c r="J30" s="108"/>
      <c r="K30" s="88"/>
      <c r="L30" s="89"/>
      <c r="M30" s="89"/>
      <c r="N30" s="89"/>
      <c r="O30" s="89"/>
      <c r="P30" s="89"/>
      <c r="Q30" s="90"/>
      <c r="R30" s="88"/>
      <c r="S30" s="89"/>
      <c r="T30" s="89"/>
      <c r="U30" s="89"/>
      <c r="V30" s="89"/>
      <c r="W30" s="89"/>
      <c r="X30" s="90"/>
      <c r="Y30" s="88"/>
      <c r="Z30" s="89"/>
      <c r="AA30" s="89"/>
      <c r="AB30" s="89"/>
      <c r="AC30" s="89"/>
      <c r="AD30" s="89"/>
      <c r="AE30" s="90"/>
      <c r="AF30" s="88"/>
      <c r="AG30" s="89"/>
      <c r="AH30" s="89"/>
      <c r="AI30" s="89"/>
      <c r="AJ30" s="89"/>
      <c r="AK30" s="89"/>
      <c r="AL30" s="90"/>
      <c r="AM30" s="88"/>
      <c r="AN30" s="89"/>
      <c r="AO30" s="89"/>
      <c r="AP30" s="89"/>
      <c r="AQ30" s="89"/>
      <c r="AR30" s="89"/>
      <c r="AS30" s="90"/>
      <c r="AT30" s="88"/>
      <c r="AU30" s="89"/>
      <c r="AV30" s="89"/>
      <c r="AW30" s="89"/>
      <c r="AX30" s="89"/>
      <c r="AY30" s="89"/>
      <c r="AZ30" s="90"/>
      <c r="BA30" s="88"/>
      <c r="BB30" s="89"/>
      <c r="BC30" s="89"/>
      <c r="BD30" s="89"/>
      <c r="BE30" s="89"/>
      <c r="BF30" s="89"/>
      <c r="BG30" s="90"/>
      <c r="BH30" s="88"/>
      <c r="BI30" s="89"/>
      <c r="BJ30" s="89"/>
      <c r="BK30" s="89"/>
      <c r="BL30" s="89"/>
      <c r="BM30" s="89"/>
      <c r="BN30" s="90"/>
      <c r="BO30" s="88"/>
      <c r="BP30" s="89"/>
      <c r="BQ30" s="89"/>
      <c r="BR30" s="89"/>
      <c r="BS30" s="89"/>
      <c r="BT30" s="89"/>
      <c r="BU30" s="90"/>
      <c r="BV30" s="88"/>
      <c r="BW30" s="89"/>
      <c r="BX30" s="89"/>
      <c r="BY30" s="89"/>
      <c r="BZ30" s="89"/>
      <c r="CA30" s="89"/>
      <c r="CB30" s="90"/>
      <c r="CC30" s="88"/>
      <c r="CD30" s="89"/>
      <c r="CE30" s="89"/>
      <c r="CF30" s="89"/>
      <c r="CG30" s="89"/>
      <c r="CH30" s="89"/>
      <c r="CI30" s="90"/>
      <c r="CJ30" s="88"/>
      <c r="CK30" s="89"/>
      <c r="CL30" s="89"/>
      <c r="CM30" s="89"/>
      <c r="CN30" s="89"/>
      <c r="CO30" s="89"/>
      <c r="CP30" s="90"/>
      <c r="CQ30" s="88"/>
      <c r="CR30" s="89"/>
      <c r="CS30" s="89"/>
      <c r="CT30" s="89"/>
      <c r="CU30" s="89"/>
      <c r="CV30" s="89"/>
      <c r="CW30" s="90"/>
      <c r="CX30" s="88"/>
      <c r="CY30" s="89"/>
      <c r="CZ30" s="89"/>
      <c r="DA30" s="89"/>
      <c r="DB30" s="90"/>
      <c r="DC30" s="21"/>
      <c r="DD30" s="22"/>
      <c r="DF30" s="5" t="str">
        <f>CX13</f>
        <v>SEMANA 14 DEL 11/12/2023</v>
      </c>
      <c r="DG30" s="64">
        <f>CX79</f>
        <v>1.0000000000000002</v>
      </c>
      <c r="DH30" s="64">
        <f>CX87</f>
        <v>0</v>
      </c>
    </row>
    <row r="31" spans="1:112" x14ac:dyDescent="0.25">
      <c r="A31" s="147" t="s">
        <v>109</v>
      </c>
      <c r="B31" s="157" t="s">
        <v>44</v>
      </c>
      <c r="C31" s="147" t="s">
        <v>62</v>
      </c>
      <c r="D31" s="147">
        <v>240</v>
      </c>
      <c r="E31" s="149">
        <v>129182</v>
      </c>
      <c r="F31" s="149">
        <f t="shared" si="2"/>
        <v>31003680</v>
      </c>
      <c r="G31" s="112">
        <f t="shared" ref="G31" si="24">SUM(K32:DB32)</f>
        <v>0</v>
      </c>
      <c r="H31" s="114">
        <f t="shared" ref="H31" si="25">G31/F31</f>
        <v>0</v>
      </c>
      <c r="I31" s="116">
        <v>3</v>
      </c>
      <c r="J31" s="107">
        <v>16</v>
      </c>
      <c r="K31" s="88"/>
      <c r="L31" s="89"/>
      <c r="M31" s="89"/>
      <c r="N31" s="89"/>
      <c r="O31" s="89"/>
      <c r="P31" s="89"/>
      <c r="Q31" s="90"/>
      <c r="R31" s="88"/>
      <c r="S31" s="89"/>
      <c r="T31" s="89"/>
      <c r="U31" s="89"/>
      <c r="V31" s="89"/>
      <c r="W31" s="89"/>
      <c r="X31" s="90"/>
      <c r="Y31" s="88"/>
      <c r="Z31" s="89"/>
      <c r="AA31" s="89"/>
      <c r="AB31" s="89"/>
      <c r="AC31" s="89"/>
      <c r="AD31" s="89"/>
      <c r="AE31" s="90"/>
      <c r="AF31" s="88"/>
      <c r="AG31" s="89"/>
      <c r="AH31" s="89"/>
      <c r="AI31" s="89"/>
      <c r="AJ31" s="89"/>
      <c r="AK31" s="89"/>
      <c r="AL31" s="90"/>
      <c r="AM31" s="88"/>
      <c r="AN31" s="89"/>
      <c r="AO31" s="89"/>
      <c r="AP31" s="89"/>
      <c r="AQ31" s="89"/>
      <c r="AR31" s="89"/>
      <c r="AS31" s="90"/>
      <c r="AT31" s="88"/>
      <c r="AU31" s="89"/>
      <c r="AV31" s="89"/>
      <c r="AW31" s="89"/>
      <c r="AX31" s="89"/>
      <c r="AY31" s="89"/>
      <c r="AZ31" s="90"/>
      <c r="BA31" s="88"/>
      <c r="BB31" s="89"/>
      <c r="BC31" s="89"/>
      <c r="BD31" s="89"/>
      <c r="BE31" s="89"/>
      <c r="BF31" s="89"/>
      <c r="BG31" s="90"/>
      <c r="BH31" s="88"/>
      <c r="BI31" s="89"/>
      <c r="BJ31" s="89"/>
      <c r="BK31" s="89"/>
      <c r="BL31" s="89"/>
      <c r="BM31" s="89"/>
      <c r="BN31" s="90"/>
      <c r="BO31" s="91">
        <f>$F$31/3</f>
        <v>10334560</v>
      </c>
      <c r="BP31" s="92"/>
      <c r="BQ31" s="92"/>
      <c r="BR31" s="92"/>
      <c r="BS31" s="92"/>
      <c r="BT31" s="92"/>
      <c r="BU31" s="93"/>
      <c r="BV31" s="91">
        <f t="shared" ref="BV31" si="26">$F$31/3</f>
        <v>10334560</v>
      </c>
      <c r="BW31" s="92"/>
      <c r="BX31" s="92"/>
      <c r="BY31" s="92"/>
      <c r="BZ31" s="92"/>
      <c r="CA31" s="92"/>
      <c r="CB31" s="93"/>
      <c r="CC31" s="91">
        <f t="shared" ref="CC31" si="27">$F$31/3</f>
        <v>10334560</v>
      </c>
      <c r="CD31" s="92"/>
      <c r="CE31" s="92"/>
      <c r="CF31" s="92"/>
      <c r="CG31" s="92"/>
      <c r="CH31" s="92"/>
      <c r="CI31" s="93"/>
      <c r="CJ31" s="88"/>
      <c r="CK31" s="89"/>
      <c r="CL31" s="89"/>
      <c r="CM31" s="89"/>
      <c r="CN31" s="89"/>
      <c r="CO31" s="89"/>
      <c r="CP31" s="90"/>
      <c r="CQ31" s="88"/>
      <c r="CR31" s="89"/>
      <c r="CS31" s="89"/>
      <c r="CT31" s="89"/>
      <c r="CU31" s="89"/>
      <c r="CV31" s="89"/>
      <c r="CW31" s="90"/>
      <c r="CX31" s="88"/>
      <c r="CY31" s="89"/>
      <c r="CZ31" s="89"/>
      <c r="DA31" s="89"/>
      <c r="DB31" s="90"/>
      <c r="DC31" s="21">
        <f t="shared" si="0"/>
        <v>31003680</v>
      </c>
      <c r="DD31" s="22">
        <f t="shared" si="1"/>
        <v>0</v>
      </c>
    </row>
    <row r="32" spans="1:112" x14ac:dyDescent="0.25">
      <c r="A32" s="148"/>
      <c r="B32" s="158"/>
      <c r="C32" s="148"/>
      <c r="D32" s="148"/>
      <c r="E32" s="150"/>
      <c r="F32" s="150"/>
      <c r="G32" s="113"/>
      <c r="H32" s="115"/>
      <c r="I32" s="117"/>
      <c r="J32" s="108"/>
      <c r="K32" s="88"/>
      <c r="L32" s="89"/>
      <c r="M32" s="89"/>
      <c r="N32" s="89"/>
      <c r="O32" s="89"/>
      <c r="P32" s="89"/>
      <c r="Q32" s="90"/>
      <c r="R32" s="88"/>
      <c r="S32" s="89"/>
      <c r="T32" s="89"/>
      <c r="U32" s="89"/>
      <c r="V32" s="89"/>
      <c r="W32" s="89"/>
      <c r="X32" s="90"/>
      <c r="Y32" s="88"/>
      <c r="Z32" s="89"/>
      <c r="AA32" s="89"/>
      <c r="AB32" s="89"/>
      <c r="AC32" s="89"/>
      <c r="AD32" s="89"/>
      <c r="AE32" s="90"/>
      <c r="AF32" s="88"/>
      <c r="AG32" s="89"/>
      <c r="AH32" s="89"/>
      <c r="AI32" s="89"/>
      <c r="AJ32" s="89"/>
      <c r="AK32" s="89"/>
      <c r="AL32" s="90"/>
      <c r="AM32" s="88"/>
      <c r="AN32" s="89"/>
      <c r="AO32" s="89"/>
      <c r="AP32" s="89"/>
      <c r="AQ32" s="89"/>
      <c r="AR32" s="89"/>
      <c r="AS32" s="90"/>
      <c r="AT32" s="88"/>
      <c r="AU32" s="89"/>
      <c r="AV32" s="89"/>
      <c r="AW32" s="89"/>
      <c r="AX32" s="89"/>
      <c r="AY32" s="89"/>
      <c r="AZ32" s="90"/>
      <c r="BA32" s="88"/>
      <c r="BB32" s="89"/>
      <c r="BC32" s="89"/>
      <c r="BD32" s="89"/>
      <c r="BE32" s="89"/>
      <c r="BF32" s="89"/>
      <c r="BG32" s="90"/>
      <c r="BH32" s="88"/>
      <c r="BI32" s="89"/>
      <c r="BJ32" s="89"/>
      <c r="BK32" s="89"/>
      <c r="BL32" s="89"/>
      <c r="BM32" s="89"/>
      <c r="BN32" s="90"/>
      <c r="BO32" s="88"/>
      <c r="BP32" s="89"/>
      <c r="BQ32" s="89"/>
      <c r="BR32" s="89"/>
      <c r="BS32" s="89"/>
      <c r="BT32" s="89"/>
      <c r="BU32" s="90"/>
      <c r="BV32" s="88"/>
      <c r="BW32" s="89"/>
      <c r="BX32" s="89"/>
      <c r="BY32" s="89"/>
      <c r="BZ32" s="89"/>
      <c r="CA32" s="89"/>
      <c r="CB32" s="90"/>
      <c r="CC32" s="88"/>
      <c r="CD32" s="89"/>
      <c r="CE32" s="89"/>
      <c r="CF32" s="89"/>
      <c r="CG32" s="89"/>
      <c r="CH32" s="89"/>
      <c r="CI32" s="90"/>
      <c r="CJ32" s="88"/>
      <c r="CK32" s="89"/>
      <c r="CL32" s="89"/>
      <c r="CM32" s="89"/>
      <c r="CN32" s="89"/>
      <c r="CO32" s="89"/>
      <c r="CP32" s="90"/>
      <c r="CQ32" s="88"/>
      <c r="CR32" s="89"/>
      <c r="CS32" s="89"/>
      <c r="CT32" s="89"/>
      <c r="CU32" s="89"/>
      <c r="CV32" s="89"/>
      <c r="CW32" s="90"/>
      <c r="CX32" s="88"/>
      <c r="CY32" s="89"/>
      <c r="CZ32" s="89"/>
      <c r="DA32" s="89"/>
      <c r="DB32" s="90"/>
      <c r="DC32" s="21"/>
      <c r="DD32" s="22"/>
    </row>
    <row r="33" spans="1:108" x14ac:dyDescent="0.25">
      <c r="A33" s="147" t="s">
        <v>110</v>
      </c>
      <c r="B33" s="157" t="s">
        <v>45</v>
      </c>
      <c r="C33" s="147" t="s">
        <v>62</v>
      </c>
      <c r="D33" s="147">
        <v>560</v>
      </c>
      <c r="E33" s="149">
        <v>132321</v>
      </c>
      <c r="F33" s="149">
        <f t="shared" si="2"/>
        <v>74099760</v>
      </c>
      <c r="G33" s="112">
        <f t="shared" ref="G33" si="28">SUM(K34:DB34)</f>
        <v>0</v>
      </c>
      <c r="H33" s="114">
        <f t="shared" ref="H33" si="29">G33/F33</f>
        <v>0</v>
      </c>
      <c r="I33" s="116">
        <v>4</v>
      </c>
      <c r="J33" s="107">
        <v>18</v>
      </c>
      <c r="K33" s="88"/>
      <c r="L33" s="89"/>
      <c r="M33" s="89"/>
      <c r="N33" s="89"/>
      <c r="O33" s="89"/>
      <c r="P33" s="89"/>
      <c r="Q33" s="90"/>
      <c r="R33" s="88"/>
      <c r="S33" s="89"/>
      <c r="T33" s="89"/>
      <c r="U33" s="89"/>
      <c r="V33" s="89"/>
      <c r="W33" s="89"/>
      <c r="X33" s="90"/>
      <c r="Y33" s="88"/>
      <c r="Z33" s="89"/>
      <c r="AA33" s="89"/>
      <c r="AB33" s="89"/>
      <c r="AC33" s="89"/>
      <c r="AD33" s="89"/>
      <c r="AE33" s="90"/>
      <c r="AF33" s="88"/>
      <c r="AG33" s="89"/>
      <c r="AH33" s="89"/>
      <c r="AI33" s="89"/>
      <c r="AJ33" s="89"/>
      <c r="AK33" s="89"/>
      <c r="AL33" s="90"/>
      <c r="AM33" s="88"/>
      <c r="AN33" s="89"/>
      <c r="AO33" s="89"/>
      <c r="AP33" s="89"/>
      <c r="AQ33" s="89"/>
      <c r="AR33" s="89"/>
      <c r="AS33" s="90"/>
      <c r="AT33" s="88"/>
      <c r="AU33" s="89"/>
      <c r="AV33" s="89"/>
      <c r="AW33" s="89"/>
      <c r="AX33" s="89"/>
      <c r="AY33" s="89"/>
      <c r="AZ33" s="90"/>
      <c r="BA33" s="88"/>
      <c r="BB33" s="89"/>
      <c r="BC33" s="89"/>
      <c r="BD33" s="89"/>
      <c r="BE33" s="89"/>
      <c r="BF33" s="89"/>
      <c r="BG33" s="90"/>
      <c r="BH33" s="88"/>
      <c r="BI33" s="89"/>
      <c r="BJ33" s="89"/>
      <c r="BK33" s="89"/>
      <c r="BL33" s="89"/>
      <c r="BM33" s="89"/>
      <c r="BN33" s="90"/>
      <c r="BO33" s="88"/>
      <c r="BP33" s="89"/>
      <c r="BQ33" s="89"/>
      <c r="BR33" s="89"/>
      <c r="BS33" s="89"/>
      <c r="BT33" s="89"/>
      <c r="BU33" s="90"/>
      <c r="BV33" s="85">
        <f>$F$33/4</f>
        <v>18524940</v>
      </c>
      <c r="BW33" s="86"/>
      <c r="BX33" s="86"/>
      <c r="BY33" s="86"/>
      <c r="BZ33" s="86"/>
      <c r="CA33" s="86"/>
      <c r="CB33" s="87"/>
      <c r="CC33" s="85">
        <f t="shared" ref="CC33" si="30">$F$33/4</f>
        <v>18524940</v>
      </c>
      <c r="CD33" s="86"/>
      <c r="CE33" s="86"/>
      <c r="CF33" s="86"/>
      <c r="CG33" s="86"/>
      <c r="CH33" s="86"/>
      <c r="CI33" s="87"/>
      <c r="CJ33" s="85">
        <f t="shared" ref="CJ33" si="31">$F$33/4</f>
        <v>18524940</v>
      </c>
      <c r="CK33" s="86"/>
      <c r="CL33" s="86"/>
      <c r="CM33" s="86"/>
      <c r="CN33" s="86"/>
      <c r="CO33" s="86"/>
      <c r="CP33" s="87"/>
      <c r="CQ33" s="85">
        <f t="shared" ref="CQ33" si="32">$F$33/4</f>
        <v>18524940</v>
      </c>
      <c r="CR33" s="86"/>
      <c r="CS33" s="86"/>
      <c r="CT33" s="86"/>
      <c r="CU33" s="86"/>
      <c r="CV33" s="86"/>
      <c r="CW33" s="87"/>
      <c r="CX33" s="88"/>
      <c r="CY33" s="89"/>
      <c r="CZ33" s="89"/>
      <c r="DA33" s="89"/>
      <c r="DB33" s="90"/>
      <c r="DC33" s="21">
        <f t="shared" si="0"/>
        <v>74099760</v>
      </c>
      <c r="DD33" s="22">
        <f t="shared" si="1"/>
        <v>0</v>
      </c>
    </row>
    <row r="34" spans="1:108" x14ac:dyDescent="0.25">
      <c r="A34" s="148"/>
      <c r="B34" s="158"/>
      <c r="C34" s="148"/>
      <c r="D34" s="148"/>
      <c r="E34" s="150"/>
      <c r="F34" s="150"/>
      <c r="G34" s="113"/>
      <c r="H34" s="115"/>
      <c r="I34" s="117"/>
      <c r="J34" s="108"/>
      <c r="K34" s="88"/>
      <c r="L34" s="89"/>
      <c r="M34" s="89"/>
      <c r="N34" s="89"/>
      <c r="O34" s="89"/>
      <c r="P34" s="89"/>
      <c r="Q34" s="90"/>
      <c r="R34" s="88"/>
      <c r="S34" s="89"/>
      <c r="T34" s="89"/>
      <c r="U34" s="89"/>
      <c r="V34" s="89"/>
      <c r="W34" s="89"/>
      <c r="X34" s="90"/>
      <c r="Y34" s="88"/>
      <c r="Z34" s="89"/>
      <c r="AA34" s="89"/>
      <c r="AB34" s="89"/>
      <c r="AC34" s="89"/>
      <c r="AD34" s="89"/>
      <c r="AE34" s="90"/>
      <c r="AF34" s="88"/>
      <c r="AG34" s="89"/>
      <c r="AH34" s="89"/>
      <c r="AI34" s="89"/>
      <c r="AJ34" s="89"/>
      <c r="AK34" s="89"/>
      <c r="AL34" s="90"/>
      <c r="AM34" s="88"/>
      <c r="AN34" s="89"/>
      <c r="AO34" s="89"/>
      <c r="AP34" s="89"/>
      <c r="AQ34" s="89"/>
      <c r="AR34" s="89"/>
      <c r="AS34" s="90"/>
      <c r="AT34" s="88"/>
      <c r="AU34" s="89"/>
      <c r="AV34" s="89"/>
      <c r="AW34" s="89"/>
      <c r="AX34" s="89"/>
      <c r="AY34" s="89"/>
      <c r="AZ34" s="90"/>
      <c r="BA34" s="88"/>
      <c r="BB34" s="89"/>
      <c r="BC34" s="89"/>
      <c r="BD34" s="89"/>
      <c r="BE34" s="89"/>
      <c r="BF34" s="89"/>
      <c r="BG34" s="90"/>
      <c r="BH34" s="88"/>
      <c r="BI34" s="89"/>
      <c r="BJ34" s="89"/>
      <c r="BK34" s="89"/>
      <c r="BL34" s="89"/>
      <c r="BM34" s="89"/>
      <c r="BN34" s="90"/>
      <c r="BO34" s="88"/>
      <c r="BP34" s="89"/>
      <c r="BQ34" s="89"/>
      <c r="BR34" s="89"/>
      <c r="BS34" s="89"/>
      <c r="BT34" s="89"/>
      <c r="BU34" s="90"/>
      <c r="BV34" s="88"/>
      <c r="BW34" s="89"/>
      <c r="BX34" s="89"/>
      <c r="BY34" s="89"/>
      <c r="BZ34" s="89"/>
      <c r="CA34" s="89"/>
      <c r="CB34" s="90"/>
      <c r="CC34" s="88"/>
      <c r="CD34" s="89"/>
      <c r="CE34" s="89"/>
      <c r="CF34" s="89"/>
      <c r="CG34" s="89"/>
      <c r="CH34" s="89"/>
      <c r="CI34" s="90"/>
      <c r="CJ34" s="88"/>
      <c r="CK34" s="89"/>
      <c r="CL34" s="89"/>
      <c r="CM34" s="89"/>
      <c r="CN34" s="89"/>
      <c r="CO34" s="89"/>
      <c r="CP34" s="90"/>
      <c r="CQ34" s="88"/>
      <c r="CR34" s="89"/>
      <c r="CS34" s="89"/>
      <c r="CT34" s="89"/>
      <c r="CU34" s="89"/>
      <c r="CV34" s="89"/>
      <c r="CW34" s="90"/>
      <c r="CX34" s="88"/>
      <c r="CY34" s="89"/>
      <c r="CZ34" s="89"/>
      <c r="DA34" s="89"/>
      <c r="DB34" s="90"/>
      <c r="DC34" s="21"/>
      <c r="DD34" s="22"/>
    </row>
    <row r="35" spans="1:108" x14ac:dyDescent="0.25">
      <c r="A35" s="147" t="s">
        <v>111</v>
      </c>
      <c r="B35" s="157" t="s">
        <v>46</v>
      </c>
      <c r="C35" s="147" t="s">
        <v>63</v>
      </c>
      <c r="D35" s="147">
        <v>1600</v>
      </c>
      <c r="E35" s="149">
        <v>13605</v>
      </c>
      <c r="F35" s="149">
        <f>+D35*E35</f>
        <v>21768000</v>
      </c>
      <c r="G35" s="112">
        <f t="shared" ref="G35" si="33">SUM(K36:DB36)</f>
        <v>0</v>
      </c>
      <c r="H35" s="114">
        <f t="shared" ref="H35" si="34">G35/F35</f>
        <v>0</v>
      </c>
      <c r="I35" s="116">
        <v>4</v>
      </c>
      <c r="J35" s="107">
        <v>9</v>
      </c>
      <c r="K35" s="88"/>
      <c r="L35" s="89"/>
      <c r="M35" s="89"/>
      <c r="N35" s="89"/>
      <c r="O35" s="89"/>
      <c r="P35" s="89"/>
      <c r="Q35" s="90"/>
      <c r="R35" s="88"/>
      <c r="S35" s="89"/>
      <c r="T35" s="89"/>
      <c r="U35" s="89"/>
      <c r="V35" s="89"/>
      <c r="W35" s="89"/>
      <c r="X35" s="90"/>
      <c r="Y35" s="88"/>
      <c r="Z35" s="89"/>
      <c r="AA35" s="89"/>
      <c r="AB35" s="89"/>
      <c r="AC35" s="89"/>
      <c r="AD35" s="89"/>
      <c r="AE35" s="90"/>
      <c r="AF35" s="88"/>
      <c r="AG35" s="89"/>
      <c r="AH35" s="89"/>
      <c r="AI35" s="89"/>
      <c r="AJ35" s="89"/>
      <c r="AK35" s="89"/>
      <c r="AL35" s="90"/>
      <c r="AM35" s="88"/>
      <c r="AN35" s="89"/>
      <c r="AO35" s="89"/>
      <c r="AP35" s="89"/>
      <c r="AQ35" s="89"/>
      <c r="AR35" s="89"/>
      <c r="AS35" s="90"/>
      <c r="AT35" s="88"/>
      <c r="AU35" s="89"/>
      <c r="AV35" s="89"/>
      <c r="AW35" s="89"/>
      <c r="AX35" s="89"/>
      <c r="AY35" s="89"/>
      <c r="AZ35" s="90"/>
      <c r="BA35" s="88"/>
      <c r="BB35" s="89"/>
      <c r="BC35" s="89"/>
      <c r="BD35" s="89"/>
      <c r="BE35" s="89"/>
      <c r="BF35" s="89"/>
      <c r="BG35" s="90"/>
      <c r="BH35" s="88"/>
      <c r="BI35" s="89"/>
      <c r="BJ35" s="89"/>
      <c r="BK35" s="89"/>
      <c r="BL35" s="89"/>
      <c r="BM35" s="89"/>
      <c r="BN35" s="90"/>
      <c r="BO35" s="88"/>
      <c r="BP35" s="89"/>
      <c r="BQ35" s="89"/>
      <c r="BR35" s="89"/>
      <c r="BS35" s="89"/>
      <c r="BT35" s="89"/>
      <c r="BU35" s="90"/>
      <c r="BV35" s="88"/>
      <c r="BW35" s="89"/>
      <c r="BX35" s="89"/>
      <c r="BY35" s="89"/>
      <c r="BZ35" s="89"/>
      <c r="CA35" s="89"/>
      <c r="CB35" s="90"/>
      <c r="CC35" s="85">
        <f>$F$35/2</f>
        <v>10884000</v>
      </c>
      <c r="CD35" s="86"/>
      <c r="CE35" s="86"/>
      <c r="CF35" s="86"/>
      <c r="CG35" s="86"/>
      <c r="CH35" s="86"/>
      <c r="CI35" s="87"/>
      <c r="CJ35" s="85">
        <f>$F$35/2</f>
        <v>10884000</v>
      </c>
      <c r="CK35" s="86"/>
      <c r="CL35" s="86"/>
      <c r="CM35" s="86"/>
      <c r="CN35" s="86"/>
      <c r="CO35" s="86"/>
      <c r="CP35" s="87"/>
      <c r="CQ35" s="88"/>
      <c r="CR35" s="89"/>
      <c r="CS35" s="89"/>
      <c r="CT35" s="89"/>
      <c r="CU35" s="89"/>
      <c r="CV35" s="89"/>
      <c r="CW35" s="90"/>
      <c r="CX35" s="88"/>
      <c r="CY35" s="89"/>
      <c r="CZ35" s="89"/>
      <c r="DA35" s="89"/>
      <c r="DB35" s="90"/>
      <c r="DC35" s="21">
        <f t="shared" si="0"/>
        <v>21768000</v>
      </c>
      <c r="DD35" s="22">
        <f t="shared" si="1"/>
        <v>0</v>
      </c>
    </row>
    <row r="36" spans="1:108" x14ac:dyDescent="0.25">
      <c r="A36" s="148"/>
      <c r="B36" s="158"/>
      <c r="C36" s="148"/>
      <c r="D36" s="148"/>
      <c r="E36" s="150"/>
      <c r="F36" s="150"/>
      <c r="G36" s="113"/>
      <c r="H36" s="115"/>
      <c r="I36" s="117"/>
      <c r="J36" s="108"/>
      <c r="K36" s="88"/>
      <c r="L36" s="89"/>
      <c r="M36" s="89"/>
      <c r="N36" s="89"/>
      <c r="O36" s="89"/>
      <c r="P36" s="89"/>
      <c r="Q36" s="90"/>
      <c r="R36" s="88"/>
      <c r="S36" s="89"/>
      <c r="T36" s="89"/>
      <c r="U36" s="89"/>
      <c r="V36" s="89"/>
      <c r="W36" s="89"/>
      <c r="X36" s="90"/>
      <c r="Y36" s="88"/>
      <c r="Z36" s="89"/>
      <c r="AA36" s="89"/>
      <c r="AB36" s="89"/>
      <c r="AC36" s="89"/>
      <c r="AD36" s="89"/>
      <c r="AE36" s="90"/>
      <c r="AF36" s="88"/>
      <c r="AG36" s="89"/>
      <c r="AH36" s="89"/>
      <c r="AI36" s="89"/>
      <c r="AJ36" s="89"/>
      <c r="AK36" s="89"/>
      <c r="AL36" s="90"/>
      <c r="AM36" s="88"/>
      <c r="AN36" s="89"/>
      <c r="AO36" s="89"/>
      <c r="AP36" s="89"/>
      <c r="AQ36" s="89"/>
      <c r="AR36" s="89"/>
      <c r="AS36" s="90"/>
      <c r="AT36" s="88"/>
      <c r="AU36" s="89"/>
      <c r="AV36" s="89"/>
      <c r="AW36" s="89"/>
      <c r="AX36" s="89"/>
      <c r="AY36" s="89"/>
      <c r="AZ36" s="90"/>
      <c r="BA36" s="88"/>
      <c r="BB36" s="89"/>
      <c r="BC36" s="89"/>
      <c r="BD36" s="89"/>
      <c r="BE36" s="89"/>
      <c r="BF36" s="89"/>
      <c r="BG36" s="90"/>
      <c r="BH36" s="88"/>
      <c r="BI36" s="89"/>
      <c r="BJ36" s="89"/>
      <c r="BK36" s="89"/>
      <c r="BL36" s="89"/>
      <c r="BM36" s="89"/>
      <c r="BN36" s="90"/>
      <c r="BO36" s="88"/>
      <c r="BP36" s="89"/>
      <c r="BQ36" s="89"/>
      <c r="BR36" s="89"/>
      <c r="BS36" s="89"/>
      <c r="BT36" s="89"/>
      <c r="BU36" s="90"/>
      <c r="BV36" s="88"/>
      <c r="BW36" s="89"/>
      <c r="BX36" s="89"/>
      <c r="BY36" s="89"/>
      <c r="BZ36" s="89"/>
      <c r="CA36" s="89"/>
      <c r="CB36" s="90"/>
      <c r="CC36" s="88"/>
      <c r="CD36" s="89"/>
      <c r="CE36" s="89"/>
      <c r="CF36" s="89"/>
      <c r="CG36" s="89"/>
      <c r="CH36" s="89"/>
      <c r="CI36" s="90"/>
      <c r="CJ36" s="88"/>
      <c r="CK36" s="89"/>
      <c r="CL36" s="89"/>
      <c r="CM36" s="89"/>
      <c r="CN36" s="89"/>
      <c r="CO36" s="89"/>
      <c r="CP36" s="90"/>
      <c r="CQ36" s="88"/>
      <c r="CR36" s="89"/>
      <c r="CS36" s="89"/>
      <c r="CT36" s="89"/>
      <c r="CU36" s="89"/>
      <c r="CV36" s="89"/>
      <c r="CW36" s="90"/>
      <c r="CX36" s="88"/>
      <c r="CY36" s="89"/>
      <c r="CZ36" s="89"/>
      <c r="DA36" s="89"/>
      <c r="DB36" s="90"/>
      <c r="DC36" s="21"/>
      <c r="DD36" s="22"/>
    </row>
    <row r="37" spans="1:108" x14ac:dyDescent="0.25">
      <c r="A37" s="147" t="s">
        <v>112</v>
      </c>
      <c r="B37" s="157" t="s">
        <v>47</v>
      </c>
      <c r="C37" s="147" t="s">
        <v>62</v>
      </c>
      <c r="D37" s="147">
        <v>60</v>
      </c>
      <c r="E37" s="149">
        <v>242114</v>
      </c>
      <c r="F37" s="149">
        <f>+D37*E37</f>
        <v>14526840</v>
      </c>
      <c r="G37" s="112">
        <f t="shared" ref="G37" si="35">SUM(K38:DB38)</f>
        <v>0</v>
      </c>
      <c r="H37" s="114">
        <f t="shared" ref="H37" si="36">G37/F37</f>
        <v>0</v>
      </c>
      <c r="I37" s="116">
        <v>4</v>
      </c>
      <c r="J37" s="107">
        <v>3</v>
      </c>
      <c r="K37" s="88"/>
      <c r="L37" s="89"/>
      <c r="M37" s="89"/>
      <c r="N37" s="89"/>
      <c r="O37" s="89"/>
      <c r="P37" s="89"/>
      <c r="Q37" s="90"/>
      <c r="R37" s="88"/>
      <c r="S37" s="89"/>
      <c r="T37" s="89"/>
      <c r="U37" s="89"/>
      <c r="V37" s="89"/>
      <c r="W37" s="89"/>
      <c r="X37" s="90"/>
      <c r="Y37" s="88"/>
      <c r="Z37" s="89"/>
      <c r="AA37" s="89"/>
      <c r="AB37" s="89"/>
      <c r="AC37" s="89"/>
      <c r="AD37" s="89"/>
      <c r="AE37" s="90"/>
      <c r="AF37" s="88"/>
      <c r="AG37" s="89"/>
      <c r="AH37" s="89"/>
      <c r="AI37" s="89"/>
      <c r="AJ37" s="89"/>
      <c r="AK37" s="89"/>
      <c r="AL37" s="90"/>
      <c r="AM37" s="88"/>
      <c r="AN37" s="89"/>
      <c r="AO37" s="89"/>
      <c r="AP37" s="89"/>
      <c r="AQ37" s="89"/>
      <c r="AR37" s="89"/>
      <c r="AS37" s="90"/>
      <c r="AT37" s="88"/>
      <c r="AU37" s="89"/>
      <c r="AV37" s="89"/>
      <c r="AW37" s="89"/>
      <c r="AX37" s="89"/>
      <c r="AY37" s="89"/>
      <c r="AZ37" s="90"/>
      <c r="BA37" s="88"/>
      <c r="BB37" s="89"/>
      <c r="BC37" s="89"/>
      <c r="BD37" s="89"/>
      <c r="BE37" s="89"/>
      <c r="BF37" s="89"/>
      <c r="BG37" s="90"/>
      <c r="BH37" s="88"/>
      <c r="BI37" s="89"/>
      <c r="BJ37" s="89"/>
      <c r="BK37" s="89"/>
      <c r="BL37" s="89"/>
      <c r="BM37" s="89"/>
      <c r="BN37" s="90"/>
      <c r="BO37" s="88"/>
      <c r="BP37" s="89"/>
      <c r="BQ37" s="89"/>
      <c r="BR37" s="89"/>
      <c r="BS37" s="89"/>
      <c r="BT37" s="89"/>
      <c r="BU37" s="90"/>
      <c r="BV37" s="88"/>
      <c r="BW37" s="89"/>
      <c r="BX37" s="89"/>
      <c r="BY37" s="89"/>
      <c r="BZ37" s="89"/>
      <c r="CA37" s="89"/>
      <c r="CB37" s="90"/>
      <c r="CC37" s="88"/>
      <c r="CD37" s="89"/>
      <c r="CE37" s="89"/>
      <c r="CF37" s="89"/>
      <c r="CG37" s="89"/>
      <c r="CH37" s="89"/>
      <c r="CI37" s="90"/>
      <c r="CJ37" s="85">
        <f>F37</f>
        <v>14526840</v>
      </c>
      <c r="CK37" s="86"/>
      <c r="CL37" s="86"/>
      <c r="CM37" s="86"/>
      <c r="CN37" s="86"/>
      <c r="CO37" s="86"/>
      <c r="CP37" s="87"/>
      <c r="CQ37" s="88"/>
      <c r="CR37" s="89"/>
      <c r="CS37" s="89"/>
      <c r="CT37" s="89"/>
      <c r="CU37" s="89"/>
      <c r="CV37" s="89"/>
      <c r="CW37" s="90"/>
      <c r="CX37" s="88"/>
      <c r="CY37" s="89"/>
      <c r="CZ37" s="89"/>
      <c r="DA37" s="89"/>
      <c r="DB37" s="90"/>
      <c r="DC37" s="21">
        <f t="shared" si="0"/>
        <v>14526840</v>
      </c>
      <c r="DD37" s="22">
        <f t="shared" si="1"/>
        <v>0</v>
      </c>
    </row>
    <row r="38" spans="1:108" x14ac:dyDescent="0.25">
      <c r="A38" s="148"/>
      <c r="B38" s="158"/>
      <c r="C38" s="148"/>
      <c r="D38" s="148"/>
      <c r="E38" s="150"/>
      <c r="F38" s="150"/>
      <c r="G38" s="113"/>
      <c r="H38" s="115"/>
      <c r="I38" s="117"/>
      <c r="J38" s="108"/>
      <c r="K38" s="88"/>
      <c r="L38" s="89"/>
      <c r="M38" s="89"/>
      <c r="N38" s="89"/>
      <c r="O38" s="89"/>
      <c r="P38" s="89"/>
      <c r="Q38" s="90"/>
      <c r="R38" s="88"/>
      <c r="S38" s="89"/>
      <c r="T38" s="89"/>
      <c r="U38" s="89"/>
      <c r="V38" s="89"/>
      <c r="W38" s="89"/>
      <c r="X38" s="90"/>
      <c r="Y38" s="88"/>
      <c r="Z38" s="89"/>
      <c r="AA38" s="89"/>
      <c r="AB38" s="89"/>
      <c r="AC38" s="89"/>
      <c r="AD38" s="89"/>
      <c r="AE38" s="90"/>
      <c r="AF38" s="88"/>
      <c r="AG38" s="89"/>
      <c r="AH38" s="89"/>
      <c r="AI38" s="89"/>
      <c r="AJ38" s="89"/>
      <c r="AK38" s="89"/>
      <c r="AL38" s="90"/>
      <c r="AM38" s="88"/>
      <c r="AN38" s="89"/>
      <c r="AO38" s="89"/>
      <c r="AP38" s="89"/>
      <c r="AQ38" s="89"/>
      <c r="AR38" s="89"/>
      <c r="AS38" s="90"/>
      <c r="AT38" s="88"/>
      <c r="AU38" s="89"/>
      <c r="AV38" s="89"/>
      <c r="AW38" s="89"/>
      <c r="AX38" s="89"/>
      <c r="AY38" s="89"/>
      <c r="AZ38" s="90"/>
      <c r="BA38" s="88"/>
      <c r="BB38" s="89"/>
      <c r="BC38" s="89"/>
      <c r="BD38" s="89"/>
      <c r="BE38" s="89"/>
      <c r="BF38" s="89"/>
      <c r="BG38" s="90"/>
      <c r="BH38" s="88"/>
      <c r="BI38" s="89"/>
      <c r="BJ38" s="89"/>
      <c r="BK38" s="89"/>
      <c r="BL38" s="89"/>
      <c r="BM38" s="89"/>
      <c r="BN38" s="90"/>
      <c r="BO38" s="88"/>
      <c r="BP38" s="89"/>
      <c r="BQ38" s="89"/>
      <c r="BR38" s="89"/>
      <c r="BS38" s="89"/>
      <c r="BT38" s="89"/>
      <c r="BU38" s="90"/>
      <c r="BV38" s="88"/>
      <c r="BW38" s="89"/>
      <c r="BX38" s="89"/>
      <c r="BY38" s="89"/>
      <c r="BZ38" s="89"/>
      <c r="CA38" s="89"/>
      <c r="CB38" s="90"/>
      <c r="CC38" s="88"/>
      <c r="CD38" s="89"/>
      <c r="CE38" s="89"/>
      <c r="CF38" s="89"/>
      <c r="CG38" s="89"/>
      <c r="CH38" s="89"/>
      <c r="CI38" s="90"/>
      <c r="CJ38" s="88"/>
      <c r="CK38" s="89"/>
      <c r="CL38" s="89"/>
      <c r="CM38" s="89"/>
      <c r="CN38" s="89"/>
      <c r="CO38" s="89"/>
      <c r="CP38" s="90"/>
      <c r="CQ38" s="88"/>
      <c r="CR38" s="89"/>
      <c r="CS38" s="89"/>
      <c r="CT38" s="89"/>
      <c r="CU38" s="89"/>
      <c r="CV38" s="89"/>
      <c r="CW38" s="90"/>
      <c r="CX38" s="88"/>
      <c r="CY38" s="89"/>
      <c r="CZ38" s="89"/>
      <c r="DA38" s="89"/>
      <c r="DB38" s="90"/>
      <c r="DC38" s="21"/>
      <c r="DD38" s="22"/>
    </row>
    <row r="39" spans="1:108" x14ac:dyDescent="0.25">
      <c r="A39" s="147" t="s">
        <v>113</v>
      </c>
      <c r="B39" s="157" t="s">
        <v>48</v>
      </c>
      <c r="C39" s="147" t="s">
        <v>61</v>
      </c>
      <c r="D39" s="147">
        <v>480</v>
      </c>
      <c r="E39" s="149">
        <v>123782</v>
      </c>
      <c r="F39" s="149">
        <f>+D39*E39</f>
        <v>59415360</v>
      </c>
      <c r="G39" s="112">
        <f>SUM(K40:DB40)</f>
        <v>0</v>
      </c>
      <c r="H39" s="114">
        <f t="shared" ref="H39" si="37">G39/F39</f>
        <v>0</v>
      </c>
      <c r="I39" s="116">
        <v>4</v>
      </c>
      <c r="J39" s="107">
        <v>19</v>
      </c>
      <c r="K39" s="88"/>
      <c r="L39" s="89"/>
      <c r="M39" s="89"/>
      <c r="N39" s="89"/>
      <c r="O39" s="89"/>
      <c r="P39" s="89"/>
      <c r="Q39" s="90"/>
      <c r="R39" s="88"/>
      <c r="S39" s="89"/>
      <c r="T39" s="89"/>
      <c r="U39" s="89"/>
      <c r="V39" s="89"/>
      <c r="W39" s="89"/>
      <c r="X39" s="90"/>
      <c r="Y39" s="88"/>
      <c r="Z39" s="89"/>
      <c r="AA39" s="89"/>
      <c r="AB39" s="89"/>
      <c r="AC39" s="89"/>
      <c r="AD39" s="89"/>
      <c r="AE39" s="90"/>
      <c r="AF39" s="88"/>
      <c r="AG39" s="89"/>
      <c r="AH39" s="89"/>
      <c r="AI39" s="89"/>
      <c r="AJ39" s="89"/>
      <c r="AK39" s="89"/>
      <c r="AL39" s="90"/>
      <c r="AM39" s="88"/>
      <c r="AN39" s="89"/>
      <c r="AO39" s="89"/>
      <c r="AP39" s="89"/>
      <c r="AQ39" s="89"/>
      <c r="AR39" s="89"/>
      <c r="AS39" s="90"/>
      <c r="AT39" s="88"/>
      <c r="AU39" s="89"/>
      <c r="AV39" s="89"/>
      <c r="AW39" s="89"/>
      <c r="AX39" s="89"/>
      <c r="AY39" s="89"/>
      <c r="AZ39" s="90"/>
      <c r="BA39" s="88"/>
      <c r="BB39" s="89"/>
      <c r="BC39" s="89"/>
      <c r="BD39" s="89"/>
      <c r="BE39" s="89"/>
      <c r="BF39" s="89"/>
      <c r="BG39" s="90"/>
      <c r="BH39" s="88"/>
      <c r="BI39" s="89"/>
      <c r="BJ39" s="89"/>
      <c r="BK39" s="89"/>
      <c r="BL39" s="89"/>
      <c r="BM39" s="89"/>
      <c r="BN39" s="90"/>
      <c r="BO39" s="91">
        <f>$F$39/4</f>
        <v>14853840</v>
      </c>
      <c r="BP39" s="92"/>
      <c r="BQ39" s="92"/>
      <c r="BR39" s="92"/>
      <c r="BS39" s="92"/>
      <c r="BT39" s="92"/>
      <c r="BU39" s="93"/>
      <c r="BV39" s="91">
        <f t="shared" ref="BV39" si="38">$F$39/4</f>
        <v>14853840</v>
      </c>
      <c r="BW39" s="92"/>
      <c r="BX39" s="92"/>
      <c r="BY39" s="92"/>
      <c r="BZ39" s="92"/>
      <c r="CA39" s="92"/>
      <c r="CB39" s="93"/>
      <c r="CC39" s="91">
        <f t="shared" ref="CC39" si="39">$F$39/4</f>
        <v>14853840</v>
      </c>
      <c r="CD39" s="92"/>
      <c r="CE39" s="92"/>
      <c r="CF39" s="92"/>
      <c r="CG39" s="92"/>
      <c r="CH39" s="92"/>
      <c r="CI39" s="93"/>
      <c r="CJ39" s="91">
        <f t="shared" ref="CJ39" si="40">$F$39/4</f>
        <v>14853840</v>
      </c>
      <c r="CK39" s="92"/>
      <c r="CL39" s="92"/>
      <c r="CM39" s="92"/>
      <c r="CN39" s="92"/>
      <c r="CO39" s="92"/>
      <c r="CP39" s="93"/>
      <c r="CQ39" s="88"/>
      <c r="CR39" s="89"/>
      <c r="CS39" s="89"/>
      <c r="CT39" s="89"/>
      <c r="CU39" s="89"/>
      <c r="CV39" s="89"/>
      <c r="CW39" s="90"/>
      <c r="CX39" s="88"/>
      <c r="CY39" s="89"/>
      <c r="CZ39" s="89"/>
      <c r="DA39" s="89"/>
      <c r="DB39" s="90"/>
      <c r="DC39" s="21">
        <f t="shared" si="0"/>
        <v>59415360</v>
      </c>
      <c r="DD39" s="22">
        <f t="shared" si="1"/>
        <v>0</v>
      </c>
    </row>
    <row r="40" spans="1:108" x14ac:dyDescent="0.25">
      <c r="A40" s="148"/>
      <c r="B40" s="158"/>
      <c r="C40" s="148"/>
      <c r="D40" s="148"/>
      <c r="E40" s="150"/>
      <c r="F40" s="150"/>
      <c r="G40" s="113"/>
      <c r="H40" s="115"/>
      <c r="I40" s="117"/>
      <c r="J40" s="108"/>
      <c r="K40" s="88"/>
      <c r="L40" s="89"/>
      <c r="M40" s="89"/>
      <c r="N40" s="89"/>
      <c r="O40" s="89"/>
      <c r="P40" s="89"/>
      <c r="Q40" s="90"/>
      <c r="R40" s="88"/>
      <c r="S40" s="89"/>
      <c r="T40" s="89"/>
      <c r="U40" s="89"/>
      <c r="V40" s="89"/>
      <c r="W40" s="89"/>
      <c r="X40" s="90"/>
      <c r="Y40" s="88"/>
      <c r="Z40" s="89"/>
      <c r="AA40" s="89"/>
      <c r="AB40" s="89"/>
      <c r="AC40" s="89"/>
      <c r="AD40" s="89"/>
      <c r="AE40" s="90"/>
      <c r="AF40" s="88"/>
      <c r="AG40" s="89"/>
      <c r="AH40" s="89"/>
      <c r="AI40" s="89"/>
      <c r="AJ40" s="89"/>
      <c r="AK40" s="89"/>
      <c r="AL40" s="90"/>
      <c r="AM40" s="88"/>
      <c r="AN40" s="89"/>
      <c r="AO40" s="89"/>
      <c r="AP40" s="89"/>
      <c r="AQ40" s="89"/>
      <c r="AR40" s="89"/>
      <c r="AS40" s="90"/>
      <c r="AT40" s="88"/>
      <c r="AU40" s="89"/>
      <c r="AV40" s="89"/>
      <c r="AW40" s="89"/>
      <c r="AX40" s="89"/>
      <c r="AY40" s="89"/>
      <c r="AZ40" s="90"/>
      <c r="BA40" s="88"/>
      <c r="BB40" s="89"/>
      <c r="BC40" s="89"/>
      <c r="BD40" s="89"/>
      <c r="BE40" s="89"/>
      <c r="BF40" s="89"/>
      <c r="BG40" s="90"/>
      <c r="BH40" s="88"/>
      <c r="BI40" s="89"/>
      <c r="BJ40" s="89"/>
      <c r="BK40" s="89"/>
      <c r="BL40" s="89"/>
      <c r="BM40" s="89"/>
      <c r="BN40" s="90"/>
      <c r="BO40" s="88"/>
      <c r="BP40" s="89"/>
      <c r="BQ40" s="89"/>
      <c r="BR40" s="89"/>
      <c r="BS40" s="89"/>
      <c r="BT40" s="89"/>
      <c r="BU40" s="90"/>
      <c r="BV40" s="88"/>
      <c r="BW40" s="89"/>
      <c r="BX40" s="89"/>
      <c r="BY40" s="89"/>
      <c r="BZ40" s="89"/>
      <c r="CA40" s="89"/>
      <c r="CB40" s="90"/>
      <c r="CC40" s="88"/>
      <c r="CD40" s="89"/>
      <c r="CE40" s="89"/>
      <c r="CF40" s="89"/>
      <c r="CG40" s="89"/>
      <c r="CH40" s="89"/>
      <c r="CI40" s="90"/>
      <c r="CJ40" s="88"/>
      <c r="CK40" s="89"/>
      <c r="CL40" s="89"/>
      <c r="CM40" s="89"/>
      <c r="CN40" s="89"/>
      <c r="CO40" s="89"/>
      <c r="CP40" s="90"/>
      <c r="CQ40" s="88"/>
      <c r="CR40" s="89"/>
      <c r="CS40" s="89"/>
      <c r="CT40" s="89"/>
      <c r="CU40" s="89"/>
      <c r="CV40" s="89"/>
      <c r="CW40" s="90"/>
      <c r="CX40" s="88"/>
      <c r="CY40" s="89"/>
      <c r="CZ40" s="89"/>
      <c r="DA40" s="89"/>
      <c r="DB40" s="90"/>
      <c r="DC40" s="21"/>
      <c r="DD40" s="22"/>
    </row>
    <row r="41" spans="1:108" x14ac:dyDescent="0.25">
      <c r="A41" s="73">
        <v>2</v>
      </c>
      <c r="B41" s="105" t="s">
        <v>22</v>
      </c>
      <c r="C41" s="106"/>
      <c r="D41" s="106"/>
      <c r="E41" s="106"/>
      <c r="F41" s="106"/>
      <c r="G41" s="106"/>
      <c r="H41" s="106"/>
      <c r="I41" s="106"/>
      <c r="J41" s="106"/>
      <c r="K41" s="88"/>
      <c r="L41" s="89"/>
      <c r="M41" s="89"/>
      <c r="N41" s="89"/>
      <c r="O41" s="89"/>
      <c r="P41" s="89"/>
      <c r="Q41" s="90"/>
      <c r="R41" s="88"/>
      <c r="S41" s="89"/>
      <c r="T41" s="89"/>
      <c r="U41" s="89"/>
      <c r="V41" s="89"/>
      <c r="W41" s="89"/>
      <c r="X41" s="90"/>
      <c r="Y41" s="88"/>
      <c r="Z41" s="89"/>
      <c r="AA41" s="89"/>
      <c r="AB41" s="89"/>
      <c r="AC41" s="89"/>
      <c r="AD41" s="89"/>
      <c r="AE41" s="90"/>
      <c r="AF41" s="88"/>
      <c r="AG41" s="89"/>
      <c r="AH41" s="89"/>
      <c r="AI41" s="89"/>
      <c r="AJ41" s="89"/>
      <c r="AK41" s="89"/>
      <c r="AL41" s="90"/>
      <c r="AM41" s="88"/>
      <c r="AN41" s="89"/>
      <c r="AO41" s="89"/>
      <c r="AP41" s="89"/>
      <c r="AQ41" s="89"/>
      <c r="AR41" s="89"/>
      <c r="AS41" s="90"/>
      <c r="AT41" s="88"/>
      <c r="AU41" s="89"/>
      <c r="AV41" s="89"/>
      <c r="AW41" s="89"/>
      <c r="AX41" s="89"/>
      <c r="AY41" s="89"/>
      <c r="AZ41" s="90"/>
      <c r="BA41" s="88"/>
      <c r="BB41" s="89"/>
      <c r="BC41" s="89"/>
      <c r="BD41" s="89"/>
      <c r="BE41" s="89"/>
      <c r="BF41" s="89"/>
      <c r="BG41" s="90"/>
      <c r="BH41" s="88"/>
      <c r="BI41" s="89"/>
      <c r="BJ41" s="89"/>
      <c r="BK41" s="89"/>
      <c r="BL41" s="89"/>
      <c r="BM41" s="89"/>
      <c r="BN41" s="90"/>
      <c r="BO41" s="88"/>
      <c r="BP41" s="89"/>
      <c r="BQ41" s="89"/>
      <c r="BR41" s="89"/>
      <c r="BS41" s="89"/>
      <c r="BT41" s="89"/>
      <c r="BU41" s="90"/>
      <c r="BV41" s="88"/>
      <c r="BW41" s="89"/>
      <c r="BX41" s="89"/>
      <c r="BY41" s="89"/>
      <c r="BZ41" s="89"/>
      <c r="CA41" s="89"/>
      <c r="CB41" s="90"/>
      <c r="CC41" s="88"/>
      <c r="CD41" s="89"/>
      <c r="CE41" s="89"/>
      <c r="CF41" s="89"/>
      <c r="CG41" s="89"/>
      <c r="CH41" s="89"/>
      <c r="CI41" s="90"/>
      <c r="CJ41" s="88"/>
      <c r="CK41" s="89"/>
      <c r="CL41" s="89"/>
      <c r="CM41" s="89"/>
      <c r="CN41" s="89"/>
      <c r="CO41" s="89"/>
      <c r="CP41" s="90"/>
      <c r="CQ41" s="88"/>
      <c r="CR41" s="89"/>
      <c r="CS41" s="89"/>
      <c r="CT41" s="89"/>
      <c r="CU41" s="89"/>
      <c r="CV41" s="89"/>
      <c r="CW41" s="90"/>
      <c r="CX41" s="99"/>
      <c r="CY41" s="100"/>
      <c r="CZ41" s="100"/>
      <c r="DA41" s="100"/>
      <c r="DB41" s="101"/>
      <c r="DC41" s="21"/>
      <c r="DD41" s="22"/>
    </row>
    <row r="42" spans="1:108" x14ac:dyDescent="0.25">
      <c r="A42" s="147" t="s">
        <v>114</v>
      </c>
      <c r="B42" s="157" t="s">
        <v>49</v>
      </c>
      <c r="C42" s="147" t="s">
        <v>62</v>
      </c>
      <c r="D42" s="147">
        <v>96</v>
      </c>
      <c r="E42" s="149">
        <v>653318</v>
      </c>
      <c r="F42" s="149">
        <f t="shared" si="2"/>
        <v>62718528</v>
      </c>
      <c r="G42" s="112">
        <f>SUM(K43:DB43)</f>
        <v>0</v>
      </c>
      <c r="H42" s="114">
        <f t="shared" ref="H42:H56" si="41">G42/F42</f>
        <v>0</v>
      </c>
      <c r="I42" s="116">
        <v>3</v>
      </c>
      <c r="J42" s="107">
        <v>11</v>
      </c>
      <c r="K42" s="88"/>
      <c r="L42" s="89"/>
      <c r="M42" s="89"/>
      <c r="N42" s="89"/>
      <c r="O42" s="89"/>
      <c r="P42" s="89"/>
      <c r="Q42" s="90"/>
      <c r="R42" s="88"/>
      <c r="S42" s="89"/>
      <c r="T42" s="89"/>
      <c r="U42" s="89"/>
      <c r="V42" s="89"/>
      <c r="W42" s="89"/>
      <c r="X42" s="90"/>
      <c r="Y42" s="88"/>
      <c r="Z42" s="89"/>
      <c r="AA42" s="89"/>
      <c r="AB42" s="89"/>
      <c r="AC42" s="89"/>
      <c r="AD42" s="89"/>
      <c r="AE42" s="90"/>
      <c r="AF42" s="88"/>
      <c r="AG42" s="89"/>
      <c r="AH42" s="89"/>
      <c r="AI42" s="89"/>
      <c r="AJ42" s="89"/>
      <c r="AK42" s="89"/>
      <c r="AL42" s="90"/>
      <c r="AM42" s="88"/>
      <c r="AN42" s="89"/>
      <c r="AO42" s="89"/>
      <c r="AP42" s="89"/>
      <c r="AQ42" s="89"/>
      <c r="AR42" s="89"/>
      <c r="AS42" s="90"/>
      <c r="AT42" s="88"/>
      <c r="AU42" s="89"/>
      <c r="AV42" s="89"/>
      <c r="AW42" s="89"/>
      <c r="AX42" s="89"/>
      <c r="AY42" s="89"/>
      <c r="AZ42" s="90"/>
      <c r="BA42" s="88"/>
      <c r="BB42" s="89"/>
      <c r="BC42" s="89"/>
      <c r="BD42" s="89"/>
      <c r="BE42" s="89"/>
      <c r="BF42" s="89"/>
      <c r="BG42" s="90"/>
      <c r="BH42" s="88"/>
      <c r="BI42" s="89"/>
      <c r="BJ42" s="89"/>
      <c r="BK42" s="89"/>
      <c r="BL42" s="89"/>
      <c r="BM42" s="89"/>
      <c r="BN42" s="90"/>
      <c r="BO42" s="88"/>
      <c r="BP42" s="89"/>
      <c r="BQ42" s="89"/>
      <c r="BR42" s="89"/>
      <c r="BS42" s="89"/>
      <c r="BT42" s="89"/>
      <c r="BU42" s="90"/>
      <c r="BV42" s="91">
        <f>$F$42/3</f>
        <v>20906176</v>
      </c>
      <c r="BW42" s="92"/>
      <c r="BX42" s="92"/>
      <c r="BY42" s="92"/>
      <c r="BZ42" s="92"/>
      <c r="CA42" s="92"/>
      <c r="CB42" s="93"/>
      <c r="CC42" s="91">
        <f t="shared" ref="CC42" si="42">$F$42/3</f>
        <v>20906176</v>
      </c>
      <c r="CD42" s="92"/>
      <c r="CE42" s="92"/>
      <c r="CF42" s="92"/>
      <c r="CG42" s="92"/>
      <c r="CH42" s="92"/>
      <c r="CI42" s="93"/>
      <c r="CJ42" s="91">
        <f t="shared" ref="CJ42" si="43">$F$42/3</f>
        <v>20906176</v>
      </c>
      <c r="CK42" s="92"/>
      <c r="CL42" s="92"/>
      <c r="CM42" s="92"/>
      <c r="CN42" s="92"/>
      <c r="CO42" s="92"/>
      <c r="CP42" s="93"/>
      <c r="CQ42" s="88"/>
      <c r="CR42" s="89"/>
      <c r="CS42" s="89"/>
      <c r="CT42" s="89"/>
      <c r="CU42" s="89"/>
      <c r="CV42" s="89"/>
      <c r="CW42" s="90"/>
      <c r="CX42" s="88"/>
      <c r="CY42" s="89"/>
      <c r="CZ42" s="89"/>
      <c r="DA42" s="89"/>
      <c r="DB42" s="90"/>
      <c r="DC42" s="21">
        <f t="shared" ref="DC42:DC56" si="44">+SUM(K42:DB42)</f>
        <v>62718528</v>
      </c>
      <c r="DD42" s="22">
        <f t="shared" ref="DD42:DD56" si="45">+DC42-F42</f>
        <v>0</v>
      </c>
    </row>
    <row r="43" spans="1:108" x14ac:dyDescent="0.25">
      <c r="A43" s="148"/>
      <c r="B43" s="158"/>
      <c r="C43" s="148"/>
      <c r="D43" s="148"/>
      <c r="E43" s="150"/>
      <c r="F43" s="150"/>
      <c r="G43" s="113"/>
      <c r="H43" s="115"/>
      <c r="I43" s="117"/>
      <c r="J43" s="108"/>
      <c r="K43" s="88"/>
      <c r="L43" s="89"/>
      <c r="M43" s="89"/>
      <c r="N43" s="89"/>
      <c r="O43" s="89"/>
      <c r="P43" s="89"/>
      <c r="Q43" s="90"/>
      <c r="R43" s="88"/>
      <c r="S43" s="89"/>
      <c r="T43" s="89"/>
      <c r="U43" s="89"/>
      <c r="V43" s="89"/>
      <c r="W43" s="89"/>
      <c r="X43" s="90"/>
      <c r="Y43" s="88"/>
      <c r="Z43" s="89"/>
      <c r="AA43" s="89"/>
      <c r="AB43" s="89"/>
      <c r="AC43" s="89"/>
      <c r="AD43" s="89"/>
      <c r="AE43" s="90"/>
      <c r="AF43" s="88"/>
      <c r="AG43" s="89"/>
      <c r="AH43" s="89"/>
      <c r="AI43" s="89"/>
      <c r="AJ43" s="89"/>
      <c r="AK43" s="89"/>
      <c r="AL43" s="90"/>
      <c r="AM43" s="88"/>
      <c r="AN43" s="89"/>
      <c r="AO43" s="89"/>
      <c r="AP43" s="89"/>
      <c r="AQ43" s="89"/>
      <c r="AR43" s="89"/>
      <c r="AS43" s="90"/>
      <c r="AT43" s="88"/>
      <c r="AU43" s="89"/>
      <c r="AV43" s="89"/>
      <c r="AW43" s="89"/>
      <c r="AX43" s="89"/>
      <c r="AY43" s="89"/>
      <c r="AZ43" s="90"/>
      <c r="BA43" s="88"/>
      <c r="BB43" s="89"/>
      <c r="BC43" s="89"/>
      <c r="BD43" s="89"/>
      <c r="BE43" s="89"/>
      <c r="BF43" s="89"/>
      <c r="BG43" s="90"/>
      <c r="BH43" s="88"/>
      <c r="BI43" s="89"/>
      <c r="BJ43" s="89"/>
      <c r="BK43" s="89"/>
      <c r="BL43" s="89"/>
      <c r="BM43" s="89"/>
      <c r="BN43" s="90"/>
      <c r="BO43" s="88"/>
      <c r="BP43" s="89"/>
      <c r="BQ43" s="89"/>
      <c r="BR43" s="89"/>
      <c r="BS43" s="89"/>
      <c r="BT43" s="89"/>
      <c r="BU43" s="90"/>
      <c r="BV43" s="88"/>
      <c r="BW43" s="89"/>
      <c r="BX43" s="89"/>
      <c r="BY43" s="89"/>
      <c r="BZ43" s="89"/>
      <c r="CA43" s="89"/>
      <c r="CB43" s="90"/>
      <c r="CC43" s="88"/>
      <c r="CD43" s="89"/>
      <c r="CE43" s="89"/>
      <c r="CF43" s="89"/>
      <c r="CG43" s="89"/>
      <c r="CH43" s="89"/>
      <c r="CI43" s="90"/>
      <c r="CJ43" s="88"/>
      <c r="CK43" s="89"/>
      <c r="CL43" s="89"/>
      <c r="CM43" s="89"/>
      <c r="CN43" s="89"/>
      <c r="CO43" s="89"/>
      <c r="CP43" s="90"/>
      <c r="CQ43" s="88"/>
      <c r="CR43" s="89"/>
      <c r="CS43" s="89"/>
      <c r="CT43" s="89"/>
      <c r="CU43" s="89"/>
      <c r="CV43" s="89"/>
      <c r="CW43" s="90"/>
      <c r="CX43" s="88"/>
      <c r="CY43" s="89"/>
      <c r="CZ43" s="89"/>
      <c r="DA43" s="89"/>
      <c r="DB43" s="90"/>
      <c r="DC43" s="21"/>
      <c r="DD43" s="22"/>
    </row>
    <row r="44" spans="1:108" x14ac:dyDescent="0.25">
      <c r="A44" s="147" t="s">
        <v>115</v>
      </c>
      <c r="B44" s="157" t="s">
        <v>50</v>
      </c>
      <c r="C44" s="147" t="s">
        <v>61</v>
      </c>
      <c r="D44" s="147">
        <v>260</v>
      </c>
      <c r="E44" s="149">
        <v>916151</v>
      </c>
      <c r="F44" s="149">
        <f t="shared" si="2"/>
        <v>238199260</v>
      </c>
      <c r="G44" s="112">
        <f t="shared" ref="G44" si="46">SUM(K45:DB45)</f>
        <v>0</v>
      </c>
      <c r="H44" s="114">
        <f t="shared" si="41"/>
        <v>0</v>
      </c>
      <c r="I44" s="116">
        <v>6</v>
      </c>
      <c r="J44" s="107">
        <v>19</v>
      </c>
      <c r="K44" s="88"/>
      <c r="L44" s="89"/>
      <c r="M44" s="89"/>
      <c r="N44" s="89"/>
      <c r="O44" s="89"/>
      <c r="P44" s="89"/>
      <c r="Q44" s="90"/>
      <c r="R44" s="88"/>
      <c r="S44" s="89"/>
      <c r="T44" s="89"/>
      <c r="U44" s="89"/>
      <c r="V44" s="89"/>
      <c r="W44" s="89"/>
      <c r="X44" s="90"/>
      <c r="Y44" s="88"/>
      <c r="Z44" s="89"/>
      <c r="AA44" s="89"/>
      <c r="AB44" s="89"/>
      <c r="AC44" s="89"/>
      <c r="AD44" s="89"/>
      <c r="AE44" s="90"/>
      <c r="AF44" s="88"/>
      <c r="AG44" s="89"/>
      <c r="AH44" s="89"/>
      <c r="AI44" s="89"/>
      <c r="AJ44" s="89"/>
      <c r="AK44" s="89"/>
      <c r="AL44" s="90"/>
      <c r="AM44" s="88"/>
      <c r="AN44" s="89"/>
      <c r="AO44" s="89"/>
      <c r="AP44" s="89"/>
      <c r="AQ44" s="89"/>
      <c r="AR44" s="89"/>
      <c r="AS44" s="90"/>
      <c r="AT44" s="88"/>
      <c r="AU44" s="89"/>
      <c r="AV44" s="89"/>
      <c r="AW44" s="89"/>
      <c r="AX44" s="89"/>
      <c r="AY44" s="89"/>
      <c r="AZ44" s="90"/>
      <c r="BA44" s="88"/>
      <c r="BB44" s="89"/>
      <c r="BC44" s="89"/>
      <c r="BD44" s="89"/>
      <c r="BE44" s="89"/>
      <c r="BF44" s="89"/>
      <c r="BG44" s="90"/>
      <c r="BH44" s="88"/>
      <c r="BI44" s="89"/>
      <c r="BJ44" s="89"/>
      <c r="BK44" s="89"/>
      <c r="BL44" s="89"/>
      <c r="BM44" s="89"/>
      <c r="BN44" s="90"/>
      <c r="BO44" s="88"/>
      <c r="BP44" s="89"/>
      <c r="BQ44" s="89"/>
      <c r="BR44" s="89"/>
      <c r="BS44" s="89"/>
      <c r="BT44" s="89"/>
      <c r="BU44" s="90"/>
      <c r="BV44" s="88"/>
      <c r="BW44" s="89"/>
      <c r="BX44" s="89"/>
      <c r="BY44" s="89"/>
      <c r="BZ44" s="89"/>
      <c r="CA44" s="89"/>
      <c r="CB44" s="90"/>
      <c r="CC44" s="91">
        <f>$F$44/4</f>
        <v>59549815</v>
      </c>
      <c r="CD44" s="92"/>
      <c r="CE44" s="92"/>
      <c r="CF44" s="92"/>
      <c r="CG44" s="92"/>
      <c r="CH44" s="92"/>
      <c r="CI44" s="93"/>
      <c r="CJ44" s="91">
        <f t="shared" ref="CJ44" si="47">$F$44/4</f>
        <v>59549815</v>
      </c>
      <c r="CK44" s="92"/>
      <c r="CL44" s="92"/>
      <c r="CM44" s="92"/>
      <c r="CN44" s="92"/>
      <c r="CO44" s="92"/>
      <c r="CP44" s="93"/>
      <c r="CQ44" s="91">
        <f t="shared" ref="CQ44" si="48">$F$44/4</f>
        <v>59549815</v>
      </c>
      <c r="CR44" s="92"/>
      <c r="CS44" s="92"/>
      <c r="CT44" s="92"/>
      <c r="CU44" s="92"/>
      <c r="CV44" s="92"/>
      <c r="CW44" s="93"/>
      <c r="CX44" s="91">
        <f>$F$44/4</f>
        <v>59549815</v>
      </c>
      <c r="CY44" s="92"/>
      <c r="CZ44" s="92"/>
      <c r="DA44" s="92"/>
      <c r="DB44" s="93"/>
      <c r="DC44" s="21">
        <f t="shared" si="44"/>
        <v>238199260</v>
      </c>
      <c r="DD44" s="22">
        <f t="shared" si="45"/>
        <v>0</v>
      </c>
    </row>
    <row r="45" spans="1:108" x14ac:dyDescent="0.25">
      <c r="A45" s="148"/>
      <c r="B45" s="158"/>
      <c r="C45" s="148"/>
      <c r="D45" s="148"/>
      <c r="E45" s="150"/>
      <c r="F45" s="150"/>
      <c r="G45" s="113"/>
      <c r="H45" s="115"/>
      <c r="I45" s="117"/>
      <c r="J45" s="108"/>
      <c r="K45" s="88"/>
      <c r="L45" s="89"/>
      <c r="M45" s="89"/>
      <c r="N45" s="89"/>
      <c r="O45" s="89"/>
      <c r="P45" s="89"/>
      <c r="Q45" s="90"/>
      <c r="R45" s="88"/>
      <c r="S45" s="89"/>
      <c r="T45" s="89"/>
      <c r="U45" s="89"/>
      <c r="V45" s="89"/>
      <c r="W45" s="89"/>
      <c r="X45" s="90"/>
      <c r="Y45" s="88"/>
      <c r="Z45" s="89"/>
      <c r="AA45" s="89"/>
      <c r="AB45" s="89"/>
      <c r="AC45" s="89"/>
      <c r="AD45" s="89"/>
      <c r="AE45" s="90"/>
      <c r="AF45" s="88"/>
      <c r="AG45" s="89"/>
      <c r="AH45" s="89"/>
      <c r="AI45" s="89"/>
      <c r="AJ45" s="89"/>
      <c r="AK45" s="89"/>
      <c r="AL45" s="90"/>
      <c r="AM45" s="88"/>
      <c r="AN45" s="89"/>
      <c r="AO45" s="89"/>
      <c r="AP45" s="89"/>
      <c r="AQ45" s="89"/>
      <c r="AR45" s="89"/>
      <c r="AS45" s="90"/>
      <c r="AT45" s="88"/>
      <c r="AU45" s="89"/>
      <c r="AV45" s="89"/>
      <c r="AW45" s="89"/>
      <c r="AX45" s="89"/>
      <c r="AY45" s="89"/>
      <c r="AZ45" s="90"/>
      <c r="BA45" s="88"/>
      <c r="BB45" s="89"/>
      <c r="BC45" s="89"/>
      <c r="BD45" s="89"/>
      <c r="BE45" s="89"/>
      <c r="BF45" s="89"/>
      <c r="BG45" s="90"/>
      <c r="BH45" s="88"/>
      <c r="BI45" s="89"/>
      <c r="BJ45" s="89"/>
      <c r="BK45" s="89"/>
      <c r="BL45" s="89"/>
      <c r="BM45" s="89"/>
      <c r="BN45" s="90"/>
      <c r="BO45" s="88"/>
      <c r="BP45" s="89"/>
      <c r="BQ45" s="89"/>
      <c r="BR45" s="89"/>
      <c r="BS45" s="89"/>
      <c r="BT45" s="89"/>
      <c r="BU45" s="90"/>
      <c r="BV45" s="88"/>
      <c r="BW45" s="89"/>
      <c r="BX45" s="89"/>
      <c r="BY45" s="89"/>
      <c r="BZ45" s="89"/>
      <c r="CA45" s="89"/>
      <c r="CB45" s="90"/>
      <c r="CC45" s="88"/>
      <c r="CD45" s="89"/>
      <c r="CE45" s="89"/>
      <c r="CF45" s="89"/>
      <c r="CG45" s="89"/>
      <c r="CH45" s="89"/>
      <c r="CI45" s="90"/>
      <c r="CJ45" s="88"/>
      <c r="CK45" s="89"/>
      <c r="CL45" s="89"/>
      <c r="CM45" s="89"/>
      <c r="CN45" s="89"/>
      <c r="CO45" s="89"/>
      <c r="CP45" s="90"/>
      <c r="CQ45" s="88"/>
      <c r="CR45" s="89"/>
      <c r="CS45" s="89"/>
      <c r="CT45" s="89"/>
      <c r="CU45" s="89"/>
      <c r="CV45" s="89"/>
      <c r="CW45" s="90"/>
      <c r="CX45" s="88"/>
      <c r="CY45" s="89"/>
      <c r="CZ45" s="89"/>
      <c r="DA45" s="89"/>
      <c r="DB45" s="90"/>
      <c r="DC45" s="21"/>
      <c r="DD45" s="22"/>
    </row>
    <row r="46" spans="1:108" x14ac:dyDescent="0.25">
      <c r="A46" s="147" t="s">
        <v>116</v>
      </c>
      <c r="B46" s="157" t="s">
        <v>51</v>
      </c>
      <c r="C46" s="147" t="s">
        <v>61</v>
      </c>
      <c r="D46" s="147">
        <v>140</v>
      </c>
      <c r="E46" s="149">
        <v>989510</v>
      </c>
      <c r="F46" s="149">
        <f t="shared" si="2"/>
        <v>138531400</v>
      </c>
      <c r="G46" s="112">
        <f t="shared" ref="G46" si="49">SUM(K47:DB47)</f>
        <v>0</v>
      </c>
      <c r="H46" s="114">
        <f t="shared" si="41"/>
        <v>0</v>
      </c>
      <c r="I46" s="116">
        <v>5</v>
      </c>
      <c r="J46" s="107">
        <v>14</v>
      </c>
      <c r="K46" s="88"/>
      <c r="L46" s="89"/>
      <c r="M46" s="89"/>
      <c r="N46" s="89"/>
      <c r="O46" s="89"/>
      <c r="P46" s="89"/>
      <c r="Q46" s="90"/>
      <c r="R46" s="88"/>
      <c r="S46" s="89"/>
      <c r="T46" s="89"/>
      <c r="U46" s="89"/>
      <c r="V46" s="89"/>
      <c r="W46" s="89"/>
      <c r="X46" s="90"/>
      <c r="Y46" s="88"/>
      <c r="Z46" s="89"/>
      <c r="AA46" s="89"/>
      <c r="AB46" s="89"/>
      <c r="AC46" s="89"/>
      <c r="AD46" s="89"/>
      <c r="AE46" s="90"/>
      <c r="AF46" s="88"/>
      <c r="AG46" s="89"/>
      <c r="AH46" s="89"/>
      <c r="AI46" s="89"/>
      <c r="AJ46" s="89"/>
      <c r="AK46" s="89"/>
      <c r="AL46" s="90"/>
      <c r="AM46" s="88"/>
      <c r="AN46" s="89"/>
      <c r="AO46" s="89"/>
      <c r="AP46" s="89"/>
      <c r="AQ46" s="89"/>
      <c r="AR46" s="89"/>
      <c r="AS46" s="90"/>
      <c r="AT46" s="88"/>
      <c r="AU46" s="89"/>
      <c r="AV46" s="89"/>
      <c r="AW46" s="89"/>
      <c r="AX46" s="89"/>
      <c r="AY46" s="89"/>
      <c r="AZ46" s="90"/>
      <c r="BA46" s="88"/>
      <c r="BB46" s="89"/>
      <c r="BC46" s="89"/>
      <c r="BD46" s="89"/>
      <c r="BE46" s="89"/>
      <c r="BF46" s="89"/>
      <c r="BG46" s="90"/>
      <c r="BH46" s="88"/>
      <c r="BI46" s="89"/>
      <c r="BJ46" s="89"/>
      <c r="BK46" s="89"/>
      <c r="BL46" s="89"/>
      <c r="BM46" s="89"/>
      <c r="BN46" s="90"/>
      <c r="BO46" s="88"/>
      <c r="BP46" s="89"/>
      <c r="BQ46" s="89"/>
      <c r="BR46" s="89"/>
      <c r="BS46" s="89"/>
      <c r="BT46" s="89"/>
      <c r="BU46" s="90"/>
      <c r="BV46" s="88"/>
      <c r="BW46" s="89"/>
      <c r="BX46" s="89"/>
      <c r="BY46" s="89"/>
      <c r="BZ46" s="89"/>
      <c r="CA46" s="89"/>
      <c r="CB46" s="90"/>
      <c r="CC46" s="88"/>
      <c r="CD46" s="89"/>
      <c r="CE46" s="89"/>
      <c r="CF46" s="89"/>
      <c r="CG46" s="89"/>
      <c r="CH46" s="89"/>
      <c r="CI46" s="90"/>
      <c r="CJ46" s="91">
        <f>$F$46/3</f>
        <v>46177133.333333336</v>
      </c>
      <c r="CK46" s="92"/>
      <c r="CL46" s="92"/>
      <c r="CM46" s="92"/>
      <c r="CN46" s="92"/>
      <c r="CO46" s="92"/>
      <c r="CP46" s="93"/>
      <c r="CQ46" s="91">
        <f>$F$46/3</f>
        <v>46177133.333333336</v>
      </c>
      <c r="CR46" s="92"/>
      <c r="CS46" s="92"/>
      <c r="CT46" s="92"/>
      <c r="CU46" s="92"/>
      <c r="CV46" s="92"/>
      <c r="CW46" s="93"/>
      <c r="CX46" s="91">
        <f>$F$46/3</f>
        <v>46177133.333333336</v>
      </c>
      <c r="CY46" s="92"/>
      <c r="CZ46" s="92"/>
      <c r="DA46" s="92"/>
      <c r="DB46" s="93"/>
      <c r="DC46" s="21">
        <f t="shared" si="44"/>
        <v>138531400</v>
      </c>
      <c r="DD46" s="22">
        <f t="shared" si="45"/>
        <v>0</v>
      </c>
    </row>
    <row r="47" spans="1:108" x14ac:dyDescent="0.25">
      <c r="A47" s="148"/>
      <c r="B47" s="158"/>
      <c r="C47" s="148"/>
      <c r="D47" s="148"/>
      <c r="E47" s="150"/>
      <c r="F47" s="150"/>
      <c r="G47" s="113"/>
      <c r="H47" s="115"/>
      <c r="I47" s="117"/>
      <c r="J47" s="108"/>
      <c r="K47" s="88"/>
      <c r="L47" s="89"/>
      <c r="M47" s="89"/>
      <c r="N47" s="89"/>
      <c r="O47" s="89"/>
      <c r="P47" s="89"/>
      <c r="Q47" s="90"/>
      <c r="R47" s="88"/>
      <c r="S47" s="89"/>
      <c r="T47" s="89"/>
      <c r="U47" s="89"/>
      <c r="V47" s="89"/>
      <c r="W47" s="89"/>
      <c r="X47" s="90"/>
      <c r="Y47" s="88"/>
      <c r="Z47" s="89"/>
      <c r="AA47" s="89"/>
      <c r="AB47" s="89"/>
      <c r="AC47" s="89"/>
      <c r="AD47" s="89"/>
      <c r="AE47" s="90"/>
      <c r="AF47" s="88"/>
      <c r="AG47" s="89"/>
      <c r="AH47" s="89"/>
      <c r="AI47" s="89"/>
      <c r="AJ47" s="89"/>
      <c r="AK47" s="89"/>
      <c r="AL47" s="90"/>
      <c r="AM47" s="88"/>
      <c r="AN47" s="89"/>
      <c r="AO47" s="89"/>
      <c r="AP47" s="89"/>
      <c r="AQ47" s="89"/>
      <c r="AR47" s="89"/>
      <c r="AS47" s="90"/>
      <c r="AT47" s="88"/>
      <c r="AU47" s="89"/>
      <c r="AV47" s="89"/>
      <c r="AW47" s="89"/>
      <c r="AX47" s="89"/>
      <c r="AY47" s="89"/>
      <c r="AZ47" s="90"/>
      <c r="BA47" s="88"/>
      <c r="BB47" s="89"/>
      <c r="BC47" s="89"/>
      <c r="BD47" s="89"/>
      <c r="BE47" s="89"/>
      <c r="BF47" s="89"/>
      <c r="BG47" s="90"/>
      <c r="BH47" s="88"/>
      <c r="BI47" s="89"/>
      <c r="BJ47" s="89"/>
      <c r="BK47" s="89"/>
      <c r="BL47" s="89"/>
      <c r="BM47" s="89"/>
      <c r="BN47" s="90"/>
      <c r="BO47" s="88"/>
      <c r="BP47" s="89"/>
      <c r="BQ47" s="89"/>
      <c r="BR47" s="89"/>
      <c r="BS47" s="89"/>
      <c r="BT47" s="89"/>
      <c r="BU47" s="90"/>
      <c r="BV47" s="88"/>
      <c r="BW47" s="89"/>
      <c r="BX47" s="89"/>
      <c r="BY47" s="89"/>
      <c r="BZ47" s="89"/>
      <c r="CA47" s="89"/>
      <c r="CB47" s="90"/>
      <c r="CC47" s="88"/>
      <c r="CD47" s="89"/>
      <c r="CE47" s="89"/>
      <c r="CF47" s="89"/>
      <c r="CG47" s="89"/>
      <c r="CH47" s="89"/>
      <c r="CI47" s="90"/>
      <c r="CJ47" s="88"/>
      <c r="CK47" s="89"/>
      <c r="CL47" s="89"/>
      <c r="CM47" s="89"/>
      <c r="CN47" s="89"/>
      <c r="CO47" s="89"/>
      <c r="CP47" s="90"/>
      <c r="CQ47" s="88"/>
      <c r="CR47" s="89"/>
      <c r="CS47" s="89"/>
      <c r="CT47" s="89"/>
      <c r="CU47" s="89"/>
      <c r="CV47" s="89"/>
      <c r="CW47" s="90"/>
      <c r="CX47" s="88"/>
      <c r="CY47" s="89"/>
      <c r="CZ47" s="89"/>
      <c r="DA47" s="89"/>
      <c r="DB47" s="90"/>
      <c r="DC47" s="21"/>
      <c r="DD47" s="22"/>
    </row>
    <row r="48" spans="1:108" x14ac:dyDescent="0.25">
      <c r="A48" s="147" t="s">
        <v>117</v>
      </c>
      <c r="B48" s="157" t="s">
        <v>52</v>
      </c>
      <c r="C48" s="147" t="s">
        <v>61</v>
      </c>
      <c r="D48" s="147">
        <v>36</v>
      </c>
      <c r="E48" s="149">
        <v>1210766</v>
      </c>
      <c r="F48" s="149">
        <f t="shared" si="2"/>
        <v>43587576</v>
      </c>
      <c r="G48" s="112">
        <f t="shared" ref="G48" si="50">SUM(K49:DB49)</f>
        <v>0</v>
      </c>
      <c r="H48" s="114">
        <f t="shared" si="41"/>
        <v>0</v>
      </c>
      <c r="I48" s="116">
        <v>2</v>
      </c>
      <c r="J48" s="107">
        <v>14</v>
      </c>
      <c r="K48" s="88"/>
      <c r="L48" s="89"/>
      <c r="M48" s="89"/>
      <c r="N48" s="89"/>
      <c r="O48" s="89"/>
      <c r="P48" s="89"/>
      <c r="Q48" s="90"/>
      <c r="R48" s="88"/>
      <c r="S48" s="89"/>
      <c r="T48" s="89"/>
      <c r="U48" s="89"/>
      <c r="V48" s="89"/>
      <c r="W48" s="89"/>
      <c r="X48" s="90"/>
      <c r="Y48" s="88"/>
      <c r="Z48" s="89"/>
      <c r="AA48" s="89"/>
      <c r="AB48" s="89"/>
      <c r="AC48" s="89"/>
      <c r="AD48" s="89"/>
      <c r="AE48" s="90"/>
      <c r="AF48" s="88"/>
      <c r="AG48" s="89"/>
      <c r="AH48" s="89"/>
      <c r="AI48" s="89"/>
      <c r="AJ48" s="89"/>
      <c r="AK48" s="89"/>
      <c r="AL48" s="90"/>
      <c r="AM48" s="88"/>
      <c r="AN48" s="89"/>
      <c r="AO48" s="89"/>
      <c r="AP48" s="89"/>
      <c r="AQ48" s="89"/>
      <c r="AR48" s="89"/>
      <c r="AS48" s="90"/>
      <c r="AT48" s="88"/>
      <c r="AU48" s="89"/>
      <c r="AV48" s="89"/>
      <c r="AW48" s="89"/>
      <c r="AX48" s="89"/>
      <c r="AY48" s="89"/>
      <c r="AZ48" s="90"/>
      <c r="BA48" s="88"/>
      <c r="BB48" s="89"/>
      <c r="BC48" s="89"/>
      <c r="BD48" s="89"/>
      <c r="BE48" s="89"/>
      <c r="BF48" s="89"/>
      <c r="BG48" s="90"/>
      <c r="BH48" s="88"/>
      <c r="BI48" s="89"/>
      <c r="BJ48" s="89"/>
      <c r="BK48" s="89"/>
      <c r="BL48" s="89"/>
      <c r="BM48" s="89"/>
      <c r="BN48" s="90"/>
      <c r="BO48" s="88"/>
      <c r="BP48" s="89"/>
      <c r="BQ48" s="89"/>
      <c r="BR48" s="89"/>
      <c r="BS48" s="89"/>
      <c r="BT48" s="89"/>
      <c r="BU48" s="90"/>
      <c r="BV48" s="88"/>
      <c r="BW48" s="89"/>
      <c r="BX48" s="89"/>
      <c r="BY48" s="89"/>
      <c r="BZ48" s="89"/>
      <c r="CA48" s="89"/>
      <c r="CB48" s="90"/>
      <c r="CC48" s="88"/>
      <c r="CD48" s="89"/>
      <c r="CE48" s="89"/>
      <c r="CF48" s="89"/>
      <c r="CG48" s="89"/>
      <c r="CH48" s="89"/>
      <c r="CI48" s="90"/>
      <c r="CJ48" s="91">
        <f>$F$48/3</f>
        <v>14529192</v>
      </c>
      <c r="CK48" s="92"/>
      <c r="CL48" s="92"/>
      <c r="CM48" s="92"/>
      <c r="CN48" s="92"/>
      <c r="CO48" s="92"/>
      <c r="CP48" s="93"/>
      <c r="CQ48" s="91">
        <f>$F$48/3</f>
        <v>14529192</v>
      </c>
      <c r="CR48" s="92"/>
      <c r="CS48" s="92"/>
      <c r="CT48" s="92"/>
      <c r="CU48" s="92"/>
      <c r="CV48" s="92"/>
      <c r="CW48" s="93"/>
      <c r="CX48" s="91">
        <f>$F$48/3</f>
        <v>14529192</v>
      </c>
      <c r="CY48" s="92"/>
      <c r="CZ48" s="92"/>
      <c r="DA48" s="92"/>
      <c r="DB48" s="93"/>
      <c r="DC48" s="21">
        <f t="shared" si="44"/>
        <v>43587576</v>
      </c>
      <c r="DD48" s="22">
        <f t="shared" si="45"/>
        <v>0</v>
      </c>
    </row>
    <row r="49" spans="1:108" x14ac:dyDescent="0.25">
      <c r="A49" s="148"/>
      <c r="B49" s="158"/>
      <c r="C49" s="148"/>
      <c r="D49" s="148"/>
      <c r="E49" s="150"/>
      <c r="F49" s="150"/>
      <c r="G49" s="113"/>
      <c r="H49" s="115"/>
      <c r="I49" s="117"/>
      <c r="J49" s="108"/>
      <c r="K49" s="88"/>
      <c r="L49" s="89"/>
      <c r="M49" s="89"/>
      <c r="N49" s="89"/>
      <c r="O49" s="89"/>
      <c r="P49" s="89"/>
      <c r="Q49" s="90"/>
      <c r="R49" s="88"/>
      <c r="S49" s="89"/>
      <c r="T49" s="89"/>
      <c r="U49" s="89"/>
      <c r="V49" s="89"/>
      <c r="W49" s="89"/>
      <c r="X49" s="90"/>
      <c r="Y49" s="88"/>
      <c r="Z49" s="89"/>
      <c r="AA49" s="89"/>
      <c r="AB49" s="89"/>
      <c r="AC49" s="89"/>
      <c r="AD49" s="89"/>
      <c r="AE49" s="90"/>
      <c r="AF49" s="88"/>
      <c r="AG49" s="89"/>
      <c r="AH49" s="89"/>
      <c r="AI49" s="89"/>
      <c r="AJ49" s="89"/>
      <c r="AK49" s="89"/>
      <c r="AL49" s="90"/>
      <c r="AM49" s="88"/>
      <c r="AN49" s="89"/>
      <c r="AO49" s="89"/>
      <c r="AP49" s="89"/>
      <c r="AQ49" s="89"/>
      <c r="AR49" s="89"/>
      <c r="AS49" s="90"/>
      <c r="AT49" s="88"/>
      <c r="AU49" s="89"/>
      <c r="AV49" s="89"/>
      <c r="AW49" s="89"/>
      <c r="AX49" s="89"/>
      <c r="AY49" s="89"/>
      <c r="AZ49" s="90"/>
      <c r="BA49" s="88"/>
      <c r="BB49" s="89"/>
      <c r="BC49" s="89"/>
      <c r="BD49" s="89"/>
      <c r="BE49" s="89"/>
      <c r="BF49" s="89"/>
      <c r="BG49" s="90"/>
      <c r="BH49" s="88"/>
      <c r="BI49" s="89"/>
      <c r="BJ49" s="89"/>
      <c r="BK49" s="89"/>
      <c r="BL49" s="89"/>
      <c r="BM49" s="89"/>
      <c r="BN49" s="90"/>
      <c r="BO49" s="88"/>
      <c r="BP49" s="89"/>
      <c r="BQ49" s="89"/>
      <c r="BR49" s="89"/>
      <c r="BS49" s="89"/>
      <c r="BT49" s="89"/>
      <c r="BU49" s="90"/>
      <c r="BV49" s="88"/>
      <c r="BW49" s="89"/>
      <c r="BX49" s="89"/>
      <c r="BY49" s="89"/>
      <c r="BZ49" s="89"/>
      <c r="CA49" s="89"/>
      <c r="CB49" s="90"/>
      <c r="CC49" s="88"/>
      <c r="CD49" s="89"/>
      <c r="CE49" s="89"/>
      <c r="CF49" s="89"/>
      <c r="CG49" s="89"/>
      <c r="CH49" s="89"/>
      <c r="CI49" s="90"/>
      <c r="CJ49" s="88"/>
      <c r="CK49" s="89"/>
      <c r="CL49" s="89"/>
      <c r="CM49" s="89"/>
      <c r="CN49" s="89"/>
      <c r="CO49" s="89"/>
      <c r="CP49" s="90"/>
      <c r="CQ49" s="88"/>
      <c r="CR49" s="89"/>
      <c r="CS49" s="89"/>
      <c r="CT49" s="89"/>
      <c r="CU49" s="89"/>
      <c r="CV49" s="89"/>
      <c r="CW49" s="90"/>
      <c r="CX49" s="88"/>
      <c r="CY49" s="89"/>
      <c r="CZ49" s="89"/>
      <c r="DA49" s="89"/>
      <c r="DB49" s="90"/>
      <c r="DC49" s="21"/>
      <c r="DD49" s="22"/>
    </row>
    <row r="50" spans="1:108" x14ac:dyDescent="0.25">
      <c r="A50" s="147" t="s">
        <v>118</v>
      </c>
      <c r="B50" s="157" t="s">
        <v>53</v>
      </c>
      <c r="C50" s="147" t="s">
        <v>64</v>
      </c>
      <c r="D50" s="147">
        <v>56000</v>
      </c>
      <c r="E50" s="149">
        <v>9975</v>
      </c>
      <c r="F50" s="149">
        <f t="shared" si="2"/>
        <v>558600000</v>
      </c>
      <c r="G50" s="112">
        <f t="shared" ref="G50" si="51">SUM(K51:DB51)</f>
        <v>0</v>
      </c>
      <c r="H50" s="114">
        <f t="shared" si="41"/>
        <v>0</v>
      </c>
      <c r="I50" s="116">
        <v>17</v>
      </c>
      <c r="J50" s="107">
        <v>21</v>
      </c>
      <c r="K50" s="88"/>
      <c r="L50" s="89"/>
      <c r="M50" s="89"/>
      <c r="N50" s="89"/>
      <c r="O50" s="89"/>
      <c r="P50" s="89"/>
      <c r="Q50" s="90"/>
      <c r="R50" s="88"/>
      <c r="S50" s="89"/>
      <c r="T50" s="89"/>
      <c r="U50" s="89"/>
      <c r="V50" s="89"/>
      <c r="W50" s="89"/>
      <c r="X50" s="90"/>
      <c r="Y50" s="88"/>
      <c r="Z50" s="89"/>
      <c r="AA50" s="89"/>
      <c r="AB50" s="89"/>
      <c r="AC50" s="89"/>
      <c r="AD50" s="89"/>
      <c r="AE50" s="90"/>
      <c r="AF50" s="88"/>
      <c r="AG50" s="89"/>
      <c r="AH50" s="89"/>
      <c r="AI50" s="89"/>
      <c r="AJ50" s="89"/>
      <c r="AK50" s="89"/>
      <c r="AL50" s="90"/>
      <c r="AM50" s="88"/>
      <c r="AN50" s="89"/>
      <c r="AO50" s="89"/>
      <c r="AP50" s="89"/>
      <c r="AQ50" s="89"/>
      <c r="AR50" s="89"/>
      <c r="AS50" s="90"/>
      <c r="AT50" s="88"/>
      <c r="AU50" s="89"/>
      <c r="AV50" s="89"/>
      <c r="AW50" s="89"/>
      <c r="AX50" s="89"/>
      <c r="AY50" s="89"/>
      <c r="AZ50" s="90"/>
      <c r="BA50" s="88"/>
      <c r="BB50" s="89"/>
      <c r="BC50" s="89"/>
      <c r="BD50" s="89"/>
      <c r="BE50" s="89"/>
      <c r="BF50" s="89"/>
      <c r="BG50" s="90"/>
      <c r="BH50" s="88"/>
      <c r="BI50" s="89"/>
      <c r="BJ50" s="89"/>
      <c r="BK50" s="89"/>
      <c r="BL50" s="89"/>
      <c r="BM50" s="89"/>
      <c r="BN50" s="90"/>
      <c r="BO50" s="88"/>
      <c r="BP50" s="89"/>
      <c r="BQ50" s="89"/>
      <c r="BR50" s="89"/>
      <c r="BS50" s="89"/>
      <c r="BT50" s="89"/>
      <c r="BU50" s="90"/>
      <c r="BV50" s="88"/>
      <c r="BW50" s="89"/>
      <c r="BX50" s="89"/>
      <c r="BY50" s="89"/>
      <c r="BZ50" s="89"/>
      <c r="CA50" s="89"/>
      <c r="CB50" s="90"/>
      <c r="CC50" s="91">
        <f t="shared" ref="CC50" si="52">$F$50/4</f>
        <v>139650000</v>
      </c>
      <c r="CD50" s="92"/>
      <c r="CE50" s="92"/>
      <c r="CF50" s="92"/>
      <c r="CG50" s="92"/>
      <c r="CH50" s="92"/>
      <c r="CI50" s="93"/>
      <c r="CJ50" s="91">
        <f t="shared" ref="CJ50" si="53">$F$50/4</f>
        <v>139650000</v>
      </c>
      <c r="CK50" s="92"/>
      <c r="CL50" s="92"/>
      <c r="CM50" s="92"/>
      <c r="CN50" s="92"/>
      <c r="CO50" s="92"/>
      <c r="CP50" s="93"/>
      <c r="CQ50" s="91">
        <f>$F$50/4</f>
        <v>139650000</v>
      </c>
      <c r="CR50" s="92"/>
      <c r="CS50" s="92"/>
      <c r="CT50" s="92"/>
      <c r="CU50" s="92"/>
      <c r="CV50" s="92"/>
      <c r="CW50" s="93"/>
      <c r="CX50" s="91">
        <f>$F$50/4</f>
        <v>139650000</v>
      </c>
      <c r="CY50" s="92"/>
      <c r="CZ50" s="92"/>
      <c r="DA50" s="92"/>
      <c r="DB50" s="93"/>
      <c r="DC50" s="21">
        <f t="shared" si="44"/>
        <v>558600000</v>
      </c>
      <c r="DD50" s="22">
        <f t="shared" si="45"/>
        <v>0</v>
      </c>
    </row>
    <row r="51" spans="1:108" x14ac:dyDescent="0.25">
      <c r="A51" s="148"/>
      <c r="B51" s="158"/>
      <c r="C51" s="148"/>
      <c r="D51" s="148"/>
      <c r="E51" s="150"/>
      <c r="F51" s="150"/>
      <c r="G51" s="113"/>
      <c r="H51" s="115"/>
      <c r="I51" s="117"/>
      <c r="J51" s="108"/>
      <c r="K51" s="88"/>
      <c r="L51" s="89"/>
      <c r="M51" s="89"/>
      <c r="N51" s="89"/>
      <c r="O51" s="89"/>
      <c r="P51" s="89"/>
      <c r="Q51" s="90"/>
      <c r="R51" s="88"/>
      <c r="S51" s="89"/>
      <c r="T51" s="89"/>
      <c r="U51" s="89"/>
      <c r="V51" s="89"/>
      <c r="W51" s="89"/>
      <c r="X51" s="90"/>
      <c r="Y51" s="88"/>
      <c r="Z51" s="89"/>
      <c r="AA51" s="89"/>
      <c r="AB51" s="89"/>
      <c r="AC51" s="89"/>
      <c r="AD51" s="89"/>
      <c r="AE51" s="90"/>
      <c r="AF51" s="88"/>
      <c r="AG51" s="89"/>
      <c r="AH51" s="89"/>
      <c r="AI51" s="89"/>
      <c r="AJ51" s="89"/>
      <c r="AK51" s="89"/>
      <c r="AL51" s="90"/>
      <c r="AM51" s="88"/>
      <c r="AN51" s="89"/>
      <c r="AO51" s="89"/>
      <c r="AP51" s="89"/>
      <c r="AQ51" s="89"/>
      <c r="AR51" s="89"/>
      <c r="AS51" s="90"/>
      <c r="AT51" s="88"/>
      <c r="AU51" s="89"/>
      <c r="AV51" s="89"/>
      <c r="AW51" s="89"/>
      <c r="AX51" s="89"/>
      <c r="AY51" s="89"/>
      <c r="AZ51" s="90"/>
      <c r="BA51" s="88"/>
      <c r="BB51" s="89"/>
      <c r="BC51" s="89"/>
      <c r="BD51" s="89"/>
      <c r="BE51" s="89"/>
      <c r="BF51" s="89"/>
      <c r="BG51" s="90"/>
      <c r="BH51" s="88"/>
      <c r="BI51" s="89"/>
      <c r="BJ51" s="89"/>
      <c r="BK51" s="89"/>
      <c r="BL51" s="89"/>
      <c r="BM51" s="89"/>
      <c r="BN51" s="90"/>
      <c r="BO51" s="88"/>
      <c r="BP51" s="89"/>
      <c r="BQ51" s="89"/>
      <c r="BR51" s="89"/>
      <c r="BS51" s="89"/>
      <c r="BT51" s="89"/>
      <c r="BU51" s="90"/>
      <c r="BV51" s="88"/>
      <c r="BW51" s="89"/>
      <c r="BX51" s="89"/>
      <c r="BY51" s="89"/>
      <c r="BZ51" s="89"/>
      <c r="CA51" s="89"/>
      <c r="CB51" s="90"/>
      <c r="CC51" s="88"/>
      <c r="CD51" s="89"/>
      <c r="CE51" s="89"/>
      <c r="CF51" s="89"/>
      <c r="CG51" s="89"/>
      <c r="CH51" s="89"/>
      <c r="CI51" s="90"/>
      <c r="CJ51" s="88"/>
      <c r="CK51" s="89"/>
      <c r="CL51" s="89"/>
      <c r="CM51" s="89"/>
      <c r="CN51" s="89"/>
      <c r="CO51" s="89"/>
      <c r="CP51" s="90"/>
      <c r="CQ51" s="88"/>
      <c r="CR51" s="89"/>
      <c r="CS51" s="89"/>
      <c r="CT51" s="89"/>
      <c r="CU51" s="89"/>
      <c r="CV51" s="89"/>
      <c r="CW51" s="90"/>
      <c r="CX51" s="88"/>
      <c r="CY51" s="89"/>
      <c r="CZ51" s="89"/>
      <c r="DA51" s="89"/>
      <c r="DB51" s="90"/>
      <c r="DC51" s="21"/>
      <c r="DD51" s="22"/>
    </row>
    <row r="52" spans="1:108" x14ac:dyDescent="0.25">
      <c r="A52" s="147" t="s">
        <v>119</v>
      </c>
      <c r="B52" s="157" t="s">
        <v>54</v>
      </c>
      <c r="C52" s="147" t="s">
        <v>65</v>
      </c>
      <c r="D52" s="147">
        <v>100</v>
      </c>
      <c r="E52" s="149">
        <v>49478</v>
      </c>
      <c r="F52" s="149">
        <f t="shared" si="2"/>
        <v>4947800</v>
      </c>
      <c r="G52" s="112">
        <f t="shared" ref="G52" si="54">SUM(K53:DB53)</f>
        <v>0</v>
      </c>
      <c r="H52" s="114">
        <f t="shared" si="41"/>
        <v>0</v>
      </c>
      <c r="I52" s="116">
        <v>1</v>
      </c>
      <c r="J52" s="107">
        <v>5</v>
      </c>
      <c r="K52" s="88"/>
      <c r="L52" s="89"/>
      <c r="M52" s="89"/>
      <c r="N52" s="89"/>
      <c r="O52" s="89"/>
      <c r="P52" s="89"/>
      <c r="Q52" s="90"/>
      <c r="R52" s="88"/>
      <c r="S52" s="89"/>
      <c r="T52" s="89"/>
      <c r="U52" s="89"/>
      <c r="V52" s="89"/>
      <c r="W52" s="89"/>
      <c r="X52" s="90"/>
      <c r="Y52" s="88"/>
      <c r="Z52" s="89"/>
      <c r="AA52" s="89"/>
      <c r="AB52" s="89"/>
      <c r="AC52" s="89"/>
      <c r="AD52" s="89"/>
      <c r="AE52" s="90"/>
      <c r="AF52" s="88"/>
      <c r="AG52" s="89"/>
      <c r="AH52" s="89"/>
      <c r="AI52" s="89"/>
      <c r="AJ52" s="89"/>
      <c r="AK52" s="89"/>
      <c r="AL52" s="90"/>
      <c r="AM52" s="85">
        <f>$F$52/3</f>
        <v>1649266.6666666667</v>
      </c>
      <c r="AN52" s="86"/>
      <c r="AO52" s="86"/>
      <c r="AP52" s="86"/>
      <c r="AQ52" s="86"/>
      <c r="AR52" s="86"/>
      <c r="AS52" s="87"/>
      <c r="AT52" s="88"/>
      <c r="AU52" s="89"/>
      <c r="AV52" s="89"/>
      <c r="AW52" s="89"/>
      <c r="AX52" s="89"/>
      <c r="AY52" s="89"/>
      <c r="AZ52" s="90"/>
      <c r="BA52" s="88"/>
      <c r="BB52" s="89"/>
      <c r="BC52" s="89"/>
      <c r="BD52" s="89"/>
      <c r="BE52" s="89"/>
      <c r="BF52" s="89"/>
      <c r="BG52" s="90"/>
      <c r="BH52" s="85">
        <f>$F$52/3</f>
        <v>1649266.6666666667</v>
      </c>
      <c r="BI52" s="86"/>
      <c r="BJ52" s="86"/>
      <c r="BK52" s="86"/>
      <c r="BL52" s="86"/>
      <c r="BM52" s="86"/>
      <c r="BN52" s="87"/>
      <c r="BO52" s="88"/>
      <c r="BP52" s="89"/>
      <c r="BQ52" s="89"/>
      <c r="BR52" s="89"/>
      <c r="BS52" s="89"/>
      <c r="BT52" s="89"/>
      <c r="BU52" s="90"/>
      <c r="BV52" s="88"/>
      <c r="BW52" s="89"/>
      <c r="BX52" s="89"/>
      <c r="BY52" s="89"/>
      <c r="BZ52" s="89"/>
      <c r="CA52" s="89"/>
      <c r="CB52" s="90"/>
      <c r="CC52" s="88"/>
      <c r="CD52" s="89"/>
      <c r="CE52" s="89"/>
      <c r="CF52" s="89"/>
      <c r="CG52" s="89"/>
      <c r="CH52" s="89"/>
      <c r="CI52" s="90"/>
      <c r="CJ52" s="88"/>
      <c r="CK52" s="89"/>
      <c r="CL52" s="89"/>
      <c r="CM52" s="89"/>
      <c r="CN52" s="89"/>
      <c r="CO52" s="89"/>
      <c r="CP52" s="90"/>
      <c r="CQ52" s="88"/>
      <c r="CR52" s="89"/>
      <c r="CS52" s="89"/>
      <c r="CT52" s="89"/>
      <c r="CU52" s="89"/>
      <c r="CV52" s="89"/>
      <c r="CW52" s="90"/>
      <c r="CX52" s="85">
        <f>$F$52/3</f>
        <v>1649266.6666666667</v>
      </c>
      <c r="CY52" s="86"/>
      <c r="CZ52" s="86"/>
      <c r="DA52" s="86"/>
      <c r="DB52" s="87"/>
      <c r="DC52" s="21">
        <f t="shared" si="44"/>
        <v>4947800</v>
      </c>
      <c r="DD52" s="22">
        <f t="shared" si="45"/>
        <v>0</v>
      </c>
    </row>
    <row r="53" spans="1:108" x14ac:dyDescent="0.25">
      <c r="A53" s="148"/>
      <c r="B53" s="158"/>
      <c r="C53" s="148"/>
      <c r="D53" s="148"/>
      <c r="E53" s="150"/>
      <c r="F53" s="150"/>
      <c r="G53" s="113"/>
      <c r="H53" s="115"/>
      <c r="I53" s="117"/>
      <c r="J53" s="108"/>
      <c r="K53" s="88"/>
      <c r="L53" s="89"/>
      <c r="M53" s="89"/>
      <c r="N53" s="89"/>
      <c r="O53" s="89"/>
      <c r="P53" s="89"/>
      <c r="Q53" s="90"/>
      <c r="R53" s="88"/>
      <c r="S53" s="89"/>
      <c r="T53" s="89"/>
      <c r="U53" s="89"/>
      <c r="V53" s="89"/>
      <c r="W53" s="89"/>
      <c r="X53" s="90"/>
      <c r="Y53" s="88"/>
      <c r="Z53" s="89"/>
      <c r="AA53" s="89"/>
      <c r="AB53" s="89"/>
      <c r="AC53" s="89"/>
      <c r="AD53" s="89"/>
      <c r="AE53" s="90"/>
      <c r="AF53" s="88"/>
      <c r="AG53" s="89"/>
      <c r="AH53" s="89"/>
      <c r="AI53" s="89"/>
      <c r="AJ53" s="89"/>
      <c r="AK53" s="89"/>
      <c r="AL53" s="90"/>
      <c r="AM53" s="88"/>
      <c r="AN53" s="89"/>
      <c r="AO53" s="89"/>
      <c r="AP53" s="89"/>
      <c r="AQ53" s="89"/>
      <c r="AR53" s="89"/>
      <c r="AS53" s="90"/>
      <c r="AT53" s="88"/>
      <c r="AU53" s="89"/>
      <c r="AV53" s="89"/>
      <c r="AW53" s="89"/>
      <c r="AX53" s="89"/>
      <c r="AY53" s="89"/>
      <c r="AZ53" s="90"/>
      <c r="BA53" s="88"/>
      <c r="BB53" s="89"/>
      <c r="BC53" s="89"/>
      <c r="BD53" s="89"/>
      <c r="BE53" s="89"/>
      <c r="BF53" s="89"/>
      <c r="BG53" s="90"/>
      <c r="BH53" s="88"/>
      <c r="BI53" s="89"/>
      <c r="BJ53" s="89"/>
      <c r="BK53" s="89"/>
      <c r="BL53" s="89"/>
      <c r="BM53" s="89"/>
      <c r="BN53" s="90"/>
      <c r="BO53" s="88"/>
      <c r="BP53" s="89"/>
      <c r="BQ53" s="89"/>
      <c r="BR53" s="89"/>
      <c r="BS53" s="89"/>
      <c r="BT53" s="89"/>
      <c r="BU53" s="90"/>
      <c r="BV53" s="88"/>
      <c r="BW53" s="89"/>
      <c r="BX53" s="89"/>
      <c r="BY53" s="89"/>
      <c r="BZ53" s="89"/>
      <c r="CA53" s="89"/>
      <c r="CB53" s="90"/>
      <c r="CC53" s="88"/>
      <c r="CD53" s="89"/>
      <c r="CE53" s="89"/>
      <c r="CF53" s="89"/>
      <c r="CG53" s="89"/>
      <c r="CH53" s="89"/>
      <c r="CI53" s="90"/>
      <c r="CJ53" s="88"/>
      <c r="CK53" s="89"/>
      <c r="CL53" s="89"/>
      <c r="CM53" s="89"/>
      <c r="CN53" s="89"/>
      <c r="CO53" s="89"/>
      <c r="CP53" s="90"/>
      <c r="CQ53" s="88"/>
      <c r="CR53" s="89"/>
      <c r="CS53" s="89"/>
      <c r="CT53" s="89"/>
      <c r="CU53" s="89"/>
      <c r="CV53" s="89"/>
      <c r="CW53" s="90"/>
      <c r="CX53" s="88"/>
      <c r="CY53" s="89"/>
      <c r="CZ53" s="89"/>
      <c r="DA53" s="89"/>
      <c r="DB53" s="90"/>
      <c r="DC53" s="21"/>
      <c r="DD53" s="22"/>
    </row>
    <row r="54" spans="1:108" x14ac:dyDescent="0.25">
      <c r="A54" s="147" t="s">
        <v>120</v>
      </c>
      <c r="B54" s="157" t="s">
        <v>55</v>
      </c>
      <c r="C54" s="147" t="s">
        <v>63</v>
      </c>
      <c r="D54" s="147">
        <v>120</v>
      </c>
      <c r="E54" s="149">
        <v>48484</v>
      </c>
      <c r="F54" s="149">
        <f t="shared" si="2"/>
        <v>5818080</v>
      </c>
      <c r="G54" s="112">
        <f t="shared" ref="G54" si="55">SUM(K55:DB55)</f>
        <v>0</v>
      </c>
      <c r="H54" s="114">
        <f t="shared" si="41"/>
        <v>0</v>
      </c>
      <c r="I54" s="116">
        <v>1</v>
      </c>
      <c r="J54" s="107">
        <v>8</v>
      </c>
      <c r="K54" s="88"/>
      <c r="L54" s="89"/>
      <c r="M54" s="89"/>
      <c r="N54" s="89"/>
      <c r="O54" s="89"/>
      <c r="P54" s="89"/>
      <c r="Q54" s="90"/>
      <c r="R54" s="88"/>
      <c r="S54" s="89"/>
      <c r="T54" s="89"/>
      <c r="U54" s="89"/>
      <c r="V54" s="89"/>
      <c r="W54" s="89"/>
      <c r="X54" s="90"/>
      <c r="Y54" s="88"/>
      <c r="Z54" s="89"/>
      <c r="AA54" s="89"/>
      <c r="AB54" s="89"/>
      <c r="AC54" s="89"/>
      <c r="AD54" s="89"/>
      <c r="AE54" s="90"/>
      <c r="AF54" s="88"/>
      <c r="AG54" s="89"/>
      <c r="AH54" s="89"/>
      <c r="AI54" s="89"/>
      <c r="AJ54" s="89"/>
      <c r="AK54" s="89"/>
      <c r="AL54" s="90"/>
      <c r="AM54" s="88"/>
      <c r="AN54" s="89"/>
      <c r="AO54" s="89"/>
      <c r="AP54" s="89"/>
      <c r="AQ54" s="89"/>
      <c r="AR54" s="89"/>
      <c r="AS54" s="90"/>
      <c r="AT54" s="88"/>
      <c r="AU54" s="89"/>
      <c r="AV54" s="89"/>
      <c r="AW54" s="89"/>
      <c r="AX54" s="89"/>
      <c r="AY54" s="89"/>
      <c r="AZ54" s="90"/>
      <c r="BA54" s="88"/>
      <c r="BB54" s="89"/>
      <c r="BC54" s="89"/>
      <c r="BD54" s="89"/>
      <c r="BE54" s="89"/>
      <c r="BF54" s="89"/>
      <c r="BG54" s="90"/>
      <c r="BH54" s="88"/>
      <c r="BI54" s="89"/>
      <c r="BJ54" s="89"/>
      <c r="BK54" s="89"/>
      <c r="BL54" s="89"/>
      <c r="BM54" s="89"/>
      <c r="BN54" s="90"/>
      <c r="BO54" s="88"/>
      <c r="BP54" s="89"/>
      <c r="BQ54" s="89"/>
      <c r="BR54" s="89"/>
      <c r="BS54" s="89"/>
      <c r="BT54" s="89"/>
      <c r="BU54" s="90"/>
      <c r="BV54" s="88"/>
      <c r="BW54" s="89"/>
      <c r="BX54" s="89"/>
      <c r="BY54" s="89"/>
      <c r="BZ54" s="89"/>
      <c r="CA54" s="89"/>
      <c r="CB54" s="90"/>
      <c r="CC54" s="85">
        <f>$F$54/2</f>
        <v>2909040</v>
      </c>
      <c r="CD54" s="86"/>
      <c r="CE54" s="86"/>
      <c r="CF54" s="86"/>
      <c r="CG54" s="86"/>
      <c r="CH54" s="86"/>
      <c r="CI54" s="87"/>
      <c r="CJ54" s="85">
        <f>$F$54/2</f>
        <v>2909040</v>
      </c>
      <c r="CK54" s="86"/>
      <c r="CL54" s="86"/>
      <c r="CM54" s="86"/>
      <c r="CN54" s="86"/>
      <c r="CO54" s="86"/>
      <c r="CP54" s="87"/>
      <c r="CQ54" s="88"/>
      <c r="CR54" s="89"/>
      <c r="CS54" s="89"/>
      <c r="CT54" s="89"/>
      <c r="CU54" s="89"/>
      <c r="CV54" s="89"/>
      <c r="CW54" s="90"/>
      <c r="CX54" s="88"/>
      <c r="CY54" s="89"/>
      <c r="CZ54" s="89"/>
      <c r="DA54" s="89"/>
      <c r="DB54" s="90"/>
      <c r="DC54" s="21">
        <f t="shared" si="44"/>
        <v>5818080</v>
      </c>
      <c r="DD54" s="22">
        <f t="shared" si="45"/>
        <v>0</v>
      </c>
    </row>
    <row r="55" spans="1:108" x14ac:dyDescent="0.25">
      <c r="A55" s="148"/>
      <c r="B55" s="158"/>
      <c r="C55" s="148"/>
      <c r="D55" s="148"/>
      <c r="E55" s="150"/>
      <c r="F55" s="150"/>
      <c r="G55" s="113"/>
      <c r="H55" s="115"/>
      <c r="I55" s="117"/>
      <c r="J55" s="108"/>
      <c r="K55" s="88"/>
      <c r="L55" s="89"/>
      <c r="M55" s="89"/>
      <c r="N55" s="89"/>
      <c r="O55" s="89"/>
      <c r="P55" s="89"/>
      <c r="Q55" s="90"/>
      <c r="R55" s="88"/>
      <c r="S55" s="89"/>
      <c r="T55" s="89"/>
      <c r="U55" s="89"/>
      <c r="V55" s="89"/>
      <c r="W55" s="89"/>
      <c r="X55" s="90"/>
      <c r="Y55" s="88"/>
      <c r="Z55" s="89"/>
      <c r="AA55" s="89"/>
      <c r="AB55" s="89"/>
      <c r="AC55" s="89"/>
      <c r="AD55" s="89"/>
      <c r="AE55" s="90"/>
      <c r="AF55" s="88"/>
      <c r="AG55" s="89"/>
      <c r="AH55" s="89"/>
      <c r="AI55" s="89"/>
      <c r="AJ55" s="89"/>
      <c r="AK55" s="89"/>
      <c r="AL55" s="90"/>
      <c r="AM55" s="88"/>
      <c r="AN55" s="89"/>
      <c r="AO55" s="89"/>
      <c r="AP55" s="89"/>
      <c r="AQ55" s="89"/>
      <c r="AR55" s="89"/>
      <c r="AS55" s="90"/>
      <c r="AT55" s="88"/>
      <c r="AU55" s="89"/>
      <c r="AV55" s="89"/>
      <c r="AW55" s="89"/>
      <c r="AX55" s="89"/>
      <c r="AY55" s="89"/>
      <c r="AZ55" s="90"/>
      <c r="BA55" s="88"/>
      <c r="BB55" s="89"/>
      <c r="BC55" s="89"/>
      <c r="BD55" s="89"/>
      <c r="BE55" s="89"/>
      <c r="BF55" s="89"/>
      <c r="BG55" s="90"/>
      <c r="BH55" s="88"/>
      <c r="BI55" s="89"/>
      <c r="BJ55" s="89"/>
      <c r="BK55" s="89"/>
      <c r="BL55" s="89"/>
      <c r="BM55" s="89"/>
      <c r="BN55" s="90"/>
      <c r="BO55" s="88"/>
      <c r="BP55" s="89"/>
      <c r="BQ55" s="89"/>
      <c r="BR55" s="89"/>
      <c r="BS55" s="89"/>
      <c r="BT55" s="89"/>
      <c r="BU55" s="90"/>
      <c r="BV55" s="88"/>
      <c r="BW55" s="89"/>
      <c r="BX55" s="89"/>
      <c r="BY55" s="89"/>
      <c r="BZ55" s="89"/>
      <c r="CA55" s="89"/>
      <c r="CB55" s="90"/>
      <c r="CC55" s="88"/>
      <c r="CD55" s="89"/>
      <c r="CE55" s="89"/>
      <c r="CF55" s="89"/>
      <c r="CG55" s="89"/>
      <c r="CH55" s="89"/>
      <c r="CI55" s="90"/>
      <c r="CJ55" s="88"/>
      <c r="CK55" s="89"/>
      <c r="CL55" s="89"/>
      <c r="CM55" s="89"/>
      <c r="CN55" s="89"/>
      <c r="CO55" s="89"/>
      <c r="CP55" s="90"/>
      <c r="CQ55" s="88"/>
      <c r="CR55" s="89"/>
      <c r="CS55" s="89"/>
      <c r="CT55" s="89"/>
      <c r="CU55" s="89"/>
      <c r="CV55" s="89"/>
      <c r="CW55" s="90"/>
      <c r="CX55" s="88"/>
      <c r="CY55" s="89"/>
      <c r="CZ55" s="89"/>
      <c r="DA55" s="89"/>
      <c r="DB55" s="90"/>
      <c r="DC55" s="21"/>
      <c r="DD55" s="22"/>
    </row>
    <row r="56" spans="1:108" ht="16.5" customHeight="1" x14ac:dyDescent="0.25">
      <c r="A56" s="147" t="s">
        <v>121</v>
      </c>
      <c r="B56" s="157" t="s">
        <v>56</v>
      </c>
      <c r="C56" s="147" t="s">
        <v>62</v>
      </c>
      <c r="D56" s="147">
        <v>42</v>
      </c>
      <c r="E56" s="149">
        <v>787978</v>
      </c>
      <c r="F56" s="149">
        <f t="shared" si="2"/>
        <v>33095076</v>
      </c>
      <c r="G56" s="112">
        <f t="shared" ref="G56:G61" si="56">SUM(K57:DB57)</f>
        <v>0</v>
      </c>
      <c r="H56" s="114">
        <f t="shared" si="41"/>
        <v>0</v>
      </c>
      <c r="I56" s="116">
        <v>2</v>
      </c>
      <c r="J56" s="107">
        <v>11</v>
      </c>
      <c r="K56" s="88"/>
      <c r="L56" s="89"/>
      <c r="M56" s="89"/>
      <c r="N56" s="89"/>
      <c r="O56" s="89"/>
      <c r="P56" s="89"/>
      <c r="Q56" s="90"/>
      <c r="R56" s="88"/>
      <c r="S56" s="89"/>
      <c r="T56" s="89"/>
      <c r="U56" s="89"/>
      <c r="V56" s="89"/>
      <c r="W56" s="89"/>
      <c r="X56" s="90"/>
      <c r="Y56" s="88"/>
      <c r="Z56" s="89"/>
      <c r="AA56" s="89"/>
      <c r="AB56" s="89"/>
      <c r="AC56" s="89"/>
      <c r="AD56" s="89"/>
      <c r="AE56" s="90"/>
      <c r="AF56" s="88"/>
      <c r="AG56" s="89"/>
      <c r="AH56" s="89"/>
      <c r="AI56" s="89"/>
      <c r="AJ56" s="89"/>
      <c r="AK56" s="89"/>
      <c r="AL56" s="90"/>
      <c r="AM56" s="88"/>
      <c r="AN56" s="89"/>
      <c r="AO56" s="89"/>
      <c r="AP56" s="89"/>
      <c r="AQ56" s="89"/>
      <c r="AR56" s="89"/>
      <c r="AS56" s="90"/>
      <c r="AT56" s="88"/>
      <c r="AU56" s="89"/>
      <c r="AV56" s="89"/>
      <c r="AW56" s="89"/>
      <c r="AX56" s="89"/>
      <c r="AY56" s="89"/>
      <c r="AZ56" s="90"/>
      <c r="BA56" s="88"/>
      <c r="BB56" s="89"/>
      <c r="BC56" s="89"/>
      <c r="BD56" s="89"/>
      <c r="BE56" s="89"/>
      <c r="BF56" s="89"/>
      <c r="BG56" s="90"/>
      <c r="BH56" s="88"/>
      <c r="BI56" s="89"/>
      <c r="BJ56" s="89"/>
      <c r="BK56" s="89"/>
      <c r="BL56" s="89"/>
      <c r="BM56" s="89"/>
      <c r="BN56" s="90"/>
      <c r="BO56" s="88"/>
      <c r="BP56" s="89"/>
      <c r="BQ56" s="89"/>
      <c r="BR56" s="89"/>
      <c r="BS56" s="89"/>
      <c r="BT56" s="89"/>
      <c r="BU56" s="90"/>
      <c r="BV56" s="88"/>
      <c r="BW56" s="89"/>
      <c r="BX56" s="89"/>
      <c r="BY56" s="89"/>
      <c r="BZ56" s="89"/>
      <c r="CA56" s="89"/>
      <c r="CB56" s="90"/>
      <c r="CC56" s="85">
        <f>$F$56/2</f>
        <v>16547538</v>
      </c>
      <c r="CD56" s="86"/>
      <c r="CE56" s="86"/>
      <c r="CF56" s="86"/>
      <c r="CG56" s="86"/>
      <c r="CH56" s="86"/>
      <c r="CI56" s="87"/>
      <c r="CJ56" s="85">
        <f>$F$56/2</f>
        <v>16547538</v>
      </c>
      <c r="CK56" s="86"/>
      <c r="CL56" s="86"/>
      <c r="CM56" s="86"/>
      <c r="CN56" s="86"/>
      <c r="CO56" s="86"/>
      <c r="CP56" s="87"/>
      <c r="CQ56" s="88"/>
      <c r="CR56" s="89"/>
      <c r="CS56" s="89"/>
      <c r="CT56" s="89"/>
      <c r="CU56" s="89"/>
      <c r="CV56" s="89"/>
      <c r="CW56" s="90"/>
      <c r="CX56" s="88"/>
      <c r="CY56" s="89"/>
      <c r="CZ56" s="89"/>
      <c r="DA56" s="89"/>
      <c r="DB56" s="90"/>
      <c r="DC56" s="21">
        <f t="shared" si="44"/>
        <v>33095076</v>
      </c>
      <c r="DD56" s="22">
        <f t="shared" si="45"/>
        <v>0</v>
      </c>
    </row>
    <row r="57" spans="1:108" ht="16.5" customHeight="1" x14ac:dyDescent="0.25">
      <c r="A57" s="148"/>
      <c r="B57" s="158"/>
      <c r="C57" s="148"/>
      <c r="D57" s="148"/>
      <c r="E57" s="150"/>
      <c r="F57" s="150"/>
      <c r="G57" s="113"/>
      <c r="H57" s="115"/>
      <c r="I57" s="117"/>
      <c r="J57" s="108"/>
      <c r="K57" s="88"/>
      <c r="L57" s="89"/>
      <c r="M57" s="89"/>
      <c r="N57" s="89"/>
      <c r="O57" s="89"/>
      <c r="P57" s="89"/>
      <c r="Q57" s="90"/>
      <c r="R57" s="88"/>
      <c r="S57" s="89"/>
      <c r="T57" s="89"/>
      <c r="U57" s="89"/>
      <c r="V57" s="89"/>
      <c r="W57" s="89"/>
      <c r="X57" s="90"/>
      <c r="Y57" s="88"/>
      <c r="Z57" s="89"/>
      <c r="AA57" s="89"/>
      <c r="AB57" s="89"/>
      <c r="AC57" s="89"/>
      <c r="AD57" s="89"/>
      <c r="AE57" s="90"/>
      <c r="AF57" s="88"/>
      <c r="AG57" s="89"/>
      <c r="AH57" s="89"/>
      <c r="AI57" s="89"/>
      <c r="AJ57" s="89"/>
      <c r="AK57" s="89"/>
      <c r="AL57" s="90"/>
      <c r="AM57" s="88"/>
      <c r="AN57" s="89"/>
      <c r="AO57" s="89"/>
      <c r="AP57" s="89"/>
      <c r="AQ57" s="89"/>
      <c r="AR57" s="89"/>
      <c r="AS57" s="90"/>
      <c r="AT57" s="88"/>
      <c r="AU57" s="89"/>
      <c r="AV57" s="89"/>
      <c r="AW57" s="89"/>
      <c r="AX57" s="89"/>
      <c r="AY57" s="89"/>
      <c r="AZ57" s="90"/>
      <c r="BA57" s="88"/>
      <c r="BB57" s="89"/>
      <c r="BC57" s="89"/>
      <c r="BD57" s="89"/>
      <c r="BE57" s="89"/>
      <c r="BF57" s="89"/>
      <c r="BG57" s="90"/>
      <c r="BH57" s="88"/>
      <c r="BI57" s="89"/>
      <c r="BJ57" s="89"/>
      <c r="BK57" s="89"/>
      <c r="BL57" s="89"/>
      <c r="BM57" s="89"/>
      <c r="BN57" s="90"/>
      <c r="BO57" s="88"/>
      <c r="BP57" s="89"/>
      <c r="BQ57" s="89"/>
      <c r="BR57" s="89"/>
      <c r="BS57" s="89"/>
      <c r="BT57" s="89"/>
      <c r="BU57" s="90"/>
      <c r="BV57" s="88"/>
      <c r="BW57" s="89"/>
      <c r="BX57" s="89"/>
      <c r="BY57" s="89"/>
      <c r="BZ57" s="89"/>
      <c r="CA57" s="89"/>
      <c r="CB57" s="90"/>
      <c r="CC57" s="88"/>
      <c r="CD57" s="89"/>
      <c r="CE57" s="89"/>
      <c r="CF57" s="89"/>
      <c r="CG57" s="89"/>
      <c r="CH57" s="89"/>
      <c r="CI57" s="90"/>
      <c r="CJ57" s="88"/>
      <c r="CK57" s="89"/>
      <c r="CL57" s="89"/>
      <c r="CM57" s="89"/>
      <c r="CN57" s="89"/>
      <c r="CO57" s="89"/>
      <c r="CP57" s="90"/>
      <c r="CQ57" s="88"/>
      <c r="CR57" s="89"/>
      <c r="CS57" s="89"/>
      <c r="CT57" s="89"/>
      <c r="CU57" s="89"/>
      <c r="CV57" s="89"/>
      <c r="CW57" s="90"/>
      <c r="CX57" s="88"/>
      <c r="CY57" s="89"/>
      <c r="CZ57" s="89"/>
      <c r="DA57" s="89"/>
      <c r="DB57" s="90"/>
      <c r="DC57" s="21"/>
      <c r="DD57" s="22"/>
    </row>
    <row r="58" spans="1:108" x14ac:dyDescent="0.25">
      <c r="A58" s="73">
        <v>3</v>
      </c>
      <c r="B58" s="105" t="s">
        <v>23</v>
      </c>
      <c r="C58" s="106"/>
      <c r="D58" s="106"/>
      <c r="E58" s="106"/>
      <c r="F58" s="106"/>
      <c r="G58" s="106"/>
      <c r="H58" s="106"/>
      <c r="I58" s="106"/>
      <c r="J58" s="106"/>
      <c r="K58" s="88"/>
      <c r="L58" s="89"/>
      <c r="M58" s="89"/>
      <c r="N58" s="89"/>
      <c r="O58" s="89"/>
      <c r="P58" s="89"/>
      <c r="Q58" s="90"/>
      <c r="R58" s="88"/>
      <c r="S58" s="89"/>
      <c r="T58" s="89"/>
      <c r="U58" s="89"/>
      <c r="V58" s="89"/>
      <c r="W58" s="89"/>
      <c r="X58" s="90"/>
      <c r="Y58" s="88"/>
      <c r="Z58" s="89"/>
      <c r="AA58" s="89"/>
      <c r="AB58" s="89"/>
      <c r="AC58" s="89"/>
      <c r="AD58" s="89"/>
      <c r="AE58" s="90"/>
      <c r="AF58" s="88"/>
      <c r="AG58" s="89"/>
      <c r="AH58" s="89"/>
      <c r="AI58" s="89"/>
      <c r="AJ58" s="89"/>
      <c r="AK58" s="89"/>
      <c r="AL58" s="90"/>
      <c r="AM58" s="88"/>
      <c r="AN58" s="89"/>
      <c r="AO58" s="89"/>
      <c r="AP58" s="89"/>
      <c r="AQ58" s="89"/>
      <c r="AR58" s="89"/>
      <c r="AS58" s="90"/>
      <c r="AT58" s="88"/>
      <c r="AU58" s="89"/>
      <c r="AV58" s="89"/>
      <c r="AW58" s="89"/>
      <c r="AX58" s="89"/>
      <c r="AY58" s="89"/>
      <c r="AZ58" s="90"/>
      <c r="BA58" s="88"/>
      <c r="BB58" s="89"/>
      <c r="BC58" s="89"/>
      <c r="BD58" s="89"/>
      <c r="BE58" s="89"/>
      <c r="BF58" s="89"/>
      <c r="BG58" s="90"/>
      <c r="BH58" s="88"/>
      <c r="BI58" s="89"/>
      <c r="BJ58" s="89"/>
      <c r="BK58" s="89"/>
      <c r="BL58" s="89"/>
      <c r="BM58" s="89"/>
      <c r="BN58" s="90"/>
      <c r="BO58" s="88"/>
      <c r="BP58" s="89"/>
      <c r="BQ58" s="89"/>
      <c r="BR58" s="89"/>
      <c r="BS58" s="89"/>
      <c r="BT58" s="89"/>
      <c r="BU58" s="90"/>
      <c r="BV58" s="88"/>
      <c r="BW58" s="89"/>
      <c r="BX58" s="89"/>
      <c r="BY58" s="89"/>
      <c r="BZ58" s="89"/>
      <c r="CA58" s="89"/>
      <c r="CB58" s="90"/>
      <c r="CC58" s="88"/>
      <c r="CD58" s="89"/>
      <c r="CE58" s="89"/>
      <c r="CF58" s="89"/>
      <c r="CG58" s="89"/>
      <c r="CH58" s="89"/>
      <c r="CI58" s="90"/>
      <c r="CJ58" s="88"/>
      <c r="CK58" s="89"/>
      <c r="CL58" s="89"/>
      <c r="CM58" s="89"/>
      <c r="CN58" s="89"/>
      <c r="CO58" s="89"/>
      <c r="CP58" s="90"/>
      <c r="CQ58" s="88"/>
      <c r="CR58" s="89"/>
      <c r="CS58" s="89"/>
      <c r="CT58" s="89"/>
      <c r="CU58" s="89"/>
      <c r="CV58" s="89"/>
      <c r="CW58" s="90"/>
      <c r="CX58" s="88"/>
      <c r="CY58" s="89"/>
      <c r="CZ58" s="89"/>
      <c r="DA58" s="89"/>
      <c r="DB58" s="90"/>
      <c r="DC58" s="21"/>
      <c r="DD58" s="22"/>
    </row>
    <row r="59" spans="1:108" x14ac:dyDescent="0.25">
      <c r="A59" s="147" t="s">
        <v>122</v>
      </c>
      <c r="B59" s="157" t="s">
        <v>57</v>
      </c>
      <c r="C59" s="147" t="s">
        <v>61</v>
      </c>
      <c r="D59" s="147">
        <v>1895</v>
      </c>
      <c r="E59" s="149">
        <v>53445</v>
      </c>
      <c r="F59" s="149">
        <f t="shared" si="2"/>
        <v>101278275</v>
      </c>
      <c r="G59" s="112">
        <f t="shared" si="56"/>
        <v>0</v>
      </c>
      <c r="H59" s="114">
        <f t="shared" ref="H59:H65" si="57">G59/F59</f>
        <v>0</v>
      </c>
      <c r="I59" s="116">
        <v>2</v>
      </c>
      <c r="J59" s="107">
        <v>46</v>
      </c>
      <c r="K59" s="88"/>
      <c r="L59" s="89"/>
      <c r="M59" s="89"/>
      <c r="N59" s="89"/>
      <c r="O59" s="89"/>
      <c r="P59" s="89"/>
      <c r="Q59" s="90"/>
      <c r="R59" s="88"/>
      <c r="S59" s="89"/>
      <c r="T59" s="89"/>
      <c r="U59" s="89"/>
      <c r="V59" s="89"/>
      <c r="W59" s="89"/>
      <c r="X59" s="90"/>
      <c r="Y59" s="88"/>
      <c r="Z59" s="89"/>
      <c r="AA59" s="89"/>
      <c r="AB59" s="89"/>
      <c r="AC59" s="89"/>
      <c r="AD59" s="89"/>
      <c r="AE59" s="90"/>
      <c r="AF59" s="88"/>
      <c r="AG59" s="89"/>
      <c r="AH59" s="89"/>
      <c r="AI59" s="89"/>
      <c r="AJ59" s="89"/>
      <c r="AK59" s="89"/>
      <c r="AL59" s="90"/>
      <c r="AM59" s="88"/>
      <c r="AN59" s="89"/>
      <c r="AO59" s="89"/>
      <c r="AP59" s="89"/>
      <c r="AQ59" s="89"/>
      <c r="AR59" s="89"/>
      <c r="AS59" s="90"/>
      <c r="AT59" s="85">
        <f>$F$59/8</f>
        <v>12659784.375</v>
      </c>
      <c r="AU59" s="86"/>
      <c r="AV59" s="86"/>
      <c r="AW59" s="86"/>
      <c r="AX59" s="86"/>
      <c r="AY59" s="86"/>
      <c r="AZ59" s="87"/>
      <c r="BA59" s="85">
        <f t="shared" ref="BA59" si="58">$F$59/8</f>
        <v>12659784.375</v>
      </c>
      <c r="BB59" s="86"/>
      <c r="BC59" s="86"/>
      <c r="BD59" s="86"/>
      <c r="BE59" s="86"/>
      <c r="BF59" s="86"/>
      <c r="BG59" s="87"/>
      <c r="BH59" s="85">
        <f t="shared" ref="BH59" si="59">$F$59/8</f>
        <v>12659784.375</v>
      </c>
      <c r="BI59" s="86"/>
      <c r="BJ59" s="86"/>
      <c r="BK59" s="86"/>
      <c r="BL59" s="86"/>
      <c r="BM59" s="86"/>
      <c r="BN59" s="87"/>
      <c r="BO59" s="85">
        <f t="shared" ref="BO59" si="60">$F$59/8</f>
        <v>12659784.375</v>
      </c>
      <c r="BP59" s="86"/>
      <c r="BQ59" s="86"/>
      <c r="BR59" s="86"/>
      <c r="BS59" s="86"/>
      <c r="BT59" s="86"/>
      <c r="BU59" s="87"/>
      <c r="BV59" s="85">
        <f t="shared" ref="BV59" si="61">$F$59/8</f>
        <v>12659784.375</v>
      </c>
      <c r="BW59" s="86"/>
      <c r="BX59" s="86"/>
      <c r="BY59" s="86"/>
      <c r="BZ59" s="86"/>
      <c r="CA59" s="86"/>
      <c r="CB59" s="87"/>
      <c r="CC59" s="85">
        <f t="shared" ref="CC59" si="62">$F$59/8</f>
        <v>12659784.375</v>
      </c>
      <c r="CD59" s="86"/>
      <c r="CE59" s="86"/>
      <c r="CF59" s="86"/>
      <c r="CG59" s="86"/>
      <c r="CH59" s="86"/>
      <c r="CI59" s="87"/>
      <c r="CJ59" s="85">
        <f t="shared" ref="CJ59" si="63">$F$59/8</f>
        <v>12659784.375</v>
      </c>
      <c r="CK59" s="86"/>
      <c r="CL59" s="86"/>
      <c r="CM59" s="86"/>
      <c r="CN59" s="86"/>
      <c r="CO59" s="86"/>
      <c r="CP59" s="87"/>
      <c r="CQ59" s="85">
        <f t="shared" ref="CQ59" si="64">$F$59/8</f>
        <v>12659784.375</v>
      </c>
      <c r="CR59" s="86"/>
      <c r="CS59" s="86"/>
      <c r="CT59" s="86"/>
      <c r="CU59" s="86"/>
      <c r="CV59" s="86"/>
      <c r="CW59" s="87"/>
      <c r="CX59" s="88"/>
      <c r="CY59" s="89"/>
      <c r="CZ59" s="89"/>
      <c r="DA59" s="89"/>
      <c r="DB59" s="90"/>
      <c r="DC59" s="21">
        <f>+SUM(K59:DB59)</f>
        <v>101278275</v>
      </c>
      <c r="DD59" s="22">
        <f>+DC59-F59</f>
        <v>0</v>
      </c>
    </row>
    <row r="60" spans="1:108" x14ac:dyDescent="0.25">
      <c r="A60" s="148"/>
      <c r="B60" s="158"/>
      <c r="C60" s="148"/>
      <c r="D60" s="148"/>
      <c r="E60" s="150"/>
      <c r="F60" s="150"/>
      <c r="G60" s="113"/>
      <c r="H60" s="115"/>
      <c r="I60" s="117"/>
      <c r="J60" s="108"/>
      <c r="K60" s="88"/>
      <c r="L60" s="89"/>
      <c r="M60" s="89"/>
      <c r="N60" s="89"/>
      <c r="O60" s="89"/>
      <c r="P60" s="89"/>
      <c r="Q60" s="90"/>
      <c r="R60" s="88"/>
      <c r="S60" s="89"/>
      <c r="T60" s="89"/>
      <c r="U60" s="89"/>
      <c r="V60" s="89"/>
      <c r="W60" s="89"/>
      <c r="X60" s="90"/>
      <c r="Y60" s="88"/>
      <c r="Z60" s="89"/>
      <c r="AA60" s="89"/>
      <c r="AB60" s="89"/>
      <c r="AC60" s="89"/>
      <c r="AD60" s="89"/>
      <c r="AE60" s="90"/>
      <c r="AF60" s="88"/>
      <c r="AG60" s="89"/>
      <c r="AH60" s="89"/>
      <c r="AI60" s="89"/>
      <c r="AJ60" s="89"/>
      <c r="AK60" s="89"/>
      <c r="AL60" s="90"/>
      <c r="AM60" s="88"/>
      <c r="AN60" s="89"/>
      <c r="AO60" s="89"/>
      <c r="AP60" s="89"/>
      <c r="AQ60" s="89"/>
      <c r="AR60" s="89"/>
      <c r="AS60" s="90"/>
      <c r="AT60" s="88"/>
      <c r="AU60" s="89"/>
      <c r="AV60" s="89"/>
      <c r="AW60" s="89"/>
      <c r="AX60" s="89"/>
      <c r="AY60" s="89"/>
      <c r="AZ60" s="90"/>
      <c r="BA60" s="88"/>
      <c r="BB60" s="89"/>
      <c r="BC60" s="89"/>
      <c r="BD60" s="89"/>
      <c r="BE60" s="89"/>
      <c r="BF60" s="89"/>
      <c r="BG60" s="90"/>
      <c r="BH60" s="88"/>
      <c r="BI60" s="89"/>
      <c r="BJ60" s="89"/>
      <c r="BK60" s="89"/>
      <c r="BL60" s="89"/>
      <c r="BM60" s="89"/>
      <c r="BN60" s="90"/>
      <c r="BO60" s="88"/>
      <c r="BP60" s="89"/>
      <c r="BQ60" s="89"/>
      <c r="BR60" s="89"/>
      <c r="BS60" s="89"/>
      <c r="BT60" s="89"/>
      <c r="BU60" s="90"/>
      <c r="BV60" s="88"/>
      <c r="BW60" s="89"/>
      <c r="BX60" s="89"/>
      <c r="BY60" s="89"/>
      <c r="BZ60" s="89"/>
      <c r="CA60" s="89"/>
      <c r="CB60" s="90"/>
      <c r="CC60" s="88"/>
      <c r="CD60" s="89"/>
      <c r="CE60" s="89"/>
      <c r="CF60" s="89"/>
      <c r="CG60" s="89"/>
      <c r="CH60" s="89"/>
      <c r="CI60" s="90"/>
      <c r="CJ60" s="88"/>
      <c r="CK60" s="89"/>
      <c r="CL60" s="89"/>
      <c r="CM60" s="89"/>
      <c r="CN60" s="89"/>
      <c r="CO60" s="89"/>
      <c r="CP60" s="90"/>
      <c r="CQ60" s="88"/>
      <c r="CR60" s="89"/>
      <c r="CS60" s="89"/>
      <c r="CT60" s="89"/>
      <c r="CU60" s="89"/>
      <c r="CV60" s="89"/>
      <c r="CW60" s="90"/>
      <c r="CX60" s="88"/>
      <c r="CY60" s="89"/>
      <c r="CZ60" s="89"/>
      <c r="DA60" s="89"/>
      <c r="DB60" s="90"/>
      <c r="DC60" s="21"/>
      <c r="DD60" s="22"/>
    </row>
    <row r="61" spans="1:108" x14ac:dyDescent="0.25">
      <c r="A61" s="147" t="s">
        <v>123</v>
      </c>
      <c r="B61" s="157" t="s">
        <v>58</v>
      </c>
      <c r="C61" s="154" t="s">
        <v>59</v>
      </c>
      <c r="D61" s="154">
        <v>657</v>
      </c>
      <c r="E61" s="156">
        <v>21033</v>
      </c>
      <c r="F61" s="156">
        <f t="shared" si="2"/>
        <v>13818681</v>
      </c>
      <c r="G61" s="112">
        <f t="shared" si="56"/>
        <v>0</v>
      </c>
      <c r="H61" s="114">
        <f t="shared" si="57"/>
        <v>0</v>
      </c>
      <c r="I61" s="116">
        <v>4</v>
      </c>
      <c r="J61" s="107">
        <v>6</v>
      </c>
      <c r="K61" s="88"/>
      <c r="L61" s="89"/>
      <c r="M61" s="89"/>
      <c r="N61" s="89"/>
      <c r="O61" s="89"/>
      <c r="P61" s="89"/>
      <c r="Q61" s="90"/>
      <c r="R61" s="88"/>
      <c r="S61" s="89"/>
      <c r="T61" s="89"/>
      <c r="U61" s="89"/>
      <c r="V61" s="89"/>
      <c r="W61" s="89"/>
      <c r="X61" s="90"/>
      <c r="Y61" s="88"/>
      <c r="Z61" s="89"/>
      <c r="AA61" s="89"/>
      <c r="AB61" s="89"/>
      <c r="AC61" s="89"/>
      <c r="AD61" s="89"/>
      <c r="AE61" s="90"/>
      <c r="AF61" s="88"/>
      <c r="AG61" s="89"/>
      <c r="AH61" s="89"/>
      <c r="AI61" s="89"/>
      <c r="AJ61" s="89"/>
      <c r="AK61" s="89"/>
      <c r="AL61" s="90"/>
      <c r="AM61" s="88"/>
      <c r="AN61" s="89"/>
      <c r="AO61" s="89"/>
      <c r="AP61" s="89"/>
      <c r="AQ61" s="89"/>
      <c r="AR61" s="89"/>
      <c r="AS61" s="90"/>
      <c r="AT61" s="88"/>
      <c r="AU61" s="89"/>
      <c r="AV61" s="89"/>
      <c r="AW61" s="89"/>
      <c r="AX61" s="89"/>
      <c r="AY61" s="89"/>
      <c r="AZ61" s="90"/>
      <c r="BA61" s="88"/>
      <c r="BB61" s="89"/>
      <c r="BC61" s="89"/>
      <c r="BD61" s="89"/>
      <c r="BE61" s="89"/>
      <c r="BF61" s="89"/>
      <c r="BG61" s="90"/>
      <c r="BH61" s="88"/>
      <c r="BI61" s="89"/>
      <c r="BJ61" s="89"/>
      <c r="BK61" s="89"/>
      <c r="BL61" s="89"/>
      <c r="BM61" s="89"/>
      <c r="BN61" s="90"/>
      <c r="BO61" s="88"/>
      <c r="BP61" s="89"/>
      <c r="BQ61" s="89"/>
      <c r="BR61" s="89"/>
      <c r="BS61" s="89"/>
      <c r="BT61" s="89"/>
      <c r="BU61" s="90"/>
      <c r="BV61" s="88"/>
      <c r="BW61" s="89"/>
      <c r="BX61" s="89"/>
      <c r="BY61" s="89"/>
      <c r="BZ61" s="89"/>
      <c r="CA61" s="89"/>
      <c r="CB61" s="90"/>
      <c r="CC61" s="88"/>
      <c r="CD61" s="89"/>
      <c r="CE61" s="89"/>
      <c r="CF61" s="89"/>
      <c r="CG61" s="89"/>
      <c r="CH61" s="89"/>
      <c r="CI61" s="90"/>
      <c r="CJ61" s="88"/>
      <c r="CK61" s="89"/>
      <c r="CL61" s="89"/>
      <c r="CM61" s="89"/>
      <c r="CN61" s="89"/>
      <c r="CO61" s="89"/>
      <c r="CP61" s="90"/>
      <c r="CQ61" s="91">
        <f>$F$61/2</f>
        <v>6909340.5</v>
      </c>
      <c r="CR61" s="92"/>
      <c r="CS61" s="92"/>
      <c r="CT61" s="92"/>
      <c r="CU61" s="92"/>
      <c r="CV61" s="92"/>
      <c r="CW61" s="93"/>
      <c r="CX61" s="102">
        <f>$F$61/2</f>
        <v>6909340.5</v>
      </c>
      <c r="CY61" s="103"/>
      <c r="CZ61" s="103"/>
      <c r="DA61" s="103"/>
      <c r="DB61" s="104"/>
      <c r="DC61" s="21">
        <f>+SUM(K61:DB61)</f>
        <v>13818681</v>
      </c>
      <c r="DD61" s="22">
        <f>+DC61-F61</f>
        <v>0</v>
      </c>
    </row>
    <row r="62" spans="1:108" x14ac:dyDescent="0.25">
      <c r="A62" s="148"/>
      <c r="B62" s="158"/>
      <c r="C62" s="154"/>
      <c r="D62" s="154"/>
      <c r="E62" s="156"/>
      <c r="F62" s="156"/>
      <c r="G62" s="113"/>
      <c r="H62" s="115"/>
      <c r="I62" s="117"/>
      <c r="J62" s="108"/>
      <c r="K62" s="88"/>
      <c r="L62" s="89"/>
      <c r="M62" s="89"/>
      <c r="N62" s="89"/>
      <c r="O62" s="89"/>
      <c r="P62" s="89"/>
      <c r="Q62" s="90"/>
      <c r="R62" s="88"/>
      <c r="S62" s="89"/>
      <c r="T62" s="89"/>
      <c r="U62" s="89"/>
      <c r="V62" s="89"/>
      <c r="W62" s="89"/>
      <c r="X62" s="90"/>
      <c r="Y62" s="88"/>
      <c r="Z62" s="89"/>
      <c r="AA62" s="89"/>
      <c r="AB62" s="89"/>
      <c r="AC62" s="89"/>
      <c r="AD62" s="89"/>
      <c r="AE62" s="90"/>
      <c r="AF62" s="88"/>
      <c r="AG62" s="89"/>
      <c r="AH62" s="89"/>
      <c r="AI62" s="89"/>
      <c r="AJ62" s="89"/>
      <c r="AK62" s="89"/>
      <c r="AL62" s="90"/>
      <c r="AM62" s="88"/>
      <c r="AN62" s="89"/>
      <c r="AO62" s="89"/>
      <c r="AP62" s="89"/>
      <c r="AQ62" s="89"/>
      <c r="AR62" s="89"/>
      <c r="AS62" s="90"/>
      <c r="AT62" s="88"/>
      <c r="AU62" s="89"/>
      <c r="AV62" s="89"/>
      <c r="AW62" s="89"/>
      <c r="AX62" s="89"/>
      <c r="AY62" s="89"/>
      <c r="AZ62" s="90"/>
      <c r="BA62" s="88"/>
      <c r="BB62" s="89"/>
      <c r="BC62" s="89"/>
      <c r="BD62" s="89"/>
      <c r="BE62" s="89"/>
      <c r="BF62" s="89"/>
      <c r="BG62" s="90"/>
      <c r="BH62" s="88"/>
      <c r="BI62" s="89"/>
      <c r="BJ62" s="89"/>
      <c r="BK62" s="89"/>
      <c r="BL62" s="89"/>
      <c r="BM62" s="89"/>
      <c r="BN62" s="90"/>
      <c r="BO62" s="88"/>
      <c r="BP62" s="89"/>
      <c r="BQ62" s="89"/>
      <c r="BR62" s="89"/>
      <c r="BS62" s="89"/>
      <c r="BT62" s="89"/>
      <c r="BU62" s="90"/>
      <c r="BV62" s="88"/>
      <c r="BW62" s="89"/>
      <c r="BX62" s="89"/>
      <c r="BY62" s="89"/>
      <c r="BZ62" s="89"/>
      <c r="CA62" s="89"/>
      <c r="CB62" s="90"/>
      <c r="CC62" s="88"/>
      <c r="CD62" s="89"/>
      <c r="CE62" s="89"/>
      <c r="CF62" s="89"/>
      <c r="CG62" s="89"/>
      <c r="CH62" s="89"/>
      <c r="CI62" s="90"/>
      <c r="CJ62" s="88"/>
      <c r="CK62" s="89"/>
      <c r="CL62" s="89"/>
      <c r="CM62" s="89"/>
      <c r="CN62" s="89"/>
      <c r="CO62" s="89"/>
      <c r="CP62" s="90"/>
      <c r="CQ62" s="88"/>
      <c r="CR62" s="89"/>
      <c r="CS62" s="89"/>
      <c r="CT62" s="89"/>
      <c r="CU62" s="89"/>
      <c r="CV62" s="89"/>
      <c r="CW62" s="90"/>
      <c r="CX62" s="99"/>
      <c r="CY62" s="100"/>
      <c r="CZ62" s="100"/>
      <c r="DA62" s="100"/>
      <c r="DB62" s="101"/>
      <c r="DC62" s="21"/>
      <c r="DD62" s="22"/>
    </row>
    <row r="63" spans="1:108" x14ac:dyDescent="0.25">
      <c r="A63" s="18"/>
      <c r="B63" s="109" t="s">
        <v>24</v>
      </c>
      <c r="C63" s="110"/>
      <c r="D63" s="110"/>
      <c r="E63" s="111"/>
      <c r="F63" s="23">
        <f>SUM(F17:F61)</f>
        <v>1533987006</v>
      </c>
      <c r="G63" s="48">
        <f>SUM(G17:G62)</f>
        <v>0</v>
      </c>
      <c r="H63" s="63"/>
      <c r="I63" s="20"/>
      <c r="J63" s="72"/>
      <c r="K63" s="88"/>
      <c r="L63" s="89"/>
      <c r="M63" s="89"/>
      <c r="N63" s="89"/>
      <c r="O63" s="89"/>
      <c r="P63" s="89"/>
      <c r="Q63" s="90"/>
      <c r="R63" s="88"/>
      <c r="S63" s="89"/>
      <c r="T63" s="89"/>
      <c r="U63" s="89"/>
      <c r="V63" s="89"/>
      <c r="W63" s="89"/>
      <c r="X63" s="90"/>
      <c r="Y63" s="88"/>
      <c r="Z63" s="89"/>
      <c r="AA63" s="89"/>
      <c r="AB63" s="89"/>
      <c r="AC63" s="89"/>
      <c r="AD63" s="89"/>
      <c r="AE63" s="90"/>
      <c r="AF63" s="88"/>
      <c r="AG63" s="89"/>
      <c r="AH63" s="89"/>
      <c r="AI63" s="89"/>
      <c r="AJ63" s="89"/>
      <c r="AK63" s="89"/>
      <c r="AL63" s="90"/>
      <c r="AM63" s="88"/>
      <c r="AN63" s="89"/>
      <c r="AO63" s="89"/>
      <c r="AP63" s="89"/>
      <c r="AQ63" s="89"/>
      <c r="AR63" s="89"/>
      <c r="AS63" s="90"/>
      <c r="AT63" s="88"/>
      <c r="AU63" s="89"/>
      <c r="AV63" s="89"/>
      <c r="AW63" s="89"/>
      <c r="AX63" s="89"/>
      <c r="AY63" s="89"/>
      <c r="AZ63" s="90"/>
      <c r="BA63" s="88"/>
      <c r="BB63" s="89"/>
      <c r="BC63" s="89"/>
      <c r="BD63" s="89"/>
      <c r="BE63" s="89"/>
      <c r="BF63" s="89"/>
      <c r="BG63" s="90"/>
      <c r="BH63" s="88"/>
      <c r="BI63" s="89"/>
      <c r="BJ63" s="89"/>
      <c r="BK63" s="89"/>
      <c r="BL63" s="89"/>
      <c r="BM63" s="89"/>
      <c r="BN63" s="90"/>
      <c r="BO63" s="88"/>
      <c r="BP63" s="89"/>
      <c r="BQ63" s="89"/>
      <c r="BR63" s="89"/>
      <c r="BS63" s="89"/>
      <c r="BT63" s="89"/>
      <c r="BU63" s="90"/>
      <c r="BV63" s="88"/>
      <c r="BW63" s="89"/>
      <c r="BX63" s="89"/>
      <c r="BY63" s="89"/>
      <c r="BZ63" s="89"/>
      <c r="CA63" s="89"/>
      <c r="CB63" s="90"/>
      <c r="CC63" s="88"/>
      <c r="CD63" s="89"/>
      <c r="CE63" s="89"/>
      <c r="CF63" s="89"/>
      <c r="CG63" s="89"/>
      <c r="CH63" s="89"/>
      <c r="CI63" s="90"/>
      <c r="CJ63" s="88"/>
      <c r="CK63" s="89"/>
      <c r="CL63" s="89"/>
      <c r="CM63" s="89"/>
      <c r="CN63" s="89"/>
      <c r="CO63" s="89"/>
      <c r="CP63" s="90"/>
      <c r="CQ63" s="88"/>
      <c r="CR63" s="89"/>
      <c r="CS63" s="89"/>
      <c r="CT63" s="89"/>
      <c r="CU63" s="89"/>
      <c r="CV63" s="89"/>
      <c r="CW63" s="90"/>
      <c r="CX63" s="99"/>
      <c r="CY63" s="100"/>
      <c r="CZ63" s="100"/>
      <c r="DA63" s="100"/>
      <c r="DB63" s="101"/>
      <c r="DC63" s="24">
        <f>SUM(DC16:DC61)</f>
        <v>1533987006</v>
      </c>
      <c r="DD63" s="22">
        <f>+DC63-F63</f>
        <v>0</v>
      </c>
    </row>
    <row r="64" spans="1:108" x14ac:dyDescent="0.25">
      <c r="A64" s="34"/>
      <c r="B64" s="35"/>
      <c r="C64" s="34"/>
      <c r="D64" s="34"/>
      <c r="E64" s="19"/>
      <c r="F64" s="19"/>
      <c r="G64" s="47"/>
      <c r="H64" s="25"/>
      <c r="I64" s="20"/>
      <c r="J64" s="72"/>
      <c r="K64" s="88"/>
      <c r="L64" s="89"/>
      <c r="M64" s="89"/>
      <c r="N64" s="89"/>
      <c r="O64" s="89"/>
      <c r="P64" s="89"/>
      <c r="Q64" s="90"/>
      <c r="R64" s="88"/>
      <c r="S64" s="89"/>
      <c r="T64" s="89"/>
      <c r="U64" s="89"/>
      <c r="V64" s="89"/>
      <c r="W64" s="89"/>
      <c r="X64" s="90"/>
      <c r="Y64" s="88"/>
      <c r="Z64" s="89"/>
      <c r="AA64" s="89"/>
      <c r="AB64" s="89"/>
      <c r="AC64" s="89"/>
      <c r="AD64" s="89"/>
      <c r="AE64" s="90"/>
      <c r="AF64" s="88"/>
      <c r="AG64" s="89"/>
      <c r="AH64" s="89"/>
      <c r="AI64" s="89"/>
      <c r="AJ64" s="89"/>
      <c r="AK64" s="89"/>
      <c r="AL64" s="90"/>
      <c r="AM64" s="88"/>
      <c r="AN64" s="89"/>
      <c r="AO64" s="89"/>
      <c r="AP64" s="89"/>
      <c r="AQ64" s="89"/>
      <c r="AR64" s="89"/>
      <c r="AS64" s="90"/>
      <c r="AT64" s="88"/>
      <c r="AU64" s="89"/>
      <c r="AV64" s="89"/>
      <c r="AW64" s="89"/>
      <c r="AX64" s="89"/>
      <c r="AY64" s="89"/>
      <c r="AZ64" s="90"/>
      <c r="BA64" s="88"/>
      <c r="BB64" s="89"/>
      <c r="BC64" s="89"/>
      <c r="BD64" s="89"/>
      <c r="BE64" s="89"/>
      <c r="BF64" s="89"/>
      <c r="BG64" s="90"/>
      <c r="BH64" s="88"/>
      <c r="BI64" s="89"/>
      <c r="BJ64" s="89"/>
      <c r="BK64" s="89"/>
      <c r="BL64" s="89"/>
      <c r="BM64" s="89"/>
      <c r="BN64" s="90"/>
      <c r="BO64" s="88"/>
      <c r="BP64" s="89"/>
      <c r="BQ64" s="89"/>
      <c r="BR64" s="89"/>
      <c r="BS64" s="89"/>
      <c r="BT64" s="89"/>
      <c r="BU64" s="90"/>
      <c r="BV64" s="88"/>
      <c r="BW64" s="89"/>
      <c r="BX64" s="89"/>
      <c r="BY64" s="89"/>
      <c r="BZ64" s="89"/>
      <c r="CA64" s="89"/>
      <c r="CB64" s="90"/>
      <c r="CC64" s="88"/>
      <c r="CD64" s="89"/>
      <c r="CE64" s="89"/>
      <c r="CF64" s="89"/>
      <c r="CG64" s="89"/>
      <c r="CH64" s="89"/>
      <c r="CI64" s="90"/>
      <c r="CJ64" s="88"/>
      <c r="CK64" s="89"/>
      <c r="CL64" s="89"/>
      <c r="CM64" s="89"/>
      <c r="CN64" s="89"/>
      <c r="CO64" s="89"/>
      <c r="CP64" s="90"/>
      <c r="CQ64" s="88"/>
      <c r="CR64" s="89"/>
      <c r="CS64" s="89"/>
      <c r="CT64" s="89"/>
      <c r="CU64" s="89"/>
      <c r="CV64" s="89"/>
      <c r="CW64" s="90"/>
      <c r="CX64" s="99"/>
      <c r="CY64" s="100"/>
      <c r="CZ64" s="100"/>
      <c r="DA64" s="100"/>
      <c r="DB64" s="101"/>
      <c r="DC64" s="24"/>
      <c r="DD64" s="22"/>
    </row>
    <row r="65" spans="1:108" ht="36.75" customHeight="1" x14ac:dyDescent="0.25">
      <c r="A65" s="154"/>
      <c r="B65" s="155" t="s">
        <v>69</v>
      </c>
      <c r="C65" s="154" t="s">
        <v>29</v>
      </c>
      <c r="D65" s="154">
        <v>1</v>
      </c>
      <c r="E65" s="156">
        <f>120000000*1.19</f>
        <v>142800000</v>
      </c>
      <c r="F65" s="156">
        <f>D65*E65</f>
        <v>142800000</v>
      </c>
      <c r="G65" s="112">
        <f>SUM(K66:DB66)</f>
        <v>0</v>
      </c>
      <c r="H65" s="114">
        <f t="shared" si="57"/>
        <v>0</v>
      </c>
      <c r="I65" s="116">
        <v>1</v>
      </c>
      <c r="J65" s="94">
        <f>26</f>
        <v>26</v>
      </c>
      <c r="K65" s="91">
        <v>32953846.153846201</v>
      </c>
      <c r="L65" s="92"/>
      <c r="M65" s="92"/>
      <c r="N65" s="92"/>
      <c r="O65" s="92"/>
      <c r="P65" s="92"/>
      <c r="Q65" s="93"/>
      <c r="R65" s="91">
        <v>32953846.153846201</v>
      </c>
      <c r="S65" s="92"/>
      <c r="T65" s="92"/>
      <c r="U65" s="92"/>
      <c r="V65" s="92"/>
      <c r="W65" s="92"/>
      <c r="X65" s="93"/>
      <c r="Y65" s="91">
        <v>32953846.153846201</v>
      </c>
      <c r="Z65" s="92"/>
      <c r="AA65" s="92"/>
      <c r="AB65" s="92"/>
      <c r="AC65" s="92"/>
      <c r="AD65" s="92"/>
      <c r="AE65" s="93"/>
      <c r="AF65" s="91">
        <v>32953846.153846201</v>
      </c>
      <c r="AG65" s="92"/>
      <c r="AH65" s="92"/>
      <c r="AI65" s="92"/>
      <c r="AJ65" s="92"/>
      <c r="AK65" s="92"/>
      <c r="AL65" s="93"/>
      <c r="AM65" s="91">
        <v>10984615.384615401</v>
      </c>
      <c r="AN65" s="92"/>
      <c r="AO65" s="92"/>
      <c r="AP65" s="92"/>
      <c r="AQ65" s="92"/>
      <c r="AR65" s="92"/>
      <c r="AS65" s="93"/>
      <c r="AT65" s="88"/>
      <c r="AU65" s="89"/>
      <c r="AV65" s="89"/>
      <c r="AW65" s="89"/>
      <c r="AX65" s="89"/>
      <c r="AY65" s="89"/>
      <c r="AZ65" s="90"/>
      <c r="BA65" s="88"/>
      <c r="BB65" s="89"/>
      <c r="BC65" s="89"/>
      <c r="BD65" s="89"/>
      <c r="BE65" s="89"/>
      <c r="BF65" s="89"/>
      <c r="BG65" s="90"/>
      <c r="BH65" s="88"/>
      <c r="BI65" s="89"/>
      <c r="BJ65" s="89"/>
      <c r="BK65" s="89"/>
      <c r="BL65" s="89"/>
      <c r="BM65" s="89"/>
      <c r="BN65" s="90"/>
      <c r="BO65" s="88"/>
      <c r="BP65" s="89"/>
      <c r="BQ65" s="89"/>
      <c r="BR65" s="89"/>
      <c r="BS65" s="89"/>
      <c r="BT65" s="89"/>
      <c r="BU65" s="90"/>
      <c r="BV65" s="88"/>
      <c r="BW65" s="89"/>
      <c r="BX65" s="89"/>
      <c r="BY65" s="89"/>
      <c r="BZ65" s="89"/>
      <c r="CA65" s="89"/>
      <c r="CB65" s="90"/>
      <c r="CC65" s="88"/>
      <c r="CD65" s="89"/>
      <c r="CE65" s="89"/>
      <c r="CF65" s="89"/>
      <c r="CG65" s="89"/>
      <c r="CH65" s="89"/>
      <c r="CI65" s="90"/>
      <c r="CJ65" s="88"/>
      <c r="CK65" s="89"/>
      <c r="CL65" s="89"/>
      <c r="CM65" s="89"/>
      <c r="CN65" s="89"/>
      <c r="CO65" s="89"/>
      <c r="CP65" s="90"/>
      <c r="CQ65" s="88"/>
      <c r="CR65" s="89"/>
      <c r="CS65" s="89"/>
      <c r="CT65" s="89"/>
      <c r="CU65" s="89"/>
      <c r="CV65" s="89"/>
      <c r="CW65" s="90"/>
      <c r="CX65" s="88"/>
      <c r="CY65" s="89"/>
      <c r="CZ65" s="89"/>
      <c r="DA65" s="89"/>
      <c r="DB65" s="90"/>
      <c r="DC65" s="21">
        <f>+SUM(K65:DB65)</f>
        <v>142800000.00000021</v>
      </c>
      <c r="DD65" s="22">
        <f>+DC65-F65</f>
        <v>0</v>
      </c>
    </row>
    <row r="66" spans="1:108" ht="44.25" customHeight="1" x14ac:dyDescent="0.25">
      <c r="A66" s="154"/>
      <c r="B66" s="155"/>
      <c r="C66" s="154"/>
      <c r="D66" s="154"/>
      <c r="E66" s="156"/>
      <c r="F66" s="156"/>
      <c r="G66" s="113"/>
      <c r="H66" s="115"/>
      <c r="I66" s="117"/>
      <c r="J66" s="95"/>
      <c r="K66" s="88"/>
      <c r="L66" s="89"/>
      <c r="M66" s="89"/>
      <c r="N66" s="89"/>
      <c r="O66" s="89"/>
      <c r="P66" s="89"/>
      <c r="Q66" s="90"/>
      <c r="R66" s="88"/>
      <c r="S66" s="89"/>
      <c r="T66" s="89"/>
      <c r="U66" s="89"/>
      <c r="V66" s="89"/>
      <c r="W66" s="89"/>
      <c r="X66" s="90"/>
      <c r="Y66" s="88"/>
      <c r="Z66" s="89"/>
      <c r="AA66" s="89"/>
      <c r="AB66" s="89"/>
      <c r="AC66" s="89"/>
      <c r="AD66" s="89"/>
      <c r="AE66" s="90"/>
      <c r="AF66" s="88"/>
      <c r="AG66" s="89"/>
      <c r="AH66" s="89"/>
      <c r="AI66" s="89"/>
      <c r="AJ66" s="89"/>
      <c r="AK66" s="89"/>
      <c r="AL66" s="90"/>
      <c r="AM66" s="88"/>
      <c r="AN66" s="89"/>
      <c r="AO66" s="89"/>
      <c r="AP66" s="89"/>
      <c r="AQ66" s="89"/>
      <c r="AR66" s="89"/>
      <c r="AS66" s="90"/>
      <c r="AT66" s="88"/>
      <c r="AU66" s="89"/>
      <c r="AV66" s="89"/>
      <c r="AW66" s="89"/>
      <c r="AX66" s="89"/>
      <c r="AY66" s="89"/>
      <c r="AZ66" s="90"/>
      <c r="BA66" s="88"/>
      <c r="BB66" s="89"/>
      <c r="BC66" s="89"/>
      <c r="BD66" s="89"/>
      <c r="BE66" s="89"/>
      <c r="BF66" s="89"/>
      <c r="BG66" s="90"/>
      <c r="BH66" s="88"/>
      <c r="BI66" s="89"/>
      <c r="BJ66" s="89"/>
      <c r="BK66" s="89"/>
      <c r="BL66" s="89"/>
      <c r="BM66" s="89"/>
      <c r="BN66" s="90"/>
      <c r="BO66" s="88"/>
      <c r="BP66" s="89"/>
      <c r="BQ66" s="89"/>
      <c r="BR66" s="89"/>
      <c r="BS66" s="89"/>
      <c r="BT66" s="89"/>
      <c r="BU66" s="90"/>
      <c r="BV66" s="88"/>
      <c r="BW66" s="89"/>
      <c r="BX66" s="89"/>
      <c r="BY66" s="89"/>
      <c r="BZ66" s="89"/>
      <c r="CA66" s="89"/>
      <c r="CB66" s="90"/>
      <c r="CC66" s="88"/>
      <c r="CD66" s="89"/>
      <c r="CE66" s="89"/>
      <c r="CF66" s="89"/>
      <c r="CG66" s="89"/>
      <c r="CH66" s="89"/>
      <c r="CI66" s="90"/>
      <c r="CJ66" s="88"/>
      <c r="CK66" s="89"/>
      <c r="CL66" s="89"/>
      <c r="CM66" s="89"/>
      <c r="CN66" s="89"/>
      <c r="CO66" s="89"/>
      <c r="CP66" s="90"/>
      <c r="CQ66" s="88"/>
      <c r="CR66" s="89"/>
      <c r="CS66" s="89"/>
      <c r="CT66" s="89"/>
      <c r="CU66" s="89"/>
      <c r="CV66" s="89"/>
      <c r="CW66" s="90"/>
      <c r="CX66" s="88"/>
      <c r="CY66" s="89"/>
      <c r="CZ66" s="89"/>
      <c r="DA66" s="89"/>
      <c r="DB66" s="90"/>
      <c r="DC66" s="21"/>
      <c r="DD66" s="22"/>
    </row>
    <row r="67" spans="1:108" x14ac:dyDescent="0.25">
      <c r="A67" s="18"/>
      <c r="B67" s="153" t="s">
        <v>30</v>
      </c>
      <c r="C67" s="153"/>
      <c r="D67" s="153"/>
      <c r="E67" s="153"/>
      <c r="F67" s="23">
        <f>SUM(F65)</f>
        <v>142800000</v>
      </c>
      <c r="G67" s="48">
        <f>SUM(G65)</f>
        <v>0</v>
      </c>
      <c r="H67" s="63"/>
      <c r="I67" s="20"/>
      <c r="J67" s="72"/>
      <c r="K67" s="88"/>
      <c r="L67" s="89"/>
      <c r="M67" s="89"/>
      <c r="N67" s="89"/>
      <c r="O67" s="89"/>
      <c r="P67" s="89"/>
      <c r="Q67" s="90"/>
      <c r="R67" s="88"/>
      <c r="S67" s="89"/>
      <c r="T67" s="89"/>
      <c r="U67" s="89"/>
      <c r="V67" s="89"/>
      <c r="W67" s="89"/>
      <c r="X67" s="90"/>
      <c r="Y67" s="88"/>
      <c r="Z67" s="89"/>
      <c r="AA67" s="89"/>
      <c r="AB67" s="89"/>
      <c r="AC67" s="89"/>
      <c r="AD67" s="89"/>
      <c r="AE67" s="90"/>
      <c r="AF67" s="88"/>
      <c r="AG67" s="89"/>
      <c r="AH67" s="89"/>
      <c r="AI67" s="89"/>
      <c r="AJ67" s="89"/>
      <c r="AK67" s="89"/>
      <c r="AL67" s="90"/>
      <c r="AM67" s="88"/>
      <c r="AN67" s="89"/>
      <c r="AO67" s="89"/>
      <c r="AP67" s="89"/>
      <c r="AQ67" s="89"/>
      <c r="AR67" s="89"/>
      <c r="AS67" s="90"/>
      <c r="AT67" s="88"/>
      <c r="AU67" s="89"/>
      <c r="AV67" s="89"/>
      <c r="AW67" s="89"/>
      <c r="AX67" s="89"/>
      <c r="AY67" s="89"/>
      <c r="AZ67" s="90"/>
      <c r="BA67" s="88"/>
      <c r="BB67" s="89"/>
      <c r="BC67" s="89"/>
      <c r="BD67" s="89"/>
      <c r="BE67" s="89"/>
      <c r="BF67" s="89"/>
      <c r="BG67" s="90"/>
      <c r="BH67" s="88"/>
      <c r="BI67" s="89"/>
      <c r="BJ67" s="89"/>
      <c r="BK67" s="89"/>
      <c r="BL67" s="89"/>
      <c r="BM67" s="89"/>
      <c r="BN67" s="90"/>
      <c r="BO67" s="88"/>
      <c r="BP67" s="89"/>
      <c r="BQ67" s="89"/>
      <c r="BR67" s="89"/>
      <c r="BS67" s="89"/>
      <c r="BT67" s="89"/>
      <c r="BU67" s="90"/>
      <c r="BV67" s="88"/>
      <c r="BW67" s="89"/>
      <c r="BX67" s="89"/>
      <c r="BY67" s="89"/>
      <c r="BZ67" s="89"/>
      <c r="CA67" s="89"/>
      <c r="CB67" s="90"/>
      <c r="CC67" s="88"/>
      <c r="CD67" s="89"/>
      <c r="CE67" s="89"/>
      <c r="CF67" s="89"/>
      <c r="CG67" s="89"/>
      <c r="CH67" s="89"/>
      <c r="CI67" s="90"/>
      <c r="CJ67" s="88"/>
      <c r="CK67" s="89"/>
      <c r="CL67" s="89"/>
      <c r="CM67" s="89"/>
      <c r="CN67" s="89"/>
      <c r="CO67" s="89"/>
      <c r="CP67" s="90"/>
      <c r="CQ67" s="88"/>
      <c r="CR67" s="89"/>
      <c r="CS67" s="89"/>
      <c r="CT67" s="89"/>
      <c r="CU67" s="89"/>
      <c r="CV67" s="89"/>
      <c r="CW67" s="90"/>
      <c r="CX67" s="88"/>
      <c r="CY67" s="89"/>
      <c r="CZ67" s="89"/>
      <c r="DA67" s="89"/>
      <c r="DB67" s="90"/>
      <c r="DC67" s="21"/>
      <c r="DD67" s="22"/>
    </row>
    <row r="68" spans="1:108" x14ac:dyDescent="0.25">
      <c r="A68" s="18"/>
      <c r="B68" s="153"/>
      <c r="C68" s="153"/>
      <c r="D68" s="153"/>
      <c r="E68" s="153"/>
      <c r="F68" s="19"/>
      <c r="G68" s="47"/>
      <c r="H68" s="25"/>
      <c r="I68" s="20"/>
      <c r="J68" s="72"/>
      <c r="K68" s="88"/>
      <c r="L68" s="89"/>
      <c r="M68" s="89"/>
      <c r="N68" s="89"/>
      <c r="O68" s="89"/>
      <c r="P68" s="89"/>
      <c r="Q68" s="90"/>
      <c r="R68" s="88"/>
      <c r="S68" s="89"/>
      <c r="T68" s="89"/>
      <c r="U68" s="89"/>
      <c r="V68" s="89"/>
      <c r="W68" s="89"/>
      <c r="X68" s="90"/>
      <c r="Y68" s="88"/>
      <c r="Z68" s="89"/>
      <c r="AA68" s="89"/>
      <c r="AB68" s="89"/>
      <c r="AC68" s="89"/>
      <c r="AD68" s="89"/>
      <c r="AE68" s="90"/>
      <c r="AF68" s="88"/>
      <c r="AG68" s="89"/>
      <c r="AH68" s="89"/>
      <c r="AI68" s="89"/>
      <c r="AJ68" s="89"/>
      <c r="AK68" s="89"/>
      <c r="AL68" s="90"/>
      <c r="AM68" s="88"/>
      <c r="AN68" s="89"/>
      <c r="AO68" s="89"/>
      <c r="AP68" s="89"/>
      <c r="AQ68" s="89"/>
      <c r="AR68" s="89"/>
      <c r="AS68" s="90"/>
      <c r="AT68" s="88"/>
      <c r="AU68" s="89"/>
      <c r="AV68" s="89"/>
      <c r="AW68" s="89"/>
      <c r="AX68" s="89"/>
      <c r="AY68" s="89"/>
      <c r="AZ68" s="90"/>
      <c r="BA68" s="88"/>
      <c r="BB68" s="89"/>
      <c r="BC68" s="89"/>
      <c r="BD68" s="89"/>
      <c r="BE68" s="89"/>
      <c r="BF68" s="89"/>
      <c r="BG68" s="90"/>
      <c r="BH68" s="88"/>
      <c r="BI68" s="89"/>
      <c r="BJ68" s="89"/>
      <c r="BK68" s="89"/>
      <c r="BL68" s="89"/>
      <c r="BM68" s="89"/>
      <c r="BN68" s="90"/>
      <c r="BO68" s="88"/>
      <c r="BP68" s="89"/>
      <c r="BQ68" s="89"/>
      <c r="BR68" s="89"/>
      <c r="BS68" s="89"/>
      <c r="BT68" s="89"/>
      <c r="BU68" s="90"/>
      <c r="BV68" s="88"/>
      <c r="BW68" s="89"/>
      <c r="BX68" s="89"/>
      <c r="BY68" s="89"/>
      <c r="BZ68" s="89"/>
      <c r="CA68" s="89"/>
      <c r="CB68" s="90"/>
      <c r="CC68" s="88"/>
      <c r="CD68" s="89"/>
      <c r="CE68" s="89"/>
      <c r="CF68" s="89"/>
      <c r="CG68" s="89"/>
      <c r="CH68" s="89"/>
      <c r="CI68" s="90"/>
      <c r="CJ68" s="88"/>
      <c r="CK68" s="89"/>
      <c r="CL68" s="89"/>
      <c r="CM68" s="89"/>
      <c r="CN68" s="89"/>
      <c r="CO68" s="89"/>
      <c r="CP68" s="90"/>
      <c r="CQ68" s="88"/>
      <c r="CR68" s="89"/>
      <c r="CS68" s="89"/>
      <c r="CT68" s="89"/>
      <c r="CU68" s="89"/>
      <c r="CV68" s="89"/>
      <c r="CW68" s="90"/>
      <c r="CX68" s="99"/>
      <c r="CY68" s="100"/>
      <c r="CZ68" s="100"/>
      <c r="DA68" s="100"/>
      <c r="DB68" s="101"/>
      <c r="DC68" s="21"/>
      <c r="DD68" s="22"/>
    </row>
    <row r="69" spans="1:108" x14ac:dyDescent="0.25">
      <c r="A69" s="147"/>
      <c r="B69" s="147" t="s">
        <v>31</v>
      </c>
      <c r="C69" s="147" t="s">
        <v>29</v>
      </c>
      <c r="D69" s="147">
        <v>1</v>
      </c>
      <c r="E69" s="149">
        <v>24197633</v>
      </c>
      <c r="F69" s="151">
        <f>E69*D69</f>
        <v>24197633</v>
      </c>
      <c r="G69" s="112">
        <f>SUM(K70:DB70)</f>
        <v>0</v>
      </c>
      <c r="H69" s="114">
        <f t="shared" ref="H69" si="65">G69/F69</f>
        <v>0</v>
      </c>
      <c r="I69" s="116">
        <v>1</v>
      </c>
      <c r="J69" s="107">
        <v>83</v>
      </c>
      <c r="K69" s="85">
        <f t="shared" ref="K69" si="66">$F$69/14</f>
        <v>1728402.357142857</v>
      </c>
      <c r="L69" s="86"/>
      <c r="M69" s="86"/>
      <c r="N69" s="86"/>
      <c r="O69" s="86"/>
      <c r="P69" s="86"/>
      <c r="Q69" s="87"/>
      <c r="R69" s="85">
        <f t="shared" ref="R69" si="67">$F$69/14</f>
        <v>1728402.357142857</v>
      </c>
      <c r="S69" s="86"/>
      <c r="T69" s="86"/>
      <c r="U69" s="86"/>
      <c r="V69" s="86"/>
      <c r="W69" s="86"/>
      <c r="X69" s="87"/>
      <c r="Y69" s="85">
        <f t="shared" ref="Y69" si="68">$F$69/14</f>
        <v>1728402.357142857</v>
      </c>
      <c r="Z69" s="86"/>
      <c r="AA69" s="86"/>
      <c r="AB69" s="86"/>
      <c r="AC69" s="86"/>
      <c r="AD69" s="86"/>
      <c r="AE69" s="87"/>
      <c r="AF69" s="85">
        <f t="shared" ref="AF69" si="69">$F$69/14</f>
        <v>1728402.357142857</v>
      </c>
      <c r="AG69" s="86"/>
      <c r="AH69" s="86"/>
      <c r="AI69" s="86"/>
      <c r="AJ69" s="86"/>
      <c r="AK69" s="86"/>
      <c r="AL69" s="87"/>
      <c r="AM69" s="85">
        <f t="shared" ref="AM69" si="70">$F$69/14</f>
        <v>1728402.357142857</v>
      </c>
      <c r="AN69" s="86"/>
      <c r="AO69" s="86"/>
      <c r="AP69" s="86"/>
      <c r="AQ69" s="86"/>
      <c r="AR69" s="86"/>
      <c r="AS69" s="87"/>
      <c r="AT69" s="85">
        <f t="shared" ref="AT69" si="71">$F$69/14</f>
        <v>1728402.357142857</v>
      </c>
      <c r="AU69" s="86"/>
      <c r="AV69" s="86"/>
      <c r="AW69" s="86"/>
      <c r="AX69" s="86"/>
      <c r="AY69" s="86"/>
      <c r="AZ69" s="87"/>
      <c r="BA69" s="85">
        <f t="shared" ref="BA69" si="72">$F$69/14</f>
        <v>1728402.357142857</v>
      </c>
      <c r="BB69" s="86"/>
      <c r="BC69" s="86"/>
      <c r="BD69" s="86"/>
      <c r="BE69" s="86"/>
      <c r="BF69" s="86"/>
      <c r="BG69" s="87"/>
      <c r="BH69" s="85">
        <f t="shared" ref="BH69" si="73">$F$69/14</f>
        <v>1728402.357142857</v>
      </c>
      <c r="BI69" s="86"/>
      <c r="BJ69" s="86"/>
      <c r="BK69" s="86"/>
      <c r="BL69" s="86"/>
      <c r="BM69" s="86"/>
      <c r="BN69" s="87"/>
      <c r="BO69" s="85">
        <f t="shared" ref="BO69" si="74">$F$69/14</f>
        <v>1728402.357142857</v>
      </c>
      <c r="BP69" s="86"/>
      <c r="BQ69" s="86"/>
      <c r="BR69" s="86"/>
      <c r="BS69" s="86"/>
      <c r="BT69" s="86"/>
      <c r="BU69" s="87"/>
      <c r="BV69" s="85">
        <f t="shared" ref="BV69" si="75">$F$69/14</f>
        <v>1728402.357142857</v>
      </c>
      <c r="BW69" s="86"/>
      <c r="BX69" s="86"/>
      <c r="BY69" s="86"/>
      <c r="BZ69" s="86"/>
      <c r="CA69" s="86"/>
      <c r="CB69" s="87"/>
      <c r="CC69" s="85">
        <f t="shared" ref="CC69" si="76">$F$69/14</f>
        <v>1728402.357142857</v>
      </c>
      <c r="CD69" s="86"/>
      <c r="CE69" s="86"/>
      <c r="CF69" s="86"/>
      <c r="CG69" s="86"/>
      <c r="CH69" s="86"/>
      <c r="CI69" s="87"/>
      <c r="CJ69" s="85">
        <f t="shared" ref="CJ69" si="77">$F$69/14</f>
        <v>1728402.357142857</v>
      </c>
      <c r="CK69" s="86"/>
      <c r="CL69" s="86"/>
      <c r="CM69" s="86"/>
      <c r="CN69" s="86"/>
      <c r="CO69" s="86"/>
      <c r="CP69" s="87"/>
      <c r="CQ69" s="85">
        <f>$F$69/14</f>
        <v>1728402.357142857</v>
      </c>
      <c r="CR69" s="86"/>
      <c r="CS69" s="86"/>
      <c r="CT69" s="86"/>
      <c r="CU69" s="86"/>
      <c r="CV69" s="86"/>
      <c r="CW69" s="87"/>
      <c r="CX69" s="144">
        <f>F69/14</f>
        <v>1728402.357142857</v>
      </c>
      <c r="CY69" s="145"/>
      <c r="CZ69" s="145"/>
      <c r="DA69" s="145"/>
      <c r="DB69" s="146"/>
      <c r="DC69" s="43">
        <f t="shared" ref="DC69" si="78">+SUM(K69:DB69)</f>
        <v>24197633</v>
      </c>
      <c r="DD69" s="22">
        <f>+DC69-F69</f>
        <v>0</v>
      </c>
    </row>
    <row r="70" spans="1:108" x14ac:dyDescent="0.25">
      <c r="A70" s="148"/>
      <c r="B70" s="148"/>
      <c r="C70" s="148"/>
      <c r="D70" s="148"/>
      <c r="E70" s="150"/>
      <c r="F70" s="152"/>
      <c r="G70" s="113"/>
      <c r="H70" s="115"/>
      <c r="I70" s="117"/>
      <c r="J70" s="108"/>
      <c r="K70" s="88"/>
      <c r="L70" s="89"/>
      <c r="M70" s="89"/>
      <c r="N70" s="89"/>
      <c r="O70" s="89"/>
      <c r="P70" s="89"/>
      <c r="Q70" s="90"/>
      <c r="R70" s="88"/>
      <c r="S70" s="89"/>
      <c r="T70" s="89"/>
      <c r="U70" s="89"/>
      <c r="V70" s="89"/>
      <c r="W70" s="89"/>
      <c r="X70" s="90"/>
      <c r="Y70" s="88"/>
      <c r="Z70" s="89"/>
      <c r="AA70" s="89"/>
      <c r="AB70" s="89"/>
      <c r="AC70" s="89"/>
      <c r="AD70" s="89"/>
      <c r="AE70" s="90"/>
      <c r="AF70" s="88"/>
      <c r="AG70" s="89"/>
      <c r="AH70" s="89"/>
      <c r="AI70" s="89"/>
      <c r="AJ70" s="89"/>
      <c r="AK70" s="89"/>
      <c r="AL70" s="90"/>
      <c r="AM70" s="88"/>
      <c r="AN70" s="89"/>
      <c r="AO70" s="89"/>
      <c r="AP70" s="89"/>
      <c r="AQ70" s="89"/>
      <c r="AR70" s="89"/>
      <c r="AS70" s="90"/>
      <c r="AT70" s="88"/>
      <c r="AU70" s="89"/>
      <c r="AV70" s="89"/>
      <c r="AW70" s="89"/>
      <c r="AX70" s="89"/>
      <c r="AY70" s="89"/>
      <c r="AZ70" s="90"/>
      <c r="BA70" s="88"/>
      <c r="BB70" s="89"/>
      <c r="BC70" s="89"/>
      <c r="BD70" s="89"/>
      <c r="BE70" s="89"/>
      <c r="BF70" s="89"/>
      <c r="BG70" s="90"/>
      <c r="BH70" s="88"/>
      <c r="BI70" s="89"/>
      <c r="BJ70" s="89"/>
      <c r="BK70" s="89"/>
      <c r="BL70" s="89"/>
      <c r="BM70" s="89"/>
      <c r="BN70" s="90"/>
      <c r="BO70" s="88"/>
      <c r="BP70" s="89"/>
      <c r="BQ70" s="89"/>
      <c r="BR70" s="89"/>
      <c r="BS70" s="89"/>
      <c r="BT70" s="89"/>
      <c r="BU70" s="90"/>
      <c r="BV70" s="88"/>
      <c r="BW70" s="89"/>
      <c r="BX70" s="89"/>
      <c r="BY70" s="89"/>
      <c r="BZ70" s="89"/>
      <c r="CA70" s="89"/>
      <c r="CB70" s="90"/>
      <c r="CC70" s="88"/>
      <c r="CD70" s="89"/>
      <c r="CE70" s="89"/>
      <c r="CF70" s="89"/>
      <c r="CG70" s="89"/>
      <c r="CH70" s="89"/>
      <c r="CI70" s="90"/>
      <c r="CJ70" s="88"/>
      <c r="CK70" s="89"/>
      <c r="CL70" s="89"/>
      <c r="CM70" s="89"/>
      <c r="CN70" s="89"/>
      <c r="CO70" s="89"/>
      <c r="CP70" s="90"/>
      <c r="CQ70" s="88"/>
      <c r="CR70" s="89"/>
      <c r="CS70" s="89"/>
      <c r="CT70" s="89"/>
      <c r="CU70" s="89"/>
      <c r="CV70" s="89"/>
      <c r="CW70" s="90"/>
      <c r="CX70" s="99"/>
      <c r="CY70" s="100"/>
      <c r="CZ70" s="100"/>
      <c r="DA70" s="100"/>
      <c r="DB70" s="101"/>
      <c r="DC70" s="21"/>
      <c r="DD70" s="22"/>
    </row>
    <row r="71" spans="1:108" x14ac:dyDescent="0.25">
      <c r="A71" s="147"/>
      <c r="B71" s="147" t="s">
        <v>32</v>
      </c>
      <c r="C71" s="147" t="s">
        <v>29</v>
      </c>
      <c r="D71" s="147">
        <v>1</v>
      </c>
      <c r="E71" s="149">
        <v>28715200</v>
      </c>
      <c r="F71" s="151">
        <f>E71*D71</f>
        <v>28715200</v>
      </c>
      <c r="G71" s="112">
        <f>SUM(K72:DB72)</f>
        <v>0</v>
      </c>
      <c r="H71" s="114">
        <f t="shared" ref="H71" si="79">G71/F71</f>
        <v>0</v>
      </c>
      <c r="I71" s="116">
        <v>1</v>
      </c>
      <c r="J71" s="107">
        <v>83</v>
      </c>
      <c r="K71" s="85">
        <f>$F$71/14</f>
        <v>2051085.7142857143</v>
      </c>
      <c r="L71" s="86"/>
      <c r="M71" s="86"/>
      <c r="N71" s="86"/>
      <c r="O71" s="86"/>
      <c r="P71" s="86"/>
      <c r="Q71" s="87"/>
      <c r="R71" s="85">
        <f t="shared" ref="R71" si="80">$F$71/14</f>
        <v>2051085.7142857143</v>
      </c>
      <c r="S71" s="86"/>
      <c r="T71" s="86"/>
      <c r="U71" s="86"/>
      <c r="V71" s="86"/>
      <c r="W71" s="86"/>
      <c r="X71" s="87"/>
      <c r="Y71" s="85">
        <f t="shared" ref="Y71" si="81">$F$71/14</f>
        <v>2051085.7142857143</v>
      </c>
      <c r="Z71" s="86"/>
      <c r="AA71" s="86"/>
      <c r="AB71" s="86"/>
      <c r="AC71" s="86"/>
      <c r="AD71" s="86"/>
      <c r="AE71" s="87"/>
      <c r="AF71" s="85">
        <f t="shared" ref="AF71" si="82">$F$71/14</f>
        <v>2051085.7142857143</v>
      </c>
      <c r="AG71" s="86"/>
      <c r="AH71" s="86"/>
      <c r="AI71" s="86"/>
      <c r="AJ71" s="86"/>
      <c r="AK71" s="86"/>
      <c r="AL71" s="87"/>
      <c r="AM71" s="85">
        <f t="shared" ref="AM71" si="83">$F$71/14</f>
        <v>2051085.7142857143</v>
      </c>
      <c r="AN71" s="86"/>
      <c r="AO71" s="86"/>
      <c r="AP71" s="86"/>
      <c r="AQ71" s="86"/>
      <c r="AR71" s="86"/>
      <c r="AS71" s="87"/>
      <c r="AT71" s="85">
        <f t="shared" ref="AT71" si="84">$F$71/14</f>
        <v>2051085.7142857143</v>
      </c>
      <c r="AU71" s="86"/>
      <c r="AV71" s="86"/>
      <c r="AW71" s="86"/>
      <c r="AX71" s="86"/>
      <c r="AY71" s="86"/>
      <c r="AZ71" s="87"/>
      <c r="BA71" s="85">
        <f t="shared" ref="BA71" si="85">$F$71/14</f>
        <v>2051085.7142857143</v>
      </c>
      <c r="BB71" s="86"/>
      <c r="BC71" s="86"/>
      <c r="BD71" s="86"/>
      <c r="BE71" s="86"/>
      <c r="BF71" s="86"/>
      <c r="BG71" s="87"/>
      <c r="BH71" s="85">
        <f t="shared" ref="BH71" si="86">$F$71/14</f>
        <v>2051085.7142857143</v>
      </c>
      <c r="BI71" s="86"/>
      <c r="BJ71" s="86"/>
      <c r="BK71" s="86"/>
      <c r="BL71" s="86"/>
      <c r="BM71" s="86"/>
      <c r="BN71" s="87"/>
      <c r="BO71" s="85">
        <f t="shared" ref="BO71" si="87">$F$71/14</f>
        <v>2051085.7142857143</v>
      </c>
      <c r="BP71" s="86"/>
      <c r="BQ71" s="86"/>
      <c r="BR71" s="86"/>
      <c r="BS71" s="86"/>
      <c r="BT71" s="86"/>
      <c r="BU71" s="87"/>
      <c r="BV71" s="85">
        <f>$F$71/14</f>
        <v>2051085.7142857143</v>
      </c>
      <c r="BW71" s="86"/>
      <c r="BX71" s="86"/>
      <c r="BY71" s="86"/>
      <c r="BZ71" s="86"/>
      <c r="CA71" s="86"/>
      <c r="CB71" s="87"/>
      <c r="CC71" s="85">
        <f t="shared" ref="CC71" si="88">$F$71/14</f>
        <v>2051085.7142857143</v>
      </c>
      <c r="CD71" s="86"/>
      <c r="CE71" s="86"/>
      <c r="CF71" s="86"/>
      <c r="CG71" s="86"/>
      <c r="CH71" s="86"/>
      <c r="CI71" s="87"/>
      <c r="CJ71" s="85">
        <f>$F$71/14</f>
        <v>2051085.7142857143</v>
      </c>
      <c r="CK71" s="86"/>
      <c r="CL71" s="86"/>
      <c r="CM71" s="86"/>
      <c r="CN71" s="86"/>
      <c r="CO71" s="86"/>
      <c r="CP71" s="87"/>
      <c r="CQ71" s="85">
        <f t="shared" ref="CQ71" si="89">$F$71/14</f>
        <v>2051085.7142857143</v>
      </c>
      <c r="CR71" s="86"/>
      <c r="CS71" s="86"/>
      <c r="CT71" s="86"/>
      <c r="CU71" s="86"/>
      <c r="CV71" s="86"/>
      <c r="CW71" s="87"/>
      <c r="CX71" s="144">
        <f>$F$71/14</f>
        <v>2051085.7142857143</v>
      </c>
      <c r="CY71" s="145"/>
      <c r="CZ71" s="145"/>
      <c r="DA71" s="145"/>
      <c r="DB71" s="146"/>
      <c r="DC71" s="43">
        <f>+SUM(K71:DB71)</f>
        <v>28715199.999999993</v>
      </c>
      <c r="DD71" s="22">
        <f>+DC71-F71</f>
        <v>0</v>
      </c>
    </row>
    <row r="72" spans="1:108" ht="15.75" thickBot="1" x14ac:dyDescent="0.3">
      <c r="A72" s="148"/>
      <c r="B72" s="148"/>
      <c r="C72" s="148"/>
      <c r="D72" s="148"/>
      <c r="E72" s="150"/>
      <c r="F72" s="152"/>
      <c r="G72" s="113"/>
      <c r="H72" s="115"/>
      <c r="I72" s="117"/>
      <c r="J72" s="108"/>
      <c r="K72" s="141"/>
      <c r="L72" s="142"/>
      <c r="M72" s="142"/>
      <c r="N72" s="142"/>
      <c r="O72" s="142"/>
      <c r="P72" s="142"/>
      <c r="Q72" s="143"/>
      <c r="R72" s="141"/>
      <c r="S72" s="142"/>
      <c r="T72" s="142"/>
      <c r="U72" s="142"/>
      <c r="V72" s="142"/>
      <c r="W72" s="142"/>
      <c r="X72" s="143"/>
      <c r="Y72" s="141"/>
      <c r="Z72" s="142"/>
      <c r="AA72" s="142"/>
      <c r="AB72" s="142"/>
      <c r="AC72" s="142"/>
      <c r="AD72" s="142"/>
      <c r="AE72" s="143"/>
      <c r="AF72" s="141"/>
      <c r="AG72" s="142"/>
      <c r="AH72" s="142"/>
      <c r="AI72" s="142"/>
      <c r="AJ72" s="142"/>
      <c r="AK72" s="142"/>
      <c r="AL72" s="143"/>
      <c r="AM72" s="141"/>
      <c r="AN72" s="142"/>
      <c r="AO72" s="142"/>
      <c r="AP72" s="142"/>
      <c r="AQ72" s="142"/>
      <c r="AR72" s="142"/>
      <c r="AS72" s="143"/>
      <c r="AT72" s="141"/>
      <c r="AU72" s="142"/>
      <c r="AV72" s="142"/>
      <c r="AW72" s="142"/>
      <c r="AX72" s="142"/>
      <c r="AY72" s="142"/>
      <c r="AZ72" s="143"/>
      <c r="BA72" s="141"/>
      <c r="BB72" s="142"/>
      <c r="BC72" s="142"/>
      <c r="BD72" s="142"/>
      <c r="BE72" s="142"/>
      <c r="BF72" s="142"/>
      <c r="BG72" s="143"/>
      <c r="BH72" s="141"/>
      <c r="BI72" s="142"/>
      <c r="BJ72" s="142"/>
      <c r="BK72" s="142"/>
      <c r="BL72" s="142"/>
      <c r="BM72" s="142"/>
      <c r="BN72" s="143"/>
      <c r="BO72" s="141"/>
      <c r="BP72" s="142"/>
      <c r="BQ72" s="142"/>
      <c r="BR72" s="142"/>
      <c r="BS72" s="142"/>
      <c r="BT72" s="142"/>
      <c r="BU72" s="143"/>
      <c r="BV72" s="141"/>
      <c r="BW72" s="142"/>
      <c r="BX72" s="142"/>
      <c r="BY72" s="142"/>
      <c r="BZ72" s="142"/>
      <c r="CA72" s="142"/>
      <c r="CB72" s="143"/>
      <c r="CC72" s="141"/>
      <c r="CD72" s="142"/>
      <c r="CE72" s="142"/>
      <c r="CF72" s="142"/>
      <c r="CG72" s="142"/>
      <c r="CH72" s="142"/>
      <c r="CI72" s="143"/>
      <c r="CJ72" s="141"/>
      <c r="CK72" s="142"/>
      <c r="CL72" s="142"/>
      <c r="CM72" s="142"/>
      <c r="CN72" s="142"/>
      <c r="CO72" s="142"/>
      <c r="CP72" s="143"/>
      <c r="CQ72" s="141"/>
      <c r="CR72" s="142"/>
      <c r="CS72" s="142"/>
      <c r="CT72" s="142"/>
      <c r="CU72" s="142"/>
      <c r="CV72" s="142"/>
      <c r="CW72" s="143"/>
      <c r="CX72" s="138"/>
      <c r="CY72" s="139"/>
      <c r="CZ72" s="139"/>
      <c r="DA72" s="139"/>
      <c r="DB72" s="140"/>
      <c r="DC72" s="21"/>
    </row>
    <row r="73" spans="1:108" ht="15.75" thickBot="1" x14ac:dyDescent="0.3">
      <c r="A73" s="136"/>
      <c r="B73" s="136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6"/>
      <c r="AH73" s="136"/>
      <c r="AI73" s="136"/>
      <c r="AJ73" s="136"/>
      <c r="AK73" s="136"/>
      <c r="AL73" s="136"/>
      <c r="AM73" s="136"/>
      <c r="AN73" s="136"/>
      <c r="AO73" s="136"/>
      <c r="AP73" s="136"/>
      <c r="AQ73" s="136"/>
      <c r="AR73" s="136"/>
      <c r="AS73" s="136"/>
      <c r="AT73" s="136"/>
      <c r="AU73" s="136"/>
      <c r="AV73" s="136"/>
      <c r="AW73" s="136"/>
      <c r="AX73" s="136"/>
      <c r="AY73" s="136"/>
      <c r="AZ73" s="136"/>
      <c r="BA73" s="136"/>
      <c r="BB73" s="136"/>
      <c r="BC73" s="136"/>
      <c r="BD73" s="136"/>
      <c r="BE73" s="136"/>
      <c r="BF73" s="136"/>
      <c r="BG73" s="136"/>
      <c r="BH73" s="136"/>
      <c r="BI73" s="136"/>
      <c r="BJ73" s="136"/>
      <c r="BK73" s="136"/>
      <c r="BL73" s="136"/>
      <c r="BM73" s="136"/>
      <c r="BN73" s="136"/>
      <c r="BO73" s="136"/>
      <c r="BP73" s="136"/>
      <c r="BQ73" s="136"/>
      <c r="BR73" s="136"/>
      <c r="BS73" s="136"/>
      <c r="BT73" s="136"/>
      <c r="BU73" s="136"/>
      <c r="BV73" s="136"/>
      <c r="BW73" s="136"/>
      <c r="BX73" s="136"/>
      <c r="BY73" s="136"/>
      <c r="BZ73" s="136"/>
      <c r="CA73" s="136"/>
      <c r="CB73" s="136"/>
      <c r="CC73" s="136"/>
      <c r="CD73" s="136"/>
      <c r="CE73" s="136"/>
      <c r="CF73" s="136"/>
      <c r="CG73" s="136"/>
      <c r="CH73" s="136"/>
      <c r="CI73" s="136"/>
      <c r="CJ73" s="136"/>
      <c r="CK73" s="136"/>
      <c r="CL73" s="136"/>
      <c r="CM73" s="136"/>
      <c r="CN73" s="136"/>
      <c r="CO73" s="136"/>
      <c r="CP73" s="136"/>
      <c r="CQ73" s="136"/>
      <c r="CR73" s="136"/>
      <c r="CS73" s="136"/>
      <c r="CT73" s="136"/>
      <c r="CU73" s="136"/>
      <c r="CV73" s="136"/>
      <c r="CW73" s="136"/>
      <c r="CX73" s="136"/>
      <c r="CY73" s="136"/>
      <c r="CZ73" s="136"/>
      <c r="DA73" s="136"/>
      <c r="DB73" s="136"/>
      <c r="DC73" s="24">
        <f>DC63+DC65+DC69+DC71</f>
        <v>1729699839.0000002</v>
      </c>
      <c r="DD73" s="22"/>
    </row>
    <row r="74" spans="1:108" ht="15.75" thickBot="1" x14ac:dyDescent="0.3">
      <c r="A74" s="74"/>
      <c r="B74" s="137" t="s">
        <v>33</v>
      </c>
      <c r="C74" s="137"/>
      <c r="D74" s="137"/>
      <c r="E74" s="137"/>
      <c r="F74" s="75">
        <f>F63+F67+F69+F71</f>
        <v>1729699839</v>
      </c>
      <c r="G74" s="76">
        <f>G63+G67+G69+G71</f>
        <v>0</v>
      </c>
      <c r="H74" s="77">
        <f>G74/F74</f>
        <v>0</v>
      </c>
    </row>
    <row r="75" spans="1:108" x14ac:dyDescent="0.25">
      <c r="G75" s="50"/>
      <c r="H75" s="68"/>
    </row>
    <row r="76" spans="1:108" x14ac:dyDescent="0.25">
      <c r="A76" s="17"/>
      <c r="B76" s="36" t="s">
        <v>25</v>
      </c>
      <c r="C76" s="17"/>
      <c r="D76" s="17"/>
      <c r="E76" s="17"/>
      <c r="F76" s="23">
        <f>F80-F79-F77</f>
        <v>1089130774.26</v>
      </c>
      <c r="G76" s="118" t="s">
        <v>70</v>
      </c>
      <c r="H76" s="118"/>
      <c r="I76" s="118"/>
      <c r="J76" s="118"/>
      <c r="K76" s="132" cm="1">
        <f t="array" ref="K76">SUM(K17:Q17+K19:Q19+K21:Q21+K23:Q23+K25:Q25+K27:Q27+K29:Q29+K31:Q31+K33:Q33+K35:Q35+K37:Q37+K39:Q39+K42:Q42+K44:Q44+K46:Q46+K48:Q48+K50:Q50+K52:Q52+K54:Q54+K56:Q56+K59:Q59+K61:Q61+K65:Q65+K69:Q69+K71:Q71)</f>
        <v>36733334.225274771</v>
      </c>
      <c r="L76" s="133"/>
      <c r="M76" s="133"/>
      <c r="N76" s="133"/>
      <c r="O76" s="133"/>
      <c r="P76" s="133"/>
      <c r="Q76" s="134"/>
      <c r="R76" s="132" cm="1">
        <f t="array" ref="R76">SUM(R17:X17+R19:X19+R21:X21+R23:X23+R25:X25+R27:X27+R29:X29+R31:X31+R33:X33+R35:X35+R37:X37+R39:X39+R42:X42+R44:X44+R46:X46+R48:X48+R50:X50+R52:X52+R54:X54+R56:X56+R59:X59+R61:X61+R65:X65+R69:X69+R71:X71)</f>
        <v>36733334.225274771</v>
      </c>
      <c r="S76" s="133"/>
      <c r="T76" s="133"/>
      <c r="U76" s="133"/>
      <c r="V76" s="133"/>
      <c r="W76" s="133"/>
      <c r="X76" s="134"/>
      <c r="Y76" s="132" cm="1">
        <f t="array" ref="Y76">SUM(Y17:AE17+Y19:AE19+Y21:AE21+Y23:AE23+Y25:AE25+Y27:AE27+Y29:AE29+Y31:AE31+Y33:AE33+Y35:AE35+Y37:AE37+Y39:AE39+Y42:AE42+Y44:AE44+Y46:AE46+Y48:AE48+Y50:AE50+Y52:AE52+Y54:AE54+Y56:AE56+Y59:AE59+Y61:AE61+Y65:AE65+Y69:AE69+Y71:AE71)</f>
        <v>36733334.225274771</v>
      </c>
      <c r="Z76" s="133"/>
      <c r="AA76" s="133"/>
      <c r="AB76" s="133"/>
      <c r="AC76" s="133"/>
      <c r="AD76" s="133"/>
      <c r="AE76" s="134"/>
      <c r="AF76" s="132" cm="1">
        <f t="array" ref="AF76">SUM(AF17:AL17+AF19:AL19+AF21:AL21+AF23:AL23+AF25:AL25+AF27:AL27+AF29:AL29+AF31:AL31+AF33:AL33+AF35:AL35+AF37:AL37+AF39:AL39+AF42:AL42+AF44:AL44+AF46:AL46+AF48:AL48+AF50:AL50+AF52:AL52+AF54:AL54+AF56:AL56+AF59:AL59+AF61:AL61+AF65:AL65+AF69:AL69+AF71:AL71)</f>
        <v>47556000.891941443</v>
      </c>
      <c r="AG76" s="133"/>
      <c r="AH76" s="133"/>
      <c r="AI76" s="133"/>
      <c r="AJ76" s="133"/>
      <c r="AK76" s="133"/>
      <c r="AL76" s="134"/>
      <c r="AM76" s="132" cm="1">
        <f t="array" ref="AM76">SUM(AM17:AS17+AM19:AS19+AM21:AS21+AM23:AS23+AM25:AS25+AM27:AS27+AM29:AS29+AM31:AS31+AM33:AS33+AM35:AS35+AM37:AS37+AM39:AS39+AM42:AS42+AM44:AS44+AM46:AS46+AM48:AS48+AM50:AS50+AM52:AS52+AM54:AS54+AM56:AS56+AM59:AS59+AM61:AS61+AM65:AS65+AM69:AS69+AM71:AS71)</f>
        <v>27236036.789377306</v>
      </c>
      <c r="AN76" s="133"/>
      <c r="AO76" s="133"/>
      <c r="AP76" s="133"/>
      <c r="AQ76" s="133"/>
      <c r="AR76" s="133"/>
      <c r="AS76" s="134"/>
      <c r="AT76" s="132" cm="1">
        <f t="array" ref="AT76">SUM(AT17:AZ17+AT19:AZ19+AT21:AZ21+AT23:AZ23+AT25:AZ25+AT27:AZ27+AT29:AZ29+AT31:AZ31+AT33:AZ33+AT35:AZ35+AT37:AZ37+AT39:AZ39+AT42:AZ42+AT44:AZ44+AT46:AZ46+AT48:AZ48+AT50:AZ50+AT52:AZ52+AT54:AZ54+AT56:AZ56+AT59:AZ59+AT61:AZ61+AT65:AZ65+AT69:AZ69+AT71:AZ71)</f>
        <v>25949344.113095235</v>
      </c>
      <c r="AU76" s="133"/>
      <c r="AV76" s="133"/>
      <c r="AW76" s="133"/>
      <c r="AX76" s="133"/>
      <c r="AY76" s="133"/>
      <c r="AZ76" s="134"/>
      <c r="BA76" s="132" cm="1">
        <f t="array" ref="BA76">SUM(BA17:BG17+BA19:BG19+BA21:BG21+BA23:BG23+BA25:BG25+BA27:BG27+BA29:BG29+BA31:BG31+BA33:BG33+BA35:BG35+BA37:BG37+BA39:BG39+BA42:BG42+BA44:BG44+BA46:BG46+BA48:BG48+BA50:BG50+BA52:BG52+BA54:BG54+BA56:BG56+BA59:BG59+BA61:BG61+BA65:BG65+BA69:BG69+BA71:BG71)</f>
        <v>33480529.446428571</v>
      </c>
      <c r="BB76" s="133"/>
      <c r="BC76" s="133"/>
      <c r="BD76" s="133"/>
      <c r="BE76" s="133"/>
      <c r="BF76" s="133"/>
      <c r="BG76" s="134"/>
      <c r="BH76" s="132" cm="1">
        <f t="array" ref="BH76">SUM(BH17:BN17+BH19:BN19+BH21:BN21+BH23:BN23+BH25:BN25+BH27:BN27+BH29:BN29+BH31:BN31+BH33:BN33+BH35:BN35+BH37:BN37+BH39:BN39+BH42:BN42+BH44:BN44+BH46:BN46+BH48:BN48+BH50:BN50+BH52:BN52+BH54:BN54+BH56:BN56+BH59:BN59+BH61:BN61+BH65:BN65+BH69:BN69+BH71:BN71)</f>
        <v>34290591.113095239</v>
      </c>
      <c r="BI76" s="133"/>
      <c r="BJ76" s="133"/>
      <c r="BK76" s="133"/>
      <c r="BL76" s="133"/>
      <c r="BM76" s="133"/>
      <c r="BN76" s="134"/>
      <c r="BO76" s="132" cm="1">
        <f t="array" ref="BO76">SUM(BO17:BU17+BO19:BU19+BO21:BU21+BO23:BU23+BO25:BU25+BO27:BU27+BO29:BU29+BO31:BU31+BO33:BU33+BO35:BU35+BO37:BU37+BO39:BU39+BO42:BU42+BO44:BU44+BO46:BU46+BO48:BU48+BO50:BU50+BO52:BU52+BO54:BU54+BO56:BU56+BO59:BU59+BO61:BU61+BO65:BU65+BO69:BU69+BO71:BU71)</f>
        <v>75717660.446428567</v>
      </c>
      <c r="BP76" s="133"/>
      <c r="BQ76" s="133"/>
      <c r="BR76" s="133"/>
      <c r="BS76" s="133"/>
      <c r="BT76" s="133"/>
      <c r="BU76" s="134"/>
      <c r="BV76" s="132" cm="1">
        <f t="array" ref="BV76">SUM(BV17:CB17+BV19:CB19+BV21:CB21+BV23:CB23+BV25:CB25+BV27:CB27+BV29:CB29+BV31:CB31+BV33:CB33+BV35:CB35+BV37:CB37+BV39:CB39+BV42:CB42+BV44:CB44+BV46:CB46+BV48:CB48+BV50:CB50+BV52:CB52+BV54:CB54+BV56:CB56+BV59:CB59+BV61:CB61+BV65:CB65+BV69:CB69+BV71:CB71)</f>
        <v>115148776.44642857</v>
      </c>
      <c r="BW76" s="133"/>
      <c r="BX76" s="133"/>
      <c r="BY76" s="133"/>
      <c r="BZ76" s="133"/>
      <c r="CA76" s="133"/>
      <c r="CB76" s="134"/>
      <c r="CC76" s="132" cm="1">
        <f t="array" ref="CC76">SUM(CC17:CI17+CC19:CI19+CC21:CI21+CC23:CI23+CC25:CI25+CC27:CI27+CC29:CI29+CC31:CI31+CC33:CI33+CC35:CI35+CC37:CI37+CC39:CI39+CC42:CI42+CC44:CI44+CC46:CI46+CC48:CI48+CC50:CI50+CC52:CI52+CC54:CI54+CC56:CI56+CC59:CI59+CC61:CI61+CC65:CI65+CC69:CI69+CC71:CI71)</f>
        <v>310599181.4464286</v>
      </c>
      <c r="CD76" s="133"/>
      <c r="CE76" s="133"/>
      <c r="CF76" s="133"/>
      <c r="CG76" s="133"/>
      <c r="CH76" s="133"/>
      <c r="CI76" s="134"/>
      <c r="CJ76" s="132" cm="1">
        <f t="array" ref="CJ76">SUM(CJ17:CP17+CJ19:CP19+CJ21:CP21+CJ23:CP23+CJ25:CP25+CJ27:CP27+CJ29:CP29+CJ31:CP31+CJ33:CP33+CJ35:CP35+CJ37:CP37+CJ39:CP39+CJ42:CP42+CJ44:CP44+CJ46:CP46+CJ48:CP48+CJ50:CP50+CJ52:CP52+CJ54:CP54+CJ56:CP56+CJ59:CP59+CJ61:CP61+CJ65:CP65+CJ69:CP69+CJ71:CP71)</f>
        <v>375497786.77976197</v>
      </c>
      <c r="CK76" s="133"/>
      <c r="CL76" s="133"/>
      <c r="CM76" s="133"/>
      <c r="CN76" s="133"/>
      <c r="CO76" s="133"/>
      <c r="CP76" s="134"/>
      <c r="CQ76" s="132" cm="1">
        <f t="array" ref="CQ76">SUM(CQ17:CW17+CQ19:CW19+CQ21:CW21+CQ23:CW23+CQ25:CW25+CQ27:CW27+CQ29:CW29+CQ31:CW31+CQ33:CW33+CQ35:CW35+CQ37:CW37+CQ39:CW39+CQ42:CW42+CQ44:CW44+CQ46:CW46+CQ48:CW48+CQ50:CW50+CQ52:CW52+CQ54:CW54+CQ56:CW56+CQ59:CW59+CQ61:CW61+CQ65:CW65+CQ69:CW69+CQ71:CW71)</f>
        <v>301779693.27976197</v>
      </c>
      <c r="CR76" s="133"/>
      <c r="CS76" s="133"/>
      <c r="CT76" s="133"/>
      <c r="CU76" s="133"/>
      <c r="CV76" s="133"/>
      <c r="CW76" s="134"/>
      <c r="CX76" s="132" cm="1">
        <f t="array" ref="CX76">SUM(CX17:DB17+CX19:DB19+CX21:DB21+CX23:DB23+CX25:DB25+CX27:DB27+CX29:DB29+CX31:DB31+CX33:DB33+CX35:DB35+CX37:DB37+CX39:DB39+CX42:DB42+CX44:DB44+CX46:DB46+CX48:DB48+CX50:DB50+CX52:DB52+CX54:DB54+CX56:DB56+CX59:DB59+CX61:DB61+CX65:DB65+CX69:DB69+CX71:DB71)</f>
        <v>272244235.5714286</v>
      </c>
      <c r="CY76" s="133"/>
      <c r="CZ76" s="133"/>
      <c r="DA76" s="133"/>
      <c r="DB76" s="134"/>
      <c r="DC76" s="21"/>
      <c r="DD76" s="26"/>
    </row>
    <row r="77" spans="1:108" x14ac:dyDescent="0.25">
      <c r="A77" s="17"/>
      <c r="B77" s="36" t="s">
        <v>26</v>
      </c>
      <c r="C77" s="17"/>
      <c r="D77" s="17"/>
      <c r="E77" s="17"/>
      <c r="F77" s="19">
        <f>F80*0.24</f>
        <v>368156881.44</v>
      </c>
      <c r="G77" s="118" t="s">
        <v>94</v>
      </c>
      <c r="H77" s="118"/>
      <c r="I77" s="118"/>
      <c r="J77" s="118"/>
      <c r="K77" s="129">
        <f>K76</f>
        <v>36733334.225274771</v>
      </c>
      <c r="L77" s="130"/>
      <c r="M77" s="130"/>
      <c r="N77" s="130"/>
      <c r="O77" s="130"/>
      <c r="P77" s="130"/>
      <c r="Q77" s="131"/>
      <c r="R77" s="129">
        <f>K77+R76</f>
        <v>73466668.450549543</v>
      </c>
      <c r="S77" s="130"/>
      <c r="T77" s="130"/>
      <c r="U77" s="130"/>
      <c r="V77" s="130"/>
      <c r="W77" s="130"/>
      <c r="X77" s="131"/>
      <c r="Y77" s="129">
        <f t="shared" ref="Y77" si="90">R77+Y76</f>
        <v>110200002.67582431</v>
      </c>
      <c r="Z77" s="130"/>
      <c r="AA77" s="130"/>
      <c r="AB77" s="130"/>
      <c r="AC77" s="130"/>
      <c r="AD77" s="130"/>
      <c r="AE77" s="131"/>
      <c r="AF77" s="129">
        <f t="shared" ref="AF77" si="91">Y77+AF76</f>
        <v>157756003.56776577</v>
      </c>
      <c r="AG77" s="130"/>
      <c r="AH77" s="130"/>
      <c r="AI77" s="130"/>
      <c r="AJ77" s="130"/>
      <c r="AK77" s="130"/>
      <c r="AL77" s="131"/>
      <c r="AM77" s="129">
        <f t="shared" ref="AM77" si="92">AF77+AM76</f>
        <v>184992040.35714307</v>
      </c>
      <c r="AN77" s="130"/>
      <c r="AO77" s="130"/>
      <c r="AP77" s="130"/>
      <c r="AQ77" s="130"/>
      <c r="AR77" s="130"/>
      <c r="AS77" s="131"/>
      <c r="AT77" s="129">
        <f>AM77+AT76</f>
        <v>210941384.4702383</v>
      </c>
      <c r="AU77" s="130"/>
      <c r="AV77" s="130"/>
      <c r="AW77" s="130"/>
      <c r="AX77" s="130"/>
      <c r="AY77" s="130"/>
      <c r="AZ77" s="131"/>
      <c r="BA77" s="129">
        <f t="shared" ref="BA77" si="93">AT77+BA76</f>
        <v>244421913.91666687</v>
      </c>
      <c r="BB77" s="130"/>
      <c r="BC77" s="130"/>
      <c r="BD77" s="130"/>
      <c r="BE77" s="130"/>
      <c r="BF77" s="130"/>
      <c r="BG77" s="131"/>
      <c r="BH77" s="129">
        <f t="shared" ref="BH77" si="94">BA77+BH76</f>
        <v>278712505.02976209</v>
      </c>
      <c r="BI77" s="130"/>
      <c r="BJ77" s="130"/>
      <c r="BK77" s="130"/>
      <c r="BL77" s="130"/>
      <c r="BM77" s="130"/>
      <c r="BN77" s="131"/>
      <c r="BO77" s="129">
        <f>BH77+BO76</f>
        <v>354430165.47619069</v>
      </c>
      <c r="BP77" s="130"/>
      <c r="BQ77" s="130"/>
      <c r="BR77" s="130"/>
      <c r="BS77" s="130"/>
      <c r="BT77" s="130"/>
      <c r="BU77" s="131"/>
      <c r="BV77" s="129">
        <f>BO77+BV76</f>
        <v>469578941.92261922</v>
      </c>
      <c r="BW77" s="130"/>
      <c r="BX77" s="130"/>
      <c r="BY77" s="130"/>
      <c r="BZ77" s="130"/>
      <c r="CA77" s="130"/>
      <c r="CB77" s="131"/>
      <c r="CC77" s="129">
        <f>BV77+CC76</f>
        <v>780178123.36904788</v>
      </c>
      <c r="CD77" s="130"/>
      <c r="CE77" s="130"/>
      <c r="CF77" s="130"/>
      <c r="CG77" s="130"/>
      <c r="CH77" s="130"/>
      <c r="CI77" s="131"/>
      <c r="CJ77" s="129">
        <f>CC77+CJ76</f>
        <v>1155675910.1488099</v>
      </c>
      <c r="CK77" s="130"/>
      <c r="CL77" s="130"/>
      <c r="CM77" s="130"/>
      <c r="CN77" s="130"/>
      <c r="CO77" s="130"/>
      <c r="CP77" s="131"/>
      <c r="CQ77" s="129">
        <f>CJ77+CQ76</f>
        <v>1457455603.4285719</v>
      </c>
      <c r="CR77" s="130"/>
      <c r="CS77" s="130"/>
      <c r="CT77" s="130"/>
      <c r="CU77" s="130"/>
      <c r="CV77" s="130"/>
      <c r="CW77" s="131"/>
      <c r="CX77" s="129">
        <f>CQ77+CX76</f>
        <v>1729699839.0000005</v>
      </c>
      <c r="CY77" s="130"/>
      <c r="CZ77" s="130"/>
      <c r="DA77" s="130"/>
      <c r="DB77" s="131"/>
      <c r="DC77" s="21"/>
      <c r="DD77" s="26"/>
    </row>
    <row r="78" spans="1:108" x14ac:dyDescent="0.25">
      <c r="A78" s="17"/>
      <c r="B78" s="36" t="s">
        <v>27</v>
      </c>
      <c r="C78" s="17"/>
      <c r="D78" s="17"/>
      <c r="E78" s="17"/>
      <c r="F78" s="19">
        <f>F80*0</f>
        <v>0</v>
      </c>
      <c r="G78" s="118" t="s">
        <v>95</v>
      </c>
      <c r="H78" s="118"/>
      <c r="I78" s="118"/>
      <c r="J78" s="118"/>
      <c r="K78" s="126">
        <f>K76/$F$74</f>
        <v>2.1236825833614921E-2</v>
      </c>
      <c r="L78" s="127"/>
      <c r="M78" s="127"/>
      <c r="N78" s="127"/>
      <c r="O78" s="127"/>
      <c r="P78" s="127"/>
      <c r="Q78" s="128"/>
      <c r="R78" s="126">
        <f>R76/$F$74</f>
        <v>2.1236825833614921E-2</v>
      </c>
      <c r="S78" s="127"/>
      <c r="T78" s="127"/>
      <c r="U78" s="127"/>
      <c r="V78" s="127"/>
      <c r="W78" s="127"/>
      <c r="X78" s="128"/>
      <c r="Y78" s="126">
        <f t="shared" ref="Y78" si="95">Y76/$F$74</f>
        <v>2.1236825833614921E-2</v>
      </c>
      <c r="Z78" s="127"/>
      <c r="AA78" s="127"/>
      <c r="AB78" s="127"/>
      <c r="AC78" s="127"/>
      <c r="AD78" s="127"/>
      <c r="AE78" s="128"/>
      <c r="AF78" s="126">
        <f t="shared" ref="AF78" si="96">AF76/$F$74</f>
        <v>2.7493788124207278E-2</v>
      </c>
      <c r="AG78" s="127"/>
      <c r="AH78" s="127"/>
      <c r="AI78" s="127"/>
      <c r="AJ78" s="127"/>
      <c r="AK78" s="127"/>
      <c r="AL78" s="128"/>
      <c r="AM78" s="126">
        <f t="shared" ref="AM78" si="97">AM76/$F$74</f>
        <v>1.5746105870671417E-2</v>
      </c>
      <c r="AN78" s="127"/>
      <c r="AO78" s="127"/>
      <c r="AP78" s="127"/>
      <c r="AQ78" s="127"/>
      <c r="AR78" s="127"/>
      <c r="AS78" s="128"/>
      <c r="AT78" s="126">
        <f>AT76/$F$74</f>
        <v>1.5002223812483824E-2</v>
      </c>
      <c r="AU78" s="127"/>
      <c r="AV78" s="127"/>
      <c r="AW78" s="127"/>
      <c r="AX78" s="127"/>
      <c r="AY78" s="127"/>
      <c r="AZ78" s="128"/>
      <c r="BA78" s="126">
        <f t="shared" ref="BA78" si="98">BA76/$F$74</f>
        <v>1.9356265573675972E-2</v>
      </c>
      <c r="BB78" s="127"/>
      <c r="BC78" s="127"/>
      <c r="BD78" s="127"/>
      <c r="BE78" s="127"/>
      <c r="BF78" s="127"/>
      <c r="BG78" s="128"/>
      <c r="BH78" s="126">
        <f t="shared" ref="BH78" si="99">BH76/$F$74</f>
        <v>1.9824590567644285E-2</v>
      </c>
      <c r="BI78" s="127"/>
      <c r="BJ78" s="127"/>
      <c r="BK78" s="127"/>
      <c r="BL78" s="127"/>
      <c r="BM78" s="127"/>
      <c r="BN78" s="128"/>
      <c r="BO78" s="126">
        <f>BO76/$F$74</f>
        <v>4.3775028903398405E-2</v>
      </c>
      <c r="BP78" s="127"/>
      <c r="BQ78" s="127"/>
      <c r="BR78" s="127"/>
      <c r="BS78" s="127"/>
      <c r="BT78" s="127"/>
      <c r="BU78" s="128"/>
      <c r="BV78" s="126">
        <f>BV76/$F$74</f>
        <v>6.6571536777733697E-2</v>
      </c>
      <c r="BW78" s="127"/>
      <c r="BX78" s="127"/>
      <c r="BY78" s="127"/>
      <c r="BZ78" s="127"/>
      <c r="CA78" s="127"/>
      <c r="CB78" s="128"/>
      <c r="CC78" s="126">
        <f>CC76/$F$74</f>
        <v>0.17956825481697267</v>
      </c>
      <c r="CD78" s="127"/>
      <c r="CE78" s="127"/>
      <c r="CF78" s="127"/>
      <c r="CG78" s="127"/>
      <c r="CH78" s="127"/>
      <c r="CI78" s="128"/>
      <c r="CJ78" s="126">
        <f>CJ76/$F$74</f>
        <v>0.21708840939526847</v>
      </c>
      <c r="CK78" s="127"/>
      <c r="CL78" s="127"/>
      <c r="CM78" s="127"/>
      <c r="CN78" s="127"/>
      <c r="CO78" s="127"/>
      <c r="CP78" s="128"/>
      <c r="CQ78" s="126">
        <f>CQ76/$F$74</f>
        <v>0.17446940010946141</v>
      </c>
      <c r="CR78" s="127"/>
      <c r="CS78" s="127"/>
      <c r="CT78" s="127"/>
      <c r="CU78" s="127"/>
      <c r="CV78" s="127"/>
      <c r="CW78" s="128"/>
      <c r="CX78" s="126">
        <f>CX76/$F$74</f>
        <v>0.15739391854763801</v>
      </c>
      <c r="CY78" s="127"/>
      <c r="CZ78" s="127"/>
      <c r="DA78" s="127"/>
      <c r="DB78" s="128"/>
      <c r="DC78" s="21"/>
      <c r="DD78" s="26"/>
    </row>
    <row r="79" spans="1:108" x14ac:dyDescent="0.25">
      <c r="A79" s="17"/>
      <c r="B79" s="36" t="s">
        <v>28</v>
      </c>
      <c r="C79" s="17"/>
      <c r="D79" s="17"/>
      <c r="E79" s="17"/>
      <c r="F79" s="19">
        <f>F80*0.05</f>
        <v>76699350.299999997</v>
      </c>
      <c r="G79" s="118" t="s">
        <v>96</v>
      </c>
      <c r="H79" s="118"/>
      <c r="I79" s="118"/>
      <c r="J79" s="118"/>
      <c r="K79" s="126">
        <f>K78</f>
        <v>2.1236825833614921E-2</v>
      </c>
      <c r="L79" s="127"/>
      <c r="M79" s="127"/>
      <c r="N79" s="127"/>
      <c r="O79" s="127"/>
      <c r="P79" s="127"/>
      <c r="Q79" s="128"/>
      <c r="R79" s="126">
        <f>R78+K79</f>
        <v>4.2473651667229842E-2</v>
      </c>
      <c r="S79" s="127"/>
      <c r="T79" s="127"/>
      <c r="U79" s="127"/>
      <c r="V79" s="127"/>
      <c r="W79" s="127"/>
      <c r="X79" s="128"/>
      <c r="Y79" s="126">
        <f t="shared" ref="Y79" si="100">Y78+R79</f>
        <v>6.371047750084477E-2</v>
      </c>
      <c r="Z79" s="127"/>
      <c r="AA79" s="127"/>
      <c r="AB79" s="127"/>
      <c r="AC79" s="127"/>
      <c r="AD79" s="127"/>
      <c r="AE79" s="128"/>
      <c r="AF79" s="126">
        <f t="shared" ref="AF79" si="101">AF78+Y79</f>
        <v>9.1204265625052044E-2</v>
      </c>
      <c r="AG79" s="127"/>
      <c r="AH79" s="127"/>
      <c r="AI79" s="127"/>
      <c r="AJ79" s="127"/>
      <c r="AK79" s="127"/>
      <c r="AL79" s="128"/>
      <c r="AM79" s="126">
        <f t="shared" ref="AM79" si="102">AM78+AF79</f>
        <v>0.10695037149572346</v>
      </c>
      <c r="AN79" s="127"/>
      <c r="AO79" s="127"/>
      <c r="AP79" s="127"/>
      <c r="AQ79" s="127"/>
      <c r="AR79" s="127"/>
      <c r="AS79" s="128"/>
      <c r="AT79" s="126">
        <f>AT78+AM79</f>
        <v>0.12195259530820729</v>
      </c>
      <c r="AU79" s="127"/>
      <c r="AV79" s="127"/>
      <c r="AW79" s="127"/>
      <c r="AX79" s="127"/>
      <c r="AY79" s="127"/>
      <c r="AZ79" s="128"/>
      <c r="BA79" s="126">
        <f t="shared" ref="BA79" si="103">BA78+AT79</f>
        <v>0.14130886088188327</v>
      </c>
      <c r="BB79" s="127"/>
      <c r="BC79" s="127"/>
      <c r="BD79" s="127"/>
      <c r="BE79" s="127"/>
      <c r="BF79" s="127"/>
      <c r="BG79" s="128"/>
      <c r="BH79" s="126">
        <f t="shared" ref="BH79" si="104">BH78+BA79</f>
        <v>0.16113345144952756</v>
      </c>
      <c r="BI79" s="127"/>
      <c r="BJ79" s="127"/>
      <c r="BK79" s="127"/>
      <c r="BL79" s="127"/>
      <c r="BM79" s="127"/>
      <c r="BN79" s="128"/>
      <c r="BO79" s="126">
        <f>BO78+BH79</f>
        <v>0.20490848035292597</v>
      </c>
      <c r="BP79" s="127"/>
      <c r="BQ79" s="127"/>
      <c r="BR79" s="127"/>
      <c r="BS79" s="127"/>
      <c r="BT79" s="127"/>
      <c r="BU79" s="128"/>
      <c r="BV79" s="126">
        <f>BV78+BO79</f>
        <v>0.27148001713065967</v>
      </c>
      <c r="BW79" s="127"/>
      <c r="BX79" s="127"/>
      <c r="BY79" s="127"/>
      <c r="BZ79" s="127"/>
      <c r="CA79" s="127"/>
      <c r="CB79" s="128"/>
      <c r="CC79" s="126">
        <f>CC78+BV79</f>
        <v>0.45104827194763231</v>
      </c>
      <c r="CD79" s="127"/>
      <c r="CE79" s="127"/>
      <c r="CF79" s="127"/>
      <c r="CG79" s="127"/>
      <c r="CH79" s="127"/>
      <c r="CI79" s="128"/>
      <c r="CJ79" s="126">
        <f>CJ78+CC79</f>
        <v>0.66813668134290083</v>
      </c>
      <c r="CK79" s="127"/>
      <c r="CL79" s="127"/>
      <c r="CM79" s="127"/>
      <c r="CN79" s="127"/>
      <c r="CO79" s="127"/>
      <c r="CP79" s="128"/>
      <c r="CQ79" s="126">
        <f>CQ78+CJ79</f>
        <v>0.84260608145236227</v>
      </c>
      <c r="CR79" s="127"/>
      <c r="CS79" s="127"/>
      <c r="CT79" s="127"/>
      <c r="CU79" s="127"/>
      <c r="CV79" s="127"/>
      <c r="CW79" s="128"/>
      <c r="CX79" s="126">
        <f>CX78+CQ79</f>
        <v>1.0000000000000002</v>
      </c>
      <c r="CY79" s="127"/>
      <c r="CZ79" s="127"/>
      <c r="DA79" s="127"/>
      <c r="DB79" s="128"/>
      <c r="DC79" s="4"/>
      <c r="DD79" s="26"/>
    </row>
    <row r="80" spans="1:108" x14ac:dyDescent="0.25">
      <c r="A80" s="17"/>
      <c r="B80" s="36" t="s">
        <v>74</v>
      </c>
      <c r="C80" s="17"/>
      <c r="D80" s="17"/>
      <c r="E80" s="17"/>
      <c r="F80" s="23">
        <f>F63</f>
        <v>1533987006</v>
      </c>
      <c r="G80" s="118" t="s">
        <v>71</v>
      </c>
      <c r="H80" s="118"/>
      <c r="I80" s="118"/>
      <c r="J80" s="118"/>
      <c r="K80" s="119">
        <f>+SUM(K76:AN76)</f>
        <v>184992040.35714307</v>
      </c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  <c r="AO80" s="119">
        <f>+SUM(AO76:BR76)</f>
        <v>169438125.11904761</v>
      </c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  <c r="BG80" s="119"/>
      <c r="BH80" s="119"/>
      <c r="BI80" s="119"/>
      <c r="BJ80" s="119"/>
      <c r="BK80" s="119"/>
      <c r="BL80" s="119"/>
      <c r="BM80" s="119"/>
      <c r="BN80" s="119"/>
      <c r="BO80" s="119"/>
      <c r="BP80" s="119"/>
      <c r="BQ80" s="119"/>
      <c r="BR80" s="119"/>
      <c r="BS80" s="119">
        <f>+SUM(BS76:CV76)</f>
        <v>1103025437.9523811</v>
      </c>
      <c r="BT80" s="119"/>
      <c r="BU80" s="119"/>
      <c r="BV80" s="119"/>
      <c r="BW80" s="119"/>
      <c r="BX80" s="119"/>
      <c r="BY80" s="119"/>
      <c r="BZ80" s="119"/>
      <c r="CA80" s="119"/>
      <c r="CB80" s="119"/>
      <c r="CC80" s="119"/>
      <c r="CD80" s="119"/>
      <c r="CE80" s="119"/>
      <c r="CF80" s="119"/>
      <c r="CG80" s="119"/>
      <c r="CH80" s="119"/>
      <c r="CI80" s="119"/>
      <c r="CJ80" s="119"/>
      <c r="CK80" s="119"/>
      <c r="CL80" s="119"/>
      <c r="CM80" s="119"/>
      <c r="CN80" s="119"/>
      <c r="CO80" s="119"/>
      <c r="CP80" s="119"/>
      <c r="CQ80" s="119"/>
      <c r="CR80" s="119"/>
      <c r="CS80" s="119"/>
      <c r="CT80" s="119"/>
      <c r="CU80" s="119"/>
      <c r="CV80" s="119"/>
      <c r="CW80" s="119">
        <f>+SUM(CW76:DB76)</f>
        <v>272244235.5714286</v>
      </c>
      <c r="CX80" s="119"/>
      <c r="CY80" s="119"/>
      <c r="CZ80" s="119"/>
      <c r="DA80" s="119"/>
      <c r="DB80" s="119"/>
      <c r="DC80" s="4"/>
      <c r="DD80" s="26"/>
    </row>
    <row r="81" spans="1:108" x14ac:dyDescent="0.25">
      <c r="A81" s="17"/>
      <c r="B81" s="36" t="s">
        <v>75</v>
      </c>
      <c r="C81" s="17"/>
      <c r="D81" s="17"/>
      <c r="E81" s="17"/>
      <c r="F81" s="54">
        <f>F67</f>
        <v>142800000</v>
      </c>
      <c r="G81" s="118" t="s">
        <v>72</v>
      </c>
      <c r="H81" s="118"/>
      <c r="I81" s="118"/>
      <c r="J81" s="118"/>
      <c r="K81" s="119">
        <f>+K80</f>
        <v>184992040.35714307</v>
      </c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>
        <f>+AO80+K81</f>
        <v>354430165.47619069</v>
      </c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  <c r="BG81" s="119"/>
      <c r="BH81" s="119"/>
      <c r="BI81" s="119"/>
      <c r="BJ81" s="119"/>
      <c r="BK81" s="119"/>
      <c r="BL81" s="119"/>
      <c r="BM81" s="119"/>
      <c r="BN81" s="119"/>
      <c r="BO81" s="119"/>
      <c r="BP81" s="119"/>
      <c r="BQ81" s="119"/>
      <c r="BR81" s="119"/>
      <c r="BS81" s="119">
        <f>+BS80+AO81</f>
        <v>1457455603.4285717</v>
      </c>
      <c r="BT81" s="119"/>
      <c r="BU81" s="119"/>
      <c r="BV81" s="119"/>
      <c r="BW81" s="119"/>
      <c r="BX81" s="119"/>
      <c r="BY81" s="119"/>
      <c r="BZ81" s="119"/>
      <c r="CA81" s="119"/>
      <c r="CB81" s="119"/>
      <c r="CC81" s="119"/>
      <c r="CD81" s="119"/>
      <c r="CE81" s="119"/>
      <c r="CF81" s="119"/>
      <c r="CG81" s="119"/>
      <c r="CH81" s="119"/>
      <c r="CI81" s="119"/>
      <c r="CJ81" s="119"/>
      <c r="CK81" s="119"/>
      <c r="CL81" s="119"/>
      <c r="CM81" s="119"/>
      <c r="CN81" s="119"/>
      <c r="CO81" s="119"/>
      <c r="CP81" s="119"/>
      <c r="CQ81" s="119"/>
      <c r="CR81" s="119"/>
      <c r="CS81" s="119"/>
      <c r="CT81" s="119"/>
      <c r="CU81" s="119"/>
      <c r="CV81" s="119"/>
      <c r="CW81" s="119">
        <f>+CW80+BS81</f>
        <v>1729699839.0000002</v>
      </c>
      <c r="CX81" s="119"/>
      <c r="CY81" s="119"/>
      <c r="CZ81" s="119"/>
      <c r="DA81" s="119"/>
      <c r="DB81" s="119"/>
      <c r="DC81" s="4"/>
      <c r="DD81" s="26"/>
    </row>
    <row r="82" spans="1:108" x14ac:dyDescent="0.25">
      <c r="A82" s="17"/>
      <c r="B82" s="36" t="s">
        <v>31</v>
      </c>
      <c r="C82" s="17"/>
      <c r="D82" s="17"/>
      <c r="E82" s="17"/>
      <c r="F82" s="54">
        <f>F69</f>
        <v>24197633</v>
      </c>
      <c r="I82" s="28"/>
    </row>
    <row r="83" spans="1:108" x14ac:dyDescent="0.25">
      <c r="A83" s="17"/>
      <c r="B83" s="36" t="s">
        <v>32</v>
      </c>
      <c r="C83" s="17"/>
      <c r="D83" s="17"/>
      <c r="E83" s="17"/>
      <c r="F83" s="54">
        <f>F71</f>
        <v>28715200</v>
      </c>
      <c r="I83" s="29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  <c r="CV83" s="41"/>
      <c r="CW83" s="41"/>
      <c r="CX83" s="41"/>
      <c r="CY83" s="41"/>
      <c r="CZ83" s="41"/>
      <c r="DA83" s="41"/>
      <c r="DB83" s="41"/>
      <c r="DC83" s="42"/>
    </row>
    <row r="84" spans="1:108" ht="15.75" thickBot="1" x14ac:dyDescent="0.3">
      <c r="G84" s="135" t="s">
        <v>73</v>
      </c>
      <c r="H84" s="118"/>
      <c r="I84" s="118"/>
      <c r="J84" s="118"/>
      <c r="K84" s="132" cm="1">
        <f t="array" ref="K84">SUM(K18:Q18+K20:Q20+K22:Q22+K24:Q24+K26:Q26+K28:Q28+K30:Q30+K32:Q32+K34:Q34+K36:Q36+K38:Q38+K40:Q40+K43:Q43+K45:Q45+K47:Q47+K49:Q49+K51:Q51+K53:Q53+K55:Q55+K57:Q57+K60:Q60+K62:Q62+K66:Q66+K70:Q70+K72:Q72)</f>
        <v>0</v>
      </c>
      <c r="L84" s="133"/>
      <c r="M84" s="133"/>
      <c r="N84" s="133"/>
      <c r="O84" s="133"/>
      <c r="P84" s="133"/>
      <c r="Q84" s="134"/>
      <c r="R84" s="132" cm="1">
        <f t="array" ref="R84">SUM(R18:X18+R20:X20+R22:X22+R24:X24+R26:X26+R28:X28+R30:X30+R32:X32+R34:X34+R36:X36+R38:X38+R40:X40+R43:X43+R45:X45+R47:X47+R49:X49+R51:X51+R53:X53+R55:X55+R57:X57+R60:X60+R62:X62+R66:X66+R70:X70+R72:X72)</f>
        <v>0</v>
      </c>
      <c r="S84" s="133"/>
      <c r="T84" s="133"/>
      <c r="U84" s="133"/>
      <c r="V84" s="133"/>
      <c r="W84" s="133"/>
      <c r="X84" s="134"/>
      <c r="Y84" s="132" cm="1">
        <f t="array" ref="Y84">SUM(Y18:AE18+Y20:AE20+Y22:AE22+Y24:AE24+Y26:AE26+Y28:AE28+Y30:AE30+Y32:AE32+Y34:AE34+Y36:AE36+Y38:AE38+Y40:AE40+Y43:AE43+Y45:AE45+Y47:AE47+Y49:AE49+Y51:AE51+Y53:AE53+Y55:AE55+Y57:AE57+Y60:AE60+Y62:AE62+Y66:AE66+Y70:AE70+Y72:AE72)</f>
        <v>0</v>
      </c>
      <c r="Z84" s="133"/>
      <c r="AA84" s="133"/>
      <c r="AB84" s="133"/>
      <c r="AC84" s="133"/>
      <c r="AD84" s="133"/>
      <c r="AE84" s="134"/>
      <c r="AF84" s="132" cm="1">
        <f t="array" ref="AF84">SUM(AF18:AL18+AF20:AL20+AF22:AL22+AF24:AL24+AF26:AL26+AF28:AL28+AF30:AL30+AF32:AL32+AF34:AL34+AF36:AL36+AF38:AL38+AF40:AL40+AF43:AL43+AF45:AL45+AF47:AL47+AF49:AL49+AF51:AL51+AF53:AL53+AF55:AL55+AF57:AL57+AF60:AL60+AF62:AL62+AF66:AL66+AF70:AL70+AF72:AL72)</f>
        <v>0</v>
      </c>
      <c r="AG84" s="133"/>
      <c r="AH84" s="133"/>
      <c r="AI84" s="133"/>
      <c r="AJ84" s="133"/>
      <c r="AK84" s="133"/>
      <c r="AL84" s="134"/>
      <c r="AM84" s="132" cm="1">
        <f t="array" ref="AM84">SUM(AM18:AS18+AM20:AS20+AM22:AS22+AM24:AS24+AM26:AS26+AM28:AS28+AM30:AS30+AM32:AS32+AM34:AS34+AM36:AS36+AM38:AS38+AM40:AS40+AM43:AS43+AM45:AS45+AM47:AS47+AM49:AS49+AM51:AS51+AM53:AS53+AM55:AS55+AM57:AS57+AM60:AS60+AM62:AS62+AM66:AS66+AM70:AS70+AM72:AS72)</f>
        <v>0</v>
      </c>
      <c r="AN84" s="133"/>
      <c r="AO84" s="133"/>
      <c r="AP84" s="133"/>
      <c r="AQ84" s="133"/>
      <c r="AR84" s="133"/>
      <c r="AS84" s="134"/>
      <c r="AT84" s="132" cm="1">
        <f t="array" ref="AT84">SUM(AT18:AZ18+AT20:AZ20+AT22:AZ22+AT24:AZ24+AT26:AZ26+AT28:AZ28+AT30:AZ30+AT32:AZ32+AT34:AZ34+AT36:AZ36+AT38:AZ38+AT40:AZ40+AT43:AZ43+AT45:AZ45+AT47:AZ47+AT49:AZ49+AT51:AZ51+AT53:AZ53+AT55:AZ55+AT57:AZ57+AT60:AZ60+AT62:AZ62+AT66:AZ66+AT70:AZ70+AT72:AZ72)</f>
        <v>0</v>
      </c>
      <c r="AU84" s="133"/>
      <c r="AV84" s="133"/>
      <c r="AW84" s="133"/>
      <c r="AX84" s="133"/>
      <c r="AY84" s="133"/>
      <c r="AZ84" s="134"/>
      <c r="BA84" s="132" cm="1">
        <f t="array" ref="BA84">SUM(BA18:BG18+BA20:BG20+BA22:BG22+BA24:BG24+BA26:BG26+BA28:BG28+BA30:BG30+BA32:BG32+BA34:BG34+BA36:BG36+BA38:BG38+BA40:BG40+BA43:BG43+BA45:BG45+BA47:BG47+BA49:BG49+BA51:BG51+BA53:BG53+BA55:BG55+BA57:BG57+BA60:BG60+BA62:BG62+BA66:BG66+BA70:BG70+BA72:BG72)</f>
        <v>0</v>
      </c>
      <c r="BB84" s="133"/>
      <c r="BC84" s="133"/>
      <c r="BD84" s="133"/>
      <c r="BE84" s="133"/>
      <c r="BF84" s="133"/>
      <c r="BG84" s="134"/>
      <c r="BH84" s="132" cm="1">
        <f t="array" ref="BH84">SUM(BH18:BN18+BH20:BN20+BH22:BN22+BH24:BN24+BH26:BN26+BH28:BN28+BH30:BN30+BH32:BN32+BH34:BN34+BH36:BN36+BH38:BN38+BH40:BN40+BH43:BN43+BH45:BN45+BH47:BN47+BH49:BN49+BH51:BN51+BH53:BN53+BH55:BN55+BH57:BN57+BH60:BN60+BH62:BN62+BH66:BN66+BH70:BN70+BH72:BN72)</f>
        <v>0</v>
      </c>
      <c r="BI84" s="133"/>
      <c r="BJ84" s="133"/>
      <c r="BK84" s="133"/>
      <c r="BL84" s="133"/>
      <c r="BM84" s="133"/>
      <c r="BN84" s="134"/>
      <c r="BO84" s="132" cm="1">
        <f t="array" ref="BO84">SUM(BO18:BU18+BO20:BU20+BO22:BU22+BO24:BU24+BO26:BU26+BO28:BU28+BO30:BU30+BO32:BU32+BO34:BU34+BO36:BU36+BO38:BU38+BO40:BU40+BO43:BU43+BO45:BU45+BO47:BU47+BO49:BU49+BO51:BU51+BO53:BU53+BO55:BU55+BO57:BU57+BO60:BU60+BO62:BU62+BO66:BU66+BO70:BU70+BO72:BU72)</f>
        <v>0</v>
      </c>
      <c r="BP84" s="133"/>
      <c r="BQ84" s="133"/>
      <c r="BR84" s="133"/>
      <c r="BS84" s="133"/>
      <c r="BT84" s="133"/>
      <c r="BU84" s="134"/>
      <c r="BV84" s="132" cm="1">
        <f t="array" ref="BV84">SUM(BV18:CB18+BV20:CB20+BV22:CB22+BV24:CB24+BV26:CB26+BV28:CB28+BV30:CB30+BV32:CB32+BV34:CB34+BV36:CB36+BV38:CB38+BV40:CB40+BV43:CB43+BV45:CB45+BV47:CB47+BV49:CB49+BV51:CB51+BV53:CB53+BV55:CB55+BV57:CB57+BV60:CB60+BV62:CB62+BV66:CB66+BV70:CB70+BV72:CB72)</f>
        <v>0</v>
      </c>
      <c r="BW84" s="133"/>
      <c r="BX84" s="133"/>
      <c r="BY84" s="133"/>
      <c r="BZ84" s="133"/>
      <c r="CA84" s="133"/>
      <c r="CB84" s="134"/>
      <c r="CC84" s="132" cm="1">
        <f t="array" ref="CC84">SUM(CC18:CI18+CC20:CI20+CC22:CI22+CC24:CI24+CC26:CI26+CC28:CI28+CC30:CI30+CC32:CI32+CC34:CI34+CC36:CI36+CC38:CI38+CC40:CI40+CC43:CI43+CC45:CI45+CC47:CI47+CC49:CI49+CC51:CI51+CC53:CI53+CC55:CI55+CC57:CI57+CC60:CI60+CC62:CI62+CC66:CI66+CC70:CI70+CC72:CI72)</f>
        <v>0</v>
      </c>
      <c r="CD84" s="133"/>
      <c r="CE84" s="133"/>
      <c r="CF84" s="133"/>
      <c r="CG84" s="133"/>
      <c r="CH84" s="133"/>
      <c r="CI84" s="134"/>
      <c r="CJ84" s="132" cm="1">
        <f t="array" ref="CJ84">SUM(CJ18:CP18+CJ20:CP20+CJ22:CP22+CJ24:CP24+CJ26:CP26+CJ28:CP28+CJ30:CP30+CJ32:CP32+CJ34:CP34+CJ36:CP36+CJ38:CP38+CJ40:CP40+CJ43:CP43+CJ45:CP45+CJ47:CP47+CJ49:CP49+CJ51:CP51+CJ53:CP53+CJ55:CP55+CJ57:CP57+CJ60:CP60+CJ62:CP62+CJ66:CP66+CJ70:CP70+CJ72:CP72)</f>
        <v>0</v>
      </c>
      <c r="CK84" s="133"/>
      <c r="CL84" s="133"/>
      <c r="CM84" s="133"/>
      <c r="CN84" s="133"/>
      <c r="CO84" s="133"/>
      <c r="CP84" s="134"/>
      <c r="CQ84" s="132" cm="1">
        <f t="array" ref="CQ84">SUM(CQ18:CW18+CQ20:CW20+CQ22:CW22+CQ24:CW24+CQ26:CW26+CQ28:CW28+CQ30:CW30+CQ32:CW32+CQ34:CW34+CQ36:CW36+CQ38:CW38+CQ40:CW40+CQ43:CW43+CQ45:CW45+CQ47:CW47+CQ49:CW49+CQ51:CW51+CQ53:CW53+CQ55:CW55+CQ57:CW57+CQ60:CW60+CQ62:CW62+CQ66:CW66+CQ70:CW70+CQ72:CW72)</f>
        <v>0</v>
      </c>
      <c r="CR84" s="133"/>
      <c r="CS84" s="133"/>
      <c r="CT84" s="133"/>
      <c r="CU84" s="133"/>
      <c r="CV84" s="133"/>
      <c r="CW84" s="134"/>
      <c r="CX84" s="132" cm="1">
        <f t="array" ref="CX84">SUM(CX18:DB18+CX20:DB20+CX22:DB22+CX24:DB24+CX26:DB26+CX28:DB28+CX30:DB30+CX32:DB32+CX34:DB34+CX36:DB36+CX38:DB38+CX40:DB40+CX43:DB43+CX45:DB45+CX47:DB47+CX49:DB49+CX51:DB51+CX53:DB53+CX55:DB55+CX57:DB57+CX60:DB60+CX62+CX66:DB66+CX70+CX72)</f>
        <v>0</v>
      </c>
      <c r="CY84" s="133"/>
      <c r="CZ84" s="133"/>
      <c r="DA84" s="133"/>
      <c r="DB84" s="134"/>
      <c r="DC84" s="21"/>
      <c r="DD84" s="26"/>
    </row>
    <row r="85" spans="1:108" ht="15.75" thickBot="1" x14ac:dyDescent="0.3">
      <c r="A85" s="55"/>
      <c r="B85" s="56" t="s">
        <v>33</v>
      </c>
      <c r="C85" s="57"/>
      <c r="D85" s="57"/>
      <c r="E85" s="57"/>
      <c r="F85" s="58">
        <f>SUM(F80:F83)</f>
        <v>1729699839</v>
      </c>
      <c r="G85" s="118" t="s">
        <v>97</v>
      </c>
      <c r="H85" s="118"/>
      <c r="I85" s="118"/>
      <c r="J85" s="118"/>
      <c r="K85" s="129">
        <f>K84</f>
        <v>0</v>
      </c>
      <c r="L85" s="130"/>
      <c r="M85" s="130"/>
      <c r="N85" s="130"/>
      <c r="O85" s="130"/>
      <c r="P85" s="130"/>
      <c r="Q85" s="131"/>
      <c r="R85" s="129">
        <f>K85+R84</f>
        <v>0</v>
      </c>
      <c r="S85" s="130"/>
      <c r="T85" s="130"/>
      <c r="U85" s="130"/>
      <c r="V85" s="130"/>
      <c r="W85" s="130"/>
      <c r="X85" s="131"/>
      <c r="Y85" s="129">
        <f t="shared" ref="Y85" si="105">R85+Y84</f>
        <v>0</v>
      </c>
      <c r="Z85" s="130"/>
      <c r="AA85" s="130"/>
      <c r="AB85" s="130"/>
      <c r="AC85" s="130"/>
      <c r="AD85" s="130"/>
      <c r="AE85" s="131"/>
      <c r="AF85" s="129">
        <f t="shared" ref="AF85" si="106">Y85+AF84</f>
        <v>0</v>
      </c>
      <c r="AG85" s="130"/>
      <c r="AH85" s="130"/>
      <c r="AI85" s="130"/>
      <c r="AJ85" s="130"/>
      <c r="AK85" s="130"/>
      <c r="AL85" s="131"/>
      <c r="AM85" s="129">
        <f t="shared" ref="AM85" si="107">AF85+AM84</f>
        <v>0</v>
      </c>
      <c r="AN85" s="130"/>
      <c r="AO85" s="130"/>
      <c r="AP85" s="130"/>
      <c r="AQ85" s="130"/>
      <c r="AR85" s="130"/>
      <c r="AS85" s="131"/>
      <c r="AT85" s="129">
        <f t="shared" ref="AT85" si="108">AM85+AT84</f>
        <v>0</v>
      </c>
      <c r="AU85" s="130"/>
      <c r="AV85" s="130"/>
      <c r="AW85" s="130"/>
      <c r="AX85" s="130"/>
      <c r="AY85" s="130"/>
      <c r="AZ85" s="131"/>
      <c r="BA85" s="129">
        <f t="shared" ref="BA85" si="109">AT85+BA84</f>
        <v>0</v>
      </c>
      <c r="BB85" s="130"/>
      <c r="BC85" s="130"/>
      <c r="BD85" s="130"/>
      <c r="BE85" s="130"/>
      <c r="BF85" s="130"/>
      <c r="BG85" s="131"/>
      <c r="BH85" s="129">
        <f t="shared" ref="BH85" si="110">BA85+BH84</f>
        <v>0</v>
      </c>
      <c r="BI85" s="130"/>
      <c r="BJ85" s="130"/>
      <c r="BK85" s="130"/>
      <c r="BL85" s="130"/>
      <c r="BM85" s="130"/>
      <c r="BN85" s="131"/>
      <c r="BO85" s="129">
        <f t="shared" ref="BO85" si="111">BH85+BO84</f>
        <v>0</v>
      </c>
      <c r="BP85" s="130"/>
      <c r="BQ85" s="130"/>
      <c r="BR85" s="130"/>
      <c r="BS85" s="130"/>
      <c r="BT85" s="130"/>
      <c r="BU85" s="131"/>
      <c r="BV85" s="129">
        <f t="shared" ref="BV85" si="112">BO85+BV84</f>
        <v>0</v>
      </c>
      <c r="BW85" s="130"/>
      <c r="BX85" s="130"/>
      <c r="BY85" s="130"/>
      <c r="BZ85" s="130"/>
      <c r="CA85" s="130"/>
      <c r="CB85" s="131"/>
      <c r="CC85" s="129">
        <f t="shared" ref="CC85" si="113">BV85+CC84</f>
        <v>0</v>
      </c>
      <c r="CD85" s="130"/>
      <c r="CE85" s="130"/>
      <c r="CF85" s="130"/>
      <c r="CG85" s="130"/>
      <c r="CH85" s="130"/>
      <c r="CI85" s="131"/>
      <c r="CJ85" s="129">
        <f t="shared" ref="CJ85" si="114">CC85+CJ84</f>
        <v>0</v>
      </c>
      <c r="CK85" s="130"/>
      <c r="CL85" s="130"/>
      <c r="CM85" s="130"/>
      <c r="CN85" s="130"/>
      <c r="CO85" s="130"/>
      <c r="CP85" s="131"/>
      <c r="CQ85" s="129">
        <f t="shared" ref="CQ85" si="115">CJ85+CQ84</f>
        <v>0</v>
      </c>
      <c r="CR85" s="130"/>
      <c r="CS85" s="130"/>
      <c r="CT85" s="130"/>
      <c r="CU85" s="130"/>
      <c r="CV85" s="130"/>
      <c r="CW85" s="131"/>
      <c r="CX85" s="129">
        <f>CQ85+CX84</f>
        <v>0</v>
      </c>
      <c r="CY85" s="130"/>
      <c r="CZ85" s="130"/>
      <c r="DA85" s="130"/>
      <c r="DB85" s="131"/>
      <c r="DC85" s="21"/>
      <c r="DD85" s="26"/>
    </row>
    <row r="86" spans="1:108" x14ac:dyDescent="0.25">
      <c r="G86" s="118" t="s">
        <v>98</v>
      </c>
      <c r="H86" s="118"/>
      <c r="I86" s="118"/>
      <c r="J86" s="118"/>
      <c r="K86" s="126">
        <f>K84/$F$74</f>
        <v>0</v>
      </c>
      <c r="L86" s="127"/>
      <c r="M86" s="127"/>
      <c r="N86" s="127"/>
      <c r="O86" s="127"/>
      <c r="P86" s="127"/>
      <c r="Q86" s="128"/>
      <c r="R86" s="126">
        <f>R84/$F$74</f>
        <v>0</v>
      </c>
      <c r="S86" s="127"/>
      <c r="T86" s="127"/>
      <c r="U86" s="127"/>
      <c r="V86" s="127"/>
      <c r="W86" s="127"/>
      <c r="X86" s="128"/>
      <c r="Y86" s="126">
        <f t="shared" ref="Y86" si="116">Y84/$F$74</f>
        <v>0</v>
      </c>
      <c r="Z86" s="127"/>
      <c r="AA86" s="127"/>
      <c r="AB86" s="127"/>
      <c r="AC86" s="127"/>
      <c r="AD86" s="127"/>
      <c r="AE86" s="128"/>
      <c r="AF86" s="126">
        <f t="shared" ref="AF86" si="117">AF84/$F$74</f>
        <v>0</v>
      </c>
      <c r="AG86" s="127"/>
      <c r="AH86" s="127"/>
      <c r="AI86" s="127"/>
      <c r="AJ86" s="127"/>
      <c r="AK86" s="127"/>
      <c r="AL86" s="128"/>
      <c r="AM86" s="126">
        <f t="shared" ref="AM86" si="118">AM84/$F$74</f>
        <v>0</v>
      </c>
      <c r="AN86" s="127"/>
      <c r="AO86" s="127"/>
      <c r="AP86" s="127"/>
      <c r="AQ86" s="127"/>
      <c r="AR86" s="127"/>
      <c r="AS86" s="128"/>
      <c r="AT86" s="126">
        <f t="shared" ref="AT86" si="119">AT84/$F$74</f>
        <v>0</v>
      </c>
      <c r="AU86" s="127"/>
      <c r="AV86" s="127"/>
      <c r="AW86" s="127"/>
      <c r="AX86" s="127"/>
      <c r="AY86" s="127"/>
      <c r="AZ86" s="128"/>
      <c r="BA86" s="126">
        <f t="shared" ref="BA86" si="120">BA84/$F$74</f>
        <v>0</v>
      </c>
      <c r="BB86" s="127"/>
      <c r="BC86" s="127"/>
      <c r="BD86" s="127"/>
      <c r="BE86" s="127"/>
      <c r="BF86" s="127"/>
      <c r="BG86" s="128"/>
      <c r="BH86" s="126">
        <f t="shared" ref="BH86" si="121">BH84/$F$74</f>
        <v>0</v>
      </c>
      <c r="BI86" s="127"/>
      <c r="BJ86" s="127"/>
      <c r="BK86" s="127"/>
      <c r="BL86" s="127"/>
      <c r="BM86" s="127"/>
      <c r="BN86" s="128"/>
      <c r="BO86" s="126">
        <f t="shared" ref="BO86" si="122">BO84/$F$74</f>
        <v>0</v>
      </c>
      <c r="BP86" s="127"/>
      <c r="BQ86" s="127"/>
      <c r="BR86" s="127"/>
      <c r="BS86" s="127"/>
      <c r="BT86" s="127"/>
      <c r="BU86" s="128"/>
      <c r="BV86" s="126">
        <f t="shared" ref="BV86" si="123">BV84/$F$74</f>
        <v>0</v>
      </c>
      <c r="BW86" s="127"/>
      <c r="BX86" s="127"/>
      <c r="BY86" s="127"/>
      <c r="BZ86" s="127"/>
      <c r="CA86" s="127"/>
      <c r="CB86" s="128"/>
      <c r="CC86" s="126">
        <f t="shared" ref="CC86" si="124">CC84/$F$74</f>
        <v>0</v>
      </c>
      <c r="CD86" s="127"/>
      <c r="CE86" s="127"/>
      <c r="CF86" s="127"/>
      <c r="CG86" s="127"/>
      <c r="CH86" s="127"/>
      <c r="CI86" s="128"/>
      <c r="CJ86" s="126">
        <f t="shared" ref="CJ86" si="125">CJ84/$F$74</f>
        <v>0</v>
      </c>
      <c r="CK86" s="127"/>
      <c r="CL86" s="127"/>
      <c r="CM86" s="127"/>
      <c r="CN86" s="127"/>
      <c r="CO86" s="127"/>
      <c r="CP86" s="128"/>
      <c r="CQ86" s="126">
        <f t="shared" ref="CQ86" si="126">CQ84/$F$74</f>
        <v>0</v>
      </c>
      <c r="CR86" s="127"/>
      <c r="CS86" s="127"/>
      <c r="CT86" s="127"/>
      <c r="CU86" s="127"/>
      <c r="CV86" s="127"/>
      <c r="CW86" s="128"/>
      <c r="CX86" s="126">
        <f>CX84/$F$74</f>
        <v>0</v>
      </c>
      <c r="CY86" s="127"/>
      <c r="CZ86" s="127"/>
      <c r="DA86" s="127"/>
      <c r="DB86" s="128"/>
      <c r="DC86" s="21"/>
      <c r="DD86" s="26"/>
    </row>
    <row r="87" spans="1:108" x14ac:dyDescent="0.25">
      <c r="G87" s="118" t="s">
        <v>99</v>
      </c>
      <c r="H87" s="118"/>
      <c r="I87" s="118"/>
      <c r="J87" s="118"/>
      <c r="K87" s="126">
        <f>K86</f>
        <v>0</v>
      </c>
      <c r="L87" s="127"/>
      <c r="M87" s="127"/>
      <c r="N87" s="127"/>
      <c r="O87" s="127"/>
      <c r="P87" s="127"/>
      <c r="Q87" s="128"/>
      <c r="R87" s="126">
        <f>R86+K87</f>
        <v>0</v>
      </c>
      <c r="S87" s="127"/>
      <c r="T87" s="127"/>
      <c r="U87" s="127"/>
      <c r="V87" s="127"/>
      <c r="W87" s="127"/>
      <c r="X87" s="128"/>
      <c r="Y87" s="126">
        <f t="shared" ref="Y87" si="127">Y86+R87</f>
        <v>0</v>
      </c>
      <c r="Z87" s="127"/>
      <c r="AA87" s="127"/>
      <c r="AB87" s="127"/>
      <c r="AC87" s="127"/>
      <c r="AD87" s="127"/>
      <c r="AE87" s="128"/>
      <c r="AF87" s="126">
        <f t="shared" ref="AF87" si="128">AF86+Y87</f>
        <v>0</v>
      </c>
      <c r="AG87" s="127"/>
      <c r="AH87" s="127"/>
      <c r="AI87" s="127"/>
      <c r="AJ87" s="127"/>
      <c r="AK87" s="127"/>
      <c r="AL87" s="128"/>
      <c r="AM87" s="126">
        <f t="shared" ref="AM87" si="129">AM86+AF87</f>
        <v>0</v>
      </c>
      <c r="AN87" s="127"/>
      <c r="AO87" s="127"/>
      <c r="AP87" s="127"/>
      <c r="AQ87" s="127"/>
      <c r="AR87" s="127"/>
      <c r="AS87" s="128"/>
      <c r="AT87" s="126">
        <f t="shared" ref="AT87" si="130">AT86+AM87</f>
        <v>0</v>
      </c>
      <c r="AU87" s="127"/>
      <c r="AV87" s="127"/>
      <c r="AW87" s="127"/>
      <c r="AX87" s="127"/>
      <c r="AY87" s="127"/>
      <c r="AZ87" s="128"/>
      <c r="BA87" s="126">
        <f t="shared" ref="BA87" si="131">BA86+AT87</f>
        <v>0</v>
      </c>
      <c r="BB87" s="127"/>
      <c r="BC87" s="127"/>
      <c r="BD87" s="127"/>
      <c r="BE87" s="127"/>
      <c r="BF87" s="127"/>
      <c r="BG87" s="128"/>
      <c r="BH87" s="126">
        <f t="shared" ref="BH87" si="132">BH86+BA87</f>
        <v>0</v>
      </c>
      <c r="BI87" s="127"/>
      <c r="BJ87" s="127"/>
      <c r="BK87" s="127"/>
      <c r="BL87" s="127"/>
      <c r="BM87" s="127"/>
      <c r="BN87" s="128"/>
      <c r="BO87" s="126">
        <f t="shared" ref="BO87" si="133">BO86+BH87</f>
        <v>0</v>
      </c>
      <c r="BP87" s="127"/>
      <c r="BQ87" s="127"/>
      <c r="BR87" s="127"/>
      <c r="BS87" s="127"/>
      <c r="BT87" s="127"/>
      <c r="BU87" s="128"/>
      <c r="BV87" s="126">
        <f t="shared" ref="BV87" si="134">BV86+BO87</f>
        <v>0</v>
      </c>
      <c r="BW87" s="127"/>
      <c r="BX87" s="127"/>
      <c r="BY87" s="127"/>
      <c r="BZ87" s="127"/>
      <c r="CA87" s="127"/>
      <c r="CB87" s="128"/>
      <c r="CC87" s="126">
        <f t="shared" ref="CC87" si="135">CC86+BV87</f>
        <v>0</v>
      </c>
      <c r="CD87" s="127"/>
      <c r="CE87" s="127"/>
      <c r="CF87" s="127"/>
      <c r="CG87" s="127"/>
      <c r="CH87" s="127"/>
      <c r="CI87" s="128"/>
      <c r="CJ87" s="126">
        <f t="shared" ref="CJ87" si="136">CJ86+CC87</f>
        <v>0</v>
      </c>
      <c r="CK87" s="127"/>
      <c r="CL87" s="127"/>
      <c r="CM87" s="127"/>
      <c r="CN87" s="127"/>
      <c r="CO87" s="127"/>
      <c r="CP87" s="128"/>
      <c r="CQ87" s="126">
        <f t="shared" ref="CQ87" si="137">CQ86+CJ87</f>
        <v>0</v>
      </c>
      <c r="CR87" s="127"/>
      <c r="CS87" s="127"/>
      <c r="CT87" s="127"/>
      <c r="CU87" s="127"/>
      <c r="CV87" s="127"/>
      <c r="CW87" s="128"/>
      <c r="CX87" s="126">
        <f>CX86+CQ87</f>
        <v>0</v>
      </c>
      <c r="CY87" s="127"/>
      <c r="CZ87" s="127"/>
      <c r="DA87" s="127"/>
      <c r="DB87" s="128"/>
      <c r="DC87" s="4"/>
      <c r="DD87" s="26"/>
    </row>
    <row r="88" spans="1:108" x14ac:dyDescent="0.25">
      <c r="G88" s="118" t="s">
        <v>101</v>
      </c>
      <c r="H88" s="118"/>
      <c r="I88" s="118"/>
      <c r="J88" s="118"/>
      <c r="K88" s="119">
        <f>+SUM(K84:AN84)</f>
        <v>0</v>
      </c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>
        <f>+SUM(AO84:BR84)</f>
        <v>0</v>
      </c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119"/>
      <c r="BG88" s="119"/>
      <c r="BH88" s="119"/>
      <c r="BI88" s="119"/>
      <c r="BJ88" s="119"/>
      <c r="BK88" s="119"/>
      <c r="BL88" s="119"/>
      <c r="BM88" s="119"/>
      <c r="BN88" s="119"/>
      <c r="BO88" s="119"/>
      <c r="BP88" s="119"/>
      <c r="BQ88" s="119"/>
      <c r="BR88" s="119"/>
      <c r="BS88" s="119">
        <f>+SUM(BS84:CV84)</f>
        <v>0</v>
      </c>
      <c r="BT88" s="119"/>
      <c r="BU88" s="119"/>
      <c r="BV88" s="119"/>
      <c r="BW88" s="119"/>
      <c r="BX88" s="119"/>
      <c r="BY88" s="119"/>
      <c r="BZ88" s="119"/>
      <c r="CA88" s="119"/>
      <c r="CB88" s="119"/>
      <c r="CC88" s="119"/>
      <c r="CD88" s="119"/>
      <c r="CE88" s="119"/>
      <c r="CF88" s="119"/>
      <c r="CG88" s="119"/>
      <c r="CH88" s="119"/>
      <c r="CI88" s="119"/>
      <c r="CJ88" s="119"/>
      <c r="CK88" s="119"/>
      <c r="CL88" s="119"/>
      <c r="CM88" s="119"/>
      <c r="CN88" s="119"/>
      <c r="CO88" s="119"/>
      <c r="CP88" s="119"/>
      <c r="CQ88" s="119"/>
      <c r="CR88" s="119"/>
      <c r="CS88" s="119"/>
      <c r="CT88" s="119"/>
      <c r="CU88" s="119"/>
      <c r="CV88" s="119"/>
      <c r="CW88" s="119">
        <f>+SUM(CW84:DB84)</f>
        <v>0</v>
      </c>
      <c r="CX88" s="119"/>
      <c r="CY88" s="119"/>
      <c r="CZ88" s="119"/>
      <c r="DA88" s="119"/>
      <c r="DB88" s="119"/>
      <c r="DC88" s="4"/>
      <c r="DD88" s="26"/>
    </row>
    <row r="89" spans="1:108" x14ac:dyDescent="0.25">
      <c r="G89" s="118" t="s">
        <v>100</v>
      </c>
      <c r="H89" s="118"/>
      <c r="I89" s="118"/>
      <c r="J89" s="118"/>
      <c r="K89" s="119">
        <f>+K88</f>
        <v>0</v>
      </c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>
        <f>+AO88+K89</f>
        <v>0</v>
      </c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  <c r="BI89" s="119"/>
      <c r="BJ89" s="119"/>
      <c r="BK89" s="119"/>
      <c r="BL89" s="119"/>
      <c r="BM89" s="119"/>
      <c r="BN89" s="119"/>
      <c r="BO89" s="119"/>
      <c r="BP89" s="119"/>
      <c r="BQ89" s="119"/>
      <c r="BR89" s="119"/>
      <c r="BS89" s="119">
        <f>+BS88+AO89</f>
        <v>0</v>
      </c>
      <c r="BT89" s="119"/>
      <c r="BU89" s="119"/>
      <c r="BV89" s="119"/>
      <c r="BW89" s="119"/>
      <c r="BX89" s="119"/>
      <c r="BY89" s="119"/>
      <c r="BZ89" s="119"/>
      <c r="CA89" s="119"/>
      <c r="CB89" s="119"/>
      <c r="CC89" s="119"/>
      <c r="CD89" s="119"/>
      <c r="CE89" s="119"/>
      <c r="CF89" s="119"/>
      <c r="CG89" s="119"/>
      <c r="CH89" s="119"/>
      <c r="CI89" s="119"/>
      <c r="CJ89" s="119"/>
      <c r="CK89" s="119"/>
      <c r="CL89" s="119"/>
      <c r="CM89" s="119"/>
      <c r="CN89" s="119"/>
      <c r="CO89" s="119"/>
      <c r="CP89" s="119"/>
      <c r="CQ89" s="119"/>
      <c r="CR89" s="119"/>
      <c r="CS89" s="119"/>
      <c r="CT89" s="119"/>
      <c r="CU89" s="119"/>
      <c r="CV89" s="119"/>
      <c r="CW89" s="119">
        <f>+CW88+BS89</f>
        <v>0</v>
      </c>
      <c r="CX89" s="119"/>
      <c r="CY89" s="119"/>
      <c r="CZ89" s="119"/>
      <c r="DA89" s="119"/>
      <c r="DB89" s="119"/>
      <c r="DC89" s="4"/>
      <c r="DD89" s="26"/>
    </row>
    <row r="90" spans="1:108" ht="15.75" x14ac:dyDescent="0.25">
      <c r="A90" s="30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37"/>
      <c r="CN90" s="37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9"/>
      <c r="DA90" s="40"/>
      <c r="DB90" s="38"/>
      <c r="DC90" s="42"/>
      <c r="DD90" s="16" t="s">
        <v>34</v>
      </c>
    </row>
    <row r="91" spans="1:108" ht="15.75" x14ac:dyDescent="0.25">
      <c r="A91" s="30"/>
      <c r="F91" s="32"/>
    </row>
    <row r="92" spans="1:108" x14ac:dyDescent="0.25">
      <c r="DA92" s="42"/>
    </row>
    <row r="96" spans="1:108" x14ac:dyDescent="0.25">
      <c r="B96" s="31" t="s">
        <v>35</v>
      </c>
    </row>
    <row r="97" spans="2:8" x14ac:dyDescent="0.25">
      <c r="B97" s="27" t="s">
        <v>36</v>
      </c>
    </row>
    <row r="112" spans="2:8" x14ac:dyDescent="0.25">
      <c r="G112" s="50"/>
      <c r="H112" s="68"/>
    </row>
    <row r="113" spans="7:8" x14ac:dyDescent="0.25">
      <c r="G113" s="51"/>
      <c r="H113" s="69"/>
    </row>
    <row r="114" spans="7:8" x14ac:dyDescent="0.25">
      <c r="G114" s="51"/>
      <c r="H114" s="69"/>
    </row>
    <row r="115" spans="7:8" x14ac:dyDescent="0.25">
      <c r="G115" s="51"/>
      <c r="H115" s="69"/>
    </row>
    <row r="116" spans="7:8" x14ac:dyDescent="0.25">
      <c r="G116" s="50"/>
      <c r="H116" s="68"/>
    </row>
    <row r="117" spans="7:8" x14ac:dyDescent="0.25">
      <c r="G117" s="52"/>
      <c r="H117" s="70"/>
    </row>
    <row r="127" spans="7:8" x14ac:dyDescent="0.25">
      <c r="G127" s="53"/>
    </row>
  </sheetData>
  <mergeCells count="1223">
    <mergeCell ref="CJ13:CP13"/>
    <mergeCell ref="CQ13:CW13"/>
    <mergeCell ref="CX13:DB13"/>
    <mergeCell ref="Y13:AE13"/>
    <mergeCell ref="AF13:AL13"/>
    <mergeCell ref="AM13:AS13"/>
    <mergeCell ref="AT13:AZ13"/>
    <mergeCell ref="BA13:BG13"/>
    <mergeCell ref="BH13:BN13"/>
    <mergeCell ref="G6:H6"/>
    <mergeCell ref="G7:H7"/>
    <mergeCell ref="G8:H8"/>
    <mergeCell ref="A10:J10"/>
    <mergeCell ref="K13:Q13"/>
    <mergeCell ref="R13:X13"/>
    <mergeCell ref="BO13:BU13"/>
    <mergeCell ref="BV13:CB13"/>
    <mergeCell ref="CC13:CI13"/>
    <mergeCell ref="A14:J14"/>
    <mergeCell ref="K14:AO14"/>
    <mergeCell ref="AP14:BS14"/>
    <mergeCell ref="BO17:BU17"/>
    <mergeCell ref="BO18:BU18"/>
    <mergeCell ref="BT14:CX14"/>
    <mergeCell ref="CY14:DB14"/>
    <mergeCell ref="B16:J16"/>
    <mergeCell ref="BH16:BN16"/>
    <mergeCell ref="BO16:BU16"/>
    <mergeCell ref="BV16:CB16"/>
    <mergeCell ref="G17:G18"/>
    <mergeCell ref="H17:H18"/>
    <mergeCell ref="I17:I18"/>
    <mergeCell ref="J17:J18"/>
    <mergeCell ref="K17:Q17"/>
    <mergeCell ref="K18:Q18"/>
    <mergeCell ref="K16:Q16"/>
    <mergeCell ref="R16:X16"/>
    <mergeCell ref="Y16:AE16"/>
    <mergeCell ref="AF16:AL16"/>
    <mergeCell ref="AM16:AS16"/>
    <mergeCell ref="AT16:AZ16"/>
    <mergeCell ref="BA16:BG16"/>
    <mergeCell ref="R17:X17"/>
    <mergeCell ref="R18:X18"/>
    <mergeCell ref="AF17:AL17"/>
    <mergeCell ref="AF18:AL18"/>
    <mergeCell ref="CX17:DB17"/>
    <mergeCell ref="CX18:DB18"/>
    <mergeCell ref="CQ17:CW17"/>
    <mergeCell ref="CQ18:CW18"/>
    <mergeCell ref="AF19:AL19"/>
    <mergeCell ref="AF20:AL20"/>
    <mergeCell ref="AM17:AS17"/>
    <mergeCell ref="AM18:AS18"/>
    <mergeCell ref="AM19:AS19"/>
    <mergeCell ref="AF21:AL21"/>
    <mergeCell ref="AF22:AL22"/>
    <mergeCell ref="J19:J20"/>
    <mergeCell ref="A21:A22"/>
    <mergeCell ref="B21:B22"/>
    <mergeCell ref="C21:C22"/>
    <mergeCell ref="D21:D22"/>
    <mergeCell ref="E21:E22"/>
    <mergeCell ref="F21:F22"/>
    <mergeCell ref="G19:G20"/>
    <mergeCell ref="H19:H20"/>
    <mergeCell ref="I19:I20"/>
    <mergeCell ref="A19:A20"/>
    <mergeCell ref="B19:B20"/>
    <mergeCell ref="C19:C20"/>
    <mergeCell ref="D19:D20"/>
    <mergeCell ref="E19:E20"/>
    <mergeCell ref="F19:F20"/>
    <mergeCell ref="G21:G22"/>
    <mergeCell ref="A17:A18"/>
    <mergeCell ref="B17:B18"/>
    <mergeCell ref="C17:C18"/>
    <mergeCell ref="D17:D18"/>
    <mergeCell ref="E17:E18"/>
    <mergeCell ref="F17:F18"/>
    <mergeCell ref="A23:A24"/>
    <mergeCell ref="B23:B24"/>
    <mergeCell ref="C23:C24"/>
    <mergeCell ref="D23:D24"/>
    <mergeCell ref="E23:E24"/>
    <mergeCell ref="F23:F24"/>
    <mergeCell ref="J23:J24"/>
    <mergeCell ref="J21:J22"/>
    <mergeCell ref="K21:Q21"/>
    <mergeCell ref="K22:Q22"/>
    <mergeCell ref="K23:Q23"/>
    <mergeCell ref="K24:Q24"/>
    <mergeCell ref="K19:Q19"/>
    <mergeCell ref="K20:Q20"/>
    <mergeCell ref="Y17:AE17"/>
    <mergeCell ref="Y18:AE18"/>
    <mergeCell ref="Y19:AE19"/>
    <mergeCell ref="Y20:AE20"/>
    <mergeCell ref="Y21:AE21"/>
    <mergeCell ref="Y22:AE22"/>
    <mergeCell ref="Y23:AE23"/>
    <mergeCell ref="Y24:AE24"/>
    <mergeCell ref="R19:X19"/>
    <mergeCell ref="R20:X20"/>
    <mergeCell ref="G25:G26"/>
    <mergeCell ref="H25:H26"/>
    <mergeCell ref="I25:I26"/>
    <mergeCell ref="J25:J26"/>
    <mergeCell ref="K25:Q25"/>
    <mergeCell ref="K26:Q26"/>
    <mergeCell ref="Y25:AE25"/>
    <mergeCell ref="Y26:AE26"/>
    <mergeCell ref="AM25:AS25"/>
    <mergeCell ref="AM26:AS26"/>
    <mergeCell ref="AT25:AZ25"/>
    <mergeCell ref="AT26:AZ26"/>
    <mergeCell ref="BV25:CB25"/>
    <mergeCell ref="BV26:CB26"/>
    <mergeCell ref="H21:H22"/>
    <mergeCell ref="I21:I22"/>
    <mergeCell ref="G23:G24"/>
    <mergeCell ref="H23:H24"/>
    <mergeCell ref="I23:I24"/>
    <mergeCell ref="R21:X21"/>
    <mergeCell ref="R22:X22"/>
    <mergeCell ref="R23:X23"/>
    <mergeCell ref="R24:X24"/>
    <mergeCell ref="R25:X25"/>
    <mergeCell ref="R26:X26"/>
    <mergeCell ref="BH25:BN25"/>
    <mergeCell ref="BH26:BN26"/>
    <mergeCell ref="A25:A26"/>
    <mergeCell ref="B25:B26"/>
    <mergeCell ref="C25:C26"/>
    <mergeCell ref="D25:D26"/>
    <mergeCell ref="E25:E26"/>
    <mergeCell ref="F25:F26"/>
    <mergeCell ref="Y29:AE29"/>
    <mergeCell ref="Y30:AE30"/>
    <mergeCell ref="AM29:AS29"/>
    <mergeCell ref="AM30:AS30"/>
    <mergeCell ref="AT29:AZ29"/>
    <mergeCell ref="AT30:AZ30"/>
    <mergeCell ref="BV30:CB30"/>
    <mergeCell ref="BV29:CB29"/>
    <mergeCell ref="A29:A30"/>
    <mergeCell ref="B29:B30"/>
    <mergeCell ref="C29:C30"/>
    <mergeCell ref="D29:D30"/>
    <mergeCell ref="E29:E30"/>
    <mergeCell ref="F29:F30"/>
    <mergeCell ref="G27:G28"/>
    <mergeCell ref="H27:H28"/>
    <mergeCell ref="I27:I28"/>
    <mergeCell ref="J27:J28"/>
    <mergeCell ref="A27:A28"/>
    <mergeCell ref="B27:B28"/>
    <mergeCell ref="C27:C28"/>
    <mergeCell ref="D27:D28"/>
    <mergeCell ref="E27:E28"/>
    <mergeCell ref="F27:F28"/>
    <mergeCell ref="K27:Q27"/>
    <mergeCell ref="K28:Q28"/>
    <mergeCell ref="Y27:AE27"/>
    <mergeCell ref="Y28:AE28"/>
    <mergeCell ref="AM27:AS27"/>
    <mergeCell ref="AM28:AS28"/>
    <mergeCell ref="AT27:AZ27"/>
    <mergeCell ref="AT28:AZ28"/>
    <mergeCell ref="G31:G32"/>
    <mergeCell ref="H31:H32"/>
    <mergeCell ref="I31:I32"/>
    <mergeCell ref="J31:J32"/>
    <mergeCell ref="A31:A32"/>
    <mergeCell ref="B31:B32"/>
    <mergeCell ref="C31:C32"/>
    <mergeCell ref="D31:D32"/>
    <mergeCell ref="E31:E32"/>
    <mergeCell ref="F31:F32"/>
    <mergeCell ref="K31:Q31"/>
    <mergeCell ref="G29:G30"/>
    <mergeCell ref="H29:H30"/>
    <mergeCell ref="I29:I30"/>
    <mergeCell ref="J29:J30"/>
    <mergeCell ref="K29:Q29"/>
    <mergeCell ref="K30:Q30"/>
    <mergeCell ref="Y31:AE31"/>
    <mergeCell ref="Y32:AE32"/>
    <mergeCell ref="R27:X27"/>
    <mergeCell ref="R28:X28"/>
    <mergeCell ref="R29:X29"/>
    <mergeCell ref="R30:X30"/>
    <mergeCell ref="R31:X31"/>
    <mergeCell ref="K32:Q32"/>
    <mergeCell ref="G35:G36"/>
    <mergeCell ref="H35:H36"/>
    <mergeCell ref="I35:I36"/>
    <mergeCell ref="J35:J36"/>
    <mergeCell ref="A35:A36"/>
    <mergeCell ref="B35:B36"/>
    <mergeCell ref="C35:C36"/>
    <mergeCell ref="D35:D36"/>
    <mergeCell ref="E35:E36"/>
    <mergeCell ref="F35:F36"/>
    <mergeCell ref="Y36:AE36"/>
    <mergeCell ref="BH35:BN35"/>
    <mergeCell ref="BH36:BN36"/>
    <mergeCell ref="BO36:BU36"/>
    <mergeCell ref="F33:F34"/>
    <mergeCell ref="G33:G34"/>
    <mergeCell ref="H33:H34"/>
    <mergeCell ref="I33:I34"/>
    <mergeCell ref="J33:J34"/>
    <mergeCell ref="BH33:BN33"/>
    <mergeCell ref="BH34:BN34"/>
    <mergeCell ref="A33:A34"/>
    <mergeCell ref="B33:B34"/>
    <mergeCell ref="C33:C34"/>
    <mergeCell ref="D33:D34"/>
    <mergeCell ref="E33:E34"/>
    <mergeCell ref="Y33:AE33"/>
    <mergeCell ref="Y34:AE34"/>
    <mergeCell ref="Y35:AE35"/>
    <mergeCell ref="R36:X36"/>
    <mergeCell ref="K33:Q33"/>
    <mergeCell ref="K34:Q34"/>
    <mergeCell ref="G37:G38"/>
    <mergeCell ref="H37:H38"/>
    <mergeCell ref="I37:I38"/>
    <mergeCell ref="J37:J38"/>
    <mergeCell ref="A37:A38"/>
    <mergeCell ref="B37:B38"/>
    <mergeCell ref="C37:C38"/>
    <mergeCell ref="D37:D38"/>
    <mergeCell ref="E37:E38"/>
    <mergeCell ref="F37:F38"/>
    <mergeCell ref="R37:X37"/>
    <mergeCell ref="Y37:AE37"/>
    <mergeCell ref="R38:X38"/>
    <mergeCell ref="Y38:AE38"/>
    <mergeCell ref="BH37:BN37"/>
    <mergeCell ref="BH38:BN38"/>
    <mergeCell ref="BO37:BU37"/>
    <mergeCell ref="BO38:BU38"/>
    <mergeCell ref="K37:Q37"/>
    <mergeCell ref="K38:Q38"/>
    <mergeCell ref="Y39:AE39"/>
    <mergeCell ref="R40:X40"/>
    <mergeCell ref="Y40:AE40"/>
    <mergeCell ref="AM40:AS40"/>
    <mergeCell ref="AT40:AZ40"/>
    <mergeCell ref="BH39:BN39"/>
    <mergeCell ref="BH40:BN40"/>
    <mergeCell ref="BO39:BU39"/>
    <mergeCell ref="BO40:BU40"/>
    <mergeCell ref="A39:A40"/>
    <mergeCell ref="B39:B40"/>
    <mergeCell ref="C39:C40"/>
    <mergeCell ref="D39:D40"/>
    <mergeCell ref="E39:E40"/>
    <mergeCell ref="F39:F40"/>
    <mergeCell ref="K39:Q39"/>
    <mergeCell ref="K40:Q40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G44:G45"/>
    <mergeCell ref="H44:H45"/>
    <mergeCell ref="I44:I45"/>
    <mergeCell ref="J44:J45"/>
    <mergeCell ref="K44:Q44"/>
    <mergeCell ref="K45:Q45"/>
    <mergeCell ref="R44:X44"/>
    <mergeCell ref="G39:G40"/>
    <mergeCell ref="H39:H40"/>
    <mergeCell ref="I39:I40"/>
    <mergeCell ref="J39:J40"/>
    <mergeCell ref="R39:X39"/>
    <mergeCell ref="A44:A45"/>
    <mergeCell ref="B44:B45"/>
    <mergeCell ref="C44:C45"/>
    <mergeCell ref="D44:D45"/>
    <mergeCell ref="E44:E45"/>
    <mergeCell ref="F44:F45"/>
    <mergeCell ref="B41:J41"/>
    <mergeCell ref="R47:X47"/>
    <mergeCell ref="Y47:AE47"/>
    <mergeCell ref="AF46:AL46"/>
    <mergeCell ref="J42:J43"/>
    <mergeCell ref="K42:Q42"/>
    <mergeCell ref="K43:Q43"/>
    <mergeCell ref="R42:X42"/>
    <mergeCell ref="Y42:AE42"/>
    <mergeCell ref="R43:X43"/>
    <mergeCell ref="Y43:AE43"/>
    <mergeCell ref="AM42:AS42"/>
    <mergeCell ref="AM43:AS43"/>
    <mergeCell ref="AT42:AZ42"/>
    <mergeCell ref="AT43:AZ43"/>
    <mergeCell ref="BA45:BG45"/>
    <mergeCell ref="BH42:BN42"/>
    <mergeCell ref="BH43:BN43"/>
    <mergeCell ref="BH44:BN44"/>
    <mergeCell ref="BH45:BN45"/>
    <mergeCell ref="AF44:AL44"/>
    <mergeCell ref="AF45:AL45"/>
    <mergeCell ref="AM44:AS44"/>
    <mergeCell ref="AM45:AS45"/>
    <mergeCell ref="R46:X46"/>
    <mergeCell ref="Y46:AE46"/>
    <mergeCell ref="G46:G47"/>
    <mergeCell ref="H46:H47"/>
    <mergeCell ref="I46:I47"/>
    <mergeCell ref="J46:J47"/>
    <mergeCell ref="A46:A47"/>
    <mergeCell ref="B46:B47"/>
    <mergeCell ref="C46:C47"/>
    <mergeCell ref="D46:D47"/>
    <mergeCell ref="E46:E47"/>
    <mergeCell ref="F46:F47"/>
    <mergeCell ref="K46:Q46"/>
    <mergeCell ref="K47:Q47"/>
    <mergeCell ref="A50:A51"/>
    <mergeCell ref="B50:B51"/>
    <mergeCell ref="C50:C51"/>
    <mergeCell ref="D50:D51"/>
    <mergeCell ref="E50:E51"/>
    <mergeCell ref="F50:F51"/>
    <mergeCell ref="G48:G49"/>
    <mergeCell ref="H48:H49"/>
    <mergeCell ref="I48:I49"/>
    <mergeCell ref="A48:A49"/>
    <mergeCell ref="B48:B49"/>
    <mergeCell ref="C48:C49"/>
    <mergeCell ref="D48:D49"/>
    <mergeCell ref="E48:E49"/>
    <mergeCell ref="F48:F49"/>
    <mergeCell ref="G50:G51"/>
    <mergeCell ref="H50:H51"/>
    <mergeCell ref="I50:I51"/>
    <mergeCell ref="K48:Q48"/>
    <mergeCell ref="A56:A57"/>
    <mergeCell ref="B56:B57"/>
    <mergeCell ref="C56:C57"/>
    <mergeCell ref="D56:D57"/>
    <mergeCell ref="E56:E57"/>
    <mergeCell ref="F56:F57"/>
    <mergeCell ref="G54:G55"/>
    <mergeCell ref="H54:H55"/>
    <mergeCell ref="I54:I55"/>
    <mergeCell ref="A54:A55"/>
    <mergeCell ref="B54:B55"/>
    <mergeCell ref="C54:C55"/>
    <mergeCell ref="D54:D55"/>
    <mergeCell ref="E54:E55"/>
    <mergeCell ref="F54:F55"/>
    <mergeCell ref="H52:H53"/>
    <mergeCell ref="I52:I53"/>
    <mergeCell ref="A52:A53"/>
    <mergeCell ref="B52:B53"/>
    <mergeCell ref="C52:C53"/>
    <mergeCell ref="D52:D53"/>
    <mergeCell ref="E52:E53"/>
    <mergeCell ref="F52:F53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59:J60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A69:A70"/>
    <mergeCell ref="B69:B70"/>
    <mergeCell ref="C69:C70"/>
    <mergeCell ref="D69:D70"/>
    <mergeCell ref="E69:E70"/>
    <mergeCell ref="F69:F70"/>
    <mergeCell ref="A65:A66"/>
    <mergeCell ref="B65:B66"/>
    <mergeCell ref="C65:C66"/>
    <mergeCell ref="D65:D66"/>
    <mergeCell ref="E65:E66"/>
    <mergeCell ref="F65:F66"/>
    <mergeCell ref="G65:G66"/>
    <mergeCell ref="H65:H66"/>
    <mergeCell ref="G69:G70"/>
    <mergeCell ref="H69:H70"/>
    <mergeCell ref="I69:I70"/>
    <mergeCell ref="I65:I66"/>
    <mergeCell ref="CX69:DB69"/>
    <mergeCell ref="CX70:DB70"/>
    <mergeCell ref="Y70:AE70"/>
    <mergeCell ref="Y69:AE69"/>
    <mergeCell ref="AF69:AL69"/>
    <mergeCell ref="AM69:AS69"/>
    <mergeCell ref="AT69:AZ69"/>
    <mergeCell ref="B67:E67"/>
    <mergeCell ref="B68:E68"/>
    <mergeCell ref="R70:X70"/>
    <mergeCell ref="K70:Q70"/>
    <mergeCell ref="K69:Q69"/>
    <mergeCell ref="R69:X69"/>
    <mergeCell ref="BA70:BG70"/>
    <mergeCell ref="BA69:BG69"/>
    <mergeCell ref="BH70:BN70"/>
    <mergeCell ref="BH69:BN69"/>
    <mergeCell ref="BO70:BU70"/>
    <mergeCell ref="BO69:BU69"/>
    <mergeCell ref="BV69:CB69"/>
    <mergeCell ref="CC69:CI69"/>
    <mergeCell ref="BV70:CB70"/>
    <mergeCell ref="CC70:CI70"/>
    <mergeCell ref="CJ70:CP70"/>
    <mergeCell ref="J69:J70"/>
    <mergeCell ref="K67:Q67"/>
    <mergeCell ref="R67:X67"/>
    <mergeCell ref="Y67:AE67"/>
    <mergeCell ref="AF67:AL67"/>
    <mergeCell ref="AM67:AS67"/>
    <mergeCell ref="AT67:AZ67"/>
    <mergeCell ref="AT70:AZ70"/>
    <mergeCell ref="CX71:DB71"/>
    <mergeCell ref="Y71:AE71"/>
    <mergeCell ref="AF71:AL71"/>
    <mergeCell ref="AM71:AS71"/>
    <mergeCell ref="AT71:AZ71"/>
    <mergeCell ref="BA71:BG71"/>
    <mergeCell ref="BH71:BN71"/>
    <mergeCell ref="BO71:BU71"/>
    <mergeCell ref="BV71:CB71"/>
    <mergeCell ref="CC71:CI71"/>
    <mergeCell ref="G71:G72"/>
    <mergeCell ref="H71:H72"/>
    <mergeCell ref="I71:I72"/>
    <mergeCell ref="J71:J72"/>
    <mergeCell ref="A71:A72"/>
    <mergeCell ref="B71:B72"/>
    <mergeCell ref="C71:C72"/>
    <mergeCell ref="D71:D72"/>
    <mergeCell ref="E71:E72"/>
    <mergeCell ref="F71:F72"/>
    <mergeCell ref="R72:X72"/>
    <mergeCell ref="K72:Q72"/>
    <mergeCell ref="K71:Q71"/>
    <mergeCell ref="R71:X71"/>
    <mergeCell ref="A73:DB73"/>
    <mergeCell ref="B74:E74"/>
    <mergeCell ref="G76:J76"/>
    <mergeCell ref="K76:Q76"/>
    <mergeCell ref="R76:X76"/>
    <mergeCell ref="Y76:AE76"/>
    <mergeCell ref="AF76:AL76"/>
    <mergeCell ref="AM76:AS76"/>
    <mergeCell ref="AT76:AZ76"/>
    <mergeCell ref="BA76:BG76"/>
    <mergeCell ref="CX72:DB72"/>
    <mergeCell ref="AF72:AL72"/>
    <mergeCell ref="Y72:AE72"/>
    <mergeCell ref="BA72:BG72"/>
    <mergeCell ref="BH72:BN72"/>
    <mergeCell ref="BO72:BU72"/>
    <mergeCell ref="CC72:CI72"/>
    <mergeCell ref="BV72:CB72"/>
    <mergeCell ref="CJ72:CP72"/>
    <mergeCell ref="CQ72:CW72"/>
    <mergeCell ref="AT72:AZ72"/>
    <mergeCell ref="AM72:AS72"/>
    <mergeCell ref="AM78:AS78"/>
    <mergeCell ref="CQ79:CW79"/>
    <mergeCell ref="CX79:DB79"/>
    <mergeCell ref="BO77:BU77"/>
    <mergeCell ref="BV77:CB77"/>
    <mergeCell ref="CC77:CI77"/>
    <mergeCell ref="CJ77:CP77"/>
    <mergeCell ref="CQ77:CW77"/>
    <mergeCell ref="CX77:DB77"/>
    <mergeCell ref="CX76:DB76"/>
    <mergeCell ref="G77:J77"/>
    <mergeCell ref="K77:Q77"/>
    <mergeCell ref="R77:X77"/>
    <mergeCell ref="Y77:AE77"/>
    <mergeCell ref="AF77:AL77"/>
    <mergeCell ref="AM77:AS77"/>
    <mergeCell ref="AT77:AZ77"/>
    <mergeCell ref="BA77:BG77"/>
    <mergeCell ref="BH77:BN77"/>
    <mergeCell ref="BH76:BN76"/>
    <mergeCell ref="BO76:BU76"/>
    <mergeCell ref="BV76:CB76"/>
    <mergeCell ref="CC76:CI76"/>
    <mergeCell ref="CJ76:CP76"/>
    <mergeCell ref="CQ76:CW76"/>
    <mergeCell ref="G80:J80"/>
    <mergeCell ref="K80:AN80"/>
    <mergeCell ref="AO80:BR80"/>
    <mergeCell ref="BS80:CV80"/>
    <mergeCell ref="CW80:DB80"/>
    <mergeCell ref="BA79:BG79"/>
    <mergeCell ref="BH79:BN79"/>
    <mergeCell ref="BO79:BU79"/>
    <mergeCell ref="BV79:CB79"/>
    <mergeCell ref="CC79:CI79"/>
    <mergeCell ref="CJ79:CP79"/>
    <mergeCell ref="CJ78:CP78"/>
    <mergeCell ref="CQ78:CW78"/>
    <mergeCell ref="CX78:DB78"/>
    <mergeCell ref="G79:J79"/>
    <mergeCell ref="K79:Q79"/>
    <mergeCell ref="R79:X79"/>
    <mergeCell ref="Y79:AE79"/>
    <mergeCell ref="AF79:AL79"/>
    <mergeCell ref="AM79:AS79"/>
    <mergeCell ref="AT79:AZ79"/>
    <mergeCell ref="AT78:AZ78"/>
    <mergeCell ref="BA78:BG78"/>
    <mergeCell ref="BH78:BN78"/>
    <mergeCell ref="BO78:BU78"/>
    <mergeCell ref="BV78:CB78"/>
    <mergeCell ref="CC78:CI78"/>
    <mergeCell ref="G78:J78"/>
    <mergeCell ref="K78:Q78"/>
    <mergeCell ref="R78:X78"/>
    <mergeCell ref="Y78:AE78"/>
    <mergeCell ref="AF78:AL78"/>
    <mergeCell ref="AM84:AS84"/>
    <mergeCell ref="AT84:AZ84"/>
    <mergeCell ref="BA84:BG84"/>
    <mergeCell ref="G81:J81"/>
    <mergeCell ref="K81:AN81"/>
    <mergeCell ref="AO81:BR81"/>
    <mergeCell ref="BS81:CV81"/>
    <mergeCell ref="CW81:DB81"/>
    <mergeCell ref="G84:J84"/>
    <mergeCell ref="K84:Q84"/>
    <mergeCell ref="R84:X84"/>
    <mergeCell ref="Y84:AE84"/>
    <mergeCell ref="AF84:AL84"/>
    <mergeCell ref="CC84:CI84"/>
    <mergeCell ref="CJ84:CP84"/>
    <mergeCell ref="CQ84:CW84"/>
    <mergeCell ref="CX84:DB84"/>
    <mergeCell ref="BH84:BN84"/>
    <mergeCell ref="BO84:BU84"/>
    <mergeCell ref="BV84:CB84"/>
    <mergeCell ref="BH86:BN86"/>
    <mergeCell ref="BO86:BU86"/>
    <mergeCell ref="BV86:CB86"/>
    <mergeCell ref="CC86:CI86"/>
    <mergeCell ref="CJ86:CP86"/>
    <mergeCell ref="CJ85:CP85"/>
    <mergeCell ref="CQ85:CW85"/>
    <mergeCell ref="CX85:DB85"/>
    <mergeCell ref="G86:J86"/>
    <mergeCell ref="K86:Q86"/>
    <mergeCell ref="R86:X86"/>
    <mergeCell ref="Y86:AE86"/>
    <mergeCell ref="AF86:AL86"/>
    <mergeCell ref="AM86:AS86"/>
    <mergeCell ref="AT86:AZ86"/>
    <mergeCell ref="AT85:AZ85"/>
    <mergeCell ref="BA85:BG85"/>
    <mergeCell ref="BH85:BN85"/>
    <mergeCell ref="BO85:BU85"/>
    <mergeCell ref="BV85:CB85"/>
    <mergeCell ref="CC85:CI85"/>
    <mergeCell ref="G85:J85"/>
    <mergeCell ref="K85:Q85"/>
    <mergeCell ref="R85:X85"/>
    <mergeCell ref="Y85:AE85"/>
    <mergeCell ref="AF85:AL85"/>
    <mergeCell ref="AM85:AS85"/>
    <mergeCell ref="G89:J89"/>
    <mergeCell ref="K89:AN89"/>
    <mergeCell ref="AO89:BR89"/>
    <mergeCell ref="BS89:CV89"/>
    <mergeCell ref="CW89:DB89"/>
    <mergeCell ref="H1:I1"/>
    <mergeCell ref="H2:I2"/>
    <mergeCell ref="H3:I3"/>
    <mergeCell ref="H4:I4"/>
    <mergeCell ref="CX87:DB87"/>
    <mergeCell ref="G88:J88"/>
    <mergeCell ref="K88:AN88"/>
    <mergeCell ref="AO88:BR88"/>
    <mergeCell ref="BS88:CV88"/>
    <mergeCell ref="CW88:DB88"/>
    <mergeCell ref="BH87:BN87"/>
    <mergeCell ref="BO87:BU87"/>
    <mergeCell ref="BV87:CB87"/>
    <mergeCell ref="CC87:CI87"/>
    <mergeCell ref="CJ87:CP87"/>
    <mergeCell ref="CQ87:CW87"/>
    <mergeCell ref="CQ86:CW86"/>
    <mergeCell ref="CX86:DB86"/>
    <mergeCell ref="G87:J87"/>
    <mergeCell ref="K87:Q87"/>
    <mergeCell ref="R87:X87"/>
    <mergeCell ref="Y87:AE87"/>
    <mergeCell ref="AF87:AL87"/>
    <mergeCell ref="AM87:AS87"/>
    <mergeCell ref="AT87:AZ87"/>
    <mergeCell ref="BA87:BG87"/>
    <mergeCell ref="BA86:BG86"/>
    <mergeCell ref="B58:J58"/>
    <mergeCell ref="K41:Q41"/>
    <mergeCell ref="R41:X41"/>
    <mergeCell ref="Y41:AE41"/>
    <mergeCell ref="AF41:AL41"/>
    <mergeCell ref="AM41:AS41"/>
    <mergeCell ref="AT41:AZ41"/>
    <mergeCell ref="K68:Q68"/>
    <mergeCell ref="R68:X68"/>
    <mergeCell ref="J61:J62"/>
    <mergeCell ref="B63:E63"/>
    <mergeCell ref="K63:Q63"/>
    <mergeCell ref="R63:X63"/>
    <mergeCell ref="Y63:AE63"/>
    <mergeCell ref="G56:G57"/>
    <mergeCell ref="H56:H57"/>
    <mergeCell ref="I56:I57"/>
    <mergeCell ref="J56:J57"/>
    <mergeCell ref="J54:J55"/>
    <mergeCell ref="G52:G53"/>
    <mergeCell ref="R60:X60"/>
    <mergeCell ref="Y60:AE60"/>
    <mergeCell ref="J52:J53"/>
    <mergeCell ref="K52:Q52"/>
    <mergeCell ref="K53:Q53"/>
    <mergeCell ref="R52:X52"/>
    <mergeCell ref="Y52:AE52"/>
    <mergeCell ref="R53:X53"/>
    <mergeCell ref="Y53:AE53"/>
    <mergeCell ref="J50:J51"/>
    <mergeCell ref="J48:J49"/>
    <mergeCell ref="K64:Q64"/>
    <mergeCell ref="R64:X64"/>
    <mergeCell ref="Y64:AE64"/>
    <mergeCell ref="AF64:AL64"/>
    <mergeCell ref="AM64:AS64"/>
    <mergeCell ref="AT64:AZ64"/>
    <mergeCell ref="Y68:AE68"/>
    <mergeCell ref="AF68:AL68"/>
    <mergeCell ref="AM68:AS68"/>
    <mergeCell ref="AT68:AZ68"/>
    <mergeCell ref="CX68:DB68"/>
    <mergeCell ref="CQ58:CW58"/>
    <mergeCell ref="CQ63:CW63"/>
    <mergeCell ref="CQ64:CW64"/>
    <mergeCell ref="CQ67:CW67"/>
    <mergeCell ref="CQ68:CW68"/>
    <mergeCell ref="CQ41:CW41"/>
    <mergeCell ref="CX41:DB41"/>
    <mergeCell ref="CX58:DB58"/>
    <mergeCell ref="CX63:DB63"/>
    <mergeCell ref="CX64:DB64"/>
    <mergeCell ref="CX67:DB67"/>
    <mergeCell ref="CX61:DB61"/>
    <mergeCell ref="CX62:DB62"/>
    <mergeCell ref="BO60:BU60"/>
    <mergeCell ref="BV59:CB59"/>
    <mergeCell ref="BV60:CB60"/>
    <mergeCell ref="CC60:CI60"/>
    <mergeCell ref="CC59:CI59"/>
    <mergeCell ref="BH53:BN53"/>
    <mergeCell ref="BH52:BN52"/>
    <mergeCell ref="BA64:BG64"/>
    <mergeCell ref="BH64:BN64"/>
    <mergeCell ref="BO64:BU64"/>
    <mergeCell ref="BV64:CB64"/>
    <mergeCell ref="CC64:CI64"/>
    <mergeCell ref="CJ64:CP64"/>
    <mergeCell ref="BO68:BU68"/>
    <mergeCell ref="BV68:CB68"/>
    <mergeCell ref="CC68:CI68"/>
    <mergeCell ref="CJ68:CP68"/>
    <mergeCell ref="BA68:BG68"/>
    <mergeCell ref="BH68:BN68"/>
    <mergeCell ref="BH66:BN66"/>
    <mergeCell ref="BO66:BU66"/>
    <mergeCell ref="BV66:CB66"/>
    <mergeCell ref="CC66:CI66"/>
    <mergeCell ref="CJ66:CP66"/>
    <mergeCell ref="CJ67:CP67"/>
    <mergeCell ref="BA67:BG67"/>
    <mergeCell ref="BH67:BN67"/>
    <mergeCell ref="BO67:BU67"/>
    <mergeCell ref="BV67:CB67"/>
    <mergeCell ref="CC67:CI67"/>
    <mergeCell ref="AF63:AL63"/>
    <mergeCell ref="AM63:AS63"/>
    <mergeCell ref="AT63:AZ63"/>
    <mergeCell ref="BA63:BG63"/>
    <mergeCell ref="BH63:BN63"/>
    <mergeCell ref="BO63:BU63"/>
    <mergeCell ref="BA41:BG41"/>
    <mergeCell ref="BH41:BN41"/>
    <mergeCell ref="BO41:BU41"/>
    <mergeCell ref="BV41:CB41"/>
    <mergeCell ref="K49:Q49"/>
    <mergeCell ref="K50:Q50"/>
    <mergeCell ref="K51:Q51"/>
    <mergeCell ref="R48:X48"/>
    <mergeCell ref="Y48:AE48"/>
    <mergeCell ref="R49:X49"/>
    <mergeCell ref="Y49:AE49"/>
    <mergeCell ref="R50:X50"/>
    <mergeCell ref="Y50:AE50"/>
    <mergeCell ref="R51:X51"/>
    <mergeCell ref="Y51:AE51"/>
    <mergeCell ref="AF48:AL48"/>
    <mergeCell ref="AF49:AL49"/>
    <mergeCell ref="AM46:AS46"/>
    <mergeCell ref="AM47:AS47"/>
    <mergeCell ref="K62:Q62"/>
    <mergeCell ref="R59:X59"/>
    <mergeCell ref="Y59:AE59"/>
    <mergeCell ref="K54:Q54"/>
    <mergeCell ref="K55:Q55"/>
    <mergeCell ref="K56:Q56"/>
    <mergeCell ref="K57:Q57"/>
    <mergeCell ref="J65:J66"/>
    <mergeCell ref="CJ58:CP58"/>
    <mergeCell ref="CX16:DB16"/>
    <mergeCell ref="CC16:CI16"/>
    <mergeCell ref="CJ16:CP16"/>
    <mergeCell ref="CQ16:CW16"/>
    <mergeCell ref="K58:Q58"/>
    <mergeCell ref="R58:X58"/>
    <mergeCell ref="Y58:AE58"/>
    <mergeCell ref="AF58:AL58"/>
    <mergeCell ref="AM58:AS58"/>
    <mergeCell ref="AT58:AZ58"/>
    <mergeCell ref="BA58:BG58"/>
    <mergeCell ref="BV63:CB63"/>
    <mergeCell ref="CC63:CI63"/>
    <mergeCell ref="BH58:BN58"/>
    <mergeCell ref="BO58:BU58"/>
    <mergeCell ref="BV58:CB58"/>
    <mergeCell ref="CC58:CI58"/>
    <mergeCell ref="AF60:AL60"/>
    <mergeCell ref="AF61:AL61"/>
    <mergeCell ref="AF62:AL62"/>
    <mergeCell ref="AM60:AS60"/>
    <mergeCell ref="AM61:AS61"/>
    <mergeCell ref="AM62:AS62"/>
    <mergeCell ref="AT61:AZ61"/>
    <mergeCell ref="AT62:AZ62"/>
    <mergeCell ref="AT60:AZ60"/>
    <mergeCell ref="AT59:AZ59"/>
    <mergeCell ref="BO59:BU59"/>
    <mergeCell ref="CJ63:CP63"/>
    <mergeCell ref="K61:Q61"/>
    <mergeCell ref="K35:Q35"/>
    <mergeCell ref="K36:Q36"/>
    <mergeCell ref="R32:X32"/>
    <mergeCell ref="R33:X33"/>
    <mergeCell ref="R34:X34"/>
    <mergeCell ref="R35:X35"/>
    <mergeCell ref="K59:Q59"/>
    <mergeCell ref="K60:Q60"/>
    <mergeCell ref="R61:X61"/>
    <mergeCell ref="Y61:AE61"/>
    <mergeCell ref="R62:X62"/>
    <mergeCell ref="Y62:AE62"/>
    <mergeCell ref="AF23:AL23"/>
    <mergeCell ref="AF24:AL24"/>
    <mergeCell ref="AF25:AL25"/>
    <mergeCell ref="AF26:AL26"/>
    <mergeCell ref="AF27:AL27"/>
    <mergeCell ref="AF28:AL28"/>
    <mergeCell ref="AF29:AL29"/>
    <mergeCell ref="AF30:AL30"/>
    <mergeCell ref="AF31:AL31"/>
    <mergeCell ref="AF32:AL32"/>
    <mergeCell ref="AF33:AL33"/>
    <mergeCell ref="AF34:AL34"/>
    <mergeCell ref="AF35:AL35"/>
    <mergeCell ref="AF36:AL36"/>
    <mergeCell ref="AF37:AL37"/>
    <mergeCell ref="AF38:AL38"/>
    <mergeCell ref="AF39:AL39"/>
    <mergeCell ref="AF40:AL40"/>
    <mergeCell ref="AF42:AL42"/>
    <mergeCell ref="AF43:AL43"/>
    <mergeCell ref="R54:X54"/>
    <mergeCell ref="Y54:AE54"/>
    <mergeCell ref="R55:X55"/>
    <mergeCell ref="Y55:AE55"/>
    <mergeCell ref="R56:X56"/>
    <mergeCell ref="Y56:AE56"/>
    <mergeCell ref="R57:X57"/>
    <mergeCell ref="Y57:AE57"/>
    <mergeCell ref="AM57:AS57"/>
    <mergeCell ref="AM59:AS59"/>
    <mergeCell ref="AM31:AS31"/>
    <mergeCell ref="AM32:AS32"/>
    <mergeCell ref="AM33:AS33"/>
    <mergeCell ref="AM34:AS34"/>
    <mergeCell ref="AM35:AS35"/>
    <mergeCell ref="AM36:AS36"/>
    <mergeCell ref="AM37:AS37"/>
    <mergeCell ref="AM38:AS38"/>
    <mergeCell ref="AM39:AS39"/>
    <mergeCell ref="AF50:AL50"/>
    <mergeCell ref="AF51:AL51"/>
    <mergeCell ref="AF52:AL52"/>
    <mergeCell ref="AF53:AL53"/>
    <mergeCell ref="AF54:AL54"/>
    <mergeCell ref="AF55:AL55"/>
    <mergeCell ref="AF56:AL56"/>
    <mergeCell ref="AF57:AL57"/>
    <mergeCell ref="AF59:AL59"/>
    <mergeCell ref="AF47:AL47"/>
    <mergeCell ref="Y44:AE44"/>
    <mergeCell ref="R45:X45"/>
    <mergeCell ref="Y45:AE45"/>
    <mergeCell ref="AT56:AZ56"/>
    <mergeCell ref="AT31:AZ31"/>
    <mergeCell ref="AT32:AZ32"/>
    <mergeCell ref="AT33:AZ33"/>
    <mergeCell ref="AT34:AZ34"/>
    <mergeCell ref="AT35:AZ35"/>
    <mergeCell ref="AT36:AZ36"/>
    <mergeCell ref="AT37:AZ37"/>
    <mergeCell ref="AT38:AZ38"/>
    <mergeCell ref="AT39:AZ39"/>
    <mergeCell ref="AM48:AS48"/>
    <mergeCell ref="AM49:AS49"/>
    <mergeCell ref="AM50:AS50"/>
    <mergeCell ref="AM51:AS51"/>
    <mergeCell ref="AM54:AS54"/>
    <mergeCell ref="AM55:AS55"/>
    <mergeCell ref="AM56:AS56"/>
    <mergeCell ref="AT46:AZ46"/>
    <mergeCell ref="AT47:AZ47"/>
    <mergeCell ref="AT44:AZ44"/>
    <mergeCell ref="AT45:AZ45"/>
    <mergeCell ref="AT57:AZ57"/>
    <mergeCell ref="AT17:AZ17"/>
    <mergeCell ref="AT18:AZ18"/>
    <mergeCell ref="BA17:BG17"/>
    <mergeCell ref="BA18:BG18"/>
    <mergeCell ref="BA19:BG19"/>
    <mergeCell ref="BA20:BG20"/>
    <mergeCell ref="BA21:BG21"/>
    <mergeCell ref="BA22:BG22"/>
    <mergeCell ref="BA27:BG27"/>
    <mergeCell ref="BA28:BG28"/>
    <mergeCell ref="BA31:BG31"/>
    <mergeCell ref="BA32:BG32"/>
    <mergeCell ref="BA33:BG33"/>
    <mergeCell ref="BA34:BG34"/>
    <mergeCell ref="BA35:BG35"/>
    <mergeCell ref="BA36:BG36"/>
    <mergeCell ref="BA37:BG37"/>
    <mergeCell ref="BA38:BG38"/>
    <mergeCell ref="BA39:BG39"/>
    <mergeCell ref="BA40:BG40"/>
    <mergeCell ref="BA42:BG42"/>
    <mergeCell ref="BA43:BG43"/>
    <mergeCell ref="BA44:BG44"/>
    <mergeCell ref="AT48:AZ48"/>
    <mergeCell ref="AT49:AZ49"/>
    <mergeCell ref="AT50:AZ50"/>
    <mergeCell ref="AT51:AZ51"/>
    <mergeCell ref="AT52:AZ52"/>
    <mergeCell ref="AT53:AZ53"/>
    <mergeCell ref="AT54:AZ54"/>
    <mergeCell ref="AT55:AZ55"/>
    <mergeCell ref="BA59:BG59"/>
    <mergeCell ref="BH60:BN60"/>
    <mergeCell ref="BH59:BN59"/>
    <mergeCell ref="BA46:BG46"/>
    <mergeCell ref="BA47:BG47"/>
    <mergeCell ref="BA48:BG48"/>
    <mergeCell ref="BA49:BG49"/>
    <mergeCell ref="BA50:BG50"/>
    <mergeCell ref="BA51:BG51"/>
    <mergeCell ref="BA52:BG52"/>
    <mergeCell ref="BA53:BG53"/>
    <mergeCell ref="BA54:BG54"/>
    <mergeCell ref="BH46:BN46"/>
    <mergeCell ref="BH47:BN47"/>
    <mergeCell ref="BH48:BN48"/>
    <mergeCell ref="BH49:BN49"/>
    <mergeCell ref="BH50:BN50"/>
    <mergeCell ref="BH51:BN51"/>
    <mergeCell ref="BV17:CB17"/>
    <mergeCell ref="BV18:CB18"/>
    <mergeCell ref="BV20:CB20"/>
    <mergeCell ref="BV21:CB21"/>
    <mergeCell ref="BV22:CB22"/>
    <mergeCell ref="BV23:CB23"/>
    <mergeCell ref="BV24:CB24"/>
    <mergeCell ref="BV35:CB35"/>
    <mergeCell ref="BV36:CB36"/>
    <mergeCell ref="BV37:CB37"/>
    <mergeCell ref="BV38:CB38"/>
    <mergeCell ref="BV44:CB44"/>
    <mergeCell ref="BV45:CB45"/>
    <mergeCell ref="BV46:CB46"/>
    <mergeCell ref="BV47:CB47"/>
    <mergeCell ref="BA55:BG55"/>
    <mergeCell ref="BH54:BN54"/>
    <mergeCell ref="BH55:BN55"/>
    <mergeCell ref="BV42:CB42"/>
    <mergeCell ref="BV43:CB43"/>
    <mergeCell ref="BV19:CB19"/>
    <mergeCell ref="BH27:BN27"/>
    <mergeCell ref="BH28:BN28"/>
    <mergeCell ref="BH17:BN17"/>
    <mergeCell ref="BH18:BN18"/>
    <mergeCell ref="BH19:BN19"/>
    <mergeCell ref="BH20:BN20"/>
    <mergeCell ref="BH21:BN21"/>
    <mergeCell ref="BH22:BN22"/>
    <mergeCell ref="BH23:BN23"/>
    <mergeCell ref="BH24:BN24"/>
    <mergeCell ref="BO19:BU19"/>
    <mergeCell ref="BO20:BU20"/>
    <mergeCell ref="BO21:BU21"/>
    <mergeCell ref="BO22:BU22"/>
    <mergeCell ref="BO23:BU23"/>
    <mergeCell ref="BO24:BU24"/>
    <mergeCell ref="BO33:BU33"/>
    <mergeCell ref="BO34:BU34"/>
    <mergeCell ref="BO35:BU35"/>
    <mergeCell ref="BO32:BU32"/>
    <mergeCell ref="BO30:BU30"/>
    <mergeCell ref="BO28:BU28"/>
    <mergeCell ref="BO26:BU26"/>
    <mergeCell ref="BO25:BU25"/>
    <mergeCell ref="BO27:BU27"/>
    <mergeCell ref="BO29:BU29"/>
    <mergeCell ref="BO31:BU31"/>
    <mergeCell ref="BV34:CB34"/>
    <mergeCell ref="BV33:CB33"/>
    <mergeCell ref="BV40:CB40"/>
    <mergeCell ref="CC40:CI40"/>
    <mergeCell ref="CC37:CI37"/>
    <mergeCell ref="CC38:CI38"/>
    <mergeCell ref="BV39:CB39"/>
    <mergeCell ref="CC39:CI39"/>
    <mergeCell ref="BV50:CB50"/>
    <mergeCell ref="BH29:BN29"/>
    <mergeCell ref="BH30:BN30"/>
    <mergeCell ref="BH31:BN31"/>
    <mergeCell ref="BH32:BN32"/>
    <mergeCell ref="BO44:BU44"/>
    <mergeCell ref="BO45:BU45"/>
    <mergeCell ref="BO46:BU46"/>
    <mergeCell ref="BO47:BU47"/>
    <mergeCell ref="BO48:BU48"/>
    <mergeCell ref="BO49:BU49"/>
    <mergeCell ref="BO50:BU50"/>
    <mergeCell ref="BO42:BU42"/>
    <mergeCell ref="BO43:BU43"/>
    <mergeCell ref="BV49:CB49"/>
    <mergeCell ref="BV54:CB54"/>
    <mergeCell ref="BV55:CB55"/>
    <mergeCell ref="BV56:CB56"/>
    <mergeCell ref="BV57:CB57"/>
    <mergeCell ref="CC52:CI52"/>
    <mergeCell ref="CC53:CI53"/>
    <mergeCell ref="CC57:CI57"/>
    <mergeCell ref="CC56:CI56"/>
    <mergeCell ref="CC54:CI54"/>
    <mergeCell ref="CC55:CI55"/>
    <mergeCell ref="CC51:CI51"/>
    <mergeCell ref="BO53:BU53"/>
    <mergeCell ref="BO54:BU54"/>
    <mergeCell ref="BO55:BU55"/>
    <mergeCell ref="BO56:BU56"/>
    <mergeCell ref="BO57:BU57"/>
    <mergeCell ref="BO51:BU51"/>
    <mergeCell ref="BO52:BU52"/>
    <mergeCell ref="BV51:CB51"/>
    <mergeCell ref="CJ25:CP25"/>
    <mergeCell ref="CC46:CI46"/>
    <mergeCell ref="CC47:CI47"/>
    <mergeCell ref="CC48:CI48"/>
    <mergeCell ref="CC49:CI49"/>
    <mergeCell ref="CC17:CI17"/>
    <mergeCell ref="CC18:CI18"/>
    <mergeCell ref="CC19:CI19"/>
    <mergeCell ref="CC20:CI20"/>
    <mergeCell ref="CC21:CI21"/>
    <mergeCell ref="CC22:CI22"/>
    <mergeCell ref="CC23:CI23"/>
    <mergeCell ref="CC24:CI24"/>
    <mergeCell ref="CC25:CI25"/>
    <mergeCell ref="CC26:CI26"/>
    <mergeCell ref="CC27:CI27"/>
    <mergeCell ref="CC28:CI28"/>
    <mergeCell ref="CC29:CI29"/>
    <mergeCell ref="CC30:CI30"/>
    <mergeCell ref="CC43:CI43"/>
    <mergeCell ref="CC45:CI45"/>
    <mergeCell ref="CC44:CI44"/>
    <mergeCell ref="CC42:CI42"/>
    <mergeCell ref="CC41:CI41"/>
    <mergeCell ref="CJ17:CP17"/>
    <mergeCell ref="CJ18:CP18"/>
    <mergeCell ref="CJ33:CP33"/>
    <mergeCell ref="CC35:CI35"/>
    <mergeCell ref="CC33:CI33"/>
    <mergeCell ref="CC34:CI34"/>
    <mergeCell ref="CC36:CI36"/>
    <mergeCell ref="CQ40:CW40"/>
    <mergeCell ref="CQ42:CW42"/>
    <mergeCell ref="CQ43:CW43"/>
    <mergeCell ref="CQ62:CW62"/>
    <mergeCell ref="CQ26:CW26"/>
    <mergeCell ref="CQ27:CW27"/>
    <mergeCell ref="CQ28:CW28"/>
    <mergeCell ref="CQ29:CW29"/>
    <mergeCell ref="CQ30:CW30"/>
    <mergeCell ref="CQ31:CW31"/>
    <mergeCell ref="BV62:CB62"/>
    <mergeCell ref="BO61:BU61"/>
    <mergeCell ref="BO62:BU62"/>
    <mergeCell ref="CJ26:CP26"/>
    <mergeCell ref="CJ27:CP27"/>
    <mergeCell ref="CJ28:CP28"/>
    <mergeCell ref="CJ29:CP29"/>
    <mergeCell ref="CJ30:CP30"/>
    <mergeCell ref="CJ31:CP31"/>
    <mergeCell ref="CJ32:CP32"/>
    <mergeCell ref="CJ52:CP52"/>
    <mergeCell ref="CJ53:CP53"/>
    <mergeCell ref="CJ40:CP40"/>
    <mergeCell ref="CJ38:CP38"/>
    <mergeCell ref="CJ36:CP36"/>
    <mergeCell ref="CJ34:CP34"/>
    <mergeCell ref="CJ42:CP42"/>
    <mergeCell ref="BV48:CB48"/>
    <mergeCell ref="BV27:CB27"/>
    <mergeCell ref="BV28:CB28"/>
    <mergeCell ref="BV52:CB52"/>
    <mergeCell ref="BV53:CB53"/>
    <mergeCell ref="CX33:DB33"/>
    <mergeCell ref="CX34:DB34"/>
    <mergeCell ref="CX35:DB35"/>
    <mergeCell ref="CX36:DB36"/>
    <mergeCell ref="CX37:DB37"/>
    <mergeCell ref="CX38:DB38"/>
    <mergeCell ref="CX39:DB39"/>
    <mergeCell ref="CX40:DB40"/>
    <mergeCell ref="CX44:DB44"/>
    <mergeCell ref="CX46:DB46"/>
    <mergeCell ref="CX48:DB48"/>
    <mergeCell ref="CX50:DB50"/>
    <mergeCell ref="CX45:DB45"/>
    <mergeCell ref="CX53:DB53"/>
    <mergeCell ref="CX51:DB51"/>
    <mergeCell ref="CX42:DB42"/>
    <mergeCell ref="CX43:DB43"/>
    <mergeCell ref="CX49:DB49"/>
    <mergeCell ref="CX47:DB47"/>
    <mergeCell ref="CX52:DB52"/>
    <mergeCell ref="CX19:DB19"/>
    <mergeCell ref="CX20:DB20"/>
    <mergeCell ref="CX21:DB21"/>
    <mergeCell ref="CX22:DB22"/>
    <mergeCell ref="CX23:DB23"/>
    <mergeCell ref="CX24:DB24"/>
    <mergeCell ref="CX25:DB25"/>
    <mergeCell ref="CX26:DB26"/>
    <mergeCell ref="CX27:DB27"/>
    <mergeCell ref="CX28:DB28"/>
    <mergeCell ref="CX29:DB29"/>
    <mergeCell ref="CX30:DB30"/>
    <mergeCell ref="CX31:DB31"/>
    <mergeCell ref="CX32:DB32"/>
    <mergeCell ref="BV31:CB31"/>
    <mergeCell ref="BV32:CB32"/>
    <mergeCell ref="CC31:CI31"/>
    <mergeCell ref="CC32:CI32"/>
    <mergeCell ref="CQ32:CW32"/>
    <mergeCell ref="CQ19:CW19"/>
    <mergeCell ref="CQ20:CW20"/>
    <mergeCell ref="CQ21:CW21"/>
    <mergeCell ref="CQ22:CW22"/>
    <mergeCell ref="CQ23:CW23"/>
    <mergeCell ref="CQ24:CW24"/>
    <mergeCell ref="CQ25:CW25"/>
    <mergeCell ref="CJ19:CP19"/>
    <mergeCell ref="CJ20:CP20"/>
    <mergeCell ref="CJ21:CP21"/>
    <mergeCell ref="CJ22:CP22"/>
    <mergeCell ref="CJ23:CP23"/>
    <mergeCell ref="CJ24:CP24"/>
    <mergeCell ref="AT19:AZ19"/>
    <mergeCell ref="AT22:AZ22"/>
    <mergeCell ref="AM22:AS22"/>
    <mergeCell ref="BA23:BG23"/>
    <mergeCell ref="BA24:BG24"/>
    <mergeCell ref="BA25:BG25"/>
    <mergeCell ref="BA26:BG26"/>
    <mergeCell ref="BA29:BG29"/>
    <mergeCell ref="BA30:BG30"/>
    <mergeCell ref="AM21:AS21"/>
    <mergeCell ref="AM20:AS20"/>
    <mergeCell ref="AT20:AZ20"/>
    <mergeCell ref="AT24:AZ24"/>
    <mergeCell ref="AT23:AZ23"/>
    <mergeCell ref="AT21:AZ21"/>
    <mergeCell ref="AM23:AS23"/>
    <mergeCell ref="AM24:AS24"/>
    <mergeCell ref="CQ60:CW60"/>
    <mergeCell ref="CQ61:CW61"/>
    <mergeCell ref="CQ51:CW51"/>
    <mergeCell ref="CQ49:CW49"/>
    <mergeCell ref="CQ47:CW47"/>
    <mergeCell ref="CQ45:CW45"/>
    <mergeCell ref="CQ34:CW34"/>
    <mergeCell ref="CQ33:CW33"/>
    <mergeCell ref="CQ44:CW44"/>
    <mergeCell ref="CQ46:CW46"/>
    <mergeCell ref="CQ48:CW48"/>
    <mergeCell ref="CQ50:CW50"/>
    <mergeCell ref="CJ57:CP57"/>
    <mergeCell ref="CJ55:CP55"/>
    <mergeCell ref="CJ54:CP54"/>
    <mergeCell ref="CJ56:CP56"/>
    <mergeCell ref="CJ60:CP60"/>
    <mergeCell ref="CJ59:CP59"/>
    <mergeCell ref="CJ51:CP51"/>
    <mergeCell ref="CJ49:CP49"/>
    <mergeCell ref="CJ47:CP47"/>
    <mergeCell ref="CJ61:CP61"/>
    <mergeCell ref="CJ37:CP37"/>
    <mergeCell ref="CJ35:CP35"/>
    <mergeCell ref="CJ39:CP39"/>
    <mergeCell ref="CJ48:CP48"/>
    <mergeCell ref="CJ50:CP50"/>
    <mergeCell ref="CQ35:CW35"/>
    <mergeCell ref="CQ36:CW36"/>
    <mergeCell ref="CQ37:CW37"/>
    <mergeCell ref="CQ38:CW38"/>
    <mergeCell ref="CQ39:CW39"/>
    <mergeCell ref="CJ41:CP41"/>
    <mergeCell ref="CQ52:CW52"/>
    <mergeCell ref="CQ53:CW53"/>
    <mergeCell ref="CQ54:CW54"/>
    <mergeCell ref="CQ55:CW55"/>
    <mergeCell ref="AF70:AL70"/>
    <mergeCell ref="CJ69:CP69"/>
    <mergeCell ref="CJ71:CP71"/>
    <mergeCell ref="K66:Q66"/>
    <mergeCell ref="R66:X66"/>
    <mergeCell ref="Y66:AE66"/>
    <mergeCell ref="AF66:AL66"/>
    <mergeCell ref="AM66:AS66"/>
    <mergeCell ref="K65:Q65"/>
    <mergeCell ref="R65:X65"/>
    <mergeCell ref="Y65:AE65"/>
    <mergeCell ref="AF65:AL65"/>
    <mergeCell ref="AM65:AS65"/>
    <mergeCell ref="AT66:AZ66"/>
    <mergeCell ref="BA66:BG66"/>
    <mergeCell ref="AT65:AZ65"/>
    <mergeCell ref="BA65:BG65"/>
    <mergeCell ref="BH65:BN65"/>
    <mergeCell ref="BO65:BU65"/>
    <mergeCell ref="BV65:CB65"/>
    <mergeCell ref="CC65:CI65"/>
    <mergeCell ref="CJ65:CP65"/>
    <mergeCell ref="CJ43:CP43"/>
    <mergeCell ref="CJ45:CP45"/>
    <mergeCell ref="CJ44:CP44"/>
    <mergeCell ref="CJ46:CP46"/>
    <mergeCell ref="CQ59:CW59"/>
    <mergeCell ref="CQ69:CW69"/>
    <mergeCell ref="CQ70:CW70"/>
    <mergeCell ref="CQ71:CW71"/>
    <mergeCell ref="CC50:CI50"/>
    <mergeCell ref="AM52:AS52"/>
    <mergeCell ref="AM53:AS53"/>
    <mergeCell ref="CX56:DB56"/>
    <mergeCell ref="CX57:DB57"/>
    <mergeCell ref="CX59:DB59"/>
    <mergeCell ref="CX60:DB60"/>
    <mergeCell ref="CX65:DB65"/>
    <mergeCell ref="CX66:DB66"/>
    <mergeCell ref="CJ62:CP62"/>
    <mergeCell ref="CC62:CI62"/>
    <mergeCell ref="BV61:CB61"/>
    <mergeCell ref="AM70:AS70"/>
    <mergeCell ref="CX54:DB54"/>
    <mergeCell ref="CX55:DB55"/>
    <mergeCell ref="CQ65:CW65"/>
    <mergeCell ref="CQ66:CW66"/>
    <mergeCell ref="CQ56:CW56"/>
    <mergeCell ref="CQ57:CW57"/>
    <mergeCell ref="BA56:BG56"/>
    <mergeCell ref="BA57:BG57"/>
    <mergeCell ref="BA61:BG61"/>
    <mergeCell ref="BA62:BG62"/>
    <mergeCell ref="BH61:BN61"/>
    <mergeCell ref="BH62:BN62"/>
    <mergeCell ref="BH56:BN56"/>
    <mergeCell ref="BH57:BN57"/>
    <mergeCell ref="BA60:BG60"/>
    <mergeCell ref="CC61:CI61"/>
  </mergeCells>
  <conditionalFormatting sqref="K15 R15 Y15 AF15 AM15 AT15 BA15 BH15 BO15 BV15 CC15 CJ15 CQ15 CX15 AF17 AM17 CX69 CX71 CX61 CQ50 CC50 CJ50 AF19 AM19 AT19 AF21 AM21 AT21 CX52 CQ61">
    <cfRule type="expression" dxfId="132" priority="222">
      <formula>$K$11=7</formula>
    </cfRule>
  </conditionalFormatting>
  <conditionalFormatting sqref="K16:K72 R16:R72 Y16:Y72 AF22:AF72 AT24:AT72 CQ62:CQ72">
    <cfRule type="expression" dxfId="131" priority="34" stopIfTrue="1">
      <formula>K$11&gt;6</formula>
    </cfRule>
  </conditionalFormatting>
  <conditionalFormatting sqref="K16:K72 R67:R72 Y67:Y72 AF67:AF72 AT67:AT72 CQ67:CQ72 AM67:AM72">
    <cfRule type="expression" dxfId="130" priority="35">
      <formula>$K$11=7</formula>
    </cfRule>
  </conditionalFormatting>
  <conditionalFormatting sqref="K11:DB11">
    <cfRule type="cellIs" dxfId="129" priority="223" operator="equal">
      <formula>7</formula>
    </cfRule>
  </conditionalFormatting>
  <conditionalFormatting sqref="K15:DB15">
    <cfRule type="expression" dxfId="128" priority="224">
      <formula>"diasem($L$13)=7"</formula>
    </cfRule>
    <cfRule type="expression" dxfId="127" priority="221" stopIfTrue="1">
      <formula>K$11&gt;6</formula>
    </cfRule>
  </conditionalFormatting>
  <conditionalFormatting sqref="R16:R65 Y16:Y65">
    <cfRule type="expression" dxfId="126" priority="186">
      <formula>$K$11=7</formula>
    </cfRule>
  </conditionalFormatting>
  <conditionalFormatting sqref="AF16 AM16">
    <cfRule type="expression" dxfId="125" priority="193" stopIfTrue="1">
      <formula>AF$11&gt;6</formula>
    </cfRule>
  </conditionalFormatting>
  <conditionalFormatting sqref="AF16:AF17 AM16:AM17 AT16 BA16 BO16 BV16 CC16 CJ16 CQ16 BH16">
    <cfRule type="expression" dxfId="124" priority="194">
      <formula>$K$11=7</formula>
    </cfRule>
  </conditionalFormatting>
  <conditionalFormatting sqref="AF17 AM17 CX69 CX71">
    <cfRule type="expression" dxfId="123" priority="219" stopIfTrue="1">
      <formula>AF$11&gt;6</formula>
    </cfRule>
  </conditionalFormatting>
  <conditionalFormatting sqref="AF18">
    <cfRule type="expression" dxfId="122" priority="138" stopIfTrue="1">
      <formula>AF$11&gt;6</formula>
    </cfRule>
  </conditionalFormatting>
  <conditionalFormatting sqref="AF19 AM19 AT19 AF21 AM21 AT21 CX52 CC35 CJ35 CJ37">
    <cfRule type="expression" dxfId="121" priority="227" stopIfTrue="1">
      <formula>AI$11&gt;6</formula>
    </cfRule>
  </conditionalFormatting>
  <conditionalFormatting sqref="AF20">
    <cfRule type="expression" dxfId="120" priority="137" stopIfTrue="1">
      <formula>AF$11&gt;6</formula>
    </cfRule>
  </conditionalFormatting>
  <conditionalFormatting sqref="AM18">
    <cfRule type="expression" dxfId="119" priority="135" stopIfTrue="1">
      <formula>AM$11&gt;6</formula>
    </cfRule>
  </conditionalFormatting>
  <conditionalFormatting sqref="AM20">
    <cfRule type="expression" dxfId="118" priority="50" stopIfTrue="1">
      <formula>AM$11&gt;6</formula>
    </cfRule>
  </conditionalFormatting>
  <conditionalFormatting sqref="AM22:AM72">
    <cfRule type="expression" dxfId="117" priority="3" stopIfTrue="1">
      <formula>AM$11&gt;6</formula>
    </cfRule>
  </conditionalFormatting>
  <conditionalFormatting sqref="AT16:AT18">
    <cfRule type="expression" dxfId="116" priority="179" stopIfTrue="1">
      <formula>AT$11&gt;6</formula>
    </cfRule>
  </conditionalFormatting>
  <conditionalFormatting sqref="AT20 AT22">
    <cfRule type="expression" dxfId="115" priority="130" stopIfTrue="1">
      <formula>AT$11&gt;6</formula>
    </cfRule>
  </conditionalFormatting>
  <conditionalFormatting sqref="AT23 BA23">
    <cfRule type="expression" dxfId="114" priority="225" stopIfTrue="1">
      <formula>AY$11&gt;6</formula>
    </cfRule>
  </conditionalFormatting>
  <conditionalFormatting sqref="AT63:AT64 CQ63:CQ64 AF63:AF65 BA63:BA64 BH63:BH64 BO63:BO64 CC63:CC64 BV63:BV64 CJ63:CJ64 AM63:AM65">
    <cfRule type="expression" dxfId="113" priority="198">
      <formula>$K$11=7</formula>
    </cfRule>
  </conditionalFormatting>
  <conditionalFormatting sqref="BA16:BA22 BA24">
    <cfRule type="expression" dxfId="112" priority="128" stopIfTrue="1">
      <formula>BA$11&gt;6</formula>
    </cfRule>
  </conditionalFormatting>
  <conditionalFormatting sqref="BA25 BH25 BO25 BV25 BV33 CC33 CJ33 CQ33 CC44 CJ44 CQ44">
    <cfRule type="expression" dxfId="111" priority="228" stopIfTrue="1">
      <formula>BB$11&gt;6</formula>
    </cfRule>
  </conditionalFormatting>
  <conditionalFormatting sqref="BA26:BA28">
    <cfRule type="expression" dxfId="110" priority="127" stopIfTrue="1">
      <formula>BA$11&gt;6</formula>
    </cfRule>
  </conditionalFormatting>
  <conditionalFormatting sqref="BA29 BH29 BO29 BV29">
    <cfRule type="expression" dxfId="109" priority="230" stopIfTrue="1">
      <formula>BC$11&gt;6</formula>
    </cfRule>
  </conditionalFormatting>
  <conditionalFormatting sqref="BA30:BA72">
    <cfRule type="expression" dxfId="108" priority="30" stopIfTrue="1">
      <formula>BA$11&gt;6</formula>
    </cfRule>
  </conditionalFormatting>
  <conditionalFormatting sqref="BA58:BA60">
    <cfRule type="expression" dxfId="107" priority="118">
      <formula>$K$11=7</formula>
    </cfRule>
  </conditionalFormatting>
  <conditionalFormatting sqref="BA67:BA72">
    <cfRule type="expression" dxfId="106" priority="31">
      <formula>$K$11=7</formula>
    </cfRule>
  </conditionalFormatting>
  <conditionalFormatting sqref="BH16:BH24 BH26:BH28 BH30:BH72">
    <cfRule type="expression" dxfId="105" priority="26" stopIfTrue="1">
      <formula>BH$11&gt;6</formula>
    </cfRule>
  </conditionalFormatting>
  <conditionalFormatting sqref="BH67:BH72">
    <cfRule type="expression" dxfId="104" priority="27">
      <formula>$K$11=7</formula>
    </cfRule>
  </conditionalFormatting>
  <conditionalFormatting sqref="BO16:BO24 BO26:BO28 BO30:BO38">
    <cfRule type="expression" dxfId="103" priority="107" stopIfTrue="1">
      <formula>BO$11&gt;6</formula>
    </cfRule>
  </conditionalFormatting>
  <conditionalFormatting sqref="BO40:BO72">
    <cfRule type="expression" dxfId="102" priority="20" stopIfTrue="1">
      <formula>BO$11&gt;6</formula>
    </cfRule>
  </conditionalFormatting>
  <conditionalFormatting sqref="BO67:BO72">
    <cfRule type="expression" dxfId="101" priority="21">
      <formula>$K$11=7</formula>
    </cfRule>
  </conditionalFormatting>
  <conditionalFormatting sqref="BV16:BV24 BV26:BV28 BV30:BV32">
    <cfRule type="expression" dxfId="100" priority="105" stopIfTrue="1">
      <formula>BV$11&gt;6</formula>
    </cfRule>
  </conditionalFormatting>
  <conditionalFormatting sqref="BV34:BV38 BV40:BV41">
    <cfRule type="expression" dxfId="99" priority="100" stopIfTrue="1">
      <formula>BV$11&gt;6</formula>
    </cfRule>
  </conditionalFormatting>
  <conditionalFormatting sqref="BV41 CC41 CJ41">
    <cfRule type="expression" dxfId="98" priority="196">
      <formula>$K$11=7</formula>
    </cfRule>
  </conditionalFormatting>
  <conditionalFormatting sqref="BV43:BV72">
    <cfRule type="expression" dxfId="97" priority="10" stopIfTrue="1">
      <formula>BV$11&gt;6</formula>
    </cfRule>
  </conditionalFormatting>
  <conditionalFormatting sqref="BV67:BV72">
    <cfRule type="expression" dxfId="96" priority="11">
      <formula>$K$11=7</formula>
    </cfRule>
  </conditionalFormatting>
  <conditionalFormatting sqref="CC16:CC32 CC34">
    <cfRule type="expression" dxfId="95" priority="102" stopIfTrue="1">
      <formula>CC$11&gt;6</formula>
    </cfRule>
  </conditionalFormatting>
  <conditionalFormatting sqref="CC36:CC38 CC40:CC41 CC43">
    <cfRule type="expression" dxfId="94" priority="93" stopIfTrue="1">
      <formula>CC$11&gt;6</formula>
    </cfRule>
  </conditionalFormatting>
  <conditionalFormatting sqref="CC45:CC53 CC55 CC57:CC72">
    <cfRule type="expression" dxfId="93" priority="12" stopIfTrue="1">
      <formula>CC$11&gt;6</formula>
    </cfRule>
  </conditionalFormatting>
  <conditionalFormatting sqref="CC54 CJ54">
    <cfRule type="expression" dxfId="92" priority="2" stopIfTrue="1">
      <formula>CF$11&gt;6</formula>
    </cfRule>
  </conditionalFormatting>
  <conditionalFormatting sqref="CC56 CJ56">
    <cfRule type="expression" dxfId="91" priority="1" stopIfTrue="1">
      <formula>CF$11&gt;6</formula>
    </cfRule>
  </conditionalFormatting>
  <conditionalFormatting sqref="CC57:CC59">
    <cfRule type="expression" dxfId="90" priority="86">
      <formula>$K$11=7</formula>
    </cfRule>
  </conditionalFormatting>
  <conditionalFormatting sqref="CC67:CC72">
    <cfRule type="expression" dxfId="89" priority="13">
      <formula>$K$11=7</formula>
    </cfRule>
  </conditionalFormatting>
  <conditionalFormatting sqref="CJ16:CJ32 CJ34 CJ36">
    <cfRule type="expression" dxfId="88" priority="95" stopIfTrue="1">
      <formula>CJ$11&gt;6</formula>
    </cfRule>
  </conditionalFormatting>
  <conditionalFormatting sqref="CJ38 CJ40:CJ41 CJ43 CJ45">
    <cfRule type="expression" dxfId="87" priority="90" stopIfTrue="1">
      <formula>CJ$11&gt;6</formula>
    </cfRule>
  </conditionalFormatting>
  <conditionalFormatting sqref="CJ46 CQ46">
    <cfRule type="expression" dxfId="86" priority="5" stopIfTrue="1">
      <formula>CK$11&gt;6</formula>
    </cfRule>
  </conditionalFormatting>
  <conditionalFormatting sqref="CJ47">
    <cfRule type="expression" dxfId="85" priority="77" stopIfTrue="1">
      <formula>CJ$11&gt;6</formula>
    </cfRule>
  </conditionalFormatting>
  <conditionalFormatting sqref="CJ48 CQ48">
    <cfRule type="expression" dxfId="84" priority="4" stopIfTrue="1">
      <formula>CK$11&gt;6</formula>
    </cfRule>
  </conditionalFormatting>
  <conditionalFormatting sqref="CJ49:CJ53 CJ55 CJ57:CJ72">
    <cfRule type="expression" dxfId="83" priority="6" stopIfTrue="1">
      <formula>CJ$11&gt;6</formula>
    </cfRule>
  </conditionalFormatting>
  <conditionalFormatting sqref="CJ55 CJ57:CJ59">
    <cfRule type="expression" dxfId="82" priority="82">
      <formula>$K$11=7</formula>
    </cfRule>
  </conditionalFormatting>
  <conditionalFormatting sqref="CJ67:CJ72">
    <cfRule type="expression" dxfId="81" priority="7">
      <formula>$K$11=7</formula>
    </cfRule>
  </conditionalFormatting>
  <conditionalFormatting sqref="CQ16:CQ32 CQ34:CQ43 CQ45 CQ47">
    <cfRule type="expression" dxfId="80" priority="69" stopIfTrue="1">
      <formula>CQ$11&gt;6</formula>
    </cfRule>
  </conditionalFormatting>
  <conditionalFormatting sqref="CQ49:CQ60">
    <cfRule type="expression" dxfId="79" priority="54" stopIfTrue="1">
      <formula>CQ$11&gt;6</formula>
    </cfRule>
  </conditionalFormatting>
  <conditionalFormatting sqref="CQ58:CQ59 AT58:AT60 BH58:BH59 BO58:BO59 BV58:BV59">
    <cfRule type="expression" dxfId="78" priority="120">
      <formula>$K$11=7</formula>
    </cfRule>
  </conditionalFormatting>
  <conditionalFormatting sqref="CQ61 BO39 BV39 CC39 CJ39 BV42 CC42 CJ42">
    <cfRule type="expression" dxfId="77" priority="232" stopIfTrue="1">
      <formula>BS$11&gt;6</formula>
    </cfRule>
  </conditionalFormatting>
  <conditionalFormatting sqref="CX17:CX40">
    <cfRule type="expression" dxfId="76" priority="139" stopIfTrue="1">
      <formula>CX$11&gt;6</formula>
    </cfRule>
  </conditionalFormatting>
  <conditionalFormatting sqref="CX42:CX51">
    <cfRule type="expression" dxfId="75" priority="64" stopIfTrue="1">
      <formula>CX$11&gt;6</formula>
    </cfRule>
  </conditionalFormatting>
  <conditionalFormatting sqref="CX53:CX61">
    <cfRule type="expression" dxfId="74" priority="67" stopIfTrue="1">
      <formula>CX$11&gt;6</formula>
    </cfRule>
  </conditionalFormatting>
  <conditionalFormatting sqref="CX65:CX67">
    <cfRule type="expression" dxfId="73" priority="141" stopIfTrue="1">
      <formula>CX$11&gt;6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A5760-10EB-4968-B8B4-41C2D15DD5AF}">
  <dimension ref="A1:DX136"/>
  <sheetViews>
    <sheetView tabSelected="1" topLeftCell="CH58" zoomScale="70" zoomScaleNormal="70" workbookViewId="0">
      <selection activeCell="DL38" sqref="DL38:DR38"/>
    </sheetView>
  </sheetViews>
  <sheetFormatPr baseColWidth="10" defaultRowHeight="15" x14ac:dyDescent="0.25"/>
  <cols>
    <col min="1" max="1" width="6.7109375" customWidth="1"/>
    <col min="2" max="2" width="49.140625" style="27" customWidth="1"/>
    <col min="3" max="3" width="8.5703125" bestFit="1" customWidth="1"/>
    <col min="4" max="4" width="7.140625" bestFit="1" customWidth="1"/>
    <col min="5" max="5" width="16.140625" bestFit="1" customWidth="1"/>
    <col min="6" max="6" width="20.7109375" bestFit="1" customWidth="1"/>
    <col min="7" max="7" width="15.85546875" style="49" bestFit="1" customWidth="1"/>
    <col min="8" max="8" width="13.5703125" style="38" bestFit="1" customWidth="1"/>
    <col min="9" max="9" width="13.42578125" bestFit="1" customWidth="1"/>
    <col min="10" max="10" width="11.85546875" bestFit="1" customWidth="1"/>
    <col min="11" max="100" width="5.7109375" customWidth="1"/>
    <col min="101" max="102" width="5.7109375" style="4" customWidth="1"/>
    <col min="103" max="108" width="5.7109375" customWidth="1"/>
    <col min="109" max="109" width="5.7109375" style="4" customWidth="1"/>
    <col min="110" max="115" width="5.7109375" customWidth="1"/>
    <col min="116" max="116" width="5.5703125" style="4" customWidth="1"/>
    <col min="117" max="122" width="5.5703125" customWidth="1"/>
    <col min="123" max="123" width="25.28515625" bestFit="1" customWidth="1"/>
    <col min="124" max="124" width="22.42578125" style="16" bestFit="1" customWidth="1"/>
    <col min="126" max="126" width="27.7109375" bestFit="1" customWidth="1"/>
    <col min="191" max="191" width="6.7109375" customWidth="1"/>
    <col min="192" max="192" width="41.7109375" customWidth="1"/>
    <col min="193" max="193" width="7.7109375" customWidth="1"/>
    <col min="194" max="194" width="8.7109375" customWidth="1"/>
    <col min="195" max="195" width="13.140625" customWidth="1"/>
    <col min="196" max="196" width="14.28515625" customWidth="1"/>
    <col min="197" max="197" width="23.42578125" customWidth="1"/>
    <col min="447" max="447" width="6.7109375" customWidth="1"/>
    <col min="448" max="448" width="41.7109375" customWidth="1"/>
    <col min="449" max="449" width="7.7109375" customWidth="1"/>
    <col min="450" max="450" width="8.7109375" customWidth="1"/>
    <col min="451" max="451" width="13.140625" customWidth="1"/>
    <col min="452" max="452" width="14.28515625" customWidth="1"/>
    <col min="453" max="453" width="23.42578125" customWidth="1"/>
    <col min="703" max="703" width="6.7109375" customWidth="1"/>
    <col min="704" max="704" width="41.7109375" customWidth="1"/>
    <col min="705" max="705" width="7.7109375" customWidth="1"/>
    <col min="706" max="706" width="8.7109375" customWidth="1"/>
    <col min="707" max="707" width="13.140625" customWidth="1"/>
    <col min="708" max="708" width="14.28515625" customWidth="1"/>
    <col min="709" max="709" width="23.42578125" customWidth="1"/>
    <col min="959" max="959" width="6.7109375" customWidth="1"/>
    <col min="960" max="960" width="41.7109375" customWidth="1"/>
    <col min="961" max="961" width="7.7109375" customWidth="1"/>
    <col min="962" max="962" width="8.7109375" customWidth="1"/>
    <col min="963" max="963" width="13.140625" customWidth="1"/>
    <col min="964" max="964" width="14.28515625" customWidth="1"/>
    <col min="965" max="965" width="23.42578125" customWidth="1"/>
    <col min="1215" max="1215" width="6.7109375" customWidth="1"/>
    <col min="1216" max="1216" width="41.7109375" customWidth="1"/>
    <col min="1217" max="1217" width="7.7109375" customWidth="1"/>
    <col min="1218" max="1218" width="8.7109375" customWidth="1"/>
    <col min="1219" max="1219" width="13.140625" customWidth="1"/>
    <col min="1220" max="1220" width="14.28515625" customWidth="1"/>
    <col min="1221" max="1221" width="23.42578125" customWidth="1"/>
    <col min="1471" max="1471" width="6.7109375" customWidth="1"/>
    <col min="1472" max="1472" width="41.7109375" customWidth="1"/>
    <col min="1473" max="1473" width="7.7109375" customWidth="1"/>
    <col min="1474" max="1474" width="8.7109375" customWidth="1"/>
    <col min="1475" max="1475" width="13.140625" customWidth="1"/>
    <col min="1476" max="1476" width="14.28515625" customWidth="1"/>
    <col min="1477" max="1477" width="23.42578125" customWidth="1"/>
    <col min="1727" max="1727" width="6.7109375" customWidth="1"/>
    <col min="1728" max="1728" width="41.7109375" customWidth="1"/>
    <col min="1729" max="1729" width="7.7109375" customWidth="1"/>
    <col min="1730" max="1730" width="8.7109375" customWidth="1"/>
    <col min="1731" max="1731" width="13.140625" customWidth="1"/>
    <col min="1732" max="1732" width="14.28515625" customWidth="1"/>
    <col min="1733" max="1733" width="23.42578125" customWidth="1"/>
    <col min="1983" max="1983" width="6.7109375" customWidth="1"/>
    <col min="1984" max="1984" width="41.7109375" customWidth="1"/>
    <col min="1985" max="1985" width="7.7109375" customWidth="1"/>
    <col min="1986" max="1986" width="8.7109375" customWidth="1"/>
    <col min="1987" max="1987" width="13.140625" customWidth="1"/>
    <col min="1988" max="1988" width="14.28515625" customWidth="1"/>
    <col min="1989" max="1989" width="23.42578125" customWidth="1"/>
    <col min="2239" max="2239" width="6.7109375" customWidth="1"/>
    <col min="2240" max="2240" width="41.7109375" customWidth="1"/>
    <col min="2241" max="2241" width="7.7109375" customWidth="1"/>
    <col min="2242" max="2242" width="8.7109375" customWidth="1"/>
    <col min="2243" max="2243" width="13.140625" customWidth="1"/>
    <col min="2244" max="2244" width="14.28515625" customWidth="1"/>
    <col min="2245" max="2245" width="23.42578125" customWidth="1"/>
    <col min="2495" max="2495" width="6.7109375" customWidth="1"/>
    <col min="2496" max="2496" width="41.7109375" customWidth="1"/>
    <col min="2497" max="2497" width="7.7109375" customWidth="1"/>
    <col min="2498" max="2498" width="8.7109375" customWidth="1"/>
    <col min="2499" max="2499" width="13.140625" customWidth="1"/>
    <col min="2500" max="2500" width="14.28515625" customWidth="1"/>
    <col min="2501" max="2501" width="23.42578125" customWidth="1"/>
    <col min="2751" max="2751" width="6.7109375" customWidth="1"/>
    <col min="2752" max="2752" width="41.7109375" customWidth="1"/>
    <col min="2753" max="2753" width="7.7109375" customWidth="1"/>
    <col min="2754" max="2754" width="8.7109375" customWidth="1"/>
    <col min="2755" max="2755" width="13.140625" customWidth="1"/>
    <col min="2756" max="2756" width="14.28515625" customWidth="1"/>
    <col min="2757" max="2757" width="23.42578125" customWidth="1"/>
    <col min="3007" max="3007" width="6.7109375" customWidth="1"/>
    <col min="3008" max="3008" width="41.7109375" customWidth="1"/>
    <col min="3009" max="3009" width="7.7109375" customWidth="1"/>
    <col min="3010" max="3010" width="8.7109375" customWidth="1"/>
    <col min="3011" max="3011" width="13.140625" customWidth="1"/>
    <col min="3012" max="3012" width="14.28515625" customWidth="1"/>
    <col min="3013" max="3013" width="23.42578125" customWidth="1"/>
    <col min="3263" max="3263" width="6.7109375" customWidth="1"/>
    <col min="3264" max="3264" width="41.7109375" customWidth="1"/>
    <col min="3265" max="3265" width="7.7109375" customWidth="1"/>
    <col min="3266" max="3266" width="8.7109375" customWidth="1"/>
    <col min="3267" max="3267" width="13.140625" customWidth="1"/>
    <col min="3268" max="3268" width="14.28515625" customWidth="1"/>
    <col min="3269" max="3269" width="23.42578125" customWidth="1"/>
    <col min="3519" max="3519" width="6.7109375" customWidth="1"/>
    <col min="3520" max="3520" width="41.7109375" customWidth="1"/>
    <col min="3521" max="3521" width="7.7109375" customWidth="1"/>
    <col min="3522" max="3522" width="8.7109375" customWidth="1"/>
    <col min="3523" max="3523" width="13.140625" customWidth="1"/>
    <col min="3524" max="3524" width="14.28515625" customWidth="1"/>
    <col min="3525" max="3525" width="23.42578125" customWidth="1"/>
    <col min="3775" max="3775" width="6.7109375" customWidth="1"/>
    <col min="3776" max="3776" width="41.7109375" customWidth="1"/>
    <col min="3777" max="3777" width="7.7109375" customWidth="1"/>
    <col min="3778" max="3778" width="8.7109375" customWidth="1"/>
    <col min="3779" max="3779" width="13.140625" customWidth="1"/>
    <col min="3780" max="3780" width="14.28515625" customWidth="1"/>
    <col min="3781" max="3781" width="23.42578125" customWidth="1"/>
    <col min="4031" max="4031" width="6.7109375" customWidth="1"/>
    <col min="4032" max="4032" width="41.7109375" customWidth="1"/>
    <col min="4033" max="4033" width="7.7109375" customWidth="1"/>
    <col min="4034" max="4034" width="8.7109375" customWidth="1"/>
    <col min="4035" max="4035" width="13.140625" customWidth="1"/>
    <col min="4036" max="4036" width="14.28515625" customWidth="1"/>
    <col min="4037" max="4037" width="23.42578125" customWidth="1"/>
    <col min="4287" max="4287" width="6.7109375" customWidth="1"/>
    <col min="4288" max="4288" width="41.7109375" customWidth="1"/>
    <col min="4289" max="4289" width="7.7109375" customWidth="1"/>
    <col min="4290" max="4290" width="8.7109375" customWidth="1"/>
    <col min="4291" max="4291" width="13.140625" customWidth="1"/>
    <col min="4292" max="4292" width="14.28515625" customWidth="1"/>
    <col min="4293" max="4293" width="23.42578125" customWidth="1"/>
    <col min="4543" max="4543" width="6.7109375" customWidth="1"/>
    <col min="4544" max="4544" width="41.7109375" customWidth="1"/>
    <col min="4545" max="4545" width="7.7109375" customWidth="1"/>
    <col min="4546" max="4546" width="8.7109375" customWidth="1"/>
    <col min="4547" max="4547" width="13.140625" customWidth="1"/>
    <col min="4548" max="4548" width="14.28515625" customWidth="1"/>
    <col min="4549" max="4549" width="23.42578125" customWidth="1"/>
    <col min="4799" max="4799" width="6.7109375" customWidth="1"/>
    <col min="4800" max="4800" width="41.7109375" customWidth="1"/>
    <col min="4801" max="4801" width="7.7109375" customWidth="1"/>
    <col min="4802" max="4802" width="8.7109375" customWidth="1"/>
    <col min="4803" max="4803" width="13.140625" customWidth="1"/>
    <col min="4804" max="4804" width="14.28515625" customWidth="1"/>
    <col min="4805" max="4805" width="23.42578125" customWidth="1"/>
    <col min="5055" max="5055" width="6.7109375" customWidth="1"/>
    <col min="5056" max="5056" width="41.7109375" customWidth="1"/>
    <col min="5057" max="5057" width="7.7109375" customWidth="1"/>
    <col min="5058" max="5058" width="8.7109375" customWidth="1"/>
    <col min="5059" max="5059" width="13.140625" customWidth="1"/>
    <col min="5060" max="5060" width="14.28515625" customWidth="1"/>
    <col min="5061" max="5061" width="23.42578125" customWidth="1"/>
    <col min="5311" max="5311" width="6.7109375" customWidth="1"/>
    <col min="5312" max="5312" width="41.7109375" customWidth="1"/>
    <col min="5313" max="5313" width="7.7109375" customWidth="1"/>
    <col min="5314" max="5314" width="8.7109375" customWidth="1"/>
    <col min="5315" max="5315" width="13.140625" customWidth="1"/>
    <col min="5316" max="5316" width="14.28515625" customWidth="1"/>
    <col min="5317" max="5317" width="23.42578125" customWidth="1"/>
    <col min="5567" max="5567" width="6.7109375" customWidth="1"/>
    <col min="5568" max="5568" width="41.7109375" customWidth="1"/>
    <col min="5569" max="5569" width="7.7109375" customWidth="1"/>
    <col min="5570" max="5570" width="8.7109375" customWidth="1"/>
    <col min="5571" max="5571" width="13.140625" customWidth="1"/>
    <col min="5572" max="5572" width="14.28515625" customWidth="1"/>
    <col min="5573" max="5573" width="23.42578125" customWidth="1"/>
    <col min="5823" max="5823" width="6.7109375" customWidth="1"/>
    <col min="5824" max="5824" width="41.7109375" customWidth="1"/>
    <col min="5825" max="5825" width="7.7109375" customWidth="1"/>
    <col min="5826" max="5826" width="8.7109375" customWidth="1"/>
    <col min="5827" max="5827" width="13.140625" customWidth="1"/>
    <col min="5828" max="5828" width="14.28515625" customWidth="1"/>
    <col min="5829" max="5829" width="23.42578125" customWidth="1"/>
    <col min="6079" max="6079" width="6.7109375" customWidth="1"/>
    <col min="6080" max="6080" width="41.7109375" customWidth="1"/>
    <col min="6081" max="6081" width="7.7109375" customWidth="1"/>
    <col min="6082" max="6082" width="8.7109375" customWidth="1"/>
    <col min="6083" max="6083" width="13.140625" customWidth="1"/>
    <col min="6084" max="6084" width="14.28515625" customWidth="1"/>
    <col min="6085" max="6085" width="23.42578125" customWidth="1"/>
    <col min="6335" max="6335" width="6.7109375" customWidth="1"/>
    <col min="6336" max="6336" width="41.7109375" customWidth="1"/>
    <col min="6337" max="6337" width="7.7109375" customWidth="1"/>
    <col min="6338" max="6338" width="8.7109375" customWidth="1"/>
    <col min="6339" max="6339" width="13.140625" customWidth="1"/>
    <col min="6340" max="6340" width="14.28515625" customWidth="1"/>
    <col min="6341" max="6341" width="23.42578125" customWidth="1"/>
    <col min="6591" max="6591" width="6.7109375" customWidth="1"/>
    <col min="6592" max="6592" width="41.7109375" customWidth="1"/>
    <col min="6593" max="6593" width="7.7109375" customWidth="1"/>
    <col min="6594" max="6594" width="8.7109375" customWidth="1"/>
    <col min="6595" max="6595" width="13.140625" customWidth="1"/>
    <col min="6596" max="6596" width="14.28515625" customWidth="1"/>
    <col min="6597" max="6597" width="23.42578125" customWidth="1"/>
    <col min="6847" max="6847" width="6.7109375" customWidth="1"/>
    <col min="6848" max="6848" width="41.7109375" customWidth="1"/>
    <col min="6849" max="6849" width="7.7109375" customWidth="1"/>
    <col min="6850" max="6850" width="8.7109375" customWidth="1"/>
    <col min="6851" max="6851" width="13.140625" customWidth="1"/>
    <col min="6852" max="6852" width="14.28515625" customWidth="1"/>
    <col min="6853" max="6853" width="23.42578125" customWidth="1"/>
    <col min="7103" max="7103" width="6.7109375" customWidth="1"/>
    <col min="7104" max="7104" width="41.7109375" customWidth="1"/>
    <col min="7105" max="7105" width="7.7109375" customWidth="1"/>
    <col min="7106" max="7106" width="8.7109375" customWidth="1"/>
    <col min="7107" max="7107" width="13.140625" customWidth="1"/>
    <col min="7108" max="7108" width="14.28515625" customWidth="1"/>
    <col min="7109" max="7109" width="23.42578125" customWidth="1"/>
    <col min="7359" max="7359" width="6.7109375" customWidth="1"/>
    <col min="7360" max="7360" width="41.7109375" customWidth="1"/>
    <col min="7361" max="7361" width="7.7109375" customWidth="1"/>
    <col min="7362" max="7362" width="8.7109375" customWidth="1"/>
    <col min="7363" max="7363" width="13.140625" customWidth="1"/>
    <col min="7364" max="7364" width="14.28515625" customWidth="1"/>
    <col min="7365" max="7365" width="23.42578125" customWidth="1"/>
    <col min="7615" max="7615" width="6.7109375" customWidth="1"/>
    <col min="7616" max="7616" width="41.7109375" customWidth="1"/>
    <col min="7617" max="7617" width="7.7109375" customWidth="1"/>
    <col min="7618" max="7618" width="8.7109375" customWidth="1"/>
    <col min="7619" max="7619" width="13.140625" customWidth="1"/>
    <col min="7620" max="7620" width="14.28515625" customWidth="1"/>
    <col min="7621" max="7621" width="23.42578125" customWidth="1"/>
    <col min="7871" max="7871" width="6.7109375" customWidth="1"/>
    <col min="7872" max="7872" width="41.7109375" customWidth="1"/>
    <col min="7873" max="7873" width="7.7109375" customWidth="1"/>
    <col min="7874" max="7874" width="8.7109375" customWidth="1"/>
    <col min="7875" max="7875" width="13.140625" customWidth="1"/>
    <col min="7876" max="7876" width="14.28515625" customWidth="1"/>
    <col min="7877" max="7877" width="23.42578125" customWidth="1"/>
    <col min="8127" max="8127" width="6.7109375" customWidth="1"/>
    <col min="8128" max="8128" width="41.7109375" customWidth="1"/>
    <col min="8129" max="8129" width="7.7109375" customWidth="1"/>
    <col min="8130" max="8130" width="8.7109375" customWidth="1"/>
    <col min="8131" max="8131" width="13.140625" customWidth="1"/>
    <col min="8132" max="8132" width="14.28515625" customWidth="1"/>
    <col min="8133" max="8133" width="23.42578125" customWidth="1"/>
    <col min="8383" max="8383" width="6.7109375" customWidth="1"/>
    <col min="8384" max="8384" width="41.7109375" customWidth="1"/>
    <col min="8385" max="8385" width="7.7109375" customWidth="1"/>
    <col min="8386" max="8386" width="8.7109375" customWidth="1"/>
    <col min="8387" max="8387" width="13.140625" customWidth="1"/>
    <col min="8388" max="8388" width="14.28515625" customWidth="1"/>
    <col min="8389" max="8389" width="23.42578125" customWidth="1"/>
    <col min="8639" max="8639" width="6.7109375" customWidth="1"/>
    <col min="8640" max="8640" width="41.7109375" customWidth="1"/>
    <col min="8641" max="8641" width="7.7109375" customWidth="1"/>
    <col min="8642" max="8642" width="8.7109375" customWidth="1"/>
    <col min="8643" max="8643" width="13.140625" customWidth="1"/>
    <col min="8644" max="8644" width="14.28515625" customWidth="1"/>
    <col min="8645" max="8645" width="23.42578125" customWidth="1"/>
    <col min="8895" max="8895" width="6.7109375" customWidth="1"/>
    <col min="8896" max="8896" width="41.7109375" customWidth="1"/>
    <col min="8897" max="8897" width="7.7109375" customWidth="1"/>
    <col min="8898" max="8898" width="8.7109375" customWidth="1"/>
    <col min="8899" max="8899" width="13.140625" customWidth="1"/>
    <col min="8900" max="8900" width="14.28515625" customWidth="1"/>
    <col min="8901" max="8901" width="23.42578125" customWidth="1"/>
    <col min="9151" max="9151" width="6.7109375" customWidth="1"/>
    <col min="9152" max="9152" width="41.7109375" customWidth="1"/>
    <col min="9153" max="9153" width="7.7109375" customWidth="1"/>
    <col min="9154" max="9154" width="8.7109375" customWidth="1"/>
    <col min="9155" max="9155" width="13.140625" customWidth="1"/>
    <col min="9156" max="9156" width="14.28515625" customWidth="1"/>
    <col min="9157" max="9157" width="23.42578125" customWidth="1"/>
    <col min="9407" max="9407" width="6.7109375" customWidth="1"/>
    <col min="9408" max="9408" width="41.7109375" customWidth="1"/>
    <col min="9409" max="9409" width="7.7109375" customWidth="1"/>
    <col min="9410" max="9410" width="8.7109375" customWidth="1"/>
    <col min="9411" max="9411" width="13.140625" customWidth="1"/>
    <col min="9412" max="9412" width="14.28515625" customWidth="1"/>
    <col min="9413" max="9413" width="23.42578125" customWidth="1"/>
    <col min="9663" max="9663" width="6.7109375" customWidth="1"/>
    <col min="9664" max="9664" width="41.7109375" customWidth="1"/>
    <col min="9665" max="9665" width="7.7109375" customWidth="1"/>
    <col min="9666" max="9666" width="8.7109375" customWidth="1"/>
    <col min="9667" max="9667" width="13.140625" customWidth="1"/>
    <col min="9668" max="9668" width="14.28515625" customWidth="1"/>
    <col min="9669" max="9669" width="23.42578125" customWidth="1"/>
    <col min="9919" max="9919" width="6.7109375" customWidth="1"/>
    <col min="9920" max="9920" width="41.7109375" customWidth="1"/>
    <col min="9921" max="9921" width="7.7109375" customWidth="1"/>
    <col min="9922" max="9922" width="8.7109375" customWidth="1"/>
    <col min="9923" max="9923" width="13.140625" customWidth="1"/>
    <col min="9924" max="9924" width="14.28515625" customWidth="1"/>
    <col min="9925" max="9925" width="23.42578125" customWidth="1"/>
    <col min="10175" max="10175" width="6.7109375" customWidth="1"/>
    <col min="10176" max="10176" width="41.7109375" customWidth="1"/>
    <col min="10177" max="10177" width="7.7109375" customWidth="1"/>
    <col min="10178" max="10178" width="8.7109375" customWidth="1"/>
    <col min="10179" max="10179" width="13.140625" customWidth="1"/>
    <col min="10180" max="10180" width="14.28515625" customWidth="1"/>
    <col min="10181" max="10181" width="23.42578125" customWidth="1"/>
    <col min="10431" max="10431" width="6.7109375" customWidth="1"/>
    <col min="10432" max="10432" width="41.7109375" customWidth="1"/>
    <col min="10433" max="10433" width="7.7109375" customWidth="1"/>
    <col min="10434" max="10434" width="8.7109375" customWidth="1"/>
    <col min="10435" max="10435" width="13.140625" customWidth="1"/>
    <col min="10436" max="10436" width="14.28515625" customWidth="1"/>
    <col min="10437" max="10437" width="23.42578125" customWidth="1"/>
    <col min="10687" max="10687" width="6.7109375" customWidth="1"/>
    <col min="10688" max="10688" width="41.7109375" customWidth="1"/>
    <col min="10689" max="10689" width="7.7109375" customWidth="1"/>
    <col min="10690" max="10690" width="8.7109375" customWidth="1"/>
    <col min="10691" max="10691" width="13.140625" customWidth="1"/>
    <col min="10692" max="10692" width="14.28515625" customWidth="1"/>
    <col min="10693" max="10693" width="23.42578125" customWidth="1"/>
    <col min="10943" max="10943" width="6.7109375" customWidth="1"/>
    <col min="10944" max="10944" width="41.7109375" customWidth="1"/>
    <col min="10945" max="10945" width="7.7109375" customWidth="1"/>
    <col min="10946" max="10946" width="8.7109375" customWidth="1"/>
    <col min="10947" max="10947" width="13.140625" customWidth="1"/>
    <col min="10948" max="10948" width="14.28515625" customWidth="1"/>
    <col min="10949" max="10949" width="23.42578125" customWidth="1"/>
    <col min="11199" max="11199" width="6.7109375" customWidth="1"/>
    <col min="11200" max="11200" width="41.7109375" customWidth="1"/>
    <col min="11201" max="11201" width="7.7109375" customWidth="1"/>
    <col min="11202" max="11202" width="8.7109375" customWidth="1"/>
    <col min="11203" max="11203" width="13.140625" customWidth="1"/>
    <col min="11204" max="11204" width="14.28515625" customWidth="1"/>
    <col min="11205" max="11205" width="23.42578125" customWidth="1"/>
    <col min="11455" max="11455" width="6.7109375" customWidth="1"/>
    <col min="11456" max="11456" width="41.7109375" customWidth="1"/>
    <col min="11457" max="11457" width="7.7109375" customWidth="1"/>
    <col min="11458" max="11458" width="8.7109375" customWidth="1"/>
    <col min="11459" max="11459" width="13.140625" customWidth="1"/>
    <col min="11460" max="11460" width="14.28515625" customWidth="1"/>
    <col min="11461" max="11461" width="23.42578125" customWidth="1"/>
    <col min="11711" max="11711" width="6.7109375" customWidth="1"/>
    <col min="11712" max="11712" width="41.7109375" customWidth="1"/>
    <col min="11713" max="11713" width="7.7109375" customWidth="1"/>
    <col min="11714" max="11714" width="8.7109375" customWidth="1"/>
    <col min="11715" max="11715" width="13.140625" customWidth="1"/>
    <col min="11716" max="11716" width="14.28515625" customWidth="1"/>
    <col min="11717" max="11717" width="23.42578125" customWidth="1"/>
    <col min="11967" max="11967" width="6.7109375" customWidth="1"/>
    <col min="11968" max="11968" width="41.7109375" customWidth="1"/>
    <col min="11969" max="11969" width="7.7109375" customWidth="1"/>
    <col min="11970" max="11970" width="8.7109375" customWidth="1"/>
    <col min="11971" max="11971" width="13.140625" customWidth="1"/>
    <col min="11972" max="11972" width="14.28515625" customWidth="1"/>
    <col min="11973" max="11973" width="23.42578125" customWidth="1"/>
    <col min="12223" max="12223" width="6.7109375" customWidth="1"/>
    <col min="12224" max="12224" width="41.7109375" customWidth="1"/>
    <col min="12225" max="12225" width="7.7109375" customWidth="1"/>
    <col min="12226" max="12226" width="8.7109375" customWidth="1"/>
    <col min="12227" max="12227" width="13.140625" customWidth="1"/>
    <col min="12228" max="12228" width="14.28515625" customWidth="1"/>
    <col min="12229" max="12229" width="23.42578125" customWidth="1"/>
    <col min="12479" max="12479" width="6.7109375" customWidth="1"/>
    <col min="12480" max="12480" width="41.7109375" customWidth="1"/>
    <col min="12481" max="12481" width="7.7109375" customWidth="1"/>
    <col min="12482" max="12482" width="8.7109375" customWidth="1"/>
    <col min="12483" max="12483" width="13.140625" customWidth="1"/>
    <col min="12484" max="12484" width="14.28515625" customWidth="1"/>
    <col min="12485" max="12485" width="23.42578125" customWidth="1"/>
    <col min="12735" max="12735" width="6.7109375" customWidth="1"/>
    <col min="12736" max="12736" width="41.7109375" customWidth="1"/>
    <col min="12737" max="12737" width="7.7109375" customWidth="1"/>
    <col min="12738" max="12738" width="8.7109375" customWidth="1"/>
    <col min="12739" max="12739" width="13.140625" customWidth="1"/>
    <col min="12740" max="12740" width="14.28515625" customWidth="1"/>
    <col min="12741" max="12741" width="23.42578125" customWidth="1"/>
    <col min="12991" max="12991" width="6.7109375" customWidth="1"/>
    <col min="12992" max="12992" width="41.7109375" customWidth="1"/>
    <col min="12993" max="12993" width="7.7109375" customWidth="1"/>
    <col min="12994" max="12994" width="8.7109375" customWidth="1"/>
    <col min="12995" max="12995" width="13.140625" customWidth="1"/>
    <col min="12996" max="12996" width="14.28515625" customWidth="1"/>
    <col min="12997" max="12997" width="23.42578125" customWidth="1"/>
    <col min="13247" max="13247" width="6.7109375" customWidth="1"/>
    <col min="13248" max="13248" width="41.7109375" customWidth="1"/>
    <col min="13249" max="13249" width="7.7109375" customWidth="1"/>
    <col min="13250" max="13250" width="8.7109375" customWidth="1"/>
    <col min="13251" max="13251" width="13.140625" customWidth="1"/>
    <col min="13252" max="13252" width="14.28515625" customWidth="1"/>
    <col min="13253" max="13253" width="23.42578125" customWidth="1"/>
    <col min="13503" max="13503" width="6.7109375" customWidth="1"/>
    <col min="13504" max="13504" width="41.7109375" customWidth="1"/>
    <col min="13505" max="13505" width="7.7109375" customWidth="1"/>
    <col min="13506" max="13506" width="8.7109375" customWidth="1"/>
    <col min="13507" max="13507" width="13.140625" customWidth="1"/>
    <col min="13508" max="13508" width="14.28515625" customWidth="1"/>
    <col min="13509" max="13509" width="23.42578125" customWidth="1"/>
    <col min="13759" max="13759" width="6.7109375" customWidth="1"/>
    <col min="13760" max="13760" width="41.7109375" customWidth="1"/>
    <col min="13761" max="13761" width="7.7109375" customWidth="1"/>
    <col min="13762" max="13762" width="8.7109375" customWidth="1"/>
    <col min="13763" max="13763" width="13.140625" customWidth="1"/>
    <col min="13764" max="13764" width="14.28515625" customWidth="1"/>
    <col min="13765" max="13765" width="23.42578125" customWidth="1"/>
    <col min="14015" max="14015" width="6.7109375" customWidth="1"/>
    <col min="14016" max="14016" width="41.7109375" customWidth="1"/>
    <col min="14017" max="14017" width="7.7109375" customWidth="1"/>
    <col min="14018" max="14018" width="8.7109375" customWidth="1"/>
    <col min="14019" max="14019" width="13.140625" customWidth="1"/>
    <col min="14020" max="14020" width="14.28515625" customWidth="1"/>
    <col min="14021" max="14021" width="23.42578125" customWidth="1"/>
    <col min="14271" max="14271" width="6.7109375" customWidth="1"/>
    <col min="14272" max="14272" width="41.7109375" customWidth="1"/>
    <col min="14273" max="14273" width="7.7109375" customWidth="1"/>
    <col min="14274" max="14274" width="8.7109375" customWidth="1"/>
    <col min="14275" max="14275" width="13.140625" customWidth="1"/>
    <col min="14276" max="14276" width="14.28515625" customWidth="1"/>
    <col min="14277" max="14277" width="23.42578125" customWidth="1"/>
    <col min="14527" max="14527" width="6.7109375" customWidth="1"/>
    <col min="14528" max="14528" width="41.7109375" customWidth="1"/>
    <col min="14529" max="14529" width="7.7109375" customWidth="1"/>
    <col min="14530" max="14530" width="8.7109375" customWidth="1"/>
    <col min="14531" max="14531" width="13.140625" customWidth="1"/>
    <col min="14532" max="14532" width="14.28515625" customWidth="1"/>
    <col min="14533" max="14533" width="23.42578125" customWidth="1"/>
    <col min="14783" max="14783" width="6.7109375" customWidth="1"/>
    <col min="14784" max="14784" width="41.7109375" customWidth="1"/>
    <col min="14785" max="14785" width="7.7109375" customWidth="1"/>
    <col min="14786" max="14786" width="8.7109375" customWidth="1"/>
    <col min="14787" max="14787" width="13.140625" customWidth="1"/>
    <col min="14788" max="14788" width="14.28515625" customWidth="1"/>
    <col min="14789" max="14789" width="23.42578125" customWidth="1"/>
    <col min="15039" max="15039" width="6.7109375" customWidth="1"/>
    <col min="15040" max="15040" width="41.7109375" customWidth="1"/>
    <col min="15041" max="15041" width="7.7109375" customWidth="1"/>
    <col min="15042" max="15042" width="8.7109375" customWidth="1"/>
    <col min="15043" max="15043" width="13.140625" customWidth="1"/>
    <col min="15044" max="15044" width="14.28515625" customWidth="1"/>
    <col min="15045" max="15045" width="23.42578125" customWidth="1"/>
    <col min="15295" max="15295" width="6.7109375" customWidth="1"/>
    <col min="15296" max="15296" width="41.7109375" customWidth="1"/>
    <col min="15297" max="15297" width="7.7109375" customWidth="1"/>
    <col min="15298" max="15298" width="8.7109375" customWidth="1"/>
    <col min="15299" max="15299" width="13.140625" customWidth="1"/>
    <col min="15300" max="15300" width="14.28515625" customWidth="1"/>
    <col min="15301" max="15301" width="23.42578125" customWidth="1"/>
    <col min="15551" max="15551" width="6.7109375" customWidth="1"/>
    <col min="15552" max="15552" width="41.7109375" customWidth="1"/>
    <col min="15553" max="15553" width="7.7109375" customWidth="1"/>
    <col min="15554" max="15554" width="8.7109375" customWidth="1"/>
    <col min="15555" max="15555" width="13.140625" customWidth="1"/>
    <col min="15556" max="15556" width="14.28515625" customWidth="1"/>
    <col min="15557" max="15557" width="23.42578125" customWidth="1"/>
    <col min="15807" max="15807" width="6.7109375" customWidth="1"/>
    <col min="15808" max="15808" width="41.7109375" customWidth="1"/>
    <col min="15809" max="15809" width="7.7109375" customWidth="1"/>
    <col min="15810" max="15810" width="8.7109375" customWidth="1"/>
    <col min="15811" max="15811" width="13.140625" customWidth="1"/>
    <col min="15812" max="15812" width="14.28515625" customWidth="1"/>
    <col min="15813" max="15813" width="23.42578125" customWidth="1"/>
    <col min="16063" max="16063" width="6.7109375" customWidth="1"/>
    <col min="16064" max="16064" width="41.7109375" customWidth="1"/>
    <col min="16065" max="16065" width="7.7109375" customWidth="1"/>
    <col min="16066" max="16066" width="8.7109375" customWidth="1"/>
    <col min="16067" max="16067" width="13.140625" customWidth="1"/>
    <col min="16068" max="16068" width="14.28515625" customWidth="1"/>
    <col min="16069" max="16069" width="23.42578125" customWidth="1"/>
  </cols>
  <sheetData>
    <row r="1" spans="1:122" x14ac:dyDescent="0.25">
      <c r="A1" s="1"/>
      <c r="B1" s="2"/>
      <c r="C1" s="3"/>
      <c r="D1" s="3"/>
      <c r="E1" s="3"/>
      <c r="F1" s="3"/>
      <c r="G1" s="59"/>
      <c r="H1" s="120" t="s">
        <v>66</v>
      </c>
      <c r="I1" s="121"/>
    </row>
    <row r="2" spans="1:122" x14ac:dyDescent="0.25">
      <c r="A2" s="1"/>
      <c r="B2" s="2"/>
      <c r="C2" s="3"/>
      <c r="D2" s="3"/>
      <c r="E2" s="3"/>
      <c r="F2" s="3"/>
      <c r="G2" s="60"/>
      <c r="H2" s="122" t="s">
        <v>76</v>
      </c>
      <c r="I2" s="123"/>
    </row>
    <row r="3" spans="1:122" x14ac:dyDescent="0.25">
      <c r="A3" s="1"/>
      <c r="B3" s="2"/>
      <c r="C3" s="3"/>
      <c r="D3" s="3"/>
      <c r="E3" s="3"/>
      <c r="F3" s="3"/>
      <c r="G3" s="61"/>
      <c r="H3" s="122" t="s">
        <v>77</v>
      </c>
      <c r="I3" s="123"/>
    </row>
    <row r="4" spans="1:122" ht="15.75" thickBot="1" x14ac:dyDescent="0.3">
      <c r="A4" s="1"/>
      <c r="B4" s="2"/>
      <c r="C4" s="3"/>
      <c r="D4" s="3"/>
      <c r="E4" s="3"/>
      <c r="F4" s="3"/>
      <c r="G4" s="62"/>
      <c r="H4" s="124" t="s">
        <v>78</v>
      </c>
      <c r="I4" s="125"/>
    </row>
    <row r="5" spans="1:122" x14ac:dyDescent="0.25">
      <c r="A5" s="1"/>
      <c r="B5" s="2"/>
      <c r="C5" s="3"/>
      <c r="D5" s="3"/>
      <c r="E5" s="3"/>
      <c r="F5" s="3"/>
      <c r="G5"/>
      <c r="H5" s="64"/>
      <c r="J5" t="s">
        <v>0</v>
      </c>
    </row>
    <row r="6" spans="1:122" x14ac:dyDescent="0.25">
      <c r="A6" s="1"/>
      <c r="B6" s="2"/>
      <c r="C6" s="3"/>
      <c r="D6" s="3"/>
      <c r="E6" s="3"/>
      <c r="F6" s="3"/>
      <c r="G6" s="169" t="s">
        <v>1</v>
      </c>
      <c r="H6" s="169"/>
      <c r="I6" s="5">
        <v>45125</v>
      </c>
      <c r="J6" s="5">
        <v>45139</v>
      </c>
    </row>
    <row r="7" spans="1:122" x14ac:dyDescent="0.25">
      <c r="A7" s="1"/>
      <c r="B7" s="2"/>
      <c r="C7" s="3"/>
      <c r="D7" s="3"/>
      <c r="E7" s="3"/>
      <c r="F7" s="3"/>
      <c r="G7" s="169" t="s">
        <v>2</v>
      </c>
      <c r="H7" s="169"/>
      <c r="I7" s="5">
        <v>45131</v>
      </c>
    </row>
    <row r="8" spans="1:122" x14ac:dyDescent="0.25">
      <c r="A8" s="1"/>
      <c r="B8" s="2"/>
      <c r="C8" s="3"/>
      <c r="D8" s="3"/>
      <c r="E8" s="3"/>
      <c r="F8" s="3"/>
      <c r="G8" s="169" t="s">
        <v>3</v>
      </c>
      <c r="H8" s="169"/>
      <c r="I8" s="6">
        <v>96</v>
      </c>
    </row>
    <row r="9" spans="1:122" x14ac:dyDescent="0.25">
      <c r="A9" s="7" t="s">
        <v>4</v>
      </c>
      <c r="B9" s="8"/>
      <c r="C9" s="9"/>
      <c r="D9" s="9"/>
      <c r="E9" s="9"/>
      <c r="F9" s="9"/>
      <c r="G9" s="44"/>
      <c r="H9" s="65"/>
    </row>
    <row r="10" spans="1:122" ht="34.5" customHeight="1" x14ac:dyDescent="0.25">
      <c r="A10" s="170" t="s">
        <v>5</v>
      </c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22" x14ac:dyDescent="0.25">
      <c r="A11" s="7" t="s">
        <v>6</v>
      </c>
      <c r="B11" s="8"/>
      <c r="C11" s="9"/>
      <c r="D11" s="9"/>
      <c r="E11" s="9"/>
      <c r="F11" s="9"/>
      <c r="G11" s="44"/>
      <c r="H11" s="65"/>
      <c r="K11" s="10">
        <v>1</v>
      </c>
      <c r="L11" s="10">
        <v>2</v>
      </c>
      <c r="M11" s="10">
        <v>3</v>
      </c>
      <c r="N11" s="10">
        <v>4</v>
      </c>
      <c r="O11" s="10">
        <v>5</v>
      </c>
      <c r="P11" s="10">
        <v>6</v>
      </c>
      <c r="Q11" s="10">
        <v>7</v>
      </c>
      <c r="R11" s="10">
        <v>1</v>
      </c>
      <c r="S11" s="10">
        <v>2</v>
      </c>
      <c r="T11" s="10">
        <v>3</v>
      </c>
      <c r="U11" s="10">
        <v>4</v>
      </c>
      <c r="V11" s="10">
        <v>5</v>
      </c>
      <c r="W11" s="10">
        <v>6</v>
      </c>
      <c r="X11" s="10">
        <v>7</v>
      </c>
      <c r="Y11" s="10">
        <v>1</v>
      </c>
      <c r="Z11" s="10">
        <v>2</v>
      </c>
      <c r="AA11" s="10">
        <v>3</v>
      </c>
      <c r="AB11" s="10">
        <v>4</v>
      </c>
      <c r="AC11" s="10">
        <v>5</v>
      </c>
      <c r="AD11" s="10">
        <v>6</v>
      </c>
      <c r="AE11" s="10">
        <v>7</v>
      </c>
      <c r="AF11" s="10">
        <v>1</v>
      </c>
      <c r="AG11" s="10">
        <v>2</v>
      </c>
      <c r="AH11" s="10">
        <v>3</v>
      </c>
      <c r="AI11" s="10">
        <v>4</v>
      </c>
      <c r="AJ11" s="10">
        <v>5</v>
      </c>
      <c r="AK11" s="10">
        <v>6</v>
      </c>
      <c r="AL11" s="10">
        <v>7</v>
      </c>
      <c r="AM11" s="10">
        <v>1</v>
      </c>
      <c r="AN11" s="10">
        <v>2</v>
      </c>
      <c r="AO11" s="10">
        <v>3</v>
      </c>
      <c r="AP11" s="10">
        <v>4</v>
      </c>
      <c r="AQ11" s="10">
        <v>5</v>
      </c>
      <c r="AR11" s="10">
        <v>6</v>
      </c>
      <c r="AS11" s="10">
        <v>7</v>
      </c>
      <c r="AT11" s="10">
        <v>1</v>
      </c>
      <c r="AU11" s="10">
        <v>2</v>
      </c>
      <c r="AV11" s="10">
        <v>3</v>
      </c>
      <c r="AW11" s="10">
        <v>4</v>
      </c>
      <c r="AX11" s="10">
        <v>5</v>
      </c>
      <c r="AY11" s="10">
        <v>6</v>
      </c>
      <c r="AZ11" s="10">
        <v>7</v>
      </c>
      <c r="BA11" s="10">
        <v>1</v>
      </c>
      <c r="BB11" s="10">
        <v>2</v>
      </c>
      <c r="BC11" s="10">
        <v>3</v>
      </c>
      <c r="BD11" s="10">
        <v>4</v>
      </c>
      <c r="BE11" s="10">
        <v>5</v>
      </c>
      <c r="BF11" s="10">
        <v>6</v>
      </c>
      <c r="BG11" s="10">
        <v>7</v>
      </c>
      <c r="BH11" s="10">
        <v>1</v>
      </c>
      <c r="BI11" s="10">
        <v>2</v>
      </c>
      <c r="BJ11" s="10">
        <v>3</v>
      </c>
      <c r="BK11" s="10">
        <v>4</v>
      </c>
      <c r="BL11" s="10">
        <v>5</v>
      </c>
      <c r="BM11" s="10">
        <v>6</v>
      </c>
      <c r="BN11" s="10">
        <v>7</v>
      </c>
      <c r="BO11" s="10">
        <v>1</v>
      </c>
      <c r="BP11" s="10">
        <v>2</v>
      </c>
      <c r="BQ11" s="10">
        <v>3</v>
      </c>
      <c r="BR11" s="10">
        <v>4</v>
      </c>
      <c r="BS11" s="10">
        <v>5</v>
      </c>
      <c r="BT11" s="10">
        <v>6</v>
      </c>
      <c r="BU11" s="10">
        <v>7</v>
      </c>
      <c r="BV11" s="10">
        <v>1</v>
      </c>
      <c r="BW11" s="10">
        <v>2</v>
      </c>
      <c r="BX11" s="10">
        <v>3</v>
      </c>
      <c r="BY11" s="10">
        <v>4</v>
      </c>
      <c r="BZ11" s="10">
        <v>5</v>
      </c>
      <c r="CA11" s="10">
        <v>6</v>
      </c>
      <c r="CB11" s="10">
        <v>7</v>
      </c>
      <c r="CC11" s="10">
        <v>1</v>
      </c>
      <c r="CD11" s="10">
        <v>2</v>
      </c>
      <c r="CE11" s="10">
        <v>3</v>
      </c>
      <c r="CF11" s="10">
        <v>4</v>
      </c>
      <c r="CG11" s="10">
        <v>5</v>
      </c>
      <c r="CH11" s="10">
        <v>6</v>
      </c>
      <c r="CI11" s="10">
        <v>7</v>
      </c>
      <c r="CJ11" s="10">
        <v>1</v>
      </c>
      <c r="CK11" s="10">
        <v>2</v>
      </c>
      <c r="CL11" s="10">
        <v>3</v>
      </c>
      <c r="CM11" s="10">
        <v>4</v>
      </c>
      <c r="CN11" s="10">
        <v>5</v>
      </c>
      <c r="CO11" s="10">
        <v>6</v>
      </c>
      <c r="CP11" s="10">
        <v>7</v>
      </c>
      <c r="CQ11" s="10">
        <v>1</v>
      </c>
      <c r="CR11" s="10">
        <v>2</v>
      </c>
      <c r="CS11" s="10">
        <v>3</v>
      </c>
      <c r="CT11" s="10">
        <v>4</v>
      </c>
      <c r="CU11" s="10">
        <v>5</v>
      </c>
      <c r="CV11" s="10">
        <v>6</v>
      </c>
      <c r="CW11" s="10">
        <v>7</v>
      </c>
      <c r="CX11" s="10">
        <v>1</v>
      </c>
      <c r="CY11" s="10">
        <v>2</v>
      </c>
      <c r="CZ11" s="10">
        <v>3</v>
      </c>
      <c r="DA11" s="10">
        <v>4</v>
      </c>
      <c r="DB11" s="10">
        <v>5</v>
      </c>
      <c r="DC11" s="10">
        <v>6</v>
      </c>
      <c r="DD11" s="10">
        <v>7</v>
      </c>
      <c r="DE11" s="10">
        <v>1</v>
      </c>
      <c r="DF11" s="10">
        <v>2</v>
      </c>
      <c r="DG11" s="10">
        <v>3</v>
      </c>
      <c r="DH11" s="10">
        <v>4</v>
      </c>
      <c r="DI11" s="10">
        <v>5</v>
      </c>
      <c r="DJ11" s="10">
        <v>6</v>
      </c>
      <c r="DK11" s="10">
        <v>7</v>
      </c>
      <c r="DL11" s="10">
        <v>1</v>
      </c>
      <c r="DM11" s="10">
        <v>2</v>
      </c>
      <c r="DN11" s="10">
        <v>3</v>
      </c>
      <c r="DO11" s="10">
        <v>4</v>
      </c>
      <c r="DP11" s="10">
        <v>5</v>
      </c>
      <c r="DQ11" s="10">
        <v>6</v>
      </c>
      <c r="DR11" s="10">
        <v>7</v>
      </c>
    </row>
    <row r="12" spans="1:122" ht="15.75" thickBot="1" x14ac:dyDescent="0.3">
      <c r="A12" s="7" t="s">
        <v>7</v>
      </c>
      <c r="B12" s="11">
        <v>45139</v>
      </c>
      <c r="C12" s="9"/>
      <c r="D12" s="9"/>
      <c r="E12" s="9"/>
      <c r="F12" s="9"/>
      <c r="G12" s="44"/>
      <c r="H12" s="65"/>
    </row>
    <row r="13" spans="1:122" ht="15.75" thickBot="1" x14ac:dyDescent="0.3">
      <c r="A13" s="7" t="s">
        <v>8</v>
      </c>
      <c r="B13" s="8"/>
      <c r="C13" s="9"/>
      <c r="D13" s="9"/>
      <c r="E13" s="33">
        <v>1729699839</v>
      </c>
      <c r="F13" s="12"/>
      <c r="G13" s="45"/>
      <c r="H13" s="66"/>
      <c r="K13" s="166" t="s">
        <v>80</v>
      </c>
      <c r="L13" s="167"/>
      <c r="M13" s="167"/>
      <c r="N13" s="167"/>
      <c r="O13" s="167"/>
      <c r="P13" s="167"/>
      <c r="Q13" s="168"/>
      <c r="R13" s="166" t="s">
        <v>81</v>
      </c>
      <c r="S13" s="167"/>
      <c r="T13" s="167"/>
      <c r="U13" s="167"/>
      <c r="V13" s="167"/>
      <c r="W13" s="167"/>
      <c r="X13" s="168"/>
      <c r="Y13" s="166" t="s">
        <v>82</v>
      </c>
      <c r="Z13" s="167"/>
      <c r="AA13" s="167"/>
      <c r="AB13" s="167"/>
      <c r="AC13" s="167"/>
      <c r="AD13" s="167"/>
      <c r="AE13" s="168"/>
      <c r="AF13" s="166" t="s">
        <v>83</v>
      </c>
      <c r="AG13" s="167"/>
      <c r="AH13" s="167"/>
      <c r="AI13" s="167"/>
      <c r="AJ13" s="167"/>
      <c r="AK13" s="167"/>
      <c r="AL13" s="168"/>
      <c r="AM13" s="166" t="s">
        <v>84</v>
      </c>
      <c r="AN13" s="167"/>
      <c r="AO13" s="167"/>
      <c r="AP13" s="167"/>
      <c r="AQ13" s="167"/>
      <c r="AR13" s="167"/>
      <c r="AS13" s="168"/>
      <c r="AT13" s="166" t="s">
        <v>85</v>
      </c>
      <c r="AU13" s="167"/>
      <c r="AV13" s="167"/>
      <c r="AW13" s="167"/>
      <c r="AX13" s="167"/>
      <c r="AY13" s="167"/>
      <c r="AZ13" s="168"/>
      <c r="BA13" s="166" t="s">
        <v>86</v>
      </c>
      <c r="BB13" s="167"/>
      <c r="BC13" s="167"/>
      <c r="BD13" s="167"/>
      <c r="BE13" s="167"/>
      <c r="BF13" s="167"/>
      <c r="BG13" s="168"/>
      <c r="BH13" s="166" t="s">
        <v>87</v>
      </c>
      <c r="BI13" s="167"/>
      <c r="BJ13" s="167"/>
      <c r="BK13" s="167"/>
      <c r="BL13" s="167"/>
      <c r="BM13" s="167"/>
      <c r="BN13" s="168"/>
      <c r="BO13" s="166" t="s">
        <v>88</v>
      </c>
      <c r="BP13" s="167"/>
      <c r="BQ13" s="167"/>
      <c r="BR13" s="167"/>
      <c r="BS13" s="167"/>
      <c r="BT13" s="167"/>
      <c r="BU13" s="168"/>
      <c r="BV13" s="166" t="s">
        <v>89</v>
      </c>
      <c r="BW13" s="167"/>
      <c r="BX13" s="167"/>
      <c r="BY13" s="167"/>
      <c r="BZ13" s="167"/>
      <c r="CA13" s="167"/>
      <c r="CB13" s="168"/>
      <c r="CC13" s="166" t="s">
        <v>90</v>
      </c>
      <c r="CD13" s="167"/>
      <c r="CE13" s="167"/>
      <c r="CF13" s="167"/>
      <c r="CG13" s="167"/>
      <c r="CH13" s="167"/>
      <c r="CI13" s="168"/>
      <c r="CJ13" s="166" t="s">
        <v>91</v>
      </c>
      <c r="CK13" s="167"/>
      <c r="CL13" s="167"/>
      <c r="CM13" s="167"/>
      <c r="CN13" s="167"/>
      <c r="CO13" s="167"/>
      <c r="CP13" s="168"/>
      <c r="CQ13" s="166" t="s">
        <v>92</v>
      </c>
      <c r="CR13" s="167"/>
      <c r="CS13" s="167"/>
      <c r="CT13" s="167"/>
      <c r="CU13" s="167"/>
      <c r="CV13" s="167"/>
      <c r="CW13" s="168"/>
      <c r="CX13" s="166" t="s">
        <v>93</v>
      </c>
      <c r="CY13" s="167"/>
      <c r="CZ13" s="167"/>
      <c r="DA13" s="167"/>
      <c r="DB13" s="167"/>
      <c r="DC13" s="167"/>
      <c r="DD13" s="168"/>
      <c r="DE13" s="166" t="s">
        <v>124</v>
      </c>
      <c r="DF13" s="167"/>
      <c r="DG13" s="167"/>
      <c r="DH13" s="167"/>
      <c r="DI13" s="167"/>
      <c r="DJ13" s="167"/>
      <c r="DK13" s="168"/>
      <c r="DL13" s="166" t="s">
        <v>138</v>
      </c>
      <c r="DM13" s="167"/>
      <c r="DN13" s="167"/>
      <c r="DO13" s="167"/>
      <c r="DP13" s="167"/>
      <c r="DQ13" s="167"/>
      <c r="DR13" s="168"/>
    </row>
    <row r="14" spans="1:122" ht="15.75" thickBot="1" x14ac:dyDescent="0.3">
      <c r="A14" s="159" t="s">
        <v>9</v>
      </c>
      <c r="B14" s="159"/>
      <c r="C14" s="159"/>
      <c r="D14" s="159"/>
      <c r="E14" s="159"/>
      <c r="F14" s="159"/>
      <c r="G14" s="159"/>
      <c r="H14" s="159"/>
      <c r="I14" s="159"/>
      <c r="J14" s="160"/>
      <c r="K14" s="161" t="s">
        <v>10</v>
      </c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3"/>
      <c r="AP14" s="161" t="s">
        <v>11</v>
      </c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3"/>
      <c r="BT14" s="161" t="s">
        <v>12</v>
      </c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74" t="s">
        <v>13</v>
      </c>
      <c r="CZ14" s="175"/>
      <c r="DA14" s="175"/>
      <c r="DB14" s="175"/>
      <c r="DC14" s="175"/>
      <c r="DD14" s="175"/>
      <c r="DE14" s="175"/>
      <c r="DF14" s="175"/>
      <c r="DG14" s="175"/>
      <c r="DH14" s="175"/>
      <c r="DI14" s="175"/>
      <c r="DJ14" s="175"/>
      <c r="DK14" s="175"/>
      <c r="DL14" s="175"/>
      <c r="DM14" s="175"/>
      <c r="DN14" s="175"/>
      <c r="DO14" s="175"/>
      <c r="DP14" s="175"/>
      <c r="DQ14" s="175"/>
      <c r="DR14" s="175"/>
    </row>
    <row r="15" spans="1:122" s="16" customFormat="1" ht="33.75" x14ac:dyDescent="0.25">
      <c r="A15" s="13" t="s">
        <v>14</v>
      </c>
      <c r="B15" s="14" t="s">
        <v>15</v>
      </c>
      <c r="C15" s="13" t="s">
        <v>16</v>
      </c>
      <c r="D15" s="13" t="s">
        <v>17</v>
      </c>
      <c r="E15" s="13" t="s">
        <v>18</v>
      </c>
      <c r="F15" s="13" t="s">
        <v>19</v>
      </c>
      <c r="G15" s="46" t="s">
        <v>67</v>
      </c>
      <c r="H15" s="67" t="s">
        <v>68</v>
      </c>
      <c r="I15" s="15" t="s">
        <v>20</v>
      </c>
      <c r="J15" s="71" t="s">
        <v>79</v>
      </c>
      <c r="K15" s="78">
        <v>1</v>
      </c>
      <c r="L15" s="81">
        <v>2</v>
      </c>
      <c r="M15" s="81">
        <v>3</v>
      </c>
      <c r="N15" s="81">
        <v>4</v>
      </c>
      <c r="O15" s="81">
        <v>5</v>
      </c>
      <c r="P15" s="81">
        <v>6</v>
      </c>
      <c r="Q15" s="82">
        <v>7</v>
      </c>
      <c r="R15" s="78">
        <v>8</v>
      </c>
      <c r="S15" s="81">
        <v>9</v>
      </c>
      <c r="T15" s="81">
        <v>10</v>
      </c>
      <c r="U15" s="81">
        <v>11</v>
      </c>
      <c r="V15" s="81">
        <v>12</v>
      </c>
      <c r="W15" s="81">
        <v>13</v>
      </c>
      <c r="X15" s="82">
        <v>14</v>
      </c>
      <c r="Y15" s="78">
        <v>15</v>
      </c>
      <c r="Z15" s="81">
        <v>16</v>
      </c>
      <c r="AA15" s="81">
        <v>17</v>
      </c>
      <c r="AB15" s="81">
        <v>18</v>
      </c>
      <c r="AC15" s="81">
        <v>19</v>
      </c>
      <c r="AD15" s="81">
        <v>20</v>
      </c>
      <c r="AE15" s="82">
        <v>21</v>
      </c>
      <c r="AF15" s="78">
        <v>22</v>
      </c>
      <c r="AG15" s="81">
        <v>23</v>
      </c>
      <c r="AH15" s="81">
        <v>24</v>
      </c>
      <c r="AI15" s="81">
        <v>25</v>
      </c>
      <c r="AJ15" s="81">
        <v>26</v>
      </c>
      <c r="AK15" s="81">
        <v>27</v>
      </c>
      <c r="AL15" s="82">
        <v>28</v>
      </c>
      <c r="AM15" s="78">
        <v>29</v>
      </c>
      <c r="AN15" s="81">
        <v>30</v>
      </c>
      <c r="AO15" s="81">
        <v>31</v>
      </c>
      <c r="AP15" s="81">
        <v>32</v>
      </c>
      <c r="AQ15" s="81">
        <v>33</v>
      </c>
      <c r="AR15" s="81">
        <v>34</v>
      </c>
      <c r="AS15" s="82">
        <v>35</v>
      </c>
      <c r="AT15" s="78">
        <v>36</v>
      </c>
      <c r="AU15" s="81">
        <v>37</v>
      </c>
      <c r="AV15" s="81">
        <v>38</v>
      </c>
      <c r="AW15" s="81">
        <v>39</v>
      </c>
      <c r="AX15" s="81">
        <v>40</v>
      </c>
      <c r="AY15" s="81">
        <v>41</v>
      </c>
      <c r="AZ15" s="82">
        <v>42</v>
      </c>
      <c r="BA15" s="78">
        <v>43</v>
      </c>
      <c r="BB15" s="81">
        <v>44</v>
      </c>
      <c r="BC15" s="81">
        <v>45</v>
      </c>
      <c r="BD15" s="81">
        <v>46</v>
      </c>
      <c r="BE15" s="81">
        <v>47</v>
      </c>
      <c r="BF15" s="81">
        <v>48</v>
      </c>
      <c r="BG15" s="82">
        <v>49</v>
      </c>
      <c r="BH15" s="78">
        <v>50</v>
      </c>
      <c r="BI15" s="81">
        <v>51</v>
      </c>
      <c r="BJ15" s="81">
        <v>52</v>
      </c>
      <c r="BK15" s="81">
        <v>53</v>
      </c>
      <c r="BL15" s="81">
        <v>54</v>
      </c>
      <c r="BM15" s="81">
        <v>55</v>
      </c>
      <c r="BN15" s="82">
        <v>56</v>
      </c>
      <c r="BO15" s="78">
        <v>57</v>
      </c>
      <c r="BP15" s="81">
        <v>58</v>
      </c>
      <c r="BQ15" s="81">
        <v>59</v>
      </c>
      <c r="BR15" s="81">
        <v>60</v>
      </c>
      <c r="BS15" s="81">
        <v>61</v>
      </c>
      <c r="BT15" s="81">
        <v>62</v>
      </c>
      <c r="BU15" s="82">
        <v>63</v>
      </c>
      <c r="BV15" s="78">
        <v>64</v>
      </c>
      <c r="BW15" s="81">
        <v>65</v>
      </c>
      <c r="BX15" s="81">
        <v>66</v>
      </c>
      <c r="BY15" s="81">
        <v>67</v>
      </c>
      <c r="BZ15" s="81">
        <v>68</v>
      </c>
      <c r="CA15" s="81">
        <v>69</v>
      </c>
      <c r="CB15" s="82">
        <v>70</v>
      </c>
      <c r="CC15" s="78">
        <v>71</v>
      </c>
      <c r="CD15" s="81">
        <v>72</v>
      </c>
      <c r="CE15" s="81">
        <v>73</v>
      </c>
      <c r="CF15" s="81">
        <v>74</v>
      </c>
      <c r="CG15" s="81">
        <v>75</v>
      </c>
      <c r="CH15" s="81">
        <v>76</v>
      </c>
      <c r="CI15" s="82">
        <v>77</v>
      </c>
      <c r="CJ15" s="78">
        <v>78</v>
      </c>
      <c r="CK15" s="81">
        <v>79</v>
      </c>
      <c r="CL15" s="81">
        <v>80</v>
      </c>
      <c r="CM15" s="81">
        <v>81</v>
      </c>
      <c r="CN15" s="81">
        <v>82</v>
      </c>
      <c r="CO15" s="81">
        <v>83</v>
      </c>
      <c r="CP15" s="82">
        <v>84</v>
      </c>
      <c r="CQ15" s="78">
        <v>85</v>
      </c>
      <c r="CR15" s="81">
        <v>86</v>
      </c>
      <c r="CS15" s="81">
        <v>87</v>
      </c>
      <c r="CT15" s="81">
        <v>88</v>
      </c>
      <c r="CU15" s="81">
        <v>89</v>
      </c>
      <c r="CV15" s="81">
        <v>90</v>
      </c>
      <c r="CW15" s="82">
        <v>91</v>
      </c>
      <c r="CX15" s="78">
        <v>92</v>
      </c>
      <c r="CY15" s="79">
        <v>93</v>
      </c>
      <c r="CZ15" s="79">
        <v>94</v>
      </c>
      <c r="DA15" s="79">
        <v>95</v>
      </c>
      <c r="DB15" s="79">
        <v>96</v>
      </c>
      <c r="DC15" s="79">
        <v>96</v>
      </c>
      <c r="DD15" s="80">
        <v>96</v>
      </c>
      <c r="DE15" s="78">
        <v>97</v>
      </c>
      <c r="DF15" s="79">
        <v>98</v>
      </c>
      <c r="DG15" s="79">
        <v>99</v>
      </c>
      <c r="DH15" s="79">
        <v>100</v>
      </c>
      <c r="DI15" s="79">
        <v>101</v>
      </c>
      <c r="DJ15" s="79">
        <v>102</v>
      </c>
      <c r="DK15" s="80">
        <v>103</v>
      </c>
      <c r="DL15" s="78">
        <v>104</v>
      </c>
      <c r="DM15" s="79">
        <v>105</v>
      </c>
      <c r="DN15" s="79">
        <v>106</v>
      </c>
      <c r="DO15" s="79">
        <v>107</v>
      </c>
      <c r="DP15" s="79">
        <v>108</v>
      </c>
      <c r="DQ15" s="79">
        <v>109</v>
      </c>
      <c r="DR15" s="80">
        <v>107</v>
      </c>
    </row>
    <row r="16" spans="1:122" x14ac:dyDescent="0.25">
      <c r="A16" s="73">
        <v>1</v>
      </c>
      <c r="B16" s="105" t="s">
        <v>21</v>
      </c>
      <c r="C16" s="106"/>
      <c r="D16" s="106"/>
      <c r="E16" s="106"/>
      <c r="F16" s="106"/>
      <c r="G16" s="106"/>
      <c r="H16" s="106"/>
      <c r="I16" s="106"/>
      <c r="J16" s="106"/>
      <c r="K16" s="88"/>
      <c r="L16" s="89"/>
      <c r="M16" s="89"/>
      <c r="N16" s="89"/>
      <c r="O16" s="89"/>
      <c r="P16" s="89"/>
      <c r="Q16" s="90"/>
      <c r="R16" s="88"/>
      <c r="S16" s="89"/>
      <c r="T16" s="89"/>
      <c r="U16" s="89"/>
      <c r="V16" s="89"/>
      <c r="W16" s="89"/>
      <c r="X16" s="90"/>
      <c r="Y16" s="88"/>
      <c r="Z16" s="89"/>
      <c r="AA16" s="89"/>
      <c r="AB16" s="89"/>
      <c r="AC16" s="89"/>
      <c r="AD16" s="89"/>
      <c r="AE16" s="90"/>
      <c r="AF16" s="88"/>
      <c r="AG16" s="89"/>
      <c r="AH16" s="89"/>
      <c r="AI16" s="89"/>
      <c r="AJ16" s="89"/>
      <c r="AK16" s="89"/>
      <c r="AL16" s="90"/>
      <c r="AM16" s="88"/>
      <c r="AN16" s="89"/>
      <c r="AO16" s="89"/>
      <c r="AP16" s="89"/>
      <c r="AQ16" s="89"/>
      <c r="AR16" s="89"/>
      <c r="AS16" s="90"/>
      <c r="AT16" s="88"/>
      <c r="AU16" s="89"/>
      <c r="AV16" s="89"/>
      <c r="AW16" s="89"/>
      <c r="AX16" s="89"/>
      <c r="AY16" s="89"/>
      <c r="AZ16" s="90"/>
      <c r="BA16" s="88"/>
      <c r="BB16" s="89"/>
      <c r="BC16" s="89"/>
      <c r="BD16" s="89"/>
      <c r="BE16" s="89"/>
      <c r="BF16" s="89"/>
      <c r="BG16" s="90"/>
      <c r="BH16" s="88"/>
      <c r="BI16" s="89"/>
      <c r="BJ16" s="89"/>
      <c r="BK16" s="89"/>
      <c r="BL16" s="89"/>
      <c r="BM16" s="89"/>
      <c r="BN16" s="90"/>
      <c r="BO16" s="88"/>
      <c r="BP16" s="89"/>
      <c r="BQ16" s="89"/>
      <c r="BR16" s="89"/>
      <c r="BS16" s="89"/>
      <c r="BT16" s="89"/>
      <c r="BU16" s="90"/>
      <c r="BV16" s="88"/>
      <c r="BW16" s="89"/>
      <c r="BX16" s="89"/>
      <c r="BY16" s="89"/>
      <c r="BZ16" s="89"/>
      <c r="CA16" s="89"/>
      <c r="CB16" s="90"/>
      <c r="CC16" s="88"/>
      <c r="CD16" s="89"/>
      <c r="CE16" s="89"/>
      <c r="CF16" s="89"/>
      <c r="CG16" s="89"/>
      <c r="CH16" s="89"/>
      <c r="CI16" s="90"/>
      <c r="CJ16" s="88"/>
      <c r="CK16" s="89"/>
      <c r="CL16" s="89"/>
      <c r="CM16" s="89"/>
      <c r="CN16" s="89"/>
      <c r="CO16" s="89"/>
      <c r="CP16" s="90"/>
      <c r="CQ16" s="88"/>
      <c r="CR16" s="89"/>
      <c r="CS16" s="89"/>
      <c r="CT16" s="89"/>
      <c r="CU16" s="89"/>
      <c r="CV16" s="89"/>
      <c r="CW16" s="90"/>
      <c r="CX16" s="171"/>
      <c r="CY16" s="172"/>
      <c r="CZ16" s="172"/>
      <c r="DA16" s="172"/>
      <c r="DB16" s="172"/>
      <c r="DC16" s="172"/>
      <c r="DD16" s="173"/>
      <c r="DE16" s="171"/>
      <c r="DF16" s="172"/>
      <c r="DG16" s="172"/>
      <c r="DH16" s="172"/>
      <c r="DI16" s="172"/>
      <c r="DJ16" s="172"/>
      <c r="DK16" s="173"/>
      <c r="DL16" s="171"/>
      <c r="DM16" s="172"/>
      <c r="DN16" s="172"/>
      <c r="DO16" s="172"/>
      <c r="DP16" s="172"/>
      <c r="DQ16" s="172"/>
      <c r="DR16" s="173"/>
    </row>
    <row r="17" spans="1:128" x14ac:dyDescent="0.25">
      <c r="A17" s="147" t="s">
        <v>102</v>
      </c>
      <c r="B17" s="157" t="s">
        <v>37</v>
      </c>
      <c r="C17" s="147" t="s">
        <v>59</v>
      </c>
      <c r="D17" s="147">
        <v>172.38</v>
      </c>
      <c r="E17" s="149">
        <v>21518</v>
      </c>
      <c r="F17" s="156">
        <f t="shared" ref="F17:F37" si="0">ROUND(+D17*E17,0)</f>
        <v>3709273</v>
      </c>
      <c r="G17" s="112">
        <f>SUM(K18:DB18)</f>
        <v>3709273</v>
      </c>
      <c r="H17" s="114">
        <f>G17/F17</f>
        <v>1</v>
      </c>
      <c r="I17" s="116">
        <v>1</v>
      </c>
      <c r="J17" s="116">
        <v>7</v>
      </c>
      <c r="K17" s="88"/>
      <c r="L17" s="89"/>
      <c r="M17" s="89"/>
      <c r="N17" s="89"/>
      <c r="O17" s="89"/>
      <c r="P17" s="89"/>
      <c r="Q17" s="90"/>
      <c r="R17" s="88"/>
      <c r="S17" s="89"/>
      <c r="T17" s="89"/>
      <c r="U17" s="89"/>
      <c r="V17" s="89"/>
      <c r="W17" s="89"/>
      <c r="X17" s="90"/>
      <c r="Y17" s="88"/>
      <c r="Z17" s="89"/>
      <c r="AA17" s="89"/>
      <c r="AB17" s="89"/>
      <c r="AC17" s="89"/>
      <c r="AD17" s="89"/>
      <c r="AE17" s="90"/>
      <c r="AF17" s="85">
        <v>2151800</v>
      </c>
      <c r="AG17" s="86"/>
      <c r="AH17" s="86"/>
      <c r="AI17" s="86"/>
      <c r="AJ17" s="86"/>
      <c r="AK17" s="86"/>
      <c r="AL17" s="87"/>
      <c r="AM17" s="85">
        <v>2151800</v>
      </c>
      <c r="AN17" s="86"/>
      <c r="AO17" s="86"/>
      <c r="AP17" s="86"/>
      <c r="AQ17" s="86"/>
      <c r="AR17" s="86"/>
      <c r="AS17" s="87"/>
      <c r="AT17" s="88"/>
      <c r="AU17" s="89"/>
      <c r="AV17" s="89"/>
      <c r="AW17" s="89"/>
      <c r="AX17" s="89"/>
      <c r="AY17" s="89"/>
      <c r="AZ17" s="90"/>
      <c r="BA17" s="88"/>
      <c r="BB17" s="89"/>
      <c r="BC17" s="89"/>
      <c r="BD17" s="89"/>
      <c r="BE17" s="89"/>
      <c r="BF17" s="89"/>
      <c r="BG17" s="90"/>
      <c r="BH17" s="88"/>
      <c r="BI17" s="89"/>
      <c r="BJ17" s="89"/>
      <c r="BK17" s="89"/>
      <c r="BL17" s="89"/>
      <c r="BM17" s="89"/>
      <c r="BN17" s="90"/>
      <c r="BO17" s="88"/>
      <c r="BP17" s="89"/>
      <c r="BQ17" s="89"/>
      <c r="BR17" s="89"/>
      <c r="BS17" s="89"/>
      <c r="BT17" s="89"/>
      <c r="BU17" s="90"/>
      <c r="BV17" s="88"/>
      <c r="BW17" s="89"/>
      <c r="BX17" s="89"/>
      <c r="BY17" s="89"/>
      <c r="BZ17" s="89"/>
      <c r="CA17" s="89"/>
      <c r="CB17" s="90"/>
      <c r="CC17" s="88"/>
      <c r="CD17" s="89"/>
      <c r="CE17" s="89"/>
      <c r="CF17" s="89"/>
      <c r="CG17" s="89"/>
      <c r="CH17" s="89"/>
      <c r="CI17" s="90"/>
      <c r="CJ17" s="88"/>
      <c r="CK17" s="89"/>
      <c r="CL17" s="89"/>
      <c r="CM17" s="89"/>
      <c r="CN17" s="89"/>
      <c r="CO17" s="89"/>
      <c r="CP17" s="90"/>
      <c r="CQ17" s="88"/>
      <c r="CR17" s="89"/>
      <c r="CS17" s="89"/>
      <c r="CT17" s="89"/>
      <c r="CU17" s="89"/>
      <c r="CV17" s="89"/>
      <c r="CW17" s="90"/>
      <c r="CX17" s="171"/>
      <c r="CY17" s="172"/>
      <c r="CZ17" s="172"/>
      <c r="DA17" s="172"/>
      <c r="DB17" s="172"/>
      <c r="DC17" s="172"/>
      <c r="DD17" s="173"/>
      <c r="DE17" s="171"/>
      <c r="DF17" s="172"/>
      <c r="DG17" s="172"/>
      <c r="DH17" s="172"/>
      <c r="DI17" s="172"/>
      <c r="DJ17" s="172"/>
      <c r="DK17" s="173"/>
      <c r="DL17" s="171"/>
      <c r="DM17" s="172"/>
      <c r="DN17" s="172"/>
      <c r="DO17" s="172"/>
      <c r="DP17" s="172"/>
      <c r="DQ17" s="172"/>
      <c r="DR17" s="173"/>
      <c r="DS17" s="21">
        <f>AF18+BV18</f>
        <v>3709273</v>
      </c>
      <c r="DT17" s="22">
        <f t="shared" ref="DT17:DT48" si="1">DS17-F17</f>
        <v>0</v>
      </c>
      <c r="DV17" s="5" t="str">
        <f>K13</f>
        <v>SEMANA 1 DEL 11/09/2023</v>
      </c>
      <c r="DW17" s="64">
        <f>K88</f>
        <v>2.1236825833614921E-2</v>
      </c>
      <c r="DX17" s="64">
        <f>K96</f>
        <v>7.252957190947369E-3</v>
      </c>
    </row>
    <row r="18" spans="1:128" x14ac:dyDescent="0.25">
      <c r="A18" s="148"/>
      <c r="B18" s="158"/>
      <c r="C18" s="148"/>
      <c r="D18" s="148"/>
      <c r="E18" s="150"/>
      <c r="F18" s="156"/>
      <c r="G18" s="113"/>
      <c r="H18" s="115"/>
      <c r="I18" s="117"/>
      <c r="J18" s="117"/>
      <c r="K18" s="88"/>
      <c r="L18" s="89"/>
      <c r="M18" s="89"/>
      <c r="N18" s="89"/>
      <c r="O18" s="89"/>
      <c r="P18" s="89"/>
      <c r="Q18" s="90"/>
      <c r="R18" s="88"/>
      <c r="S18" s="89"/>
      <c r="T18" s="89"/>
      <c r="U18" s="89"/>
      <c r="V18" s="89"/>
      <c r="W18" s="89"/>
      <c r="X18" s="90"/>
      <c r="Y18" s="88"/>
      <c r="Z18" s="89"/>
      <c r="AA18" s="89"/>
      <c r="AB18" s="89"/>
      <c r="AC18" s="89"/>
      <c r="AD18" s="89"/>
      <c r="AE18" s="90"/>
      <c r="AF18" s="176">
        <f>168.89*E17</f>
        <v>3634175.0199999996</v>
      </c>
      <c r="AG18" s="177"/>
      <c r="AH18" s="177"/>
      <c r="AI18" s="177"/>
      <c r="AJ18" s="177"/>
      <c r="AK18" s="177"/>
      <c r="AL18" s="178"/>
      <c r="AM18" s="88"/>
      <c r="AN18" s="89"/>
      <c r="AO18" s="89"/>
      <c r="AP18" s="89"/>
      <c r="AQ18" s="89"/>
      <c r="AR18" s="89"/>
      <c r="AS18" s="90"/>
      <c r="AT18" s="88"/>
      <c r="AU18" s="89"/>
      <c r="AV18" s="89"/>
      <c r="AW18" s="89"/>
      <c r="AX18" s="89"/>
      <c r="AY18" s="89"/>
      <c r="AZ18" s="90"/>
      <c r="BA18" s="88"/>
      <c r="BB18" s="89"/>
      <c r="BC18" s="89"/>
      <c r="BD18" s="89"/>
      <c r="BE18" s="89"/>
      <c r="BF18" s="89"/>
      <c r="BG18" s="90"/>
      <c r="BH18" s="88"/>
      <c r="BI18" s="89"/>
      <c r="BJ18" s="89"/>
      <c r="BK18" s="89"/>
      <c r="BL18" s="89"/>
      <c r="BM18" s="89"/>
      <c r="BN18" s="90"/>
      <c r="BO18" s="88"/>
      <c r="BP18" s="89"/>
      <c r="BQ18" s="89"/>
      <c r="BR18" s="89"/>
      <c r="BS18" s="89"/>
      <c r="BT18" s="89"/>
      <c r="BU18" s="90"/>
      <c r="BV18" s="176">
        <f>F17-AF18</f>
        <v>75097.980000000447</v>
      </c>
      <c r="BW18" s="177"/>
      <c r="BX18" s="177"/>
      <c r="BY18" s="177"/>
      <c r="BZ18" s="177"/>
      <c r="CA18" s="177"/>
      <c r="CB18" s="178"/>
      <c r="CC18" s="88"/>
      <c r="CD18" s="89"/>
      <c r="CE18" s="89"/>
      <c r="CF18" s="89"/>
      <c r="CG18" s="89"/>
      <c r="CH18" s="89"/>
      <c r="CI18" s="90"/>
      <c r="CJ18" s="88"/>
      <c r="CK18" s="89"/>
      <c r="CL18" s="89"/>
      <c r="CM18" s="89"/>
      <c r="CN18" s="89"/>
      <c r="CO18" s="89"/>
      <c r="CP18" s="90"/>
      <c r="CQ18" s="88"/>
      <c r="CR18" s="89"/>
      <c r="CS18" s="89"/>
      <c r="CT18" s="89"/>
      <c r="CU18" s="89"/>
      <c r="CV18" s="89"/>
      <c r="CW18" s="90"/>
      <c r="CX18" s="171"/>
      <c r="CY18" s="172"/>
      <c r="CZ18" s="172"/>
      <c r="DA18" s="172"/>
      <c r="DB18" s="172"/>
      <c r="DC18" s="172"/>
      <c r="DD18" s="173"/>
      <c r="DE18" s="171"/>
      <c r="DF18" s="172"/>
      <c r="DG18" s="172"/>
      <c r="DH18" s="172"/>
      <c r="DI18" s="172"/>
      <c r="DJ18" s="172"/>
      <c r="DK18" s="173"/>
      <c r="DL18" s="171"/>
      <c r="DM18" s="172"/>
      <c r="DN18" s="172"/>
      <c r="DO18" s="172"/>
      <c r="DP18" s="172"/>
      <c r="DQ18" s="172"/>
      <c r="DR18" s="173"/>
      <c r="DS18" s="21"/>
      <c r="DT18" s="22">
        <f t="shared" si="1"/>
        <v>0</v>
      </c>
      <c r="DV18" s="5" t="str">
        <f>R13</f>
        <v>SEMANA 2 DEL 18/09/2023</v>
      </c>
      <c r="DW18" s="64">
        <f>R88</f>
        <v>4.2473651667229842E-2</v>
      </c>
      <c r="DX18" s="64">
        <f>R96</f>
        <v>1.4505914381894738E-2</v>
      </c>
    </row>
    <row r="19" spans="1:128" x14ac:dyDescent="0.25">
      <c r="A19" s="147" t="s">
        <v>103</v>
      </c>
      <c r="B19" s="157" t="s">
        <v>38</v>
      </c>
      <c r="C19" s="147" t="s">
        <v>60</v>
      </c>
      <c r="D19" s="147">
        <v>850.95650000000001</v>
      </c>
      <c r="E19" s="149">
        <v>5579</v>
      </c>
      <c r="F19" s="156">
        <f t="shared" si="0"/>
        <v>4747486</v>
      </c>
      <c r="G19" s="112">
        <f t="shared" ref="G19" si="2">SUM(K20:DB20)</f>
        <v>0</v>
      </c>
      <c r="H19" s="114">
        <f t="shared" ref="H19" si="3">G19/F19</f>
        <v>0</v>
      </c>
      <c r="I19" s="116">
        <v>1</v>
      </c>
      <c r="J19" s="116">
        <v>6</v>
      </c>
      <c r="K19" s="88"/>
      <c r="L19" s="89"/>
      <c r="M19" s="89"/>
      <c r="N19" s="89"/>
      <c r="O19" s="89"/>
      <c r="P19" s="89"/>
      <c r="Q19" s="90"/>
      <c r="R19" s="88"/>
      <c r="S19" s="89"/>
      <c r="T19" s="89"/>
      <c r="U19" s="89"/>
      <c r="V19" s="89"/>
      <c r="W19" s="89"/>
      <c r="X19" s="90"/>
      <c r="Y19" s="88"/>
      <c r="Z19" s="89"/>
      <c r="AA19" s="89"/>
      <c r="AB19" s="89"/>
      <c r="AC19" s="89"/>
      <c r="AD19" s="89"/>
      <c r="AE19" s="90"/>
      <c r="AF19" s="85">
        <v>2975466.6666666665</v>
      </c>
      <c r="AG19" s="86"/>
      <c r="AH19" s="86"/>
      <c r="AI19" s="86"/>
      <c r="AJ19" s="86"/>
      <c r="AK19" s="86"/>
      <c r="AL19" s="87"/>
      <c r="AM19" s="85">
        <v>2975466.6666666665</v>
      </c>
      <c r="AN19" s="86"/>
      <c r="AO19" s="86"/>
      <c r="AP19" s="86"/>
      <c r="AQ19" s="86"/>
      <c r="AR19" s="86"/>
      <c r="AS19" s="87"/>
      <c r="AT19" s="85">
        <v>2975466.6666666665</v>
      </c>
      <c r="AU19" s="86"/>
      <c r="AV19" s="86"/>
      <c r="AW19" s="86"/>
      <c r="AX19" s="86"/>
      <c r="AY19" s="86"/>
      <c r="AZ19" s="87"/>
      <c r="BA19" s="88"/>
      <c r="BB19" s="89"/>
      <c r="BC19" s="89"/>
      <c r="BD19" s="89"/>
      <c r="BE19" s="89"/>
      <c r="BF19" s="89"/>
      <c r="BG19" s="90"/>
      <c r="BH19" s="88"/>
      <c r="BI19" s="89"/>
      <c r="BJ19" s="89"/>
      <c r="BK19" s="89"/>
      <c r="BL19" s="89"/>
      <c r="BM19" s="89"/>
      <c r="BN19" s="90"/>
      <c r="BO19" s="88"/>
      <c r="BP19" s="89"/>
      <c r="BQ19" s="89"/>
      <c r="BR19" s="89"/>
      <c r="BS19" s="89"/>
      <c r="BT19" s="89"/>
      <c r="BU19" s="90"/>
      <c r="BV19" s="88"/>
      <c r="BW19" s="89"/>
      <c r="BX19" s="89"/>
      <c r="BY19" s="89"/>
      <c r="BZ19" s="89"/>
      <c r="CA19" s="89"/>
      <c r="CB19" s="90"/>
      <c r="CC19" s="88"/>
      <c r="CD19" s="89"/>
      <c r="CE19" s="89"/>
      <c r="CF19" s="89"/>
      <c r="CG19" s="89"/>
      <c r="CH19" s="89"/>
      <c r="CI19" s="90"/>
      <c r="CJ19" s="88"/>
      <c r="CK19" s="89"/>
      <c r="CL19" s="89"/>
      <c r="CM19" s="89"/>
      <c r="CN19" s="89"/>
      <c r="CO19" s="89"/>
      <c r="CP19" s="90"/>
      <c r="CQ19" s="88"/>
      <c r="CR19" s="89"/>
      <c r="CS19" s="89"/>
      <c r="CT19" s="89"/>
      <c r="CU19" s="89"/>
      <c r="CV19" s="89"/>
      <c r="CW19" s="90"/>
      <c r="CX19" s="85">
        <f>$F$19/1</f>
        <v>4747486</v>
      </c>
      <c r="CY19" s="86"/>
      <c r="CZ19" s="86"/>
      <c r="DA19" s="86"/>
      <c r="DB19" s="86"/>
      <c r="DC19" s="86"/>
      <c r="DD19" s="87"/>
      <c r="DE19" s="171"/>
      <c r="DF19" s="172"/>
      <c r="DG19" s="172"/>
      <c r="DH19" s="172"/>
      <c r="DI19" s="172"/>
      <c r="DJ19" s="172"/>
      <c r="DK19" s="173"/>
      <c r="DL19" s="171"/>
      <c r="DM19" s="172"/>
      <c r="DN19" s="172"/>
      <c r="DO19" s="172"/>
      <c r="DP19" s="172"/>
      <c r="DQ19" s="172"/>
      <c r="DR19" s="173"/>
      <c r="DS19" s="21">
        <f>+SUM(CX19:DR19)</f>
        <v>4747486</v>
      </c>
      <c r="DT19" s="22">
        <f t="shared" si="1"/>
        <v>0</v>
      </c>
      <c r="DV19" s="84" t="str">
        <f>Y13</f>
        <v>SEMANA 3 DEL 25/09/2023</v>
      </c>
      <c r="DW19" s="64">
        <f>Y88</f>
        <v>6.371047750084477E-2</v>
      </c>
      <c r="DX19" s="64">
        <f>Y96</f>
        <v>2.1758871572842106E-2</v>
      </c>
    </row>
    <row r="20" spans="1:128" x14ac:dyDescent="0.25">
      <c r="A20" s="148"/>
      <c r="B20" s="158"/>
      <c r="C20" s="148"/>
      <c r="D20" s="148"/>
      <c r="E20" s="150"/>
      <c r="F20" s="156"/>
      <c r="G20" s="113"/>
      <c r="H20" s="115"/>
      <c r="I20" s="117"/>
      <c r="J20" s="117"/>
      <c r="K20" s="88"/>
      <c r="L20" s="89"/>
      <c r="M20" s="89"/>
      <c r="N20" s="89"/>
      <c r="O20" s="89"/>
      <c r="P20" s="89"/>
      <c r="Q20" s="90"/>
      <c r="R20" s="88"/>
      <c r="S20" s="89"/>
      <c r="T20" s="89"/>
      <c r="U20" s="89"/>
      <c r="V20" s="89"/>
      <c r="W20" s="89"/>
      <c r="X20" s="90"/>
      <c r="Y20" s="88"/>
      <c r="Z20" s="89"/>
      <c r="AA20" s="89"/>
      <c r="AB20" s="89"/>
      <c r="AC20" s="89"/>
      <c r="AD20" s="89"/>
      <c r="AE20" s="90"/>
      <c r="AF20" s="88"/>
      <c r="AG20" s="89"/>
      <c r="AH20" s="89"/>
      <c r="AI20" s="89"/>
      <c r="AJ20" s="89"/>
      <c r="AK20" s="89"/>
      <c r="AL20" s="90"/>
      <c r="AM20" s="88"/>
      <c r="AN20" s="89"/>
      <c r="AO20" s="89"/>
      <c r="AP20" s="89"/>
      <c r="AQ20" s="89"/>
      <c r="AR20" s="89"/>
      <c r="AS20" s="90"/>
      <c r="AT20" s="88"/>
      <c r="AU20" s="89"/>
      <c r="AV20" s="89"/>
      <c r="AW20" s="89"/>
      <c r="AX20" s="89"/>
      <c r="AY20" s="89"/>
      <c r="AZ20" s="90"/>
      <c r="BA20" s="88"/>
      <c r="BB20" s="89"/>
      <c r="BC20" s="89"/>
      <c r="BD20" s="89"/>
      <c r="BE20" s="89"/>
      <c r="BF20" s="89"/>
      <c r="BG20" s="90"/>
      <c r="BH20" s="88"/>
      <c r="BI20" s="89"/>
      <c r="BJ20" s="89"/>
      <c r="BK20" s="89"/>
      <c r="BL20" s="89"/>
      <c r="BM20" s="89"/>
      <c r="BN20" s="90"/>
      <c r="BO20" s="88"/>
      <c r="BP20" s="89"/>
      <c r="BQ20" s="89"/>
      <c r="BR20" s="89"/>
      <c r="BS20" s="89"/>
      <c r="BT20" s="89"/>
      <c r="BU20" s="90"/>
      <c r="BV20" s="88"/>
      <c r="BW20" s="89"/>
      <c r="BX20" s="89"/>
      <c r="BY20" s="89"/>
      <c r="BZ20" s="89"/>
      <c r="CA20" s="89"/>
      <c r="CB20" s="90"/>
      <c r="CC20" s="88"/>
      <c r="CD20" s="89"/>
      <c r="CE20" s="89"/>
      <c r="CF20" s="89"/>
      <c r="CG20" s="89"/>
      <c r="CH20" s="89"/>
      <c r="CI20" s="90"/>
      <c r="CJ20" s="88"/>
      <c r="CK20" s="89"/>
      <c r="CL20" s="89"/>
      <c r="CM20" s="89"/>
      <c r="CN20" s="89"/>
      <c r="CO20" s="89"/>
      <c r="CP20" s="90"/>
      <c r="CQ20" s="88"/>
      <c r="CR20" s="89"/>
      <c r="CS20" s="89"/>
      <c r="CT20" s="89"/>
      <c r="CU20" s="89"/>
      <c r="CV20" s="89"/>
      <c r="CW20" s="90"/>
      <c r="CX20" s="171"/>
      <c r="CY20" s="172"/>
      <c r="CZ20" s="172"/>
      <c r="DA20" s="172"/>
      <c r="DB20" s="172"/>
      <c r="DC20" s="172"/>
      <c r="DD20" s="173"/>
      <c r="DE20" s="171"/>
      <c r="DF20" s="172"/>
      <c r="DG20" s="172"/>
      <c r="DH20" s="172"/>
      <c r="DI20" s="172"/>
      <c r="DJ20" s="172"/>
      <c r="DK20" s="173"/>
      <c r="DL20" s="171"/>
      <c r="DM20" s="172"/>
      <c r="DN20" s="172"/>
      <c r="DO20" s="172"/>
      <c r="DP20" s="172"/>
      <c r="DQ20" s="172"/>
      <c r="DR20" s="173"/>
      <c r="DS20" s="21">
        <f>+SUM(CQ20:DD20)</f>
        <v>0</v>
      </c>
      <c r="DT20" s="22">
        <f t="shared" si="1"/>
        <v>0</v>
      </c>
      <c r="DV20" s="5" t="str">
        <f>AF13</f>
        <v>SEMANA 4 DEL 2/10/2023</v>
      </c>
      <c r="DW20" s="64">
        <f>AF88</f>
        <v>9.1204265625052044E-2</v>
      </c>
      <c r="DX20" s="64">
        <f>AF96</f>
        <v>3.111287250447748E-2</v>
      </c>
    </row>
    <row r="21" spans="1:128" x14ac:dyDescent="0.25">
      <c r="A21" s="147" t="s">
        <v>104</v>
      </c>
      <c r="B21" s="157" t="s">
        <v>39</v>
      </c>
      <c r="C21" s="147" t="s">
        <v>60</v>
      </c>
      <c r="D21" s="147">
        <v>288.36</v>
      </c>
      <c r="E21" s="149">
        <v>28477</v>
      </c>
      <c r="F21" s="156">
        <f t="shared" si="0"/>
        <v>8211628</v>
      </c>
      <c r="G21" s="112">
        <f t="shared" ref="G21" si="4">SUM(K22:DB22)</f>
        <v>0</v>
      </c>
      <c r="H21" s="114">
        <f t="shared" ref="H21" si="5">G21/F21</f>
        <v>0</v>
      </c>
      <c r="I21" s="116">
        <v>1</v>
      </c>
      <c r="J21" s="116">
        <v>12</v>
      </c>
      <c r="K21" s="88"/>
      <c r="L21" s="89"/>
      <c r="M21" s="89"/>
      <c r="N21" s="89"/>
      <c r="O21" s="89"/>
      <c r="P21" s="89"/>
      <c r="Q21" s="90"/>
      <c r="R21" s="88"/>
      <c r="S21" s="89"/>
      <c r="T21" s="89"/>
      <c r="U21" s="89"/>
      <c r="V21" s="89"/>
      <c r="W21" s="89"/>
      <c r="X21" s="90"/>
      <c r="Y21" s="88"/>
      <c r="Z21" s="89"/>
      <c r="AA21" s="89"/>
      <c r="AB21" s="89"/>
      <c r="AC21" s="89"/>
      <c r="AD21" s="89"/>
      <c r="AE21" s="90"/>
      <c r="AF21" s="85">
        <v>5695400</v>
      </c>
      <c r="AG21" s="86"/>
      <c r="AH21" s="86"/>
      <c r="AI21" s="86"/>
      <c r="AJ21" s="86"/>
      <c r="AK21" s="86"/>
      <c r="AL21" s="87"/>
      <c r="AM21" s="85">
        <v>5695400</v>
      </c>
      <c r="AN21" s="86"/>
      <c r="AO21" s="86"/>
      <c r="AP21" s="86"/>
      <c r="AQ21" s="86"/>
      <c r="AR21" s="86"/>
      <c r="AS21" s="87"/>
      <c r="AT21" s="85">
        <v>5695400</v>
      </c>
      <c r="AU21" s="86"/>
      <c r="AV21" s="86"/>
      <c r="AW21" s="86"/>
      <c r="AX21" s="86"/>
      <c r="AY21" s="86"/>
      <c r="AZ21" s="87"/>
      <c r="BA21" s="88"/>
      <c r="BB21" s="89"/>
      <c r="BC21" s="89"/>
      <c r="BD21" s="89"/>
      <c r="BE21" s="89"/>
      <c r="BF21" s="89"/>
      <c r="BG21" s="90"/>
      <c r="BH21" s="88"/>
      <c r="BI21" s="89"/>
      <c r="BJ21" s="89"/>
      <c r="BK21" s="89"/>
      <c r="BL21" s="89"/>
      <c r="BM21" s="89"/>
      <c r="BN21" s="90"/>
      <c r="BO21" s="88"/>
      <c r="BP21" s="89"/>
      <c r="BQ21" s="89"/>
      <c r="BR21" s="89"/>
      <c r="BS21" s="89"/>
      <c r="BT21" s="89"/>
      <c r="BU21" s="90"/>
      <c r="BV21" s="88"/>
      <c r="BW21" s="89"/>
      <c r="BX21" s="89"/>
      <c r="BY21" s="89"/>
      <c r="BZ21" s="89"/>
      <c r="CA21" s="89"/>
      <c r="CB21" s="90"/>
      <c r="CC21" s="88"/>
      <c r="CD21" s="89"/>
      <c r="CE21" s="89"/>
      <c r="CF21" s="89"/>
      <c r="CG21" s="89"/>
      <c r="CH21" s="89"/>
      <c r="CI21" s="90"/>
      <c r="CJ21" s="88"/>
      <c r="CK21" s="89"/>
      <c r="CL21" s="89"/>
      <c r="CM21" s="89"/>
      <c r="CN21" s="89"/>
      <c r="CO21" s="89"/>
      <c r="CP21" s="90"/>
      <c r="CQ21" s="88"/>
      <c r="CR21" s="89"/>
      <c r="CS21" s="89"/>
      <c r="CT21" s="89"/>
      <c r="CU21" s="89"/>
      <c r="CV21" s="89"/>
      <c r="CW21" s="90"/>
      <c r="CX21" s="85">
        <f>$F$21/1</f>
        <v>8211628</v>
      </c>
      <c r="CY21" s="86"/>
      <c r="CZ21" s="86"/>
      <c r="DA21" s="86"/>
      <c r="DB21" s="86"/>
      <c r="DC21" s="86"/>
      <c r="DD21" s="87"/>
      <c r="DE21" s="171"/>
      <c r="DF21" s="172"/>
      <c r="DG21" s="172"/>
      <c r="DH21" s="172"/>
      <c r="DI21" s="172"/>
      <c r="DJ21" s="172"/>
      <c r="DK21" s="173"/>
      <c r="DL21" s="171"/>
      <c r="DM21" s="172"/>
      <c r="DN21" s="172"/>
      <c r="DO21" s="172"/>
      <c r="DP21" s="172"/>
      <c r="DQ21" s="172"/>
      <c r="DR21" s="173"/>
      <c r="DS21" s="21">
        <f>+SUM(CX21:DR21)</f>
        <v>8211628</v>
      </c>
      <c r="DT21" s="22">
        <f t="shared" si="1"/>
        <v>0</v>
      </c>
      <c r="DV21" s="5" t="str">
        <f>AM13</f>
        <v>SEMANA 5 DEL 9/10/2023</v>
      </c>
      <c r="DW21" s="64">
        <f>AM88</f>
        <v>0.10695037149572346</v>
      </c>
      <c r="DX21" s="64">
        <f>AM96</f>
        <v>3.9191254412366157E-2</v>
      </c>
    </row>
    <row r="22" spans="1:128" x14ac:dyDescent="0.25">
      <c r="A22" s="148"/>
      <c r="B22" s="158"/>
      <c r="C22" s="148"/>
      <c r="D22" s="148"/>
      <c r="E22" s="150"/>
      <c r="F22" s="156"/>
      <c r="G22" s="113"/>
      <c r="H22" s="115"/>
      <c r="I22" s="117"/>
      <c r="J22" s="117"/>
      <c r="K22" s="88"/>
      <c r="L22" s="89"/>
      <c r="M22" s="89"/>
      <c r="N22" s="89"/>
      <c r="O22" s="89"/>
      <c r="P22" s="89"/>
      <c r="Q22" s="90"/>
      <c r="R22" s="88"/>
      <c r="S22" s="89"/>
      <c r="T22" s="89"/>
      <c r="U22" s="89"/>
      <c r="V22" s="89"/>
      <c r="W22" s="89"/>
      <c r="X22" s="90"/>
      <c r="Y22" s="88"/>
      <c r="Z22" s="89"/>
      <c r="AA22" s="89"/>
      <c r="AB22" s="89"/>
      <c r="AC22" s="89"/>
      <c r="AD22" s="89"/>
      <c r="AE22" s="90"/>
      <c r="AF22" s="88"/>
      <c r="AG22" s="89"/>
      <c r="AH22" s="89"/>
      <c r="AI22" s="89"/>
      <c r="AJ22" s="89"/>
      <c r="AK22" s="89"/>
      <c r="AL22" s="90"/>
      <c r="AM22" s="88"/>
      <c r="AN22" s="89"/>
      <c r="AO22" s="89"/>
      <c r="AP22" s="89"/>
      <c r="AQ22" s="89"/>
      <c r="AR22" s="89"/>
      <c r="AS22" s="90"/>
      <c r="AT22" s="88"/>
      <c r="AU22" s="89"/>
      <c r="AV22" s="89"/>
      <c r="AW22" s="89"/>
      <c r="AX22" s="89"/>
      <c r="AY22" s="89"/>
      <c r="AZ22" s="90"/>
      <c r="BA22" s="88"/>
      <c r="BB22" s="89"/>
      <c r="BC22" s="89"/>
      <c r="BD22" s="89"/>
      <c r="BE22" s="89"/>
      <c r="BF22" s="89"/>
      <c r="BG22" s="90"/>
      <c r="BH22" s="88"/>
      <c r="BI22" s="89"/>
      <c r="BJ22" s="89"/>
      <c r="BK22" s="89"/>
      <c r="BL22" s="89"/>
      <c r="BM22" s="89"/>
      <c r="BN22" s="90"/>
      <c r="BO22" s="88"/>
      <c r="BP22" s="89"/>
      <c r="BQ22" s="89"/>
      <c r="BR22" s="89"/>
      <c r="BS22" s="89"/>
      <c r="BT22" s="89"/>
      <c r="BU22" s="90"/>
      <c r="BV22" s="88"/>
      <c r="BW22" s="89"/>
      <c r="BX22" s="89"/>
      <c r="BY22" s="89"/>
      <c r="BZ22" s="89"/>
      <c r="CA22" s="89"/>
      <c r="CB22" s="90"/>
      <c r="CC22" s="88"/>
      <c r="CD22" s="89"/>
      <c r="CE22" s="89"/>
      <c r="CF22" s="89"/>
      <c r="CG22" s="89"/>
      <c r="CH22" s="89"/>
      <c r="CI22" s="90"/>
      <c r="CJ22" s="88"/>
      <c r="CK22" s="89"/>
      <c r="CL22" s="89"/>
      <c r="CM22" s="89"/>
      <c r="CN22" s="89"/>
      <c r="CO22" s="89"/>
      <c r="CP22" s="90"/>
      <c r="CQ22" s="88"/>
      <c r="CR22" s="89"/>
      <c r="CS22" s="89"/>
      <c r="CT22" s="89"/>
      <c r="CU22" s="89"/>
      <c r="CV22" s="89"/>
      <c r="CW22" s="90"/>
      <c r="CX22" s="88"/>
      <c r="CY22" s="89"/>
      <c r="CZ22" s="89"/>
      <c r="DA22" s="89"/>
      <c r="DB22" s="89"/>
      <c r="DC22" s="89"/>
      <c r="DD22" s="90"/>
      <c r="DE22" s="171"/>
      <c r="DF22" s="172"/>
      <c r="DG22" s="172"/>
      <c r="DH22" s="172"/>
      <c r="DI22" s="172"/>
      <c r="DJ22" s="172"/>
      <c r="DK22" s="173"/>
      <c r="DL22" s="171"/>
      <c r="DM22" s="172"/>
      <c r="DN22" s="172"/>
      <c r="DO22" s="172"/>
      <c r="DP22" s="172"/>
      <c r="DQ22" s="172"/>
      <c r="DR22" s="173"/>
      <c r="DS22" s="21"/>
      <c r="DT22" s="22">
        <f t="shared" si="1"/>
        <v>0</v>
      </c>
      <c r="DV22" s="5" t="str">
        <f>AT13</f>
        <v>SEMANA 6 DEL 16/10/2023</v>
      </c>
      <c r="DW22" s="64">
        <f>AT88</f>
        <v>0.12195259530820729</v>
      </c>
      <c r="DX22" s="64">
        <f>AT96</f>
        <v>4.6444211603313523E-2</v>
      </c>
    </row>
    <row r="23" spans="1:128" x14ac:dyDescent="0.25">
      <c r="A23" s="147" t="s">
        <v>105</v>
      </c>
      <c r="B23" s="157" t="s">
        <v>40</v>
      </c>
      <c r="C23" s="147" t="s">
        <v>61</v>
      </c>
      <c r="D23" s="147">
        <v>6.11</v>
      </c>
      <c r="E23" s="149">
        <v>111894</v>
      </c>
      <c r="F23" s="156">
        <f t="shared" si="0"/>
        <v>683672</v>
      </c>
      <c r="G23" s="112">
        <f t="shared" ref="G23" si="6">SUM(K24:DB24)</f>
        <v>683672</v>
      </c>
      <c r="H23" s="114">
        <f t="shared" ref="H23" si="7">G23/F23</f>
        <v>1</v>
      </c>
      <c r="I23" s="116">
        <v>1</v>
      </c>
      <c r="J23" s="116">
        <v>2</v>
      </c>
      <c r="K23" s="88"/>
      <c r="L23" s="89"/>
      <c r="M23" s="89"/>
      <c r="N23" s="89"/>
      <c r="O23" s="89"/>
      <c r="P23" s="89"/>
      <c r="Q23" s="90"/>
      <c r="R23" s="88"/>
      <c r="S23" s="89"/>
      <c r="T23" s="89"/>
      <c r="U23" s="89"/>
      <c r="V23" s="89"/>
      <c r="W23" s="89"/>
      <c r="X23" s="90"/>
      <c r="Y23" s="88"/>
      <c r="Z23" s="89"/>
      <c r="AA23" s="89"/>
      <c r="AB23" s="89"/>
      <c r="AC23" s="89"/>
      <c r="AD23" s="89"/>
      <c r="AE23" s="90"/>
      <c r="AF23" s="88"/>
      <c r="AG23" s="89"/>
      <c r="AH23" s="89"/>
      <c r="AI23" s="89"/>
      <c r="AJ23" s="89"/>
      <c r="AK23" s="89"/>
      <c r="AL23" s="90"/>
      <c r="AM23" s="88"/>
      <c r="AN23" s="89"/>
      <c r="AO23" s="89"/>
      <c r="AP23" s="89"/>
      <c r="AQ23" s="89"/>
      <c r="AR23" s="89"/>
      <c r="AS23" s="90"/>
      <c r="AT23" s="85">
        <v>839205</v>
      </c>
      <c r="AU23" s="86"/>
      <c r="AV23" s="86"/>
      <c r="AW23" s="86"/>
      <c r="AX23" s="86"/>
      <c r="AY23" s="86"/>
      <c r="AZ23" s="87"/>
      <c r="BA23" s="85">
        <v>839205</v>
      </c>
      <c r="BB23" s="86"/>
      <c r="BC23" s="86"/>
      <c r="BD23" s="86"/>
      <c r="BE23" s="86"/>
      <c r="BF23" s="86"/>
      <c r="BG23" s="87"/>
      <c r="BH23" s="88"/>
      <c r="BI23" s="89"/>
      <c r="BJ23" s="89"/>
      <c r="BK23" s="89"/>
      <c r="BL23" s="89"/>
      <c r="BM23" s="89"/>
      <c r="BN23" s="90"/>
      <c r="BO23" s="88"/>
      <c r="BP23" s="89"/>
      <c r="BQ23" s="89"/>
      <c r="BR23" s="89"/>
      <c r="BS23" s="89"/>
      <c r="BT23" s="89"/>
      <c r="BU23" s="90"/>
      <c r="BV23" s="88"/>
      <c r="BW23" s="89"/>
      <c r="BX23" s="89"/>
      <c r="BY23" s="89"/>
      <c r="BZ23" s="89"/>
      <c r="CA23" s="89"/>
      <c r="CB23" s="90"/>
      <c r="CC23" s="88"/>
      <c r="CD23" s="89"/>
      <c r="CE23" s="89"/>
      <c r="CF23" s="89"/>
      <c r="CG23" s="89"/>
      <c r="CH23" s="89"/>
      <c r="CI23" s="90"/>
      <c r="CJ23" s="88"/>
      <c r="CK23" s="89"/>
      <c r="CL23" s="89"/>
      <c r="CM23" s="89"/>
      <c r="CN23" s="89"/>
      <c r="CO23" s="89"/>
      <c r="CP23" s="90"/>
      <c r="CQ23" s="88"/>
      <c r="CR23" s="89"/>
      <c r="CS23" s="89"/>
      <c r="CT23" s="89"/>
      <c r="CU23" s="89"/>
      <c r="CV23" s="89"/>
      <c r="CW23" s="90"/>
      <c r="CX23" s="171"/>
      <c r="CY23" s="172"/>
      <c r="CZ23" s="172"/>
      <c r="DA23" s="172"/>
      <c r="DB23" s="172"/>
      <c r="DC23" s="172"/>
      <c r="DD23" s="173"/>
      <c r="DE23" s="171"/>
      <c r="DF23" s="172"/>
      <c r="DG23" s="172"/>
      <c r="DH23" s="172"/>
      <c r="DI23" s="172"/>
      <c r="DJ23" s="172"/>
      <c r="DK23" s="173"/>
      <c r="DL23" s="171"/>
      <c r="DM23" s="172"/>
      <c r="DN23" s="172"/>
      <c r="DO23" s="172"/>
      <c r="DP23" s="172"/>
      <c r="DQ23" s="172"/>
      <c r="DR23" s="173"/>
      <c r="DS23" s="21">
        <f>+SUM(CC24)</f>
        <v>683672</v>
      </c>
      <c r="DT23" s="22">
        <f t="shared" si="1"/>
        <v>0</v>
      </c>
      <c r="DV23" s="5" t="str">
        <f>BA13</f>
        <v>SEMANA 7 DEL 23/10/2023</v>
      </c>
      <c r="DW23" s="64">
        <f>BA88</f>
        <v>0.14130886088188327</v>
      </c>
      <c r="DX23" s="64">
        <f>BA96</f>
        <v>5.369716879426089E-2</v>
      </c>
    </row>
    <row r="24" spans="1:128" x14ac:dyDescent="0.25">
      <c r="A24" s="148"/>
      <c r="B24" s="158"/>
      <c r="C24" s="148"/>
      <c r="D24" s="148"/>
      <c r="E24" s="150"/>
      <c r="F24" s="156"/>
      <c r="G24" s="113"/>
      <c r="H24" s="115"/>
      <c r="I24" s="117"/>
      <c r="J24" s="117"/>
      <c r="K24" s="88"/>
      <c r="L24" s="89"/>
      <c r="M24" s="89"/>
      <c r="N24" s="89"/>
      <c r="O24" s="89"/>
      <c r="P24" s="89"/>
      <c r="Q24" s="90"/>
      <c r="R24" s="88"/>
      <c r="S24" s="89"/>
      <c r="T24" s="89"/>
      <c r="U24" s="89"/>
      <c r="V24" s="89"/>
      <c r="W24" s="89"/>
      <c r="X24" s="90"/>
      <c r="Y24" s="88"/>
      <c r="Z24" s="89"/>
      <c r="AA24" s="89"/>
      <c r="AB24" s="89"/>
      <c r="AC24" s="89"/>
      <c r="AD24" s="89"/>
      <c r="AE24" s="90"/>
      <c r="AF24" s="88"/>
      <c r="AG24" s="89"/>
      <c r="AH24" s="89"/>
      <c r="AI24" s="89"/>
      <c r="AJ24" s="89"/>
      <c r="AK24" s="89"/>
      <c r="AL24" s="90"/>
      <c r="AM24" s="88"/>
      <c r="AN24" s="89"/>
      <c r="AO24" s="89"/>
      <c r="AP24" s="89"/>
      <c r="AQ24" s="89"/>
      <c r="AR24" s="89"/>
      <c r="AS24" s="90"/>
      <c r="AT24" s="88"/>
      <c r="AU24" s="89"/>
      <c r="AV24" s="89"/>
      <c r="AW24" s="89"/>
      <c r="AX24" s="89"/>
      <c r="AY24" s="89"/>
      <c r="AZ24" s="90"/>
      <c r="BA24" s="88"/>
      <c r="BB24" s="89"/>
      <c r="BC24" s="89"/>
      <c r="BD24" s="89"/>
      <c r="BE24" s="89"/>
      <c r="BF24" s="89"/>
      <c r="BG24" s="90"/>
      <c r="BH24" s="88"/>
      <c r="BI24" s="89"/>
      <c r="BJ24" s="89"/>
      <c r="BK24" s="89"/>
      <c r="BL24" s="89"/>
      <c r="BM24" s="89"/>
      <c r="BN24" s="90"/>
      <c r="BO24" s="88"/>
      <c r="BP24" s="89"/>
      <c r="BQ24" s="89"/>
      <c r="BR24" s="89"/>
      <c r="BS24" s="89"/>
      <c r="BT24" s="89"/>
      <c r="BU24" s="90"/>
      <c r="BV24" s="88"/>
      <c r="BW24" s="89"/>
      <c r="BX24" s="89"/>
      <c r="BY24" s="89"/>
      <c r="BZ24" s="89"/>
      <c r="CA24" s="89"/>
      <c r="CB24" s="90"/>
      <c r="CC24" s="176">
        <f>F23/1</f>
        <v>683672</v>
      </c>
      <c r="CD24" s="177"/>
      <c r="CE24" s="177"/>
      <c r="CF24" s="177"/>
      <c r="CG24" s="177"/>
      <c r="CH24" s="177"/>
      <c r="CI24" s="178"/>
      <c r="CJ24" s="88"/>
      <c r="CK24" s="89"/>
      <c r="CL24" s="89"/>
      <c r="CM24" s="89"/>
      <c r="CN24" s="89"/>
      <c r="CO24" s="89"/>
      <c r="CP24" s="90"/>
      <c r="CQ24" s="88"/>
      <c r="CR24" s="89"/>
      <c r="CS24" s="89"/>
      <c r="CT24" s="89"/>
      <c r="CU24" s="89"/>
      <c r="CV24" s="89"/>
      <c r="CW24" s="90"/>
      <c r="CX24" s="171"/>
      <c r="CY24" s="172"/>
      <c r="CZ24" s="172"/>
      <c r="DA24" s="172"/>
      <c r="DB24" s="172"/>
      <c r="DC24" s="172"/>
      <c r="DD24" s="173"/>
      <c r="DE24" s="171"/>
      <c r="DF24" s="172"/>
      <c r="DG24" s="172"/>
      <c r="DH24" s="172"/>
      <c r="DI24" s="172"/>
      <c r="DJ24" s="172"/>
      <c r="DK24" s="173"/>
      <c r="DL24" s="171"/>
      <c r="DM24" s="172"/>
      <c r="DN24" s="172"/>
      <c r="DO24" s="172"/>
      <c r="DP24" s="172"/>
      <c r="DQ24" s="172"/>
      <c r="DR24" s="173"/>
      <c r="DS24" s="21"/>
      <c r="DT24" s="22">
        <f t="shared" si="1"/>
        <v>0</v>
      </c>
      <c r="DV24" s="5" t="str">
        <f>BH13</f>
        <v>SEMANA 8 DEL 30/10/2023</v>
      </c>
      <c r="DW24" s="64">
        <f>BH88</f>
        <v>0.16113345144952756</v>
      </c>
      <c r="DX24" s="64">
        <f>BH96</f>
        <v>6.1775550702149566E-2</v>
      </c>
    </row>
    <row r="25" spans="1:128" x14ac:dyDescent="0.25">
      <c r="A25" s="147" t="s">
        <v>106</v>
      </c>
      <c r="B25" s="157" t="s">
        <v>41</v>
      </c>
      <c r="C25" s="147" t="s">
        <v>61</v>
      </c>
      <c r="D25" s="147">
        <v>56.89</v>
      </c>
      <c r="E25" s="149">
        <v>56520</v>
      </c>
      <c r="F25" s="156">
        <f t="shared" si="0"/>
        <v>3215423</v>
      </c>
      <c r="G25" s="112">
        <f t="shared" ref="G25" si="8">SUM(K26:DB26)</f>
        <v>0</v>
      </c>
      <c r="H25" s="114">
        <f t="shared" ref="H25" si="9">G25/F25</f>
        <v>0</v>
      </c>
      <c r="I25" s="116">
        <v>1</v>
      </c>
      <c r="J25" s="116">
        <v>9</v>
      </c>
      <c r="K25" s="88"/>
      <c r="L25" s="89"/>
      <c r="M25" s="89"/>
      <c r="N25" s="89"/>
      <c r="O25" s="89"/>
      <c r="P25" s="89"/>
      <c r="Q25" s="90"/>
      <c r="R25" s="88"/>
      <c r="S25" s="89"/>
      <c r="T25" s="89"/>
      <c r="U25" s="89"/>
      <c r="V25" s="89"/>
      <c r="W25" s="89"/>
      <c r="X25" s="90"/>
      <c r="Y25" s="88"/>
      <c r="Z25" s="89"/>
      <c r="AA25" s="89"/>
      <c r="AB25" s="89"/>
      <c r="AC25" s="89"/>
      <c r="AD25" s="89"/>
      <c r="AE25" s="90"/>
      <c r="AF25" s="88"/>
      <c r="AG25" s="89"/>
      <c r="AH25" s="89"/>
      <c r="AI25" s="89"/>
      <c r="AJ25" s="89"/>
      <c r="AK25" s="89"/>
      <c r="AL25" s="90"/>
      <c r="AM25" s="88"/>
      <c r="AN25" s="89"/>
      <c r="AO25" s="89"/>
      <c r="AP25" s="89"/>
      <c r="AQ25" s="89"/>
      <c r="AR25" s="89"/>
      <c r="AS25" s="90"/>
      <c r="AT25" s="88"/>
      <c r="AU25" s="89"/>
      <c r="AV25" s="89"/>
      <c r="AW25" s="89"/>
      <c r="AX25" s="89"/>
      <c r="AY25" s="89"/>
      <c r="AZ25" s="90"/>
      <c r="BA25" s="85">
        <v>12434400</v>
      </c>
      <c r="BB25" s="86"/>
      <c r="BC25" s="86"/>
      <c r="BD25" s="86"/>
      <c r="BE25" s="86"/>
      <c r="BF25" s="86"/>
      <c r="BG25" s="87"/>
      <c r="BH25" s="85">
        <v>12434400</v>
      </c>
      <c r="BI25" s="86"/>
      <c r="BJ25" s="86"/>
      <c r="BK25" s="86"/>
      <c r="BL25" s="86"/>
      <c r="BM25" s="86"/>
      <c r="BN25" s="87"/>
      <c r="BO25" s="85">
        <v>12434400</v>
      </c>
      <c r="BP25" s="86"/>
      <c r="BQ25" s="86"/>
      <c r="BR25" s="86"/>
      <c r="BS25" s="86"/>
      <c r="BT25" s="86"/>
      <c r="BU25" s="87"/>
      <c r="BV25" s="85">
        <v>12434400</v>
      </c>
      <c r="BW25" s="86"/>
      <c r="BX25" s="86"/>
      <c r="BY25" s="86"/>
      <c r="BZ25" s="86"/>
      <c r="CA25" s="86"/>
      <c r="CB25" s="87"/>
      <c r="CC25" s="88"/>
      <c r="CD25" s="89"/>
      <c r="CE25" s="89"/>
      <c r="CF25" s="89"/>
      <c r="CG25" s="89"/>
      <c r="CH25" s="89"/>
      <c r="CI25" s="90"/>
      <c r="CJ25" s="88"/>
      <c r="CK25" s="89"/>
      <c r="CL25" s="89"/>
      <c r="CM25" s="89"/>
      <c r="CN25" s="89"/>
      <c r="CO25" s="89"/>
      <c r="CP25" s="90"/>
      <c r="CQ25" s="88"/>
      <c r="CR25" s="89"/>
      <c r="CS25" s="89"/>
      <c r="CT25" s="89"/>
      <c r="CU25" s="89"/>
      <c r="CV25" s="89"/>
      <c r="CW25" s="90"/>
      <c r="CX25" s="184">
        <f>$F$25/2</f>
        <v>1607711.5</v>
      </c>
      <c r="CY25" s="185"/>
      <c r="CZ25" s="185"/>
      <c r="DA25" s="185"/>
      <c r="DB25" s="185"/>
      <c r="DC25" s="185"/>
      <c r="DD25" s="186"/>
      <c r="DE25" s="184">
        <f>$F$25/2</f>
        <v>1607711.5</v>
      </c>
      <c r="DF25" s="185"/>
      <c r="DG25" s="185"/>
      <c r="DH25" s="185"/>
      <c r="DI25" s="185"/>
      <c r="DJ25" s="185"/>
      <c r="DK25" s="186"/>
      <c r="DL25" s="171"/>
      <c r="DM25" s="172"/>
      <c r="DN25" s="172"/>
      <c r="DO25" s="172"/>
      <c r="DP25" s="172"/>
      <c r="DQ25" s="172"/>
      <c r="DR25" s="173"/>
      <c r="DS25" s="21">
        <f>+SUM(CX25:DR25)</f>
        <v>3215423</v>
      </c>
      <c r="DT25" s="22">
        <f t="shared" si="1"/>
        <v>0</v>
      </c>
      <c r="DV25" s="5" t="str">
        <f>BO13</f>
        <v>SEMANA 9 DEL 6/11/2023</v>
      </c>
      <c r="DW25" s="64">
        <f>BO88</f>
        <v>0.20490848035292597</v>
      </c>
      <c r="DX25" s="64">
        <f>BO96</f>
        <v>6.9028507893096933E-2</v>
      </c>
    </row>
    <row r="26" spans="1:128" x14ac:dyDescent="0.25">
      <c r="A26" s="148"/>
      <c r="B26" s="158"/>
      <c r="C26" s="148"/>
      <c r="D26" s="148"/>
      <c r="E26" s="150"/>
      <c r="F26" s="156"/>
      <c r="G26" s="113"/>
      <c r="H26" s="115"/>
      <c r="I26" s="117"/>
      <c r="J26" s="117"/>
      <c r="K26" s="88"/>
      <c r="L26" s="89"/>
      <c r="M26" s="89"/>
      <c r="N26" s="89"/>
      <c r="O26" s="89"/>
      <c r="P26" s="89"/>
      <c r="Q26" s="90"/>
      <c r="R26" s="88"/>
      <c r="S26" s="89"/>
      <c r="T26" s="89"/>
      <c r="U26" s="89"/>
      <c r="V26" s="89"/>
      <c r="W26" s="89"/>
      <c r="X26" s="90"/>
      <c r="Y26" s="88"/>
      <c r="Z26" s="89"/>
      <c r="AA26" s="89"/>
      <c r="AB26" s="89"/>
      <c r="AC26" s="89"/>
      <c r="AD26" s="89"/>
      <c r="AE26" s="90"/>
      <c r="AF26" s="88"/>
      <c r="AG26" s="89"/>
      <c r="AH26" s="89"/>
      <c r="AI26" s="89"/>
      <c r="AJ26" s="89"/>
      <c r="AK26" s="89"/>
      <c r="AL26" s="90"/>
      <c r="AM26" s="88"/>
      <c r="AN26" s="89"/>
      <c r="AO26" s="89"/>
      <c r="AP26" s="89"/>
      <c r="AQ26" s="89"/>
      <c r="AR26" s="89"/>
      <c r="AS26" s="90"/>
      <c r="AT26" s="88"/>
      <c r="AU26" s="89"/>
      <c r="AV26" s="89"/>
      <c r="AW26" s="89"/>
      <c r="AX26" s="89"/>
      <c r="AY26" s="89"/>
      <c r="AZ26" s="90"/>
      <c r="BA26" s="88"/>
      <c r="BB26" s="89"/>
      <c r="BC26" s="89"/>
      <c r="BD26" s="89"/>
      <c r="BE26" s="89"/>
      <c r="BF26" s="89"/>
      <c r="BG26" s="90"/>
      <c r="BH26" s="88"/>
      <c r="BI26" s="89"/>
      <c r="BJ26" s="89"/>
      <c r="BK26" s="89"/>
      <c r="BL26" s="89"/>
      <c r="BM26" s="89"/>
      <c r="BN26" s="90"/>
      <c r="BO26" s="88"/>
      <c r="BP26" s="89"/>
      <c r="BQ26" s="89"/>
      <c r="BR26" s="89"/>
      <c r="BS26" s="89"/>
      <c r="BT26" s="89"/>
      <c r="BU26" s="90"/>
      <c r="BV26" s="88"/>
      <c r="BW26" s="89"/>
      <c r="BX26" s="89"/>
      <c r="BY26" s="89"/>
      <c r="BZ26" s="89"/>
      <c r="CA26" s="89"/>
      <c r="CB26" s="90"/>
      <c r="CC26" s="88"/>
      <c r="CD26" s="89"/>
      <c r="CE26" s="89"/>
      <c r="CF26" s="89"/>
      <c r="CG26" s="89"/>
      <c r="CH26" s="89"/>
      <c r="CI26" s="90"/>
      <c r="CJ26" s="88"/>
      <c r="CK26" s="89"/>
      <c r="CL26" s="89"/>
      <c r="CM26" s="89"/>
      <c r="CN26" s="89"/>
      <c r="CO26" s="89"/>
      <c r="CP26" s="90"/>
      <c r="CQ26" s="88"/>
      <c r="CR26" s="89"/>
      <c r="CS26" s="89"/>
      <c r="CT26" s="89"/>
      <c r="CU26" s="89"/>
      <c r="CV26" s="89"/>
      <c r="CW26" s="90"/>
      <c r="CX26" s="171"/>
      <c r="CY26" s="172"/>
      <c r="CZ26" s="172"/>
      <c r="DA26" s="172"/>
      <c r="DB26" s="172"/>
      <c r="DC26" s="172"/>
      <c r="DD26" s="173"/>
      <c r="DE26" s="171"/>
      <c r="DF26" s="172"/>
      <c r="DG26" s="172"/>
      <c r="DH26" s="172"/>
      <c r="DI26" s="172"/>
      <c r="DJ26" s="172"/>
      <c r="DK26" s="173"/>
      <c r="DL26" s="171"/>
      <c r="DM26" s="172"/>
      <c r="DN26" s="172"/>
      <c r="DO26" s="172"/>
      <c r="DP26" s="172"/>
      <c r="DQ26" s="172"/>
      <c r="DR26" s="173"/>
      <c r="DS26" s="21">
        <f>+SUM(CQ26:DR26)</f>
        <v>0</v>
      </c>
      <c r="DT26" s="22">
        <f t="shared" si="1"/>
        <v>0</v>
      </c>
      <c r="DV26" s="5" t="str">
        <f>BV13</f>
        <v>SEMANA 10 DEL 13/11/2023</v>
      </c>
      <c r="DW26" s="64">
        <f>BV88</f>
        <v>0.27148001713065967</v>
      </c>
      <c r="DX26" s="64">
        <f>BV96</f>
        <v>7.6130114601403967E-2</v>
      </c>
    </row>
    <row r="27" spans="1:128" x14ac:dyDescent="0.25">
      <c r="A27" s="147" t="s">
        <v>107</v>
      </c>
      <c r="B27" s="157" t="s">
        <v>42</v>
      </c>
      <c r="C27" s="147" t="s">
        <v>61</v>
      </c>
      <c r="D27" s="147">
        <v>2</v>
      </c>
      <c r="E27" s="149">
        <v>25409</v>
      </c>
      <c r="F27" s="156">
        <f t="shared" si="0"/>
        <v>50818</v>
      </c>
      <c r="G27" s="112">
        <f t="shared" ref="G27" si="10">SUM(K28:DB28)</f>
        <v>0</v>
      </c>
      <c r="H27" s="114">
        <f t="shared" ref="H27" si="11">G27/F27</f>
        <v>0</v>
      </c>
      <c r="I27" s="116">
        <v>1</v>
      </c>
      <c r="J27" s="116">
        <v>1</v>
      </c>
      <c r="K27" s="88"/>
      <c r="L27" s="89"/>
      <c r="M27" s="89"/>
      <c r="N27" s="89"/>
      <c r="O27" s="89"/>
      <c r="P27" s="89"/>
      <c r="Q27" s="90"/>
      <c r="R27" s="88"/>
      <c r="S27" s="89"/>
      <c r="T27" s="89"/>
      <c r="U27" s="89"/>
      <c r="V27" s="89"/>
      <c r="W27" s="89"/>
      <c r="X27" s="90"/>
      <c r="Y27" s="88"/>
      <c r="Z27" s="89"/>
      <c r="AA27" s="89"/>
      <c r="AB27" s="89"/>
      <c r="AC27" s="89"/>
      <c r="AD27" s="89"/>
      <c r="AE27" s="90"/>
      <c r="AF27" s="88"/>
      <c r="AG27" s="89"/>
      <c r="AH27" s="89"/>
      <c r="AI27" s="89"/>
      <c r="AJ27" s="89"/>
      <c r="AK27" s="89"/>
      <c r="AL27" s="90"/>
      <c r="AM27" s="88"/>
      <c r="AN27" s="89"/>
      <c r="AO27" s="89"/>
      <c r="AP27" s="89"/>
      <c r="AQ27" s="89"/>
      <c r="AR27" s="89"/>
      <c r="AS27" s="90"/>
      <c r="AT27" s="88"/>
      <c r="AU27" s="89"/>
      <c r="AV27" s="89"/>
      <c r="AW27" s="89"/>
      <c r="AX27" s="89"/>
      <c r="AY27" s="89"/>
      <c r="AZ27" s="90"/>
      <c r="BA27" s="88"/>
      <c r="BB27" s="89"/>
      <c r="BC27" s="89"/>
      <c r="BD27" s="89"/>
      <c r="BE27" s="89"/>
      <c r="BF27" s="89"/>
      <c r="BG27" s="90"/>
      <c r="BH27" s="88"/>
      <c r="BI27" s="89"/>
      <c r="BJ27" s="89"/>
      <c r="BK27" s="89"/>
      <c r="BL27" s="89"/>
      <c r="BM27" s="89"/>
      <c r="BN27" s="90"/>
      <c r="BO27" s="85">
        <v>17887936</v>
      </c>
      <c r="BP27" s="86"/>
      <c r="BQ27" s="86"/>
      <c r="BR27" s="86"/>
      <c r="BS27" s="86"/>
      <c r="BT27" s="86"/>
      <c r="BU27" s="87"/>
      <c r="BV27" s="85">
        <v>17887936</v>
      </c>
      <c r="BW27" s="86"/>
      <c r="BX27" s="86"/>
      <c r="BY27" s="86"/>
      <c r="BZ27" s="86"/>
      <c r="CA27" s="86"/>
      <c r="CB27" s="87"/>
      <c r="CC27" s="88"/>
      <c r="CD27" s="89"/>
      <c r="CE27" s="89"/>
      <c r="CF27" s="89"/>
      <c r="CG27" s="89"/>
      <c r="CH27" s="89"/>
      <c r="CI27" s="90"/>
      <c r="CJ27" s="88"/>
      <c r="CK27" s="89"/>
      <c r="CL27" s="89"/>
      <c r="CM27" s="89"/>
      <c r="CN27" s="89"/>
      <c r="CO27" s="89"/>
      <c r="CP27" s="90"/>
      <c r="CQ27" s="88"/>
      <c r="CR27" s="89"/>
      <c r="CS27" s="89"/>
      <c r="CT27" s="89"/>
      <c r="CU27" s="89"/>
      <c r="CV27" s="89"/>
      <c r="CW27" s="90"/>
      <c r="CX27" s="184">
        <f>$F$27/1</f>
        <v>50818</v>
      </c>
      <c r="CY27" s="185"/>
      <c r="CZ27" s="185"/>
      <c r="DA27" s="185"/>
      <c r="DB27" s="185"/>
      <c r="DC27" s="185"/>
      <c r="DD27" s="186"/>
      <c r="DE27" s="171"/>
      <c r="DF27" s="172"/>
      <c r="DG27" s="172"/>
      <c r="DH27" s="172"/>
      <c r="DI27" s="172"/>
      <c r="DJ27" s="172"/>
      <c r="DK27" s="173"/>
      <c r="DL27" s="171"/>
      <c r="DM27" s="172"/>
      <c r="DN27" s="172"/>
      <c r="DO27" s="172"/>
      <c r="DP27" s="172"/>
      <c r="DQ27" s="172"/>
      <c r="DR27" s="173"/>
      <c r="DS27" s="21">
        <f t="shared" ref="DS27:DS51" si="12">+SUM(CX27:DR27)</f>
        <v>50818</v>
      </c>
      <c r="DT27" s="22">
        <f t="shared" si="1"/>
        <v>0</v>
      </c>
      <c r="DV27" s="5" t="str">
        <f>CC13</f>
        <v>SEMANA 11 DEL 20/11/2023</v>
      </c>
      <c r="DW27" s="64">
        <f>CC88</f>
        <v>0.45104827194763231</v>
      </c>
      <c r="DX27" s="64">
        <f>CC96</f>
        <v>8.3583559244986436E-2</v>
      </c>
    </row>
    <row r="28" spans="1:128" x14ac:dyDescent="0.25">
      <c r="A28" s="148"/>
      <c r="B28" s="158"/>
      <c r="C28" s="148"/>
      <c r="D28" s="148"/>
      <c r="E28" s="150"/>
      <c r="F28" s="156"/>
      <c r="G28" s="113"/>
      <c r="H28" s="115"/>
      <c r="I28" s="117"/>
      <c r="J28" s="117"/>
      <c r="K28" s="88"/>
      <c r="L28" s="89"/>
      <c r="M28" s="89"/>
      <c r="N28" s="89"/>
      <c r="O28" s="89"/>
      <c r="P28" s="89"/>
      <c r="Q28" s="90"/>
      <c r="R28" s="88"/>
      <c r="S28" s="89"/>
      <c r="T28" s="89"/>
      <c r="U28" s="89"/>
      <c r="V28" s="89"/>
      <c r="W28" s="89"/>
      <c r="X28" s="90"/>
      <c r="Y28" s="88"/>
      <c r="Z28" s="89"/>
      <c r="AA28" s="89"/>
      <c r="AB28" s="89"/>
      <c r="AC28" s="89"/>
      <c r="AD28" s="89"/>
      <c r="AE28" s="90"/>
      <c r="AF28" s="88"/>
      <c r="AG28" s="89"/>
      <c r="AH28" s="89"/>
      <c r="AI28" s="89"/>
      <c r="AJ28" s="89"/>
      <c r="AK28" s="89"/>
      <c r="AL28" s="90"/>
      <c r="AM28" s="88"/>
      <c r="AN28" s="89"/>
      <c r="AO28" s="89"/>
      <c r="AP28" s="89"/>
      <c r="AQ28" s="89"/>
      <c r="AR28" s="89"/>
      <c r="AS28" s="90"/>
      <c r="AT28" s="88"/>
      <c r="AU28" s="89"/>
      <c r="AV28" s="89"/>
      <c r="AW28" s="89"/>
      <c r="AX28" s="89"/>
      <c r="AY28" s="89"/>
      <c r="AZ28" s="90"/>
      <c r="BA28" s="88"/>
      <c r="BB28" s="89"/>
      <c r="BC28" s="89"/>
      <c r="BD28" s="89"/>
      <c r="BE28" s="89"/>
      <c r="BF28" s="89"/>
      <c r="BG28" s="90"/>
      <c r="BH28" s="88"/>
      <c r="BI28" s="89"/>
      <c r="BJ28" s="89"/>
      <c r="BK28" s="89"/>
      <c r="BL28" s="89"/>
      <c r="BM28" s="89"/>
      <c r="BN28" s="90"/>
      <c r="BO28" s="88"/>
      <c r="BP28" s="89"/>
      <c r="BQ28" s="89"/>
      <c r="BR28" s="89"/>
      <c r="BS28" s="89"/>
      <c r="BT28" s="89"/>
      <c r="BU28" s="90"/>
      <c r="BV28" s="88"/>
      <c r="BW28" s="89"/>
      <c r="BX28" s="89"/>
      <c r="BY28" s="89"/>
      <c r="BZ28" s="89"/>
      <c r="CA28" s="89"/>
      <c r="CB28" s="90"/>
      <c r="CC28" s="88"/>
      <c r="CD28" s="89"/>
      <c r="CE28" s="89"/>
      <c r="CF28" s="89"/>
      <c r="CG28" s="89"/>
      <c r="CH28" s="89"/>
      <c r="CI28" s="90"/>
      <c r="CJ28" s="88"/>
      <c r="CK28" s="89"/>
      <c r="CL28" s="89"/>
      <c r="CM28" s="89"/>
      <c r="CN28" s="89"/>
      <c r="CO28" s="89"/>
      <c r="CP28" s="90"/>
      <c r="CQ28" s="88"/>
      <c r="CR28" s="89"/>
      <c r="CS28" s="89"/>
      <c r="CT28" s="89"/>
      <c r="CU28" s="89"/>
      <c r="CV28" s="89"/>
      <c r="CW28" s="90"/>
      <c r="CX28" s="171"/>
      <c r="CY28" s="172"/>
      <c r="CZ28" s="172"/>
      <c r="DA28" s="172"/>
      <c r="DB28" s="172"/>
      <c r="DC28" s="172"/>
      <c r="DD28" s="173"/>
      <c r="DE28" s="171"/>
      <c r="DF28" s="172"/>
      <c r="DG28" s="172"/>
      <c r="DH28" s="172"/>
      <c r="DI28" s="172"/>
      <c r="DJ28" s="172"/>
      <c r="DK28" s="173"/>
      <c r="DL28" s="171"/>
      <c r="DM28" s="172"/>
      <c r="DN28" s="172"/>
      <c r="DO28" s="172"/>
      <c r="DP28" s="172"/>
      <c r="DQ28" s="172"/>
      <c r="DR28" s="173"/>
      <c r="DS28" s="21">
        <f t="shared" si="12"/>
        <v>0</v>
      </c>
      <c r="DT28" s="22">
        <f t="shared" si="1"/>
        <v>0</v>
      </c>
      <c r="DV28" s="5" t="str">
        <f>CJ13</f>
        <v>SEMANA 12 DEL 27/11/2023</v>
      </c>
      <c r="DW28" s="64">
        <f>CJ88</f>
        <v>0.66813668134290083</v>
      </c>
      <c r="DX28" s="64">
        <f>CJ96</f>
        <v>9.0641749183339088E-2</v>
      </c>
    </row>
    <row r="29" spans="1:128" x14ac:dyDescent="0.25">
      <c r="A29" s="147" t="s">
        <v>108</v>
      </c>
      <c r="B29" s="157" t="s">
        <v>43</v>
      </c>
      <c r="C29" s="147" t="s">
        <v>62</v>
      </c>
      <c r="D29" s="147">
        <v>1</v>
      </c>
      <c r="E29" s="149">
        <v>44853</v>
      </c>
      <c r="F29" s="156">
        <f t="shared" si="0"/>
        <v>44853</v>
      </c>
      <c r="G29" s="112">
        <f t="shared" ref="G29" si="13">SUM(K30:DB30)</f>
        <v>0</v>
      </c>
      <c r="H29" s="114">
        <f t="shared" ref="H29" si="14">G29/F29</f>
        <v>0</v>
      </c>
      <c r="I29" s="116">
        <v>1</v>
      </c>
      <c r="J29" s="116">
        <v>1</v>
      </c>
      <c r="K29" s="88"/>
      <c r="L29" s="89"/>
      <c r="M29" s="89"/>
      <c r="N29" s="89"/>
      <c r="O29" s="89"/>
      <c r="P29" s="89"/>
      <c r="Q29" s="90"/>
      <c r="R29" s="88"/>
      <c r="S29" s="89"/>
      <c r="T29" s="89"/>
      <c r="U29" s="89"/>
      <c r="V29" s="89"/>
      <c r="W29" s="89"/>
      <c r="X29" s="90"/>
      <c r="Y29" s="88"/>
      <c r="Z29" s="89"/>
      <c r="AA29" s="89"/>
      <c r="AB29" s="89"/>
      <c r="AC29" s="89"/>
      <c r="AD29" s="89"/>
      <c r="AE29" s="90"/>
      <c r="AF29" s="88"/>
      <c r="AG29" s="89"/>
      <c r="AH29" s="89"/>
      <c r="AI29" s="89"/>
      <c r="AJ29" s="89"/>
      <c r="AK29" s="89"/>
      <c r="AL29" s="90"/>
      <c r="AM29" s="88"/>
      <c r="AN29" s="89"/>
      <c r="AO29" s="89"/>
      <c r="AP29" s="89"/>
      <c r="AQ29" s="89"/>
      <c r="AR29" s="89"/>
      <c r="AS29" s="90"/>
      <c r="AT29" s="88"/>
      <c r="AU29" s="89"/>
      <c r="AV29" s="89"/>
      <c r="AW29" s="89"/>
      <c r="AX29" s="89"/>
      <c r="AY29" s="89"/>
      <c r="AZ29" s="90"/>
      <c r="BA29" s="85">
        <v>3767652</v>
      </c>
      <c r="BB29" s="86"/>
      <c r="BC29" s="86"/>
      <c r="BD29" s="86"/>
      <c r="BE29" s="86"/>
      <c r="BF29" s="86"/>
      <c r="BG29" s="87"/>
      <c r="BH29" s="85">
        <v>3767652</v>
      </c>
      <c r="BI29" s="86"/>
      <c r="BJ29" s="86"/>
      <c r="BK29" s="86"/>
      <c r="BL29" s="86"/>
      <c r="BM29" s="86"/>
      <c r="BN29" s="87"/>
      <c r="BO29" s="85">
        <v>3767652</v>
      </c>
      <c r="BP29" s="86"/>
      <c r="BQ29" s="86"/>
      <c r="BR29" s="86"/>
      <c r="BS29" s="86"/>
      <c r="BT29" s="86"/>
      <c r="BU29" s="87"/>
      <c r="BV29" s="85">
        <v>3767652</v>
      </c>
      <c r="BW29" s="86"/>
      <c r="BX29" s="86"/>
      <c r="BY29" s="86"/>
      <c r="BZ29" s="86"/>
      <c r="CA29" s="86"/>
      <c r="CB29" s="87"/>
      <c r="CC29" s="88"/>
      <c r="CD29" s="89"/>
      <c r="CE29" s="89"/>
      <c r="CF29" s="89"/>
      <c r="CG29" s="89"/>
      <c r="CH29" s="89"/>
      <c r="CI29" s="90"/>
      <c r="CJ29" s="88"/>
      <c r="CK29" s="89"/>
      <c r="CL29" s="89"/>
      <c r="CM29" s="89"/>
      <c r="CN29" s="89"/>
      <c r="CO29" s="89"/>
      <c r="CP29" s="90"/>
      <c r="CQ29" s="88"/>
      <c r="CR29" s="89"/>
      <c r="CS29" s="89"/>
      <c r="CT29" s="89"/>
      <c r="CU29" s="89"/>
      <c r="CV29" s="89"/>
      <c r="CW29" s="90"/>
      <c r="CX29" s="171"/>
      <c r="CY29" s="172"/>
      <c r="CZ29" s="172"/>
      <c r="DA29" s="172"/>
      <c r="DB29" s="172"/>
      <c r="DC29" s="172"/>
      <c r="DD29" s="173"/>
      <c r="DE29" s="171"/>
      <c r="DF29" s="172"/>
      <c r="DG29" s="172"/>
      <c r="DH29" s="172"/>
      <c r="DI29" s="172"/>
      <c r="DJ29" s="172"/>
      <c r="DK29" s="173"/>
      <c r="DL29" s="187">
        <f>$F$29/1</f>
        <v>44853</v>
      </c>
      <c r="DM29" s="188"/>
      <c r="DN29" s="188"/>
      <c r="DO29" s="188"/>
      <c r="DP29" s="188"/>
      <c r="DQ29" s="188"/>
      <c r="DR29" s="189"/>
      <c r="DS29" s="21">
        <f t="shared" si="12"/>
        <v>44853</v>
      </c>
      <c r="DT29" s="22">
        <f t="shared" si="1"/>
        <v>0</v>
      </c>
      <c r="DV29" s="5" t="str">
        <f>CQ13</f>
        <v>SEMANA 13 DEL 4/12/2023</v>
      </c>
      <c r="DW29" s="64">
        <f>CQ88</f>
        <v>0.84260608145236227</v>
      </c>
      <c r="DX29" s="64">
        <f>CQ96</f>
        <v>9.769993912169174E-2</v>
      </c>
    </row>
    <row r="30" spans="1:128" x14ac:dyDescent="0.25">
      <c r="A30" s="148"/>
      <c r="B30" s="158"/>
      <c r="C30" s="148"/>
      <c r="D30" s="148"/>
      <c r="E30" s="150"/>
      <c r="F30" s="156"/>
      <c r="G30" s="113"/>
      <c r="H30" s="115"/>
      <c r="I30" s="117"/>
      <c r="J30" s="117"/>
      <c r="K30" s="88"/>
      <c r="L30" s="89"/>
      <c r="M30" s="89"/>
      <c r="N30" s="89"/>
      <c r="O30" s="89"/>
      <c r="P30" s="89"/>
      <c r="Q30" s="90"/>
      <c r="R30" s="88"/>
      <c r="S30" s="89"/>
      <c r="T30" s="89"/>
      <c r="U30" s="89"/>
      <c r="V30" s="89"/>
      <c r="W30" s="89"/>
      <c r="X30" s="90"/>
      <c r="Y30" s="88"/>
      <c r="Z30" s="89"/>
      <c r="AA30" s="89"/>
      <c r="AB30" s="89"/>
      <c r="AC30" s="89"/>
      <c r="AD30" s="89"/>
      <c r="AE30" s="90"/>
      <c r="AF30" s="88"/>
      <c r="AG30" s="89"/>
      <c r="AH30" s="89"/>
      <c r="AI30" s="89"/>
      <c r="AJ30" s="89"/>
      <c r="AK30" s="89"/>
      <c r="AL30" s="90"/>
      <c r="AM30" s="88"/>
      <c r="AN30" s="89"/>
      <c r="AO30" s="89"/>
      <c r="AP30" s="89"/>
      <c r="AQ30" s="89"/>
      <c r="AR30" s="89"/>
      <c r="AS30" s="90"/>
      <c r="AT30" s="88"/>
      <c r="AU30" s="89"/>
      <c r="AV30" s="89"/>
      <c r="AW30" s="89"/>
      <c r="AX30" s="89"/>
      <c r="AY30" s="89"/>
      <c r="AZ30" s="90"/>
      <c r="BA30" s="88"/>
      <c r="BB30" s="89"/>
      <c r="BC30" s="89"/>
      <c r="BD30" s="89"/>
      <c r="BE30" s="89"/>
      <c r="BF30" s="89"/>
      <c r="BG30" s="90"/>
      <c r="BH30" s="88"/>
      <c r="BI30" s="89"/>
      <c r="BJ30" s="89"/>
      <c r="BK30" s="89"/>
      <c r="BL30" s="89"/>
      <c r="BM30" s="89"/>
      <c r="BN30" s="90"/>
      <c r="BO30" s="88"/>
      <c r="BP30" s="89"/>
      <c r="BQ30" s="89"/>
      <c r="BR30" s="89"/>
      <c r="BS30" s="89"/>
      <c r="BT30" s="89"/>
      <c r="BU30" s="90"/>
      <c r="BV30" s="88"/>
      <c r="BW30" s="89"/>
      <c r="BX30" s="89"/>
      <c r="BY30" s="89"/>
      <c r="BZ30" s="89"/>
      <c r="CA30" s="89"/>
      <c r="CB30" s="90"/>
      <c r="CC30" s="88"/>
      <c r="CD30" s="89"/>
      <c r="CE30" s="89"/>
      <c r="CF30" s="89"/>
      <c r="CG30" s="89"/>
      <c r="CH30" s="89"/>
      <c r="CI30" s="90"/>
      <c r="CJ30" s="88"/>
      <c r="CK30" s="89"/>
      <c r="CL30" s="89"/>
      <c r="CM30" s="89"/>
      <c r="CN30" s="89"/>
      <c r="CO30" s="89"/>
      <c r="CP30" s="90"/>
      <c r="CQ30" s="88"/>
      <c r="CR30" s="89"/>
      <c r="CS30" s="89"/>
      <c r="CT30" s="89"/>
      <c r="CU30" s="89"/>
      <c r="CV30" s="89"/>
      <c r="CW30" s="90"/>
      <c r="CX30" s="171"/>
      <c r="CY30" s="172"/>
      <c r="CZ30" s="172"/>
      <c r="DA30" s="172"/>
      <c r="DB30" s="172"/>
      <c r="DC30" s="172"/>
      <c r="DD30" s="173"/>
      <c r="DE30" s="171"/>
      <c r="DF30" s="172"/>
      <c r="DG30" s="172"/>
      <c r="DH30" s="172"/>
      <c r="DI30" s="172"/>
      <c r="DJ30" s="172"/>
      <c r="DK30" s="173"/>
      <c r="DL30" s="171"/>
      <c r="DM30" s="172"/>
      <c r="DN30" s="172"/>
      <c r="DO30" s="172"/>
      <c r="DP30" s="172"/>
      <c r="DQ30" s="172"/>
      <c r="DR30" s="173"/>
      <c r="DS30" s="21">
        <f t="shared" si="12"/>
        <v>0</v>
      </c>
      <c r="DT30" s="22">
        <f t="shared" si="1"/>
        <v>0</v>
      </c>
      <c r="DV30" s="5" t="str">
        <f>CX13</f>
        <v>SEMANA 14 DEL 11/12/2023</v>
      </c>
      <c r="DW30" s="64">
        <f>CX88</f>
        <v>0.13019619005664948</v>
      </c>
      <c r="DX30" s="64">
        <f>CX96</f>
        <v>9.769993912169174E-2</v>
      </c>
    </row>
    <row r="31" spans="1:128" x14ac:dyDescent="0.25">
      <c r="A31" s="147" t="s">
        <v>109</v>
      </c>
      <c r="B31" s="157" t="s">
        <v>44</v>
      </c>
      <c r="C31" s="147" t="s">
        <v>62</v>
      </c>
      <c r="D31" s="147">
        <v>2</v>
      </c>
      <c r="E31" s="149">
        <v>129182</v>
      </c>
      <c r="F31" s="156">
        <f t="shared" si="0"/>
        <v>258364</v>
      </c>
      <c r="G31" s="112">
        <f t="shared" ref="G31" si="15">SUM(K32:DB32)</f>
        <v>0</v>
      </c>
      <c r="H31" s="114">
        <f t="shared" ref="H31" si="16">G31/F31</f>
        <v>0</v>
      </c>
      <c r="I31" s="116">
        <v>1</v>
      </c>
      <c r="J31" s="116">
        <v>1</v>
      </c>
      <c r="K31" s="88"/>
      <c r="L31" s="89"/>
      <c r="M31" s="89"/>
      <c r="N31" s="89"/>
      <c r="O31" s="89"/>
      <c r="P31" s="89"/>
      <c r="Q31" s="90"/>
      <c r="R31" s="88"/>
      <c r="S31" s="89"/>
      <c r="T31" s="89"/>
      <c r="U31" s="89"/>
      <c r="V31" s="89"/>
      <c r="W31" s="89"/>
      <c r="X31" s="90"/>
      <c r="Y31" s="88"/>
      <c r="Z31" s="89"/>
      <c r="AA31" s="89"/>
      <c r="AB31" s="89"/>
      <c r="AC31" s="89"/>
      <c r="AD31" s="89"/>
      <c r="AE31" s="90"/>
      <c r="AF31" s="88"/>
      <c r="AG31" s="89"/>
      <c r="AH31" s="89"/>
      <c r="AI31" s="89"/>
      <c r="AJ31" s="89"/>
      <c r="AK31" s="89"/>
      <c r="AL31" s="90"/>
      <c r="AM31" s="88"/>
      <c r="AN31" s="89"/>
      <c r="AO31" s="89"/>
      <c r="AP31" s="89"/>
      <c r="AQ31" s="89"/>
      <c r="AR31" s="89"/>
      <c r="AS31" s="90"/>
      <c r="AT31" s="88"/>
      <c r="AU31" s="89"/>
      <c r="AV31" s="89"/>
      <c r="AW31" s="89"/>
      <c r="AX31" s="89"/>
      <c r="AY31" s="89"/>
      <c r="AZ31" s="90"/>
      <c r="BA31" s="88"/>
      <c r="BB31" s="89"/>
      <c r="BC31" s="89"/>
      <c r="BD31" s="89"/>
      <c r="BE31" s="89"/>
      <c r="BF31" s="89"/>
      <c r="BG31" s="90"/>
      <c r="BH31" s="88"/>
      <c r="BI31" s="89"/>
      <c r="BJ31" s="89"/>
      <c r="BK31" s="89"/>
      <c r="BL31" s="89"/>
      <c r="BM31" s="89"/>
      <c r="BN31" s="90"/>
      <c r="BO31" s="85">
        <v>10334560</v>
      </c>
      <c r="BP31" s="86"/>
      <c r="BQ31" s="86"/>
      <c r="BR31" s="86"/>
      <c r="BS31" s="86"/>
      <c r="BT31" s="86"/>
      <c r="BU31" s="87"/>
      <c r="BV31" s="85">
        <v>10334560</v>
      </c>
      <c r="BW31" s="86"/>
      <c r="BX31" s="86"/>
      <c r="BY31" s="86"/>
      <c r="BZ31" s="86"/>
      <c r="CA31" s="86"/>
      <c r="CB31" s="87"/>
      <c r="CC31" s="85">
        <v>10334560</v>
      </c>
      <c r="CD31" s="86"/>
      <c r="CE31" s="86"/>
      <c r="CF31" s="86"/>
      <c r="CG31" s="86"/>
      <c r="CH31" s="86"/>
      <c r="CI31" s="87"/>
      <c r="CJ31" s="88"/>
      <c r="CK31" s="89"/>
      <c r="CL31" s="89"/>
      <c r="CM31" s="89"/>
      <c r="CN31" s="89"/>
      <c r="CO31" s="89"/>
      <c r="CP31" s="90"/>
      <c r="CQ31" s="88"/>
      <c r="CR31" s="89"/>
      <c r="CS31" s="89"/>
      <c r="CT31" s="89"/>
      <c r="CU31" s="89"/>
      <c r="CV31" s="89"/>
      <c r="CW31" s="90"/>
      <c r="CX31" s="171"/>
      <c r="CY31" s="172"/>
      <c r="CZ31" s="172"/>
      <c r="DA31" s="172"/>
      <c r="DB31" s="172"/>
      <c r="DC31" s="172"/>
      <c r="DD31" s="173"/>
      <c r="DE31" s="171"/>
      <c r="DF31" s="172"/>
      <c r="DG31" s="172"/>
      <c r="DH31" s="172"/>
      <c r="DI31" s="172"/>
      <c r="DJ31" s="172"/>
      <c r="DK31" s="173"/>
      <c r="DL31" s="187">
        <f>$F$31/1</f>
        <v>258364</v>
      </c>
      <c r="DM31" s="188"/>
      <c r="DN31" s="188"/>
      <c r="DO31" s="188"/>
      <c r="DP31" s="188"/>
      <c r="DQ31" s="188"/>
      <c r="DR31" s="189"/>
      <c r="DS31" s="21">
        <f t="shared" si="12"/>
        <v>258364</v>
      </c>
      <c r="DT31" s="22">
        <f t="shared" si="1"/>
        <v>0</v>
      </c>
      <c r="DV31" s="5" t="str">
        <f>DE13</f>
        <v>SEMANA 15 DEL 18/12/2023</v>
      </c>
      <c r="DW31" s="64">
        <f>DE88</f>
        <v>0.5512437481875142</v>
      </c>
      <c r="DX31" s="64">
        <f>DE96</f>
        <v>9.769993912169174E-2</v>
      </c>
    </row>
    <row r="32" spans="1:128" x14ac:dyDescent="0.25">
      <c r="A32" s="148"/>
      <c r="B32" s="158"/>
      <c r="C32" s="148"/>
      <c r="D32" s="148"/>
      <c r="E32" s="150"/>
      <c r="F32" s="156"/>
      <c r="G32" s="113"/>
      <c r="H32" s="115"/>
      <c r="I32" s="117"/>
      <c r="J32" s="117"/>
      <c r="K32" s="88"/>
      <c r="L32" s="89"/>
      <c r="M32" s="89"/>
      <c r="N32" s="89"/>
      <c r="O32" s="89"/>
      <c r="P32" s="89"/>
      <c r="Q32" s="90"/>
      <c r="R32" s="88"/>
      <c r="S32" s="89"/>
      <c r="T32" s="89"/>
      <c r="U32" s="89"/>
      <c r="V32" s="89"/>
      <c r="W32" s="89"/>
      <c r="X32" s="90"/>
      <c r="Y32" s="88"/>
      <c r="Z32" s="89"/>
      <c r="AA32" s="89"/>
      <c r="AB32" s="89"/>
      <c r="AC32" s="89"/>
      <c r="AD32" s="89"/>
      <c r="AE32" s="90"/>
      <c r="AF32" s="88"/>
      <c r="AG32" s="89"/>
      <c r="AH32" s="89"/>
      <c r="AI32" s="89"/>
      <c r="AJ32" s="89"/>
      <c r="AK32" s="89"/>
      <c r="AL32" s="90"/>
      <c r="AM32" s="88"/>
      <c r="AN32" s="89"/>
      <c r="AO32" s="89"/>
      <c r="AP32" s="89"/>
      <c r="AQ32" s="89"/>
      <c r="AR32" s="89"/>
      <c r="AS32" s="90"/>
      <c r="AT32" s="88"/>
      <c r="AU32" s="89"/>
      <c r="AV32" s="89"/>
      <c r="AW32" s="89"/>
      <c r="AX32" s="89"/>
      <c r="AY32" s="89"/>
      <c r="AZ32" s="90"/>
      <c r="BA32" s="88"/>
      <c r="BB32" s="89"/>
      <c r="BC32" s="89"/>
      <c r="BD32" s="89"/>
      <c r="BE32" s="89"/>
      <c r="BF32" s="89"/>
      <c r="BG32" s="90"/>
      <c r="BH32" s="88"/>
      <c r="BI32" s="89"/>
      <c r="BJ32" s="89"/>
      <c r="BK32" s="89"/>
      <c r="BL32" s="89"/>
      <c r="BM32" s="89"/>
      <c r="BN32" s="90"/>
      <c r="BO32" s="88"/>
      <c r="BP32" s="89"/>
      <c r="BQ32" s="89"/>
      <c r="BR32" s="89"/>
      <c r="BS32" s="89"/>
      <c r="BT32" s="89"/>
      <c r="BU32" s="90"/>
      <c r="BV32" s="88"/>
      <c r="BW32" s="89"/>
      <c r="BX32" s="89"/>
      <c r="BY32" s="89"/>
      <c r="BZ32" s="89"/>
      <c r="CA32" s="89"/>
      <c r="CB32" s="90"/>
      <c r="CC32" s="88"/>
      <c r="CD32" s="89"/>
      <c r="CE32" s="89"/>
      <c r="CF32" s="89"/>
      <c r="CG32" s="89"/>
      <c r="CH32" s="89"/>
      <c r="CI32" s="90"/>
      <c r="CJ32" s="88"/>
      <c r="CK32" s="89"/>
      <c r="CL32" s="89"/>
      <c r="CM32" s="89"/>
      <c r="CN32" s="89"/>
      <c r="CO32" s="89"/>
      <c r="CP32" s="90"/>
      <c r="CQ32" s="88"/>
      <c r="CR32" s="89"/>
      <c r="CS32" s="89"/>
      <c r="CT32" s="89"/>
      <c r="CU32" s="89"/>
      <c r="CV32" s="89"/>
      <c r="CW32" s="90"/>
      <c r="CX32" s="171"/>
      <c r="CY32" s="172"/>
      <c r="CZ32" s="172"/>
      <c r="DA32" s="172"/>
      <c r="DB32" s="172"/>
      <c r="DC32" s="172"/>
      <c r="DD32" s="173"/>
      <c r="DE32" s="171"/>
      <c r="DF32" s="172"/>
      <c r="DG32" s="172"/>
      <c r="DH32" s="172"/>
      <c r="DI32" s="172"/>
      <c r="DJ32" s="172"/>
      <c r="DK32" s="173"/>
      <c r="DL32" s="171"/>
      <c r="DM32" s="172"/>
      <c r="DN32" s="172"/>
      <c r="DO32" s="172"/>
      <c r="DP32" s="172"/>
      <c r="DQ32" s="172"/>
      <c r="DR32" s="173"/>
      <c r="DS32" s="21">
        <f t="shared" si="12"/>
        <v>0</v>
      </c>
      <c r="DT32" s="22">
        <f t="shared" si="1"/>
        <v>0</v>
      </c>
      <c r="DV32" s="5" t="str">
        <f>DL13</f>
        <v>SEMANA 16 DEL 25/12/2023</v>
      </c>
      <c r="DW32" s="64">
        <f>DL88</f>
        <v>1</v>
      </c>
      <c r="DX32" s="64">
        <f>DL96</f>
        <v>9.769993912169174E-2</v>
      </c>
    </row>
    <row r="33" spans="1:128" x14ac:dyDescent="0.25">
      <c r="A33" s="147" t="s">
        <v>110</v>
      </c>
      <c r="B33" s="157" t="s">
        <v>45</v>
      </c>
      <c r="C33" s="147" t="s">
        <v>62</v>
      </c>
      <c r="D33" s="147">
        <v>3.15</v>
      </c>
      <c r="E33" s="149">
        <v>132321</v>
      </c>
      <c r="F33" s="156">
        <f t="shared" si="0"/>
        <v>416811</v>
      </c>
      <c r="G33" s="112">
        <f t="shared" ref="G33" si="17">SUM(K34:DB34)</f>
        <v>0</v>
      </c>
      <c r="H33" s="114">
        <f t="shared" ref="H33" si="18">G33/F33</f>
        <v>0</v>
      </c>
      <c r="I33" s="116">
        <v>1</v>
      </c>
      <c r="J33" s="116">
        <v>1</v>
      </c>
      <c r="K33" s="88"/>
      <c r="L33" s="89"/>
      <c r="M33" s="89"/>
      <c r="N33" s="89"/>
      <c r="O33" s="89"/>
      <c r="P33" s="89"/>
      <c r="Q33" s="90"/>
      <c r="R33" s="88"/>
      <c r="S33" s="89"/>
      <c r="T33" s="89"/>
      <c r="U33" s="89"/>
      <c r="V33" s="89"/>
      <c r="W33" s="89"/>
      <c r="X33" s="90"/>
      <c r="Y33" s="88"/>
      <c r="Z33" s="89"/>
      <c r="AA33" s="89"/>
      <c r="AB33" s="89"/>
      <c r="AC33" s="89"/>
      <c r="AD33" s="89"/>
      <c r="AE33" s="90"/>
      <c r="AF33" s="88"/>
      <c r="AG33" s="89"/>
      <c r="AH33" s="89"/>
      <c r="AI33" s="89"/>
      <c r="AJ33" s="89"/>
      <c r="AK33" s="89"/>
      <c r="AL33" s="90"/>
      <c r="AM33" s="88"/>
      <c r="AN33" s="89"/>
      <c r="AO33" s="89"/>
      <c r="AP33" s="89"/>
      <c r="AQ33" s="89"/>
      <c r="AR33" s="89"/>
      <c r="AS33" s="90"/>
      <c r="AT33" s="88"/>
      <c r="AU33" s="89"/>
      <c r="AV33" s="89"/>
      <c r="AW33" s="89"/>
      <c r="AX33" s="89"/>
      <c r="AY33" s="89"/>
      <c r="AZ33" s="90"/>
      <c r="BA33" s="88"/>
      <c r="BB33" s="89"/>
      <c r="BC33" s="89"/>
      <c r="BD33" s="89"/>
      <c r="BE33" s="89"/>
      <c r="BF33" s="89"/>
      <c r="BG33" s="90"/>
      <c r="BH33" s="88"/>
      <c r="BI33" s="89"/>
      <c r="BJ33" s="89"/>
      <c r="BK33" s="89"/>
      <c r="BL33" s="89"/>
      <c r="BM33" s="89"/>
      <c r="BN33" s="90"/>
      <c r="BO33" s="88"/>
      <c r="BP33" s="89"/>
      <c r="BQ33" s="89"/>
      <c r="BR33" s="89"/>
      <c r="BS33" s="89"/>
      <c r="BT33" s="89"/>
      <c r="BU33" s="90"/>
      <c r="BV33" s="85">
        <v>18524940</v>
      </c>
      <c r="BW33" s="86"/>
      <c r="BX33" s="86"/>
      <c r="BY33" s="86"/>
      <c r="BZ33" s="86"/>
      <c r="CA33" s="86"/>
      <c r="CB33" s="87"/>
      <c r="CC33" s="85">
        <v>18524940</v>
      </c>
      <c r="CD33" s="86"/>
      <c r="CE33" s="86"/>
      <c r="CF33" s="86"/>
      <c r="CG33" s="86"/>
      <c r="CH33" s="86"/>
      <c r="CI33" s="87"/>
      <c r="CJ33" s="85">
        <v>18524940</v>
      </c>
      <c r="CK33" s="86"/>
      <c r="CL33" s="86"/>
      <c r="CM33" s="86"/>
      <c r="CN33" s="86"/>
      <c r="CO33" s="86"/>
      <c r="CP33" s="87"/>
      <c r="CQ33" s="85">
        <v>18524940</v>
      </c>
      <c r="CR33" s="86"/>
      <c r="CS33" s="86"/>
      <c r="CT33" s="86"/>
      <c r="CU33" s="86"/>
      <c r="CV33" s="86"/>
      <c r="CW33" s="87"/>
      <c r="CX33" s="171"/>
      <c r="CY33" s="172"/>
      <c r="CZ33" s="172"/>
      <c r="DA33" s="172"/>
      <c r="DB33" s="172"/>
      <c r="DC33" s="172"/>
      <c r="DD33" s="173"/>
      <c r="DE33" s="187">
        <f>$F$33/1</f>
        <v>416811</v>
      </c>
      <c r="DF33" s="188"/>
      <c r="DG33" s="188"/>
      <c r="DH33" s="188"/>
      <c r="DI33" s="188"/>
      <c r="DJ33" s="188"/>
      <c r="DK33" s="189"/>
      <c r="DL33" s="171"/>
      <c r="DM33" s="172"/>
      <c r="DN33" s="172"/>
      <c r="DO33" s="172"/>
      <c r="DP33" s="172"/>
      <c r="DQ33" s="172"/>
      <c r="DR33" s="173"/>
      <c r="DS33" s="21">
        <f t="shared" si="12"/>
        <v>416811</v>
      </c>
      <c r="DT33" s="22">
        <f t="shared" si="1"/>
        <v>0</v>
      </c>
      <c r="DV33" s="5"/>
      <c r="DW33" s="64"/>
      <c r="DX33" s="64"/>
    </row>
    <row r="34" spans="1:128" x14ac:dyDescent="0.25">
      <c r="A34" s="148"/>
      <c r="B34" s="158"/>
      <c r="C34" s="148"/>
      <c r="D34" s="148"/>
      <c r="E34" s="150"/>
      <c r="F34" s="156"/>
      <c r="G34" s="113"/>
      <c r="H34" s="115"/>
      <c r="I34" s="117"/>
      <c r="J34" s="117"/>
      <c r="K34" s="88"/>
      <c r="L34" s="89"/>
      <c r="M34" s="89"/>
      <c r="N34" s="89"/>
      <c r="O34" s="89"/>
      <c r="P34" s="89"/>
      <c r="Q34" s="90"/>
      <c r="R34" s="88"/>
      <c r="S34" s="89"/>
      <c r="T34" s="89"/>
      <c r="U34" s="89"/>
      <c r="V34" s="89"/>
      <c r="W34" s="89"/>
      <c r="X34" s="90"/>
      <c r="Y34" s="88"/>
      <c r="Z34" s="89"/>
      <c r="AA34" s="89"/>
      <c r="AB34" s="89"/>
      <c r="AC34" s="89"/>
      <c r="AD34" s="89"/>
      <c r="AE34" s="90"/>
      <c r="AF34" s="88"/>
      <c r="AG34" s="89"/>
      <c r="AH34" s="89"/>
      <c r="AI34" s="89"/>
      <c r="AJ34" s="89"/>
      <c r="AK34" s="89"/>
      <c r="AL34" s="90"/>
      <c r="AM34" s="88"/>
      <c r="AN34" s="89"/>
      <c r="AO34" s="89"/>
      <c r="AP34" s="89"/>
      <c r="AQ34" s="89"/>
      <c r="AR34" s="89"/>
      <c r="AS34" s="90"/>
      <c r="AT34" s="88"/>
      <c r="AU34" s="89"/>
      <c r="AV34" s="89"/>
      <c r="AW34" s="89"/>
      <c r="AX34" s="89"/>
      <c r="AY34" s="89"/>
      <c r="AZ34" s="90"/>
      <c r="BA34" s="88"/>
      <c r="BB34" s="89"/>
      <c r="BC34" s="89"/>
      <c r="BD34" s="89"/>
      <c r="BE34" s="89"/>
      <c r="BF34" s="89"/>
      <c r="BG34" s="90"/>
      <c r="BH34" s="88"/>
      <c r="BI34" s="89"/>
      <c r="BJ34" s="89"/>
      <c r="BK34" s="89"/>
      <c r="BL34" s="89"/>
      <c r="BM34" s="89"/>
      <c r="BN34" s="90"/>
      <c r="BO34" s="88"/>
      <c r="BP34" s="89"/>
      <c r="BQ34" s="89"/>
      <c r="BR34" s="89"/>
      <c r="BS34" s="89"/>
      <c r="BT34" s="89"/>
      <c r="BU34" s="90"/>
      <c r="BV34" s="88"/>
      <c r="BW34" s="89"/>
      <c r="BX34" s="89"/>
      <c r="BY34" s="89"/>
      <c r="BZ34" s="89"/>
      <c r="CA34" s="89"/>
      <c r="CB34" s="90"/>
      <c r="CC34" s="88"/>
      <c r="CD34" s="89"/>
      <c r="CE34" s="89"/>
      <c r="CF34" s="89"/>
      <c r="CG34" s="89"/>
      <c r="CH34" s="89"/>
      <c r="CI34" s="90"/>
      <c r="CJ34" s="88"/>
      <c r="CK34" s="89"/>
      <c r="CL34" s="89"/>
      <c r="CM34" s="89"/>
      <c r="CN34" s="89"/>
      <c r="CO34" s="89"/>
      <c r="CP34" s="90"/>
      <c r="CQ34" s="88"/>
      <c r="CR34" s="89"/>
      <c r="CS34" s="89"/>
      <c r="CT34" s="89"/>
      <c r="CU34" s="89"/>
      <c r="CV34" s="89"/>
      <c r="CW34" s="90"/>
      <c r="CX34" s="171"/>
      <c r="CY34" s="172"/>
      <c r="CZ34" s="172"/>
      <c r="DA34" s="172"/>
      <c r="DB34" s="172"/>
      <c r="DC34" s="172"/>
      <c r="DD34" s="173"/>
      <c r="DE34" s="171"/>
      <c r="DF34" s="172"/>
      <c r="DG34" s="172"/>
      <c r="DH34" s="172"/>
      <c r="DI34" s="172"/>
      <c r="DJ34" s="172"/>
      <c r="DK34" s="173"/>
      <c r="DL34" s="171"/>
      <c r="DM34" s="172"/>
      <c r="DN34" s="172"/>
      <c r="DO34" s="172"/>
      <c r="DP34" s="172"/>
      <c r="DQ34" s="172"/>
      <c r="DR34" s="173"/>
      <c r="DS34" s="21">
        <f t="shared" si="12"/>
        <v>0</v>
      </c>
      <c r="DT34" s="22">
        <f t="shared" si="1"/>
        <v>0</v>
      </c>
    </row>
    <row r="35" spans="1:128" x14ac:dyDescent="0.25">
      <c r="A35" s="147" t="s">
        <v>111</v>
      </c>
      <c r="B35" s="157" t="s">
        <v>46</v>
      </c>
      <c r="C35" s="147" t="s">
        <v>63</v>
      </c>
      <c r="D35" s="147">
        <v>9</v>
      </c>
      <c r="E35" s="149">
        <v>13605</v>
      </c>
      <c r="F35" s="156">
        <f t="shared" si="0"/>
        <v>122445</v>
      </c>
      <c r="G35" s="112">
        <f t="shared" ref="G35" si="19">SUM(K36:DB36)</f>
        <v>0</v>
      </c>
      <c r="H35" s="114">
        <f t="shared" ref="H35" si="20">G35/F35</f>
        <v>0</v>
      </c>
      <c r="I35" s="116">
        <v>1</v>
      </c>
      <c r="J35" s="116">
        <v>1</v>
      </c>
      <c r="K35" s="88"/>
      <c r="L35" s="89"/>
      <c r="M35" s="89"/>
      <c r="N35" s="89"/>
      <c r="O35" s="89"/>
      <c r="P35" s="89"/>
      <c r="Q35" s="90"/>
      <c r="R35" s="88"/>
      <c r="S35" s="89"/>
      <c r="T35" s="89"/>
      <c r="U35" s="89"/>
      <c r="V35" s="89"/>
      <c r="W35" s="89"/>
      <c r="X35" s="90"/>
      <c r="Y35" s="88"/>
      <c r="Z35" s="89"/>
      <c r="AA35" s="89"/>
      <c r="AB35" s="89"/>
      <c r="AC35" s="89"/>
      <c r="AD35" s="89"/>
      <c r="AE35" s="90"/>
      <c r="AF35" s="88"/>
      <c r="AG35" s="89"/>
      <c r="AH35" s="89"/>
      <c r="AI35" s="89"/>
      <c r="AJ35" s="89"/>
      <c r="AK35" s="89"/>
      <c r="AL35" s="90"/>
      <c r="AM35" s="88"/>
      <c r="AN35" s="89"/>
      <c r="AO35" s="89"/>
      <c r="AP35" s="89"/>
      <c r="AQ35" s="89"/>
      <c r="AR35" s="89"/>
      <c r="AS35" s="90"/>
      <c r="AT35" s="88"/>
      <c r="AU35" s="89"/>
      <c r="AV35" s="89"/>
      <c r="AW35" s="89"/>
      <c r="AX35" s="89"/>
      <c r="AY35" s="89"/>
      <c r="AZ35" s="90"/>
      <c r="BA35" s="88"/>
      <c r="BB35" s="89"/>
      <c r="BC35" s="89"/>
      <c r="BD35" s="89"/>
      <c r="BE35" s="89"/>
      <c r="BF35" s="89"/>
      <c r="BG35" s="90"/>
      <c r="BH35" s="88"/>
      <c r="BI35" s="89"/>
      <c r="BJ35" s="89"/>
      <c r="BK35" s="89"/>
      <c r="BL35" s="89"/>
      <c r="BM35" s="89"/>
      <c r="BN35" s="90"/>
      <c r="BO35" s="88"/>
      <c r="BP35" s="89"/>
      <c r="BQ35" s="89"/>
      <c r="BR35" s="89"/>
      <c r="BS35" s="89"/>
      <c r="BT35" s="89"/>
      <c r="BU35" s="90"/>
      <c r="BV35" s="88"/>
      <c r="BW35" s="89"/>
      <c r="BX35" s="89"/>
      <c r="BY35" s="89"/>
      <c r="BZ35" s="89"/>
      <c r="CA35" s="89"/>
      <c r="CB35" s="90"/>
      <c r="CC35" s="85">
        <v>10884000</v>
      </c>
      <c r="CD35" s="86"/>
      <c r="CE35" s="86"/>
      <c r="CF35" s="86"/>
      <c r="CG35" s="86"/>
      <c r="CH35" s="86"/>
      <c r="CI35" s="87"/>
      <c r="CJ35" s="85">
        <v>10884000</v>
      </c>
      <c r="CK35" s="86"/>
      <c r="CL35" s="86"/>
      <c r="CM35" s="86"/>
      <c r="CN35" s="86"/>
      <c r="CO35" s="86"/>
      <c r="CP35" s="87"/>
      <c r="CQ35" s="88"/>
      <c r="CR35" s="89"/>
      <c r="CS35" s="89"/>
      <c r="CT35" s="89"/>
      <c r="CU35" s="89"/>
      <c r="CV35" s="89"/>
      <c r="CW35" s="90"/>
      <c r="CX35" s="171"/>
      <c r="CY35" s="172"/>
      <c r="CZ35" s="172"/>
      <c r="DA35" s="172"/>
      <c r="DB35" s="172"/>
      <c r="DC35" s="172"/>
      <c r="DD35" s="173"/>
      <c r="DE35" s="171"/>
      <c r="DF35" s="172"/>
      <c r="DG35" s="172"/>
      <c r="DH35" s="172"/>
      <c r="DI35" s="172"/>
      <c r="DJ35" s="172"/>
      <c r="DK35" s="173"/>
      <c r="DL35" s="187">
        <f>$F$35/1</f>
        <v>122445</v>
      </c>
      <c r="DM35" s="188"/>
      <c r="DN35" s="188"/>
      <c r="DO35" s="188"/>
      <c r="DP35" s="188"/>
      <c r="DQ35" s="188"/>
      <c r="DR35" s="189"/>
      <c r="DS35" s="21">
        <f t="shared" si="12"/>
        <v>122445</v>
      </c>
      <c r="DT35" s="22">
        <f t="shared" si="1"/>
        <v>0</v>
      </c>
    </row>
    <row r="36" spans="1:128" x14ac:dyDescent="0.25">
      <c r="A36" s="148"/>
      <c r="B36" s="158"/>
      <c r="C36" s="148"/>
      <c r="D36" s="148"/>
      <c r="E36" s="150"/>
      <c r="F36" s="156"/>
      <c r="G36" s="113"/>
      <c r="H36" s="115"/>
      <c r="I36" s="117"/>
      <c r="J36" s="117"/>
      <c r="K36" s="88"/>
      <c r="L36" s="89"/>
      <c r="M36" s="89"/>
      <c r="N36" s="89"/>
      <c r="O36" s="89"/>
      <c r="P36" s="89"/>
      <c r="Q36" s="90"/>
      <c r="R36" s="88"/>
      <c r="S36" s="89"/>
      <c r="T36" s="89"/>
      <c r="U36" s="89"/>
      <c r="V36" s="89"/>
      <c r="W36" s="89"/>
      <c r="X36" s="90"/>
      <c r="Y36" s="88"/>
      <c r="Z36" s="89"/>
      <c r="AA36" s="89"/>
      <c r="AB36" s="89"/>
      <c r="AC36" s="89"/>
      <c r="AD36" s="89"/>
      <c r="AE36" s="90"/>
      <c r="AF36" s="88"/>
      <c r="AG36" s="89"/>
      <c r="AH36" s="89"/>
      <c r="AI36" s="89"/>
      <c r="AJ36" s="89"/>
      <c r="AK36" s="89"/>
      <c r="AL36" s="90"/>
      <c r="AM36" s="88"/>
      <c r="AN36" s="89"/>
      <c r="AO36" s="89"/>
      <c r="AP36" s="89"/>
      <c r="AQ36" s="89"/>
      <c r="AR36" s="89"/>
      <c r="AS36" s="90"/>
      <c r="AT36" s="88"/>
      <c r="AU36" s="89"/>
      <c r="AV36" s="89"/>
      <c r="AW36" s="89"/>
      <c r="AX36" s="89"/>
      <c r="AY36" s="89"/>
      <c r="AZ36" s="90"/>
      <c r="BA36" s="88"/>
      <c r="BB36" s="89"/>
      <c r="BC36" s="89"/>
      <c r="BD36" s="89"/>
      <c r="BE36" s="89"/>
      <c r="BF36" s="89"/>
      <c r="BG36" s="90"/>
      <c r="BH36" s="88"/>
      <c r="BI36" s="89"/>
      <c r="BJ36" s="89"/>
      <c r="BK36" s="89"/>
      <c r="BL36" s="89"/>
      <c r="BM36" s="89"/>
      <c r="BN36" s="90"/>
      <c r="BO36" s="88"/>
      <c r="BP36" s="89"/>
      <c r="BQ36" s="89"/>
      <c r="BR36" s="89"/>
      <c r="BS36" s="89"/>
      <c r="BT36" s="89"/>
      <c r="BU36" s="90"/>
      <c r="BV36" s="88"/>
      <c r="BW36" s="89"/>
      <c r="BX36" s="89"/>
      <c r="BY36" s="89"/>
      <c r="BZ36" s="89"/>
      <c r="CA36" s="89"/>
      <c r="CB36" s="90"/>
      <c r="CC36" s="88"/>
      <c r="CD36" s="89"/>
      <c r="CE36" s="89"/>
      <c r="CF36" s="89"/>
      <c r="CG36" s="89"/>
      <c r="CH36" s="89"/>
      <c r="CI36" s="90"/>
      <c r="CJ36" s="88"/>
      <c r="CK36" s="89"/>
      <c r="CL36" s="89"/>
      <c r="CM36" s="89"/>
      <c r="CN36" s="89"/>
      <c r="CO36" s="89"/>
      <c r="CP36" s="90"/>
      <c r="CQ36" s="88"/>
      <c r="CR36" s="89"/>
      <c r="CS36" s="89"/>
      <c r="CT36" s="89"/>
      <c r="CU36" s="89"/>
      <c r="CV36" s="89"/>
      <c r="CW36" s="90"/>
      <c r="CX36" s="171"/>
      <c r="CY36" s="172"/>
      <c r="CZ36" s="172"/>
      <c r="DA36" s="172"/>
      <c r="DB36" s="172"/>
      <c r="DC36" s="172"/>
      <c r="DD36" s="173"/>
      <c r="DE36" s="171"/>
      <c r="DF36" s="172"/>
      <c r="DG36" s="172"/>
      <c r="DH36" s="172"/>
      <c r="DI36" s="172"/>
      <c r="DJ36" s="172"/>
      <c r="DK36" s="173"/>
      <c r="DL36" s="171"/>
      <c r="DM36" s="172"/>
      <c r="DN36" s="172"/>
      <c r="DO36" s="172"/>
      <c r="DP36" s="172"/>
      <c r="DQ36" s="172"/>
      <c r="DR36" s="173"/>
      <c r="DS36" s="21">
        <f t="shared" si="12"/>
        <v>0</v>
      </c>
      <c r="DT36" s="22">
        <f t="shared" si="1"/>
        <v>0</v>
      </c>
    </row>
    <row r="37" spans="1:128" x14ac:dyDescent="0.25">
      <c r="A37" s="147" t="s">
        <v>112</v>
      </c>
      <c r="B37" s="157" t="s">
        <v>47</v>
      </c>
      <c r="C37" s="147" t="s">
        <v>62</v>
      </c>
      <c r="D37" s="147">
        <v>2</v>
      </c>
      <c r="E37" s="149">
        <v>242114</v>
      </c>
      <c r="F37" s="156">
        <f t="shared" si="0"/>
        <v>484228</v>
      </c>
      <c r="G37" s="112">
        <f t="shared" ref="G37" si="21">SUM(K38:DB38)</f>
        <v>0</v>
      </c>
      <c r="H37" s="114">
        <f t="shared" ref="H37" si="22">G37/F37</f>
        <v>0</v>
      </c>
      <c r="I37" s="116">
        <v>1</v>
      </c>
      <c r="J37" s="116">
        <v>1</v>
      </c>
      <c r="K37" s="88"/>
      <c r="L37" s="89"/>
      <c r="M37" s="89"/>
      <c r="N37" s="89"/>
      <c r="O37" s="89"/>
      <c r="P37" s="89"/>
      <c r="Q37" s="90"/>
      <c r="R37" s="88"/>
      <c r="S37" s="89"/>
      <c r="T37" s="89"/>
      <c r="U37" s="89"/>
      <c r="V37" s="89"/>
      <c r="W37" s="89"/>
      <c r="X37" s="90"/>
      <c r="Y37" s="88"/>
      <c r="Z37" s="89"/>
      <c r="AA37" s="89"/>
      <c r="AB37" s="89"/>
      <c r="AC37" s="89"/>
      <c r="AD37" s="89"/>
      <c r="AE37" s="90"/>
      <c r="AF37" s="88"/>
      <c r="AG37" s="89"/>
      <c r="AH37" s="89"/>
      <c r="AI37" s="89"/>
      <c r="AJ37" s="89"/>
      <c r="AK37" s="89"/>
      <c r="AL37" s="90"/>
      <c r="AM37" s="88"/>
      <c r="AN37" s="89"/>
      <c r="AO37" s="89"/>
      <c r="AP37" s="89"/>
      <c r="AQ37" s="89"/>
      <c r="AR37" s="89"/>
      <c r="AS37" s="90"/>
      <c r="AT37" s="88"/>
      <c r="AU37" s="89"/>
      <c r="AV37" s="89"/>
      <c r="AW37" s="89"/>
      <c r="AX37" s="89"/>
      <c r="AY37" s="89"/>
      <c r="AZ37" s="90"/>
      <c r="BA37" s="88"/>
      <c r="BB37" s="89"/>
      <c r="BC37" s="89"/>
      <c r="BD37" s="89"/>
      <c r="BE37" s="89"/>
      <c r="BF37" s="89"/>
      <c r="BG37" s="90"/>
      <c r="BH37" s="88"/>
      <c r="BI37" s="89"/>
      <c r="BJ37" s="89"/>
      <c r="BK37" s="89"/>
      <c r="BL37" s="89"/>
      <c r="BM37" s="89"/>
      <c r="BN37" s="90"/>
      <c r="BO37" s="88"/>
      <c r="BP37" s="89"/>
      <c r="BQ37" s="89"/>
      <c r="BR37" s="89"/>
      <c r="BS37" s="89"/>
      <c r="BT37" s="89"/>
      <c r="BU37" s="90"/>
      <c r="BV37" s="88"/>
      <c r="BW37" s="89"/>
      <c r="BX37" s="89"/>
      <c r="BY37" s="89"/>
      <c r="BZ37" s="89"/>
      <c r="CA37" s="89"/>
      <c r="CB37" s="90"/>
      <c r="CC37" s="88"/>
      <c r="CD37" s="89"/>
      <c r="CE37" s="89"/>
      <c r="CF37" s="89"/>
      <c r="CG37" s="89"/>
      <c r="CH37" s="89"/>
      <c r="CI37" s="90"/>
      <c r="CJ37" s="85">
        <v>14526840</v>
      </c>
      <c r="CK37" s="86"/>
      <c r="CL37" s="86"/>
      <c r="CM37" s="86"/>
      <c r="CN37" s="86"/>
      <c r="CO37" s="86"/>
      <c r="CP37" s="87"/>
      <c r="CQ37" s="88"/>
      <c r="CR37" s="89"/>
      <c r="CS37" s="89"/>
      <c r="CT37" s="89"/>
      <c r="CU37" s="89"/>
      <c r="CV37" s="89"/>
      <c r="CW37" s="90"/>
      <c r="CX37" s="171"/>
      <c r="CY37" s="172"/>
      <c r="CZ37" s="172"/>
      <c r="DA37" s="172"/>
      <c r="DB37" s="172"/>
      <c r="DC37" s="172"/>
      <c r="DD37" s="173"/>
      <c r="DE37" s="187">
        <f>$F$37/1</f>
        <v>484228</v>
      </c>
      <c r="DF37" s="188"/>
      <c r="DG37" s="188"/>
      <c r="DH37" s="188"/>
      <c r="DI37" s="188"/>
      <c r="DJ37" s="188"/>
      <c r="DK37" s="189"/>
      <c r="DL37" s="192"/>
      <c r="DM37" s="193"/>
      <c r="DN37" s="193"/>
      <c r="DO37" s="193"/>
      <c r="DP37" s="193"/>
      <c r="DQ37" s="193"/>
      <c r="DR37" s="194"/>
      <c r="DS37" s="21">
        <f t="shared" si="12"/>
        <v>484228</v>
      </c>
      <c r="DT37" s="22">
        <f t="shared" si="1"/>
        <v>0</v>
      </c>
    </row>
    <row r="38" spans="1:128" x14ac:dyDescent="0.25">
      <c r="A38" s="148"/>
      <c r="B38" s="158"/>
      <c r="C38" s="148"/>
      <c r="D38" s="148"/>
      <c r="E38" s="150"/>
      <c r="F38" s="156"/>
      <c r="G38" s="113"/>
      <c r="H38" s="115"/>
      <c r="I38" s="117"/>
      <c r="J38" s="117"/>
      <c r="K38" s="88"/>
      <c r="L38" s="89"/>
      <c r="M38" s="89"/>
      <c r="N38" s="89"/>
      <c r="O38" s="89"/>
      <c r="P38" s="89"/>
      <c r="Q38" s="90"/>
      <c r="R38" s="88"/>
      <c r="S38" s="89"/>
      <c r="T38" s="89"/>
      <c r="U38" s="89"/>
      <c r="V38" s="89"/>
      <c r="W38" s="89"/>
      <c r="X38" s="90"/>
      <c r="Y38" s="88"/>
      <c r="Z38" s="89"/>
      <c r="AA38" s="89"/>
      <c r="AB38" s="89"/>
      <c r="AC38" s="89"/>
      <c r="AD38" s="89"/>
      <c r="AE38" s="90"/>
      <c r="AF38" s="88"/>
      <c r="AG38" s="89"/>
      <c r="AH38" s="89"/>
      <c r="AI38" s="89"/>
      <c r="AJ38" s="89"/>
      <c r="AK38" s="89"/>
      <c r="AL38" s="90"/>
      <c r="AM38" s="88"/>
      <c r="AN38" s="89"/>
      <c r="AO38" s="89"/>
      <c r="AP38" s="89"/>
      <c r="AQ38" s="89"/>
      <c r="AR38" s="89"/>
      <c r="AS38" s="90"/>
      <c r="AT38" s="88"/>
      <c r="AU38" s="89"/>
      <c r="AV38" s="89"/>
      <c r="AW38" s="89"/>
      <c r="AX38" s="89"/>
      <c r="AY38" s="89"/>
      <c r="AZ38" s="90"/>
      <c r="BA38" s="88"/>
      <c r="BB38" s="89"/>
      <c r="BC38" s="89"/>
      <c r="BD38" s="89"/>
      <c r="BE38" s="89"/>
      <c r="BF38" s="89"/>
      <c r="BG38" s="90"/>
      <c r="BH38" s="88"/>
      <c r="BI38" s="89"/>
      <c r="BJ38" s="89"/>
      <c r="BK38" s="89"/>
      <c r="BL38" s="89"/>
      <c r="BM38" s="89"/>
      <c r="BN38" s="90"/>
      <c r="BO38" s="88"/>
      <c r="BP38" s="89"/>
      <c r="BQ38" s="89"/>
      <c r="BR38" s="89"/>
      <c r="BS38" s="89"/>
      <c r="BT38" s="89"/>
      <c r="BU38" s="90"/>
      <c r="BV38" s="88"/>
      <c r="BW38" s="89"/>
      <c r="BX38" s="89"/>
      <c r="BY38" s="89"/>
      <c r="BZ38" s="89"/>
      <c r="CA38" s="89"/>
      <c r="CB38" s="90"/>
      <c r="CC38" s="88"/>
      <c r="CD38" s="89"/>
      <c r="CE38" s="89"/>
      <c r="CF38" s="89"/>
      <c r="CG38" s="89"/>
      <c r="CH38" s="89"/>
      <c r="CI38" s="90"/>
      <c r="CJ38" s="88"/>
      <c r="CK38" s="89"/>
      <c r="CL38" s="89"/>
      <c r="CM38" s="89"/>
      <c r="CN38" s="89"/>
      <c r="CO38" s="89"/>
      <c r="CP38" s="90"/>
      <c r="CQ38" s="88"/>
      <c r="CR38" s="89"/>
      <c r="CS38" s="89"/>
      <c r="CT38" s="89"/>
      <c r="CU38" s="89"/>
      <c r="CV38" s="89"/>
      <c r="CW38" s="90"/>
      <c r="CX38" s="171"/>
      <c r="CY38" s="172"/>
      <c r="CZ38" s="172"/>
      <c r="DA38" s="172"/>
      <c r="DB38" s="172"/>
      <c r="DC38" s="172"/>
      <c r="DD38" s="173"/>
      <c r="DE38" s="171"/>
      <c r="DF38" s="172"/>
      <c r="DG38" s="172"/>
      <c r="DH38" s="172"/>
      <c r="DI38" s="172"/>
      <c r="DJ38" s="172"/>
      <c r="DK38" s="173"/>
      <c r="DL38" s="171"/>
      <c r="DM38" s="172"/>
      <c r="DN38" s="172"/>
      <c r="DO38" s="172"/>
      <c r="DP38" s="172"/>
      <c r="DQ38" s="172"/>
      <c r="DR38" s="173"/>
      <c r="DS38" s="21">
        <f t="shared" si="12"/>
        <v>0</v>
      </c>
      <c r="DT38" s="22">
        <f t="shared" si="1"/>
        <v>0</v>
      </c>
    </row>
    <row r="39" spans="1:128" x14ac:dyDescent="0.25">
      <c r="A39" s="147" t="s">
        <v>113</v>
      </c>
      <c r="B39" s="157" t="s">
        <v>48</v>
      </c>
      <c r="C39" s="147" t="s">
        <v>61</v>
      </c>
      <c r="D39" s="147">
        <v>673.58</v>
      </c>
      <c r="E39" s="149">
        <v>123782</v>
      </c>
      <c r="F39" s="156">
        <f t="shared" ref="F39" si="23">ROUND(+D39*E39,0)</f>
        <v>83377080</v>
      </c>
      <c r="G39" s="112">
        <f>SUM(K40:DB40)</f>
        <v>0</v>
      </c>
      <c r="H39" s="114">
        <f t="shared" ref="H39" si="24">G39/F39</f>
        <v>0</v>
      </c>
      <c r="I39" s="116">
        <v>12</v>
      </c>
      <c r="J39" s="116">
        <v>10</v>
      </c>
      <c r="K39" s="88"/>
      <c r="L39" s="89"/>
      <c r="M39" s="89"/>
      <c r="N39" s="89"/>
      <c r="O39" s="89"/>
      <c r="P39" s="89"/>
      <c r="Q39" s="90"/>
      <c r="R39" s="88"/>
      <c r="S39" s="89"/>
      <c r="T39" s="89"/>
      <c r="U39" s="89"/>
      <c r="V39" s="89"/>
      <c r="W39" s="89"/>
      <c r="X39" s="90"/>
      <c r="Y39" s="88"/>
      <c r="Z39" s="89"/>
      <c r="AA39" s="89"/>
      <c r="AB39" s="89"/>
      <c r="AC39" s="89"/>
      <c r="AD39" s="89"/>
      <c r="AE39" s="90"/>
      <c r="AF39" s="88"/>
      <c r="AG39" s="89"/>
      <c r="AH39" s="89"/>
      <c r="AI39" s="89"/>
      <c r="AJ39" s="89"/>
      <c r="AK39" s="89"/>
      <c r="AL39" s="90"/>
      <c r="AM39" s="88"/>
      <c r="AN39" s="89"/>
      <c r="AO39" s="89"/>
      <c r="AP39" s="89"/>
      <c r="AQ39" s="89"/>
      <c r="AR39" s="89"/>
      <c r="AS39" s="90"/>
      <c r="AT39" s="88"/>
      <c r="AU39" s="89"/>
      <c r="AV39" s="89"/>
      <c r="AW39" s="89"/>
      <c r="AX39" s="89"/>
      <c r="AY39" s="89"/>
      <c r="AZ39" s="90"/>
      <c r="BA39" s="88"/>
      <c r="BB39" s="89"/>
      <c r="BC39" s="89"/>
      <c r="BD39" s="89"/>
      <c r="BE39" s="89"/>
      <c r="BF39" s="89"/>
      <c r="BG39" s="90"/>
      <c r="BH39" s="88"/>
      <c r="BI39" s="89"/>
      <c r="BJ39" s="89"/>
      <c r="BK39" s="89"/>
      <c r="BL39" s="89"/>
      <c r="BM39" s="89"/>
      <c r="BN39" s="90"/>
      <c r="BO39" s="85">
        <v>14853840</v>
      </c>
      <c r="BP39" s="86"/>
      <c r="BQ39" s="86"/>
      <c r="BR39" s="86"/>
      <c r="BS39" s="86"/>
      <c r="BT39" s="86"/>
      <c r="BU39" s="87"/>
      <c r="BV39" s="85">
        <v>14853840</v>
      </c>
      <c r="BW39" s="86"/>
      <c r="BX39" s="86"/>
      <c r="BY39" s="86"/>
      <c r="BZ39" s="86"/>
      <c r="CA39" s="86"/>
      <c r="CB39" s="87"/>
      <c r="CC39" s="85">
        <v>14853840</v>
      </c>
      <c r="CD39" s="86"/>
      <c r="CE39" s="86"/>
      <c r="CF39" s="86"/>
      <c r="CG39" s="86"/>
      <c r="CH39" s="86"/>
      <c r="CI39" s="87"/>
      <c r="CJ39" s="85">
        <v>14853840</v>
      </c>
      <c r="CK39" s="86"/>
      <c r="CL39" s="86"/>
      <c r="CM39" s="86"/>
      <c r="CN39" s="86"/>
      <c r="CO39" s="86"/>
      <c r="CP39" s="87"/>
      <c r="CQ39" s="88"/>
      <c r="CR39" s="89"/>
      <c r="CS39" s="89"/>
      <c r="CT39" s="89"/>
      <c r="CU39" s="89"/>
      <c r="CV39" s="89"/>
      <c r="CW39" s="90"/>
      <c r="CX39" s="171"/>
      <c r="CY39" s="172"/>
      <c r="CZ39" s="172"/>
      <c r="DA39" s="172"/>
      <c r="DB39" s="172"/>
      <c r="DC39" s="172"/>
      <c r="DD39" s="173"/>
      <c r="DE39" s="171"/>
      <c r="DF39" s="172"/>
      <c r="DG39" s="172"/>
      <c r="DH39" s="172"/>
      <c r="DI39" s="172"/>
      <c r="DJ39" s="172"/>
      <c r="DK39" s="173"/>
      <c r="DL39" s="187">
        <f>$F$39/1</f>
        <v>83377080</v>
      </c>
      <c r="DM39" s="188"/>
      <c r="DN39" s="188"/>
      <c r="DO39" s="188"/>
      <c r="DP39" s="188"/>
      <c r="DQ39" s="188"/>
      <c r="DR39" s="189"/>
      <c r="DS39" s="21">
        <f t="shared" si="12"/>
        <v>83377080</v>
      </c>
      <c r="DT39" s="22">
        <f t="shared" si="1"/>
        <v>0</v>
      </c>
    </row>
    <row r="40" spans="1:128" x14ac:dyDescent="0.25">
      <c r="A40" s="148"/>
      <c r="B40" s="158"/>
      <c r="C40" s="148"/>
      <c r="D40" s="148"/>
      <c r="E40" s="150"/>
      <c r="F40" s="156"/>
      <c r="G40" s="113"/>
      <c r="H40" s="115"/>
      <c r="I40" s="117"/>
      <c r="J40" s="117"/>
      <c r="K40" s="88"/>
      <c r="L40" s="89"/>
      <c r="M40" s="89"/>
      <c r="N40" s="89"/>
      <c r="O40" s="89"/>
      <c r="P40" s="89"/>
      <c r="Q40" s="90"/>
      <c r="R40" s="88"/>
      <c r="S40" s="89"/>
      <c r="T40" s="89"/>
      <c r="U40" s="89"/>
      <c r="V40" s="89"/>
      <c r="W40" s="89"/>
      <c r="X40" s="90"/>
      <c r="Y40" s="88"/>
      <c r="Z40" s="89"/>
      <c r="AA40" s="89"/>
      <c r="AB40" s="89"/>
      <c r="AC40" s="89"/>
      <c r="AD40" s="89"/>
      <c r="AE40" s="90"/>
      <c r="AF40" s="88"/>
      <c r="AG40" s="89"/>
      <c r="AH40" s="89"/>
      <c r="AI40" s="89"/>
      <c r="AJ40" s="89"/>
      <c r="AK40" s="89"/>
      <c r="AL40" s="90"/>
      <c r="AM40" s="88"/>
      <c r="AN40" s="89"/>
      <c r="AO40" s="89"/>
      <c r="AP40" s="89"/>
      <c r="AQ40" s="89"/>
      <c r="AR40" s="89"/>
      <c r="AS40" s="90"/>
      <c r="AT40" s="88"/>
      <c r="AU40" s="89"/>
      <c r="AV40" s="89"/>
      <c r="AW40" s="89"/>
      <c r="AX40" s="89"/>
      <c r="AY40" s="89"/>
      <c r="AZ40" s="90"/>
      <c r="BA40" s="88"/>
      <c r="BB40" s="89"/>
      <c r="BC40" s="89"/>
      <c r="BD40" s="89"/>
      <c r="BE40" s="89"/>
      <c r="BF40" s="89"/>
      <c r="BG40" s="90"/>
      <c r="BH40" s="88"/>
      <c r="BI40" s="89"/>
      <c r="BJ40" s="89"/>
      <c r="BK40" s="89"/>
      <c r="BL40" s="89"/>
      <c r="BM40" s="89"/>
      <c r="BN40" s="90"/>
      <c r="BO40" s="88"/>
      <c r="BP40" s="89"/>
      <c r="BQ40" s="89"/>
      <c r="BR40" s="89"/>
      <c r="BS40" s="89"/>
      <c r="BT40" s="89"/>
      <c r="BU40" s="90"/>
      <c r="BV40" s="88"/>
      <c r="BW40" s="89"/>
      <c r="BX40" s="89"/>
      <c r="BY40" s="89"/>
      <c r="BZ40" s="89"/>
      <c r="CA40" s="89"/>
      <c r="CB40" s="90"/>
      <c r="CC40" s="88"/>
      <c r="CD40" s="89"/>
      <c r="CE40" s="89"/>
      <c r="CF40" s="89"/>
      <c r="CG40" s="89"/>
      <c r="CH40" s="89"/>
      <c r="CI40" s="90"/>
      <c r="CJ40" s="88"/>
      <c r="CK40" s="89"/>
      <c r="CL40" s="89"/>
      <c r="CM40" s="89"/>
      <c r="CN40" s="89"/>
      <c r="CO40" s="89"/>
      <c r="CP40" s="90"/>
      <c r="CQ40" s="88"/>
      <c r="CR40" s="89"/>
      <c r="CS40" s="89"/>
      <c r="CT40" s="89"/>
      <c r="CU40" s="89"/>
      <c r="CV40" s="89"/>
      <c r="CW40" s="90"/>
      <c r="CX40" s="171"/>
      <c r="CY40" s="172"/>
      <c r="CZ40" s="172"/>
      <c r="DA40" s="172"/>
      <c r="DB40" s="172"/>
      <c r="DC40" s="172"/>
      <c r="DD40" s="173"/>
      <c r="DE40" s="171"/>
      <c r="DF40" s="172"/>
      <c r="DG40" s="172"/>
      <c r="DH40" s="172"/>
      <c r="DI40" s="172"/>
      <c r="DJ40" s="172"/>
      <c r="DK40" s="173"/>
      <c r="DL40" s="171"/>
      <c r="DM40" s="172"/>
      <c r="DN40" s="172"/>
      <c r="DO40" s="172"/>
      <c r="DP40" s="172"/>
      <c r="DQ40" s="172"/>
      <c r="DR40" s="173"/>
      <c r="DS40" s="21">
        <f t="shared" si="12"/>
        <v>0</v>
      </c>
      <c r="DT40" s="22">
        <f t="shared" si="1"/>
        <v>0</v>
      </c>
    </row>
    <row r="41" spans="1:128" x14ac:dyDescent="0.25">
      <c r="A41" s="73">
        <v>2</v>
      </c>
      <c r="B41" s="105" t="s">
        <v>22</v>
      </c>
      <c r="C41" s="106"/>
      <c r="D41" s="106"/>
      <c r="E41" s="106"/>
      <c r="F41" s="106"/>
      <c r="G41" s="106"/>
      <c r="H41" s="106"/>
      <c r="I41" s="106"/>
      <c r="J41" s="106"/>
      <c r="K41" s="88"/>
      <c r="L41" s="89"/>
      <c r="M41" s="89"/>
      <c r="N41" s="89"/>
      <c r="O41" s="89"/>
      <c r="P41" s="89"/>
      <c r="Q41" s="90"/>
      <c r="R41" s="88"/>
      <c r="S41" s="89"/>
      <c r="T41" s="89"/>
      <c r="U41" s="89"/>
      <c r="V41" s="89"/>
      <c r="W41" s="89"/>
      <c r="X41" s="90"/>
      <c r="Y41" s="88"/>
      <c r="Z41" s="89"/>
      <c r="AA41" s="89"/>
      <c r="AB41" s="89"/>
      <c r="AC41" s="89"/>
      <c r="AD41" s="89"/>
      <c r="AE41" s="90"/>
      <c r="AF41" s="88"/>
      <c r="AG41" s="89"/>
      <c r="AH41" s="89"/>
      <c r="AI41" s="89"/>
      <c r="AJ41" s="89"/>
      <c r="AK41" s="89"/>
      <c r="AL41" s="90"/>
      <c r="AM41" s="88"/>
      <c r="AN41" s="89"/>
      <c r="AO41" s="89"/>
      <c r="AP41" s="89"/>
      <c r="AQ41" s="89"/>
      <c r="AR41" s="89"/>
      <c r="AS41" s="90"/>
      <c r="AT41" s="88"/>
      <c r="AU41" s="89"/>
      <c r="AV41" s="89"/>
      <c r="AW41" s="89"/>
      <c r="AX41" s="89"/>
      <c r="AY41" s="89"/>
      <c r="AZ41" s="90"/>
      <c r="BA41" s="88"/>
      <c r="BB41" s="89"/>
      <c r="BC41" s="89"/>
      <c r="BD41" s="89"/>
      <c r="BE41" s="89"/>
      <c r="BF41" s="89"/>
      <c r="BG41" s="90"/>
      <c r="BH41" s="88"/>
      <c r="BI41" s="89"/>
      <c r="BJ41" s="89"/>
      <c r="BK41" s="89"/>
      <c r="BL41" s="89"/>
      <c r="BM41" s="89"/>
      <c r="BN41" s="90"/>
      <c r="BO41" s="88"/>
      <c r="BP41" s="89"/>
      <c r="BQ41" s="89"/>
      <c r="BR41" s="89"/>
      <c r="BS41" s="89"/>
      <c r="BT41" s="89"/>
      <c r="BU41" s="90"/>
      <c r="BV41" s="88"/>
      <c r="BW41" s="89"/>
      <c r="BX41" s="89"/>
      <c r="BY41" s="89"/>
      <c r="BZ41" s="89"/>
      <c r="CA41" s="89"/>
      <c r="CB41" s="90"/>
      <c r="CC41" s="88"/>
      <c r="CD41" s="89"/>
      <c r="CE41" s="89"/>
      <c r="CF41" s="89"/>
      <c r="CG41" s="89"/>
      <c r="CH41" s="89"/>
      <c r="CI41" s="90"/>
      <c r="CJ41" s="88"/>
      <c r="CK41" s="89"/>
      <c r="CL41" s="89"/>
      <c r="CM41" s="89"/>
      <c r="CN41" s="89"/>
      <c r="CO41" s="89"/>
      <c r="CP41" s="90"/>
      <c r="CQ41" s="88"/>
      <c r="CR41" s="89"/>
      <c r="CS41" s="89"/>
      <c r="CT41" s="89"/>
      <c r="CU41" s="89"/>
      <c r="CV41" s="89"/>
      <c r="CW41" s="90"/>
      <c r="CX41" s="171"/>
      <c r="CY41" s="172"/>
      <c r="CZ41" s="172"/>
      <c r="DA41" s="172"/>
      <c r="DB41" s="172"/>
      <c r="DC41" s="172"/>
      <c r="DD41" s="173"/>
      <c r="DE41" s="171"/>
      <c r="DF41" s="172"/>
      <c r="DG41" s="172"/>
      <c r="DH41" s="172"/>
      <c r="DI41" s="172"/>
      <c r="DJ41" s="172"/>
      <c r="DK41" s="173"/>
      <c r="DL41" s="171"/>
      <c r="DM41" s="172"/>
      <c r="DN41" s="172"/>
      <c r="DO41" s="172"/>
      <c r="DP41" s="172"/>
      <c r="DQ41" s="172"/>
      <c r="DR41" s="173"/>
      <c r="DS41" s="21">
        <f t="shared" si="12"/>
        <v>0</v>
      </c>
      <c r="DT41" s="22">
        <f t="shared" si="1"/>
        <v>0</v>
      </c>
    </row>
    <row r="42" spans="1:128" x14ac:dyDescent="0.25">
      <c r="A42" s="147" t="s">
        <v>114</v>
      </c>
      <c r="B42" s="157" t="s">
        <v>49</v>
      </c>
      <c r="C42" s="147" t="s">
        <v>62</v>
      </c>
      <c r="D42" s="147">
        <v>4.5</v>
      </c>
      <c r="E42" s="149">
        <v>653318</v>
      </c>
      <c r="F42" s="156">
        <f t="shared" ref="F42:F54" si="25">ROUND(+D42*E42,0)</f>
        <v>2939931</v>
      </c>
      <c r="G42" s="112">
        <f>SUM(K43:DB43)</f>
        <v>0</v>
      </c>
      <c r="H42" s="114">
        <f t="shared" ref="H42:H56" si="26">G42/F42</f>
        <v>0</v>
      </c>
      <c r="I42" s="116">
        <v>2</v>
      </c>
      <c r="J42" s="116">
        <v>6</v>
      </c>
      <c r="K42" s="88"/>
      <c r="L42" s="89"/>
      <c r="M42" s="89"/>
      <c r="N42" s="89"/>
      <c r="O42" s="89"/>
      <c r="P42" s="89"/>
      <c r="Q42" s="90"/>
      <c r="R42" s="88"/>
      <c r="S42" s="89"/>
      <c r="T42" s="89"/>
      <c r="U42" s="89"/>
      <c r="V42" s="89"/>
      <c r="W42" s="89"/>
      <c r="X42" s="90"/>
      <c r="Y42" s="88"/>
      <c r="Z42" s="89"/>
      <c r="AA42" s="89"/>
      <c r="AB42" s="89"/>
      <c r="AC42" s="89"/>
      <c r="AD42" s="89"/>
      <c r="AE42" s="90"/>
      <c r="AF42" s="88"/>
      <c r="AG42" s="89"/>
      <c r="AH42" s="89"/>
      <c r="AI42" s="89"/>
      <c r="AJ42" s="89"/>
      <c r="AK42" s="89"/>
      <c r="AL42" s="90"/>
      <c r="AM42" s="88"/>
      <c r="AN42" s="89"/>
      <c r="AO42" s="89"/>
      <c r="AP42" s="89"/>
      <c r="AQ42" s="89"/>
      <c r="AR42" s="89"/>
      <c r="AS42" s="90"/>
      <c r="AT42" s="88"/>
      <c r="AU42" s="89"/>
      <c r="AV42" s="89"/>
      <c r="AW42" s="89"/>
      <c r="AX42" s="89"/>
      <c r="AY42" s="89"/>
      <c r="AZ42" s="90"/>
      <c r="BA42" s="88"/>
      <c r="BB42" s="89"/>
      <c r="BC42" s="89"/>
      <c r="BD42" s="89"/>
      <c r="BE42" s="89"/>
      <c r="BF42" s="89"/>
      <c r="BG42" s="90"/>
      <c r="BH42" s="88"/>
      <c r="BI42" s="89"/>
      <c r="BJ42" s="89"/>
      <c r="BK42" s="89"/>
      <c r="BL42" s="89"/>
      <c r="BM42" s="89"/>
      <c r="BN42" s="90"/>
      <c r="BO42" s="88"/>
      <c r="BP42" s="89"/>
      <c r="BQ42" s="89"/>
      <c r="BR42" s="89"/>
      <c r="BS42" s="89"/>
      <c r="BT42" s="89"/>
      <c r="BU42" s="90"/>
      <c r="BV42" s="85">
        <v>20906176</v>
      </c>
      <c r="BW42" s="86"/>
      <c r="BX42" s="86"/>
      <c r="BY42" s="86"/>
      <c r="BZ42" s="86"/>
      <c r="CA42" s="86"/>
      <c r="CB42" s="87"/>
      <c r="CC42" s="85">
        <v>20906176</v>
      </c>
      <c r="CD42" s="86"/>
      <c r="CE42" s="86"/>
      <c r="CF42" s="86"/>
      <c r="CG42" s="86"/>
      <c r="CH42" s="86"/>
      <c r="CI42" s="87"/>
      <c r="CJ42" s="85">
        <v>20906176</v>
      </c>
      <c r="CK42" s="86"/>
      <c r="CL42" s="86"/>
      <c r="CM42" s="86"/>
      <c r="CN42" s="86"/>
      <c r="CO42" s="86"/>
      <c r="CP42" s="87"/>
      <c r="CQ42" s="88"/>
      <c r="CR42" s="89"/>
      <c r="CS42" s="89"/>
      <c r="CT42" s="89"/>
      <c r="CU42" s="89"/>
      <c r="CV42" s="89"/>
      <c r="CW42" s="90"/>
      <c r="CX42" s="171"/>
      <c r="CY42" s="172"/>
      <c r="CZ42" s="172"/>
      <c r="DA42" s="172"/>
      <c r="DB42" s="172"/>
      <c r="DC42" s="172"/>
      <c r="DD42" s="173"/>
      <c r="DE42" s="187">
        <f>$F$42/1</f>
        <v>2939931</v>
      </c>
      <c r="DF42" s="188"/>
      <c r="DG42" s="188"/>
      <c r="DH42" s="188"/>
      <c r="DI42" s="188"/>
      <c r="DJ42" s="188"/>
      <c r="DK42" s="189"/>
      <c r="DL42" s="191"/>
      <c r="DM42" s="172"/>
      <c r="DN42" s="172"/>
      <c r="DO42" s="172"/>
      <c r="DP42" s="172"/>
      <c r="DQ42" s="172"/>
      <c r="DR42" s="173"/>
      <c r="DS42" s="21">
        <f t="shared" si="12"/>
        <v>2939931</v>
      </c>
      <c r="DT42" s="22">
        <f t="shared" si="1"/>
        <v>0</v>
      </c>
    </row>
    <row r="43" spans="1:128" x14ac:dyDescent="0.25">
      <c r="A43" s="148"/>
      <c r="B43" s="158"/>
      <c r="C43" s="148"/>
      <c r="D43" s="148"/>
      <c r="E43" s="150"/>
      <c r="F43" s="156"/>
      <c r="G43" s="113"/>
      <c r="H43" s="115"/>
      <c r="I43" s="117"/>
      <c r="J43" s="117"/>
      <c r="K43" s="88"/>
      <c r="L43" s="89"/>
      <c r="M43" s="89"/>
      <c r="N43" s="89"/>
      <c r="O43" s="89"/>
      <c r="P43" s="89"/>
      <c r="Q43" s="90"/>
      <c r="R43" s="88"/>
      <c r="S43" s="89"/>
      <c r="T43" s="89"/>
      <c r="U43" s="89"/>
      <c r="V43" s="89"/>
      <c r="W43" s="89"/>
      <c r="X43" s="90"/>
      <c r="Y43" s="88"/>
      <c r="Z43" s="89"/>
      <c r="AA43" s="89"/>
      <c r="AB43" s="89"/>
      <c r="AC43" s="89"/>
      <c r="AD43" s="89"/>
      <c r="AE43" s="90"/>
      <c r="AF43" s="88"/>
      <c r="AG43" s="89"/>
      <c r="AH43" s="89"/>
      <c r="AI43" s="89"/>
      <c r="AJ43" s="89"/>
      <c r="AK43" s="89"/>
      <c r="AL43" s="90"/>
      <c r="AM43" s="88"/>
      <c r="AN43" s="89"/>
      <c r="AO43" s="89"/>
      <c r="AP43" s="89"/>
      <c r="AQ43" s="89"/>
      <c r="AR43" s="89"/>
      <c r="AS43" s="90"/>
      <c r="AT43" s="88"/>
      <c r="AU43" s="89"/>
      <c r="AV43" s="89"/>
      <c r="AW43" s="89"/>
      <c r="AX43" s="89"/>
      <c r="AY43" s="89"/>
      <c r="AZ43" s="90"/>
      <c r="BA43" s="88"/>
      <c r="BB43" s="89"/>
      <c r="BC43" s="89"/>
      <c r="BD43" s="89"/>
      <c r="BE43" s="89"/>
      <c r="BF43" s="89"/>
      <c r="BG43" s="90"/>
      <c r="BH43" s="88"/>
      <c r="BI43" s="89"/>
      <c r="BJ43" s="89"/>
      <c r="BK43" s="89"/>
      <c r="BL43" s="89"/>
      <c r="BM43" s="89"/>
      <c r="BN43" s="90"/>
      <c r="BO43" s="88"/>
      <c r="BP43" s="89"/>
      <c r="BQ43" s="89"/>
      <c r="BR43" s="89"/>
      <c r="BS43" s="89"/>
      <c r="BT43" s="89"/>
      <c r="BU43" s="90"/>
      <c r="BV43" s="88"/>
      <c r="BW43" s="89"/>
      <c r="BX43" s="89"/>
      <c r="BY43" s="89"/>
      <c r="BZ43" s="89"/>
      <c r="CA43" s="89"/>
      <c r="CB43" s="90"/>
      <c r="CC43" s="88"/>
      <c r="CD43" s="89"/>
      <c r="CE43" s="89"/>
      <c r="CF43" s="89"/>
      <c r="CG43" s="89"/>
      <c r="CH43" s="89"/>
      <c r="CI43" s="90"/>
      <c r="CJ43" s="88"/>
      <c r="CK43" s="89"/>
      <c r="CL43" s="89"/>
      <c r="CM43" s="89"/>
      <c r="CN43" s="89"/>
      <c r="CO43" s="89"/>
      <c r="CP43" s="90"/>
      <c r="CQ43" s="88"/>
      <c r="CR43" s="89"/>
      <c r="CS43" s="89"/>
      <c r="CT43" s="89"/>
      <c r="CU43" s="89"/>
      <c r="CV43" s="89"/>
      <c r="CW43" s="90"/>
      <c r="CX43" s="171"/>
      <c r="CY43" s="172"/>
      <c r="CZ43" s="172"/>
      <c r="DA43" s="172"/>
      <c r="DB43" s="172"/>
      <c r="DC43" s="172"/>
      <c r="DD43" s="173"/>
      <c r="DE43" s="171"/>
      <c r="DF43" s="172"/>
      <c r="DG43" s="172"/>
      <c r="DH43" s="172"/>
      <c r="DI43" s="172"/>
      <c r="DJ43" s="172"/>
      <c r="DK43" s="173"/>
      <c r="DL43" s="171"/>
      <c r="DM43" s="172"/>
      <c r="DN43" s="172"/>
      <c r="DO43" s="172"/>
      <c r="DP43" s="172"/>
      <c r="DQ43" s="172"/>
      <c r="DR43" s="173"/>
      <c r="DS43" s="21">
        <f t="shared" si="12"/>
        <v>0</v>
      </c>
      <c r="DT43" s="22">
        <f t="shared" si="1"/>
        <v>0</v>
      </c>
    </row>
    <row r="44" spans="1:128" x14ac:dyDescent="0.25">
      <c r="A44" s="147" t="s">
        <v>115</v>
      </c>
      <c r="B44" s="157" t="s">
        <v>50</v>
      </c>
      <c r="C44" s="147" t="s">
        <v>61</v>
      </c>
      <c r="D44" s="147">
        <v>250.18</v>
      </c>
      <c r="E44" s="149">
        <v>916151</v>
      </c>
      <c r="F44" s="156">
        <f t="shared" si="25"/>
        <v>229202657</v>
      </c>
      <c r="G44" s="112">
        <f t="shared" ref="G44" si="27">SUM(K45:DB45)</f>
        <v>0</v>
      </c>
      <c r="H44" s="114">
        <f t="shared" si="26"/>
        <v>0</v>
      </c>
      <c r="I44" s="116">
        <v>9</v>
      </c>
      <c r="J44" s="116">
        <v>11</v>
      </c>
      <c r="K44" s="88"/>
      <c r="L44" s="89"/>
      <c r="M44" s="89"/>
      <c r="N44" s="89"/>
      <c r="O44" s="89"/>
      <c r="P44" s="89"/>
      <c r="Q44" s="90"/>
      <c r="R44" s="88"/>
      <c r="S44" s="89"/>
      <c r="T44" s="89"/>
      <c r="U44" s="89"/>
      <c r="V44" s="89"/>
      <c r="W44" s="89"/>
      <c r="X44" s="90"/>
      <c r="Y44" s="88"/>
      <c r="Z44" s="89"/>
      <c r="AA44" s="89"/>
      <c r="AB44" s="89"/>
      <c r="AC44" s="89"/>
      <c r="AD44" s="89"/>
      <c r="AE44" s="90"/>
      <c r="AF44" s="88"/>
      <c r="AG44" s="89"/>
      <c r="AH44" s="89"/>
      <c r="AI44" s="89"/>
      <c r="AJ44" s="89"/>
      <c r="AK44" s="89"/>
      <c r="AL44" s="90"/>
      <c r="AM44" s="88"/>
      <c r="AN44" s="89"/>
      <c r="AO44" s="89"/>
      <c r="AP44" s="89"/>
      <c r="AQ44" s="89"/>
      <c r="AR44" s="89"/>
      <c r="AS44" s="90"/>
      <c r="AT44" s="88"/>
      <c r="AU44" s="89"/>
      <c r="AV44" s="89"/>
      <c r="AW44" s="89"/>
      <c r="AX44" s="89"/>
      <c r="AY44" s="89"/>
      <c r="AZ44" s="90"/>
      <c r="BA44" s="88"/>
      <c r="BB44" s="89"/>
      <c r="BC44" s="89"/>
      <c r="BD44" s="89"/>
      <c r="BE44" s="89"/>
      <c r="BF44" s="89"/>
      <c r="BG44" s="90"/>
      <c r="BH44" s="88"/>
      <c r="BI44" s="89"/>
      <c r="BJ44" s="89"/>
      <c r="BK44" s="89"/>
      <c r="BL44" s="89"/>
      <c r="BM44" s="89"/>
      <c r="BN44" s="90"/>
      <c r="BO44" s="88"/>
      <c r="BP44" s="89"/>
      <c r="BQ44" s="89"/>
      <c r="BR44" s="89"/>
      <c r="BS44" s="89"/>
      <c r="BT44" s="89"/>
      <c r="BU44" s="90"/>
      <c r="BV44" s="88"/>
      <c r="BW44" s="89"/>
      <c r="BX44" s="89"/>
      <c r="BY44" s="89"/>
      <c r="BZ44" s="89"/>
      <c r="CA44" s="89"/>
      <c r="CB44" s="90"/>
      <c r="CC44" s="85">
        <v>59549815</v>
      </c>
      <c r="CD44" s="86"/>
      <c r="CE44" s="86"/>
      <c r="CF44" s="86"/>
      <c r="CG44" s="86"/>
      <c r="CH44" s="86"/>
      <c r="CI44" s="87"/>
      <c r="CJ44" s="85">
        <v>59549815</v>
      </c>
      <c r="CK44" s="86"/>
      <c r="CL44" s="86"/>
      <c r="CM44" s="86"/>
      <c r="CN44" s="86"/>
      <c r="CO44" s="86"/>
      <c r="CP44" s="87"/>
      <c r="CQ44" s="85">
        <v>59549815</v>
      </c>
      <c r="CR44" s="86"/>
      <c r="CS44" s="86"/>
      <c r="CT44" s="86"/>
      <c r="CU44" s="86"/>
      <c r="CV44" s="86"/>
      <c r="CW44" s="87"/>
      <c r="CX44" s="171"/>
      <c r="CY44" s="172"/>
      <c r="CZ44" s="172"/>
      <c r="DA44" s="172"/>
      <c r="DB44" s="172"/>
      <c r="DC44" s="172"/>
      <c r="DD44" s="173"/>
      <c r="DE44" s="187">
        <f>$F$44/2</f>
        <v>114601328.5</v>
      </c>
      <c r="DF44" s="188"/>
      <c r="DG44" s="188"/>
      <c r="DH44" s="188"/>
      <c r="DI44" s="188"/>
      <c r="DJ44" s="188"/>
      <c r="DK44" s="189"/>
      <c r="DL44" s="187">
        <f>$F$44/2</f>
        <v>114601328.5</v>
      </c>
      <c r="DM44" s="188"/>
      <c r="DN44" s="188"/>
      <c r="DO44" s="188"/>
      <c r="DP44" s="188"/>
      <c r="DQ44" s="188"/>
      <c r="DR44" s="189"/>
      <c r="DS44" s="21">
        <f t="shared" si="12"/>
        <v>229202657</v>
      </c>
      <c r="DT44" s="22">
        <f t="shared" si="1"/>
        <v>0</v>
      </c>
    </row>
    <row r="45" spans="1:128" x14ac:dyDescent="0.25">
      <c r="A45" s="148"/>
      <c r="B45" s="158"/>
      <c r="C45" s="148"/>
      <c r="D45" s="148"/>
      <c r="E45" s="150"/>
      <c r="F45" s="156"/>
      <c r="G45" s="113"/>
      <c r="H45" s="115"/>
      <c r="I45" s="117"/>
      <c r="J45" s="117"/>
      <c r="K45" s="88"/>
      <c r="L45" s="89"/>
      <c r="M45" s="89"/>
      <c r="N45" s="89"/>
      <c r="O45" s="89"/>
      <c r="P45" s="89"/>
      <c r="Q45" s="90"/>
      <c r="R45" s="88"/>
      <c r="S45" s="89"/>
      <c r="T45" s="89"/>
      <c r="U45" s="89"/>
      <c r="V45" s="89"/>
      <c r="W45" s="89"/>
      <c r="X45" s="90"/>
      <c r="Y45" s="88"/>
      <c r="Z45" s="89"/>
      <c r="AA45" s="89"/>
      <c r="AB45" s="89"/>
      <c r="AC45" s="89"/>
      <c r="AD45" s="89"/>
      <c r="AE45" s="90"/>
      <c r="AF45" s="88"/>
      <c r="AG45" s="89"/>
      <c r="AH45" s="89"/>
      <c r="AI45" s="89"/>
      <c r="AJ45" s="89"/>
      <c r="AK45" s="89"/>
      <c r="AL45" s="90"/>
      <c r="AM45" s="88"/>
      <c r="AN45" s="89"/>
      <c r="AO45" s="89"/>
      <c r="AP45" s="89"/>
      <c r="AQ45" s="89"/>
      <c r="AR45" s="89"/>
      <c r="AS45" s="90"/>
      <c r="AT45" s="88"/>
      <c r="AU45" s="89"/>
      <c r="AV45" s="89"/>
      <c r="AW45" s="89"/>
      <c r="AX45" s="89"/>
      <c r="AY45" s="89"/>
      <c r="AZ45" s="90"/>
      <c r="BA45" s="88"/>
      <c r="BB45" s="89"/>
      <c r="BC45" s="89"/>
      <c r="BD45" s="89"/>
      <c r="BE45" s="89"/>
      <c r="BF45" s="89"/>
      <c r="BG45" s="90"/>
      <c r="BH45" s="88"/>
      <c r="BI45" s="89"/>
      <c r="BJ45" s="89"/>
      <c r="BK45" s="89"/>
      <c r="BL45" s="89"/>
      <c r="BM45" s="89"/>
      <c r="BN45" s="90"/>
      <c r="BO45" s="88"/>
      <c r="BP45" s="89"/>
      <c r="BQ45" s="89"/>
      <c r="BR45" s="89"/>
      <c r="BS45" s="89"/>
      <c r="BT45" s="89"/>
      <c r="BU45" s="90"/>
      <c r="BV45" s="88"/>
      <c r="BW45" s="89"/>
      <c r="BX45" s="89"/>
      <c r="BY45" s="89"/>
      <c r="BZ45" s="89"/>
      <c r="CA45" s="89"/>
      <c r="CB45" s="90"/>
      <c r="CC45" s="88"/>
      <c r="CD45" s="89"/>
      <c r="CE45" s="89"/>
      <c r="CF45" s="89"/>
      <c r="CG45" s="89"/>
      <c r="CH45" s="89"/>
      <c r="CI45" s="90"/>
      <c r="CJ45" s="88"/>
      <c r="CK45" s="89"/>
      <c r="CL45" s="89"/>
      <c r="CM45" s="89"/>
      <c r="CN45" s="89"/>
      <c r="CO45" s="89"/>
      <c r="CP45" s="90"/>
      <c r="CQ45" s="88"/>
      <c r="CR45" s="89"/>
      <c r="CS45" s="89"/>
      <c r="CT45" s="89"/>
      <c r="CU45" s="89"/>
      <c r="CV45" s="89"/>
      <c r="CW45" s="90"/>
      <c r="CX45" s="171"/>
      <c r="CY45" s="172"/>
      <c r="CZ45" s="172"/>
      <c r="DA45" s="172"/>
      <c r="DB45" s="172"/>
      <c r="DC45" s="172"/>
      <c r="DD45" s="173"/>
      <c r="DE45" s="171"/>
      <c r="DF45" s="172"/>
      <c r="DG45" s="172"/>
      <c r="DH45" s="172"/>
      <c r="DI45" s="172"/>
      <c r="DJ45" s="172"/>
      <c r="DK45" s="173"/>
      <c r="DL45" s="171"/>
      <c r="DM45" s="172"/>
      <c r="DN45" s="172"/>
      <c r="DO45" s="172"/>
      <c r="DP45" s="172"/>
      <c r="DQ45" s="172"/>
      <c r="DR45" s="173"/>
      <c r="DS45" s="21">
        <f t="shared" si="12"/>
        <v>0</v>
      </c>
      <c r="DT45" s="22">
        <f t="shared" si="1"/>
        <v>0</v>
      </c>
    </row>
    <row r="46" spans="1:128" x14ac:dyDescent="0.25">
      <c r="A46" s="147" t="s">
        <v>116</v>
      </c>
      <c r="B46" s="157" t="s">
        <v>51</v>
      </c>
      <c r="C46" s="147" t="s">
        <v>61</v>
      </c>
      <c r="D46" s="147">
        <v>128.03</v>
      </c>
      <c r="E46" s="149">
        <v>989510</v>
      </c>
      <c r="F46" s="156">
        <f t="shared" si="25"/>
        <v>126686965</v>
      </c>
      <c r="G46" s="112">
        <f t="shared" ref="G46" si="28">SUM(K47:DB47)</f>
        <v>0</v>
      </c>
      <c r="H46" s="114">
        <f t="shared" si="26"/>
        <v>0</v>
      </c>
      <c r="I46" s="116">
        <v>5</v>
      </c>
      <c r="J46" s="116">
        <v>10</v>
      </c>
      <c r="K46" s="88"/>
      <c r="L46" s="89"/>
      <c r="M46" s="89"/>
      <c r="N46" s="89"/>
      <c r="O46" s="89"/>
      <c r="P46" s="89"/>
      <c r="Q46" s="90"/>
      <c r="R46" s="88"/>
      <c r="S46" s="89"/>
      <c r="T46" s="89"/>
      <c r="U46" s="89"/>
      <c r="V46" s="89"/>
      <c r="W46" s="89"/>
      <c r="X46" s="90"/>
      <c r="Y46" s="88"/>
      <c r="Z46" s="89"/>
      <c r="AA46" s="89"/>
      <c r="AB46" s="89"/>
      <c r="AC46" s="89"/>
      <c r="AD46" s="89"/>
      <c r="AE46" s="90"/>
      <c r="AF46" s="88"/>
      <c r="AG46" s="89"/>
      <c r="AH46" s="89"/>
      <c r="AI46" s="89"/>
      <c r="AJ46" s="89"/>
      <c r="AK46" s="89"/>
      <c r="AL46" s="90"/>
      <c r="AM46" s="88"/>
      <c r="AN46" s="89"/>
      <c r="AO46" s="89"/>
      <c r="AP46" s="89"/>
      <c r="AQ46" s="89"/>
      <c r="AR46" s="89"/>
      <c r="AS46" s="90"/>
      <c r="AT46" s="88"/>
      <c r="AU46" s="89"/>
      <c r="AV46" s="89"/>
      <c r="AW46" s="89"/>
      <c r="AX46" s="89"/>
      <c r="AY46" s="89"/>
      <c r="AZ46" s="90"/>
      <c r="BA46" s="88"/>
      <c r="BB46" s="89"/>
      <c r="BC46" s="89"/>
      <c r="BD46" s="89"/>
      <c r="BE46" s="89"/>
      <c r="BF46" s="89"/>
      <c r="BG46" s="90"/>
      <c r="BH46" s="88"/>
      <c r="BI46" s="89"/>
      <c r="BJ46" s="89"/>
      <c r="BK46" s="89"/>
      <c r="BL46" s="89"/>
      <c r="BM46" s="89"/>
      <c r="BN46" s="90"/>
      <c r="BO46" s="88"/>
      <c r="BP46" s="89"/>
      <c r="BQ46" s="89"/>
      <c r="BR46" s="89"/>
      <c r="BS46" s="89"/>
      <c r="BT46" s="89"/>
      <c r="BU46" s="90"/>
      <c r="BV46" s="88"/>
      <c r="BW46" s="89"/>
      <c r="BX46" s="89"/>
      <c r="BY46" s="89"/>
      <c r="BZ46" s="89"/>
      <c r="CA46" s="89"/>
      <c r="CB46" s="90"/>
      <c r="CC46" s="88"/>
      <c r="CD46" s="89"/>
      <c r="CE46" s="89"/>
      <c r="CF46" s="89"/>
      <c r="CG46" s="89"/>
      <c r="CH46" s="89"/>
      <c r="CI46" s="90"/>
      <c r="CJ46" s="85">
        <v>46177133.333333336</v>
      </c>
      <c r="CK46" s="86"/>
      <c r="CL46" s="86"/>
      <c r="CM46" s="86"/>
      <c r="CN46" s="86"/>
      <c r="CO46" s="86"/>
      <c r="CP46" s="87"/>
      <c r="CQ46" s="85">
        <v>46177133.333333336</v>
      </c>
      <c r="CR46" s="86"/>
      <c r="CS46" s="86"/>
      <c r="CT46" s="86"/>
      <c r="CU46" s="86"/>
      <c r="CV46" s="86"/>
      <c r="CW46" s="87"/>
      <c r="CX46" s="171"/>
      <c r="CY46" s="172"/>
      <c r="CZ46" s="172"/>
      <c r="DA46" s="172"/>
      <c r="DB46" s="172"/>
      <c r="DC46" s="172"/>
      <c r="DD46" s="173"/>
      <c r="DE46" s="171"/>
      <c r="DF46" s="172"/>
      <c r="DG46" s="172"/>
      <c r="DH46" s="172"/>
      <c r="DI46" s="172"/>
      <c r="DJ46" s="172"/>
      <c r="DK46" s="173"/>
      <c r="DL46" s="187">
        <f>$F$46/1</f>
        <v>126686965</v>
      </c>
      <c r="DM46" s="188"/>
      <c r="DN46" s="188"/>
      <c r="DO46" s="188"/>
      <c r="DP46" s="188"/>
      <c r="DQ46" s="188"/>
      <c r="DR46" s="189"/>
      <c r="DS46" s="21">
        <f t="shared" si="12"/>
        <v>126686965</v>
      </c>
      <c r="DT46" s="22">
        <f t="shared" si="1"/>
        <v>0</v>
      </c>
    </row>
    <row r="47" spans="1:128" x14ac:dyDescent="0.25">
      <c r="A47" s="148"/>
      <c r="B47" s="158"/>
      <c r="C47" s="148"/>
      <c r="D47" s="148"/>
      <c r="E47" s="150"/>
      <c r="F47" s="156"/>
      <c r="G47" s="113"/>
      <c r="H47" s="115"/>
      <c r="I47" s="117"/>
      <c r="J47" s="117"/>
      <c r="K47" s="88"/>
      <c r="L47" s="89"/>
      <c r="M47" s="89"/>
      <c r="N47" s="89"/>
      <c r="O47" s="89"/>
      <c r="P47" s="89"/>
      <c r="Q47" s="90"/>
      <c r="R47" s="88"/>
      <c r="S47" s="89"/>
      <c r="T47" s="89"/>
      <c r="U47" s="89"/>
      <c r="V47" s="89"/>
      <c r="W47" s="89"/>
      <c r="X47" s="90"/>
      <c r="Y47" s="88"/>
      <c r="Z47" s="89"/>
      <c r="AA47" s="89"/>
      <c r="AB47" s="89"/>
      <c r="AC47" s="89"/>
      <c r="AD47" s="89"/>
      <c r="AE47" s="90"/>
      <c r="AF47" s="88"/>
      <c r="AG47" s="89"/>
      <c r="AH47" s="89"/>
      <c r="AI47" s="89"/>
      <c r="AJ47" s="89"/>
      <c r="AK47" s="89"/>
      <c r="AL47" s="90"/>
      <c r="AM47" s="88"/>
      <c r="AN47" s="89"/>
      <c r="AO47" s="89"/>
      <c r="AP47" s="89"/>
      <c r="AQ47" s="89"/>
      <c r="AR47" s="89"/>
      <c r="AS47" s="90"/>
      <c r="AT47" s="88"/>
      <c r="AU47" s="89"/>
      <c r="AV47" s="89"/>
      <c r="AW47" s="89"/>
      <c r="AX47" s="89"/>
      <c r="AY47" s="89"/>
      <c r="AZ47" s="90"/>
      <c r="BA47" s="88"/>
      <c r="BB47" s="89"/>
      <c r="BC47" s="89"/>
      <c r="BD47" s="89"/>
      <c r="BE47" s="89"/>
      <c r="BF47" s="89"/>
      <c r="BG47" s="90"/>
      <c r="BH47" s="88"/>
      <c r="BI47" s="89"/>
      <c r="BJ47" s="89"/>
      <c r="BK47" s="89"/>
      <c r="BL47" s="89"/>
      <c r="BM47" s="89"/>
      <c r="BN47" s="90"/>
      <c r="BO47" s="88"/>
      <c r="BP47" s="89"/>
      <c r="BQ47" s="89"/>
      <c r="BR47" s="89"/>
      <c r="BS47" s="89"/>
      <c r="BT47" s="89"/>
      <c r="BU47" s="90"/>
      <c r="BV47" s="88"/>
      <c r="BW47" s="89"/>
      <c r="BX47" s="89"/>
      <c r="BY47" s="89"/>
      <c r="BZ47" s="89"/>
      <c r="CA47" s="89"/>
      <c r="CB47" s="90"/>
      <c r="CC47" s="88"/>
      <c r="CD47" s="89"/>
      <c r="CE47" s="89"/>
      <c r="CF47" s="89"/>
      <c r="CG47" s="89"/>
      <c r="CH47" s="89"/>
      <c r="CI47" s="90"/>
      <c r="CJ47" s="88"/>
      <c r="CK47" s="89"/>
      <c r="CL47" s="89"/>
      <c r="CM47" s="89"/>
      <c r="CN47" s="89"/>
      <c r="CO47" s="89"/>
      <c r="CP47" s="90"/>
      <c r="CQ47" s="88"/>
      <c r="CR47" s="89"/>
      <c r="CS47" s="89"/>
      <c r="CT47" s="89"/>
      <c r="CU47" s="89"/>
      <c r="CV47" s="89"/>
      <c r="CW47" s="90"/>
      <c r="CX47" s="88"/>
      <c r="CY47" s="89"/>
      <c r="CZ47" s="89"/>
      <c r="DA47" s="89"/>
      <c r="DB47" s="89"/>
      <c r="DC47" s="89"/>
      <c r="DD47" s="90"/>
      <c r="DE47" s="171"/>
      <c r="DF47" s="172"/>
      <c r="DG47" s="172"/>
      <c r="DH47" s="172"/>
      <c r="DI47" s="172"/>
      <c r="DJ47" s="172"/>
      <c r="DK47" s="173"/>
      <c r="DL47" s="171"/>
      <c r="DM47" s="172"/>
      <c r="DN47" s="172"/>
      <c r="DO47" s="172"/>
      <c r="DP47" s="172"/>
      <c r="DQ47" s="172"/>
      <c r="DR47" s="173"/>
      <c r="DS47" s="21">
        <f t="shared" si="12"/>
        <v>0</v>
      </c>
      <c r="DT47" s="22">
        <f t="shared" si="1"/>
        <v>0</v>
      </c>
    </row>
    <row r="48" spans="1:128" x14ac:dyDescent="0.25">
      <c r="A48" s="147" t="s">
        <v>117</v>
      </c>
      <c r="B48" s="157" t="s">
        <v>52</v>
      </c>
      <c r="C48" s="147" t="s">
        <v>61</v>
      </c>
      <c r="D48" s="147">
        <v>0</v>
      </c>
      <c r="E48" s="149">
        <v>1210766</v>
      </c>
      <c r="F48" s="156">
        <f t="shared" si="25"/>
        <v>0</v>
      </c>
      <c r="G48" s="112">
        <f t="shared" ref="G48" si="29">SUM(K49:DB49)</f>
        <v>0</v>
      </c>
      <c r="H48" s="114" t="e">
        <f t="shared" si="26"/>
        <v>#DIV/0!</v>
      </c>
      <c r="I48" s="116">
        <v>0</v>
      </c>
      <c r="J48" s="116">
        <v>0</v>
      </c>
      <c r="K48" s="88"/>
      <c r="L48" s="89"/>
      <c r="M48" s="89"/>
      <c r="N48" s="89"/>
      <c r="O48" s="89"/>
      <c r="P48" s="89"/>
      <c r="Q48" s="90"/>
      <c r="R48" s="88"/>
      <c r="S48" s="89"/>
      <c r="T48" s="89"/>
      <c r="U48" s="89"/>
      <c r="V48" s="89"/>
      <c r="W48" s="89"/>
      <c r="X48" s="90"/>
      <c r="Y48" s="88"/>
      <c r="Z48" s="89"/>
      <c r="AA48" s="89"/>
      <c r="AB48" s="89"/>
      <c r="AC48" s="89"/>
      <c r="AD48" s="89"/>
      <c r="AE48" s="90"/>
      <c r="AF48" s="88"/>
      <c r="AG48" s="89"/>
      <c r="AH48" s="89"/>
      <c r="AI48" s="89"/>
      <c r="AJ48" s="89"/>
      <c r="AK48" s="89"/>
      <c r="AL48" s="90"/>
      <c r="AM48" s="88"/>
      <c r="AN48" s="89"/>
      <c r="AO48" s="89"/>
      <c r="AP48" s="89"/>
      <c r="AQ48" s="89"/>
      <c r="AR48" s="89"/>
      <c r="AS48" s="90"/>
      <c r="AT48" s="88"/>
      <c r="AU48" s="89"/>
      <c r="AV48" s="89"/>
      <c r="AW48" s="89"/>
      <c r="AX48" s="89"/>
      <c r="AY48" s="89"/>
      <c r="AZ48" s="90"/>
      <c r="BA48" s="88"/>
      <c r="BB48" s="89"/>
      <c r="BC48" s="89"/>
      <c r="BD48" s="89"/>
      <c r="BE48" s="89"/>
      <c r="BF48" s="89"/>
      <c r="BG48" s="90"/>
      <c r="BH48" s="88"/>
      <c r="BI48" s="89"/>
      <c r="BJ48" s="89"/>
      <c r="BK48" s="89"/>
      <c r="BL48" s="89"/>
      <c r="BM48" s="89"/>
      <c r="BN48" s="90"/>
      <c r="BO48" s="88"/>
      <c r="BP48" s="89"/>
      <c r="BQ48" s="89"/>
      <c r="BR48" s="89"/>
      <c r="BS48" s="89"/>
      <c r="BT48" s="89"/>
      <c r="BU48" s="90"/>
      <c r="BV48" s="88"/>
      <c r="BW48" s="89"/>
      <c r="BX48" s="89"/>
      <c r="BY48" s="89"/>
      <c r="BZ48" s="89"/>
      <c r="CA48" s="89"/>
      <c r="CB48" s="90"/>
      <c r="CC48" s="88"/>
      <c r="CD48" s="89"/>
      <c r="CE48" s="89"/>
      <c r="CF48" s="89"/>
      <c r="CG48" s="89"/>
      <c r="CH48" s="89"/>
      <c r="CI48" s="90"/>
      <c r="CJ48" s="85">
        <v>14529192</v>
      </c>
      <c r="CK48" s="86"/>
      <c r="CL48" s="86"/>
      <c r="CM48" s="86"/>
      <c r="CN48" s="86"/>
      <c r="CO48" s="86"/>
      <c r="CP48" s="87"/>
      <c r="CQ48" s="85">
        <v>14529192</v>
      </c>
      <c r="CR48" s="86"/>
      <c r="CS48" s="86"/>
      <c r="CT48" s="86"/>
      <c r="CU48" s="86"/>
      <c r="CV48" s="86"/>
      <c r="CW48" s="87"/>
      <c r="CX48" s="88"/>
      <c r="CY48" s="89"/>
      <c r="CZ48" s="89"/>
      <c r="DA48" s="89"/>
      <c r="DB48" s="89"/>
      <c r="DC48" s="89"/>
      <c r="DD48" s="90"/>
      <c r="DE48" s="171"/>
      <c r="DF48" s="172"/>
      <c r="DG48" s="172"/>
      <c r="DH48" s="172"/>
      <c r="DI48" s="172"/>
      <c r="DJ48" s="172"/>
      <c r="DK48" s="173"/>
      <c r="DL48" s="171"/>
      <c r="DM48" s="172"/>
      <c r="DN48" s="172"/>
      <c r="DO48" s="172"/>
      <c r="DP48" s="172"/>
      <c r="DQ48" s="172"/>
      <c r="DR48" s="173"/>
      <c r="DS48" s="21">
        <f t="shared" si="12"/>
        <v>0</v>
      </c>
      <c r="DT48" s="22">
        <f t="shared" si="1"/>
        <v>0</v>
      </c>
    </row>
    <row r="49" spans="1:124" x14ac:dyDescent="0.25">
      <c r="A49" s="148"/>
      <c r="B49" s="158"/>
      <c r="C49" s="148"/>
      <c r="D49" s="148"/>
      <c r="E49" s="150"/>
      <c r="F49" s="156"/>
      <c r="G49" s="113"/>
      <c r="H49" s="115"/>
      <c r="I49" s="117"/>
      <c r="J49" s="117"/>
      <c r="K49" s="88"/>
      <c r="L49" s="89"/>
      <c r="M49" s="89"/>
      <c r="N49" s="89"/>
      <c r="O49" s="89"/>
      <c r="P49" s="89"/>
      <c r="Q49" s="90"/>
      <c r="R49" s="88"/>
      <c r="S49" s="89"/>
      <c r="T49" s="89"/>
      <c r="U49" s="89"/>
      <c r="V49" s="89"/>
      <c r="W49" s="89"/>
      <c r="X49" s="90"/>
      <c r="Y49" s="88"/>
      <c r="Z49" s="89"/>
      <c r="AA49" s="89"/>
      <c r="AB49" s="89"/>
      <c r="AC49" s="89"/>
      <c r="AD49" s="89"/>
      <c r="AE49" s="90"/>
      <c r="AF49" s="88"/>
      <c r="AG49" s="89"/>
      <c r="AH49" s="89"/>
      <c r="AI49" s="89"/>
      <c r="AJ49" s="89"/>
      <c r="AK49" s="89"/>
      <c r="AL49" s="90"/>
      <c r="AM49" s="88"/>
      <c r="AN49" s="89"/>
      <c r="AO49" s="89"/>
      <c r="AP49" s="89"/>
      <c r="AQ49" s="89"/>
      <c r="AR49" s="89"/>
      <c r="AS49" s="90"/>
      <c r="AT49" s="88"/>
      <c r="AU49" s="89"/>
      <c r="AV49" s="89"/>
      <c r="AW49" s="89"/>
      <c r="AX49" s="89"/>
      <c r="AY49" s="89"/>
      <c r="AZ49" s="90"/>
      <c r="BA49" s="88"/>
      <c r="BB49" s="89"/>
      <c r="BC49" s="89"/>
      <c r="BD49" s="89"/>
      <c r="BE49" s="89"/>
      <c r="BF49" s="89"/>
      <c r="BG49" s="90"/>
      <c r="BH49" s="88"/>
      <c r="BI49" s="89"/>
      <c r="BJ49" s="89"/>
      <c r="BK49" s="89"/>
      <c r="BL49" s="89"/>
      <c r="BM49" s="89"/>
      <c r="BN49" s="90"/>
      <c r="BO49" s="88"/>
      <c r="BP49" s="89"/>
      <c r="BQ49" s="89"/>
      <c r="BR49" s="89"/>
      <c r="BS49" s="89"/>
      <c r="BT49" s="89"/>
      <c r="BU49" s="90"/>
      <c r="BV49" s="88"/>
      <c r="BW49" s="89"/>
      <c r="BX49" s="89"/>
      <c r="BY49" s="89"/>
      <c r="BZ49" s="89"/>
      <c r="CA49" s="89"/>
      <c r="CB49" s="90"/>
      <c r="CC49" s="88"/>
      <c r="CD49" s="89"/>
      <c r="CE49" s="89"/>
      <c r="CF49" s="89"/>
      <c r="CG49" s="89"/>
      <c r="CH49" s="89"/>
      <c r="CI49" s="90"/>
      <c r="CJ49" s="88"/>
      <c r="CK49" s="89"/>
      <c r="CL49" s="89"/>
      <c r="CM49" s="89"/>
      <c r="CN49" s="89"/>
      <c r="CO49" s="89"/>
      <c r="CP49" s="90"/>
      <c r="CQ49" s="88"/>
      <c r="CR49" s="89"/>
      <c r="CS49" s="89"/>
      <c r="CT49" s="89"/>
      <c r="CU49" s="89"/>
      <c r="CV49" s="89"/>
      <c r="CW49" s="90"/>
      <c r="CX49" s="88"/>
      <c r="CY49" s="89"/>
      <c r="CZ49" s="89"/>
      <c r="DA49" s="89"/>
      <c r="DB49" s="89"/>
      <c r="DC49" s="89"/>
      <c r="DD49" s="90"/>
      <c r="DE49" s="171"/>
      <c r="DF49" s="172"/>
      <c r="DG49" s="172"/>
      <c r="DH49" s="172"/>
      <c r="DI49" s="172"/>
      <c r="DJ49" s="172"/>
      <c r="DK49" s="173"/>
      <c r="DL49" s="171"/>
      <c r="DM49" s="172"/>
      <c r="DN49" s="172"/>
      <c r="DO49" s="172"/>
      <c r="DP49" s="172"/>
      <c r="DQ49" s="172"/>
      <c r="DR49" s="173"/>
      <c r="DS49" s="21">
        <f t="shared" si="12"/>
        <v>0</v>
      </c>
      <c r="DT49" s="22">
        <f t="shared" ref="DT49:DT70" si="30">DS49-F49</f>
        <v>0</v>
      </c>
    </row>
    <row r="50" spans="1:124" x14ac:dyDescent="0.25">
      <c r="A50" s="147" t="s">
        <v>118</v>
      </c>
      <c r="B50" s="157" t="s">
        <v>53</v>
      </c>
      <c r="C50" s="147" t="s">
        <v>64</v>
      </c>
      <c r="D50" s="147">
        <v>45605.370999999999</v>
      </c>
      <c r="E50" s="149">
        <v>9975</v>
      </c>
      <c r="F50" s="156">
        <f t="shared" si="25"/>
        <v>454913576</v>
      </c>
      <c r="G50" s="112">
        <f t="shared" ref="G50" si="31">SUM(K51:DB51)</f>
        <v>0</v>
      </c>
      <c r="H50" s="114">
        <f t="shared" si="26"/>
        <v>0</v>
      </c>
      <c r="I50" s="116">
        <v>30</v>
      </c>
      <c r="J50" s="116">
        <v>26</v>
      </c>
      <c r="K50" s="88"/>
      <c r="L50" s="89"/>
      <c r="M50" s="89"/>
      <c r="N50" s="89"/>
      <c r="O50" s="89"/>
      <c r="P50" s="89"/>
      <c r="Q50" s="90"/>
      <c r="R50" s="88"/>
      <c r="S50" s="89"/>
      <c r="T50" s="89"/>
      <c r="U50" s="89"/>
      <c r="V50" s="89"/>
      <c r="W50" s="89"/>
      <c r="X50" s="90"/>
      <c r="Y50" s="88"/>
      <c r="Z50" s="89"/>
      <c r="AA50" s="89"/>
      <c r="AB50" s="89"/>
      <c r="AC50" s="89"/>
      <c r="AD50" s="89"/>
      <c r="AE50" s="90"/>
      <c r="AF50" s="88"/>
      <c r="AG50" s="89"/>
      <c r="AH50" s="89"/>
      <c r="AI50" s="89"/>
      <c r="AJ50" s="89"/>
      <c r="AK50" s="89"/>
      <c r="AL50" s="90"/>
      <c r="AM50" s="88"/>
      <c r="AN50" s="89"/>
      <c r="AO50" s="89"/>
      <c r="AP50" s="89"/>
      <c r="AQ50" s="89"/>
      <c r="AR50" s="89"/>
      <c r="AS50" s="90"/>
      <c r="AT50" s="88"/>
      <c r="AU50" s="89"/>
      <c r="AV50" s="89"/>
      <c r="AW50" s="89"/>
      <c r="AX50" s="89"/>
      <c r="AY50" s="89"/>
      <c r="AZ50" s="90"/>
      <c r="BA50" s="88"/>
      <c r="BB50" s="89"/>
      <c r="BC50" s="89"/>
      <c r="BD50" s="89"/>
      <c r="BE50" s="89"/>
      <c r="BF50" s="89"/>
      <c r="BG50" s="90"/>
      <c r="BH50" s="88"/>
      <c r="BI50" s="89"/>
      <c r="BJ50" s="89"/>
      <c r="BK50" s="89"/>
      <c r="BL50" s="89"/>
      <c r="BM50" s="89"/>
      <c r="BN50" s="90"/>
      <c r="BO50" s="88"/>
      <c r="BP50" s="89"/>
      <c r="BQ50" s="89"/>
      <c r="BR50" s="89"/>
      <c r="BS50" s="89"/>
      <c r="BT50" s="89"/>
      <c r="BU50" s="90"/>
      <c r="BV50" s="88"/>
      <c r="BW50" s="89"/>
      <c r="BX50" s="89"/>
      <c r="BY50" s="89"/>
      <c r="BZ50" s="89"/>
      <c r="CA50" s="89"/>
      <c r="CB50" s="90"/>
      <c r="CC50" s="85">
        <v>139650000</v>
      </c>
      <c r="CD50" s="86"/>
      <c r="CE50" s="86"/>
      <c r="CF50" s="86"/>
      <c r="CG50" s="86"/>
      <c r="CH50" s="86"/>
      <c r="CI50" s="87"/>
      <c r="CJ50" s="85">
        <v>139650000</v>
      </c>
      <c r="CK50" s="86"/>
      <c r="CL50" s="86"/>
      <c r="CM50" s="86"/>
      <c r="CN50" s="86"/>
      <c r="CO50" s="86"/>
      <c r="CP50" s="87"/>
      <c r="CQ50" s="85">
        <v>139650000</v>
      </c>
      <c r="CR50" s="86"/>
      <c r="CS50" s="86"/>
      <c r="CT50" s="86"/>
      <c r="CU50" s="86"/>
      <c r="CV50" s="86"/>
      <c r="CW50" s="87"/>
      <c r="CX50" s="88"/>
      <c r="CY50" s="89"/>
      <c r="CZ50" s="89"/>
      <c r="DA50" s="89"/>
      <c r="DB50" s="89"/>
      <c r="DC50" s="89"/>
      <c r="DD50" s="90"/>
      <c r="DE50" s="187">
        <f>$F$50/2</f>
        <v>227456788</v>
      </c>
      <c r="DF50" s="188"/>
      <c r="DG50" s="188"/>
      <c r="DH50" s="188"/>
      <c r="DI50" s="188"/>
      <c r="DJ50" s="188"/>
      <c r="DK50" s="189"/>
      <c r="DL50" s="187">
        <f>$F$50/2</f>
        <v>227456788</v>
      </c>
      <c r="DM50" s="188"/>
      <c r="DN50" s="188"/>
      <c r="DO50" s="188"/>
      <c r="DP50" s="188"/>
      <c r="DQ50" s="188"/>
      <c r="DR50" s="189"/>
      <c r="DS50" s="21">
        <f t="shared" si="12"/>
        <v>454913576</v>
      </c>
      <c r="DT50" s="22">
        <f t="shared" si="30"/>
        <v>0</v>
      </c>
    </row>
    <row r="51" spans="1:124" x14ac:dyDescent="0.25">
      <c r="A51" s="148"/>
      <c r="B51" s="158"/>
      <c r="C51" s="148"/>
      <c r="D51" s="148"/>
      <c r="E51" s="150"/>
      <c r="F51" s="156"/>
      <c r="G51" s="113"/>
      <c r="H51" s="115"/>
      <c r="I51" s="117"/>
      <c r="J51" s="117"/>
      <c r="K51" s="88"/>
      <c r="L51" s="89"/>
      <c r="M51" s="89"/>
      <c r="N51" s="89"/>
      <c r="O51" s="89"/>
      <c r="P51" s="89"/>
      <c r="Q51" s="90"/>
      <c r="R51" s="88"/>
      <c r="S51" s="89"/>
      <c r="T51" s="89"/>
      <c r="U51" s="89"/>
      <c r="V51" s="89"/>
      <c r="W51" s="89"/>
      <c r="X51" s="90"/>
      <c r="Y51" s="88"/>
      <c r="Z51" s="89"/>
      <c r="AA51" s="89"/>
      <c r="AB51" s="89"/>
      <c r="AC51" s="89"/>
      <c r="AD51" s="89"/>
      <c r="AE51" s="90"/>
      <c r="AF51" s="88"/>
      <c r="AG51" s="89"/>
      <c r="AH51" s="89"/>
      <c r="AI51" s="89"/>
      <c r="AJ51" s="89"/>
      <c r="AK51" s="89"/>
      <c r="AL51" s="90"/>
      <c r="AM51" s="88"/>
      <c r="AN51" s="89"/>
      <c r="AO51" s="89"/>
      <c r="AP51" s="89"/>
      <c r="AQ51" s="89"/>
      <c r="AR51" s="89"/>
      <c r="AS51" s="90"/>
      <c r="AT51" s="88"/>
      <c r="AU51" s="89"/>
      <c r="AV51" s="89"/>
      <c r="AW51" s="89"/>
      <c r="AX51" s="89"/>
      <c r="AY51" s="89"/>
      <c r="AZ51" s="90"/>
      <c r="BA51" s="88"/>
      <c r="BB51" s="89"/>
      <c r="BC51" s="89"/>
      <c r="BD51" s="89"/>
      <c r="BE51" s="89"/>
      <c r="BF51" s="89"/>
      <c r="BG51" s="90"/>
      <c r="BH51" s="88"/>
      <c r="BI51" s="89"/>
      <c r="BJ51" s="89"/>
      <c r="BK51" s="89"/>
      <c r="BL51" s="89"/>
      <c r="BM51" s="89"/>
      <c r="BN51" s="90"/>
      <c r="BO51" s="88"/>
      <c r="BP51" s="89"/>
      <c r="BQ51" s="89"/>
      <c r="BR51" s="89"/>
      <c r="BS51" s="89"/>
      <c r="BT51" s="89"/>
      <c r="BU51" s="90"/>
      <c r="BV51" s="88"/>
      <c r="BW51" s="89"/>
      <c r="BX51" s="89"/>
      <c r="BY51" s="89"/>
      <c r="BZ51" s="89"/>
      <c r="CA51" s="89"/>
      <c r="CB51" s="90"/>
      <c r="CC51" s="88"/>
      <c r="CD51" s="89"/>
      <c r="CE51" s="89"/>
      <c r="CF51" s="89"/>
      <c r="CG51" s="89"/>
      <c r="CH51" s="89"/>
      <c r="CI51" s="90"/>
      <c r="CJ51" s="88"/>
      <c r="CK51" s="89"/>
      <c r="CL51" s="89"/>
      <c r="CM51" s="89"/>
      <c r="CN51" s="89"/>
      <c r="CO51" s="89"/>
      <c r="CP51" s="90"/>
      <c r="CQ51" s="88"/>
      <c r="CR51" s="89"/>
      <c r="CS51" s="89"/>
      <c r="CT51" s="89"/>
      <c r="CU51" s="89"/>
      <c r="CV51" s="89"/>
      <c r="CW51" s="90"/>
      <c r="CX51" s="88"/>
      <c r="CY51" s="89"/>
      <c r="CZ51" s="89"/>
      <c r="DA51" s="89"/>
      <c r="DB51" s="89"/>
      <c r="DC51" s="89"/>
      <c r="DD51" s="90"/>
      <c r="DE51" s="171"/>
      <c r="DF51" s="172"/>
      <c r="DG51" s="172"/>
      <c r="DH51" s="172"/>
      <c r="DI51" s="172"/>
      <c r="DJ51" s="172"/>
      <c r="DK51" s="173"/>
      <c r="DL51" s="171"/>
      <c r="DM51" s="172"/>
      <c r="DN51" s="172"/>
      <c r="DO51" s="172"/>
      <c r="DP51" s="172"/>
      <c r="DQ51" s="172"/>
      <c r="DR51" s="173"/>
      <c r="DS51" s="21">
        <f t="shared" si="12"/>
        <v>0</v>
      </c>
      <c r="DT51" s="22">
        <f t="shared" si="30"/>
        <v>0</v>
      </c>
    </row>
    <row r="52" spans="1:124" x14ac:dyDescent="0.25">
      <c r="A52" s="147" t="s">
        <v>119</v>
      </c>
      <c r="B52" s="157" t="s">
        <v>54</v>
      </c>
      <c r="C52" s="147" t="s">
        <v>65</v>
      </c>
      <c r="D52" s="147">
        <v>72.14</v>
      </c>
      <c r="E52" s="149">
        <v>49478</v>
      </c>
      <c r="F52" s="156">
        <f t="shared" si="25"/>
        <v>3569343</v>
      </c>
      <c r="G52" s="112">
        <f t="shared" ref="G52" si="32">SUM(K53:DB53)</f>
        <v>2855474</v>
      </c>
      <c r="H52" s="114">
        <f t="shared" si="26"/>
        <v>0.79999988793455823</v>
      </c>
      <c r="I52" s="116">
        <v>1</v>
      </c>
      <c r="J52" s="116">
        <v>3</v>
      </c>
      <c r="K52" s="88"/>
      <c r="L52" s="89"/>
      <c r="M52" s="89"/>
      <c r="N52" s="89"/>
      <c r="O52" s="89"/>
      <c r="P52" s="89"/>
      <c r="Q52" s="90"/>
      <c r="R52" s="88"/>
      <c r="S52" s="89"/>
      <c r="T52" s="89"/>
      <c r="U52" s="89"/>
      <c r="V52" s="89"/>
      <c r="W52" s="89"/>
      <c r="X52" s="90"/>
      <c r="Y52" s="88"/>
      <c r="Z52" s="89"/>
      <c r="AA52" s="89"/>
      <c r="AB52" s="89"/>
      <c r="AC52" s="89"/>
      <c r="AD52" s="89"/>
      <c r="AE52" s="90"/>
      <c r="AF52" s="88"/>
      <c r="AG52" s="89"/>
      <c r="AH52" s="89"/>
      <c r="AI52" s="89"/>
      <c r="AJ52" s="89"/>
      <c r="AK52" s="89"/>
      <c r="AL52" s="90"/>
      <c r="AM52" s="85">
        <v>1649266.6666666667</v>
      </c>
      <c r="AN52" s="86"/>
      <c r="AO52" s="86"/>
      <c r="AP52" s="86"/>
      <c r="AQ52" s="86"/>
      <c r="AR52" s="86"/>
      <c r="AS52" s="87"/>
      <c r="AT52" s="88"/>
      <c r="AU52" s="89"/>
      <c r="AV52" s="89"/>
      <c r="AW52" s="89"/>
      <c r="AX52" s="89"/>
      <c r="AY52" s="89"/>
      <c r="AZ52" s="90"/>
      <c r="BA52" s="88"/>
      <c r="BB52" s="89"/>
      <c r="BC52" s="89"/>
      <c r="BD52" s="89"/>
      <c r="BE52" s="89"/>
      <c r="BF52" s="89"/>
      <c r="BG52" s="90"/>
      <c r="BH52" s="85">
        <v>1649266.6666666667</v>
      </c>
      <c r="BI52" s="86"/>
      <c r="BJ52" s="86"/>
      <c r="BK52" s="86"/>
      <c r="BL52" s="86"/>
      <c r="BM52" s="86"/>
      <c r="BN52" s="87"/>
      <c r="BO52" s="88"/>
      <c r="BP52" s="89"/>
      <c r="BQ52" s="89"/>
      <c r="BR52" s="89"/>
      <c r="BS52" s="89"/>
      <c r="BT52" s="89"/>
      <c r="BU52" s="90"/>
      <c r="BV52" s="88"/>
      <c r="BW52" s="89"/>
      <c r="BX52" s="89"/>
      <c r="BY52" s="89"/>
      <c r="BZ52" s="89"/>
      <c r="CA52" s="89"/>
      <c r="CB52" s="90"/>
      <c r="CC52" s="88"/>
      <c r="CD52" s="89"/>
      <c r="CE52" s="89"/>
      <c r="CF52" s="89"/>
      <c r="CG52" s="89"/>
      <c r="CH52" s="89"/>
      <c r="CI52" s="90"/>
      <c r="CJ52" s="88"/>
      <c r="CK52" s="89"/>
      <c r="CL52" s="89"/>
      <c r="CM52" s="89"/>
      <c r="CN52" s="89"/>
      <c r="CO52" s="89"/>
      <c r="CP52" s="90"/>
      <c r="CQ52" s="88"/>
      <c r="CR52" s="89"/>
      <c r="CS52" s="89"/>
      <c r="CT52" s="89"/>
      <c r="CU52" s="89"/>
      <c r="CV52" s="89"/>
      <c r="CW52" s="90"/>
      <c r="CX52" s="85">
        <f>(F52-(SUM(AM53,BH53)))/3</f>
        <v>237956.33333333334</v>
      </c>
      <c r="CY52" s="86"/>
      <c r="CZ52" s="86"/>
      <c r="DA52" s="86"/>
      <c r="DB52" s="86"/>
      <c r="DC52" s="86"/>
      <c r="DD52" s="87"/>
      <c r="DE52" s="85">
        <f>(F52-(SUM(AM53,BH53)))/3</f>
        <v>237956.33333333334</v>
      </c>
      <c r="DF52" s="86"/>
      <c r="DG52" s="86"/>
      <c r="DH52" s="86"/>
      <c r="DI52" s="86"/>
      <c r="DJ52" s="86"/>
      <c r="DK52" s="87"/>
      <c r="DL52" s="85">
        <f>(F52-(SUM(AM53,BH53)))/3</f>
        <v>237956.33333333334</v>
      </c>
      <c r="DM52" s="86"/>
      <c r="DN52" s="86"/>
      <c r="DO52" s="86"/>
      <c r="DP52" s="86"/>
      <c r="DQ52" s="86"/>
      <c r="DR52" s="87"/>
      <c r="DS52" s="21">
        <f>+SUM(CX52:DR52)+SUM(AM53:BN53)</f>
        <v>3569343</v>
      </c>
      <c r="DT52" s="22">
        <f t="shared" si="30"/>
        <v>0</v>
      </c>
    </row>
    <row r="53" spans="1:124" x14ac:dyDescent="0.25">
      <c r="A53" s="148"/>
      <c r="B53" s="158"/>
      <c r="C53" s="148"/>
      <c r="D53" s="148"/>
      <c r="E53" s="150"/>
      <c r="F53" s="156"/>
      <c r="G53" s="113"/>
      <c r="H53" s="115"/>
      <c r="I53" s="117"/>
      <c r="J53" s="117"/>
      <c r="K53" s="88"/>
      <c r="L53" s="89"/>
      <c r="M53" s="89"/>
      <c r="N53" s="89"/>
      <c r="O53" s="89"/>
      <c r="P53" s="89"/>
      <c r="Q53" s="90"/>
      <c r="R53" s="88"/>
      <c r="S53" s="89"/>
      <c r="T53" s="89"/>
      <c r="U53" s="89"/>
      <c r="V53" s="89"/>
      <c r="W53" s="89"/>
      <c r="X53" s="90"/>
      <c r="Y53" s="88"/>
      <c r="Z53" s="89"/>
      <c r="AA53" s="89"/>
      <c r="AB53" s="89"/>
      <c r="AC53" s="89"/>
      <c r="AD53" s="89"/>
      <c r="AE53" s="90"/>
      <c r="AF53" s="88"/>
      <c r="AG53" s="89"/>
      <c r="AH53" s="89"/>
      <c r="AI53" s="89"/>
      <c r="AJ53" s="89"/>
      <c r="AK53" s="89"/>
      <c r="AL53" s="90"/>
      <c r="AM53" s="176">
        <f>2855474/2</f>
        <v>1427737</v>
      </c>
      <c r="AN53" s="177"/>
      <c r="AO53" s="177"/>
      <c r="AP53" s="177"/>
      <c r="AQ53" s="177"/>
      <c r="AR53" s="177"/>
      <c r="AS53" s="178"/>
      <c r="AT53" s="88"/>
      <c r="AU53" s="89"/>
      <c r="AV53" s="89"/>
      <c r="AW53" s="89"/>
      <c r="AX53" s="89"/>
      <c r="AY53" s="89"/>
      <c r="AZ53" s="90"/>
      <c r="BA53" s="88"/>
      <c r="BB53" s="89"/>
      <c r="BC53" s="89"/>
      <c r="BD53" s="89"/>
      <c r="BE53" s="89"/>
      <c r="BF53" s="89"/>
      <c r="BG53" s="90"/>
      <c r="BH53" s="176">
        <f>2855474/2</f>
        <v>1427737</v>
      </c>
      <c r="BI53" s="177"/>
      <c r="BJ53" s="177"/>
      <c r="BK53" s="177"/>
      <c r="BL53" s="177"/>
      <c r="BM53" s="177"/>
      <c r="BN53" s="178"/>
      <c r="BO53" s="88"/>
      <c r="BP53" s="89"/>
      <c r="BQ53" s="89"/>
      <c r="BR53" s="89"/>
      <c r="BS53" s="89"/>
      <c r="BT53" s="89"/>
      <c r="BU53" s="90"/>
      <c r="BV53" s="88"/>
      <c r="BW53" s="89"/>
      <c r="BX53" s="89"/>
      <c r="BY53" s="89"/>
      <c r="BZ53" s="89"/>
      <c r="CA53" s="89"/>
      <c r="CB53" s="90"/>
      <c r="CC53" s="88"/>
      <c r="CD53" s="89"/>
      <c r="CE53" s="89"/>
      <c r="CF53" s="89"/>
      <c r="CG53" s="89"/>
      <c r="CH53" s="89"/>
      <c r="CI53" s="90"/>
      <c r="CJ53" s="88"/>
      <c r="CK53" s="89"/>
      <c r="CL53" s="89"/>
      <c r="CM53" s="89"/>
      <c r="CN53" s="89"/>
      <c r="CO53" s="89"/>
      <c r="CP53" s="90"/>
      <c r="CQ53" s="88"/>
      <c r="CR53" s="89"/>
      <c r="CS53" s="89"/>
      <c r="CT53" s="89"/>
      <c r="CU53" s="89"/>
      <c r="CV53" s="89"/>
      <c r="CW53" s="90"/>
      <c r="CX53" s="88"/>
      <c r="CY53" s="89"/>
      <c r="CZ53" s="89"/>
      <c r="DA53" s="89"/>
      <c r="DB53" s="89"/>
      <c r="DC53" s="89"/>
      <c r="DD53" s="90"/>
      <c r="DE53" s="171"/>
      <c r="DF53" s="172"/>
      <c r="DG53" s="172"/>
      <c r="DH53" s="172"/>
      <c r="DI53" s="172"/>
      <c r="DJ53" s="172"/>
      <c r="DK53" s="173"/>
      <c r="DL53" s="171"/>
      <c r="DM53" s="172"/>
      <c r="DN53" s="172"/>
      <c r="DO53" s="172"/>
      <c r="DP53" s="172"/>
      <c r="DQ53" s="172"/>
      <c r="DR53" s="173"/>
      <c r="DS53" s="21">
        <f t="shared" ref="DS53:DS70" si="33">+SUM(CX53:DR53)</f>
        <v>0</v>
      </c>
      <c r="DT53" s="22">
        <f t="shared" si="30"/>
        <v>0</v>
      </c>
    </row>
    <row r="54" spans="1:124" x14ac:dyDescent="0.25">
      <c r="A54" s="147" t="s">
        <v>120</v>
      </c>
      <c r="B54" s="157" t="s">
        <v>55</v>
      </c>
      <c r="C54" s="147" t="s">
        <v>63</v>
      </c>
      <c r="D54" s="147">
        <v>151.32</v>
      </c>
      <c r="E54" s="149">
        <v>48484</v>
      </c>
      <c r="F54" s="156">
        <f t="shared" si="25"/>
        <v>7336599</v>
      </c>
      <c r="G54" s="112">
        <f t="shared" ref="G54" si="34">SUM(K55:DB55)</f>
        <v>0</v>
      </c>
      <c r="H54" s="114">
        <f t="shared" si="26"/>
        <v>0</v>
      </c>
      <c r="I54" s="116">
        <v>2</v>
      </c>
      <c r="J54" s="116">
        <v>9</v>
      </c>
      <c r="K54" s="88"/>
      <c r="L54" s="89"/>
      <c r="M54" s="89"/>
      <c r="N54" s="89"/>
      <c r="O54" s="89"/>
      <c r="P54" s="89"/>
      <c r="Q54" s="90"/>
      <c r="R54" s="88"/>
      <c r="S54" s="89"/>
      <c r="T54" s="89"/>
      <c r="U54" s="89"/>
      <c r="V54" s="89"/>
      <c r="W54" s="89"/>
      <c r="X54" s="90"/>
      <c r="Y54" s="88"/>
      <c r="Z54" s="89"/>
      <c r="AA54" s="89"/>
      <c r="AB54" s="89"/>
      <c r="AC54" s="89"/>
      <c r="AD54" s="89"/>
      <c r="AE54" s="90"/>
      <c r="AF54" s="88"/>
      <c r="AG54" s="89"/>
      <c r="AH54" s="89"/>
      <c r="AI54" s="89"/>
      <c r="AJ54" s="89"/>
      <c r="AK54" s="89"/>
      <c r="AL54" s="90"/>
      <c r="AM54" s="88"/>
      <c r="AN54" s="89"/>
      <c r="AO54" s="89"/>
      <c r="AP54" s="89"/>
      <c r="AQ54" s="89"/>
      <c r="AR54" s="89"/>
      <c r="AS54" s="90"/>
      <c r="AT54" s="88"/>
      <c r="AU54" s="89"/>
      <c r="AV54" s="89"/>
      <c r="AW54" s="89"/>
      <c r="AX54" s="89"/>
      <c r="AY54" s="89"/>
      <c r="AZ54" s="90"/>
      <c r="BA54" s="88"/>
      <c r="BB54" s="89"/>
      <c r="BC54" s="89"/>
      <c r="BD54" s="89"/>
      <c r="BE54" s="89"/>
      <c r="BF54" s="89"/>
      <c r="BG54" s="90"/>
      <c r="BH54" s="88"/>
      <c r="BI54" s="89"/>
      <c r="BJ54" s="89"/>
      <c r="BK54" s="89"/>
      <c r="BL54" s="89"/>
      <c r="BM54" s="89"/>
      <c r="BN54" s="90"/>
      <c r="BO54" s="88"/>
      <c r="BP54" s="89"/>
      <c r="BQ54" s="89"/>
      <c r="BR54" s="89"/>
      <c r="BS54" s="89"/>
      <c r="BT54" s="89"/>
      <c r="BU54" s="90"/>
      <c r="BV54" s="88"/>
      <c r="BW54" s="89"/>
      <c r="BX54" s="89"/>
      <c r="BY54" s="89"/>
      <c r="BZ54" s="89"/>
      <c r="CA54" s="89"/>
      <c r="CB54" s="90"/>
      <c r="CC54" s="85">
        <v>2909040</v>
      </c>
      <c r="CD54" s="86"/>
      <c r="CE54" s="86"/>
      <c r="CF54" s="86"/>
      <c r="CG54" s="86"/>
      <c r="CH54" s="86"/>
      <c r="CI54" s="87"/>
      <c r="CJ54" s="85">
        <v>2909040</v>
      </c>
      <c r="CK54" s="86"/>
      <c r="CL54" s="86"/>
      <c r="CM54" s="86"/>
      <c r="CN54" s="86"/>
      <c r="CO54" s="86"/>
      <c r="CP54" s="87"/>
      <c r="CQ54" s="88"/>
      <c r="CR54" s="89"/>
      <c r="CS54" s="89"/>
      <c r="CT54" s="89"/>
      <c r="CU54" s="89"/>
      <c r="CV54" s="89"/>
      <c r="CW54" s="90"/>
      <c r="CX54" s="88"/>
      <c r="CY54" s="89"/>
      <c r="CZ54" s="89"/>
      <c r="DA54" s="89"/>
      <c r="DB54" s="89"/>
      <c r="DC54" s="89"/>
      <c r="DD54" s="90"/>
      <c r="DE54" s="88"/>
      <c r="DF54" s="89"/>
      <c r="DG54" s="89"/>
      <c r="DH54" s="89"/>
      <c r="DI54" s="89"/>
      <c r="DJ54" s="89"/>
      <c r="DK54" s="90"/>
      <c r="DL54" s="85">
        <f>$F$54/1</f>
        <v>7336599</v>
      </c>
      <c r="DM54" s="86"/>
      <c r="DN54" s="86"/>
      <c r="DO54" s="86"/>
      <c r="DP54" s="86"/>
      <c r="DQ54" s="86"/>
      <c r="DR54" s="87"/>
      <c r="DS54" s="21">
        <f t="shared" si="33"/>
        <v>7336599</v>
      </c>
      <c r="DT54" s="22">
        <f t="shared" si="30"/>
        <v>0</v>
      </c>
    </row>
    <row r="55" spans="1:124" x14ac:dyDescent="0.25">
      <c r="A55" s="148"/>
      <c r="B55" s="158"/>
      <c r="C55" s="148"/>
      <c r="D55" s="148"/>
      <c r="E55" s="150"/>
      <c r="F55" s="156"/>
      <c r="G55" s="113"/>
      <c r="H55" s="115"/>
      <c r="I55" s="117"/>
      <c r="J55" s="117"/>
      <c r="K55" s="88"/>
      <c r="L55" s="89"/>
      <c r="M55" s="89"/>
      <c r="N55" s="89"/>
      <c r="O55" s="89"/>
      <c r="P55" s="89"/>
      <c r="Q55" s="90"/>
      <c r="R55" s="88"/>
      <c r="S55" s="89"/>
      <c r="T55" s="89"/>
      <c r="U55" s="89"/>
      <c r="V55" s="89"/>
      <c r="W55" s="89"/>
      <c r="X55" s="90"/>
      <c r="Y55" s="88"/>
      <c r="Z55" s="89"/>
      <c r="AA55" s="89"/>
      <c r="AB55" s="89"/>
      <c r="AC55" s="89"/>
      <c r="AD55" s="89"/>
      <c r="AE55" s="90"/>
      <c r="AF55" s="88"/>
      <c r="AG55" s="89"/>
      <c r="AH55" s="89"/>
      <c r="AI55" s="89"/>
      <c r="AJ55" s="89"/>
      <c r="AK55" s="89"/>
      <c r="AL55" s="90"/>
      <c r="AM55" s="88"/>
      <c r="AN55" s="89"/>
      <c r="AO55" s="89"/>
      <c r="AP55" s="89"/>
      <c r="AQ55" s="89"/>
      <c r="AR55" s="89"/>
      <c r="AS55" s="90"/>
      <c r="AT55" s="88"/>
      <c r="AU55" s="89"/>
      <c r="AV55" s="89"/>
      <c r="AW55" s="89"/>
      <c r="AX55" s="89"/>
      <c r="AY55" s="89"/>
      <c r="AZ55" s="90"/>
      <c r="BA55" s="88"/>
      <c r="BB55" s="89"/>
      <c r="BC55" s="89"/>
      <c r="BD55" s="89"/>
      <c r="BE55" s="89"/>
      <c r="BF55" s="89"/>
      <c r="BG55" s="90"/>
      <c r="BH55" s="88"/>
      <c r="BI55" s="89"/>
      <c r="BJ55" s="89"/>
      <c r="BK55" s="89"/>
      <c r="BL55" s="89"/>
      <c r="BM55" s="89"/>
      <c r="BN55" s="90"/>
      <c r="BO55" s="88"/>
      <c r="BP55" s="89"/>
      <c r="BQ55" s="89"/>
      <c r="BR55" s="89"/>
      <c r="BS55" s="89"/>
      <c r="BT55" s="89"/>
      <c r="BU55" s="90"/>
      <c r="BV55" s="88"/>
      <c r="BW55" s="89"/>
      <c r="BX55" s="89"/>
      <c r="BY55" s="89"/>
      <c r="BZ55" s="89"/>
      <c r="CA55" s="89"/>
      <c r="CB55" s="90"/>
      <c r="CC55" s="88"/>
      <c r="CD55" s="89"/>
      <c r="CE55" s="89"/>
      <c r="CF55" s="89"/>
      <c r="CG55" s="89"/>
      <c r="CH55" s="89"/>
      <c r="CI55" s="90"/>
      <c r="CJ55" s="88"/>
      <c r="CK55" s="89"/>
      <c r="CL55" s="89"/>
      <c r="CM55" s="89"/>
      <c r="CN55" s="89"/>
      <c r="CO55" s="89"/>
      <c r="CP55" s="90"/>
      <c r="CQ55" s="88"/>
      <c r="CR55" s="89"/>
      <c r="CS55" s="89"/>
      <c r="CT55" s="89"/>
      <c r="CU55" s="89"/>
      <c r="CV55" s="89"/>
      <c r="CW55" s="90"/>
      <c r="CX55" s="88"/>
      <c r="CY55" s="89"/>
      <c r="CZ55" s="89"/>
      <c r="DA55" s="89"/>
      <c r="DB55" s="89"/>
      <c r="DC55" s="89"/>
      <c r="DD55" s="90"/>
      <c r="DE55" s="171"/>
      <c r="DF55" s="172"/>
      <c r="DG55" s="172"/>
      <c r="DH55" s="172"/>
      <c r="DI55" s="172"/>
      <c r="DJ55" s="172"/>
      <c r="DK55" s="173"/>
      <c r="DL55" s="171"/>
      <c r="DM55" s="172"/>
      <c r="DN55" s="172"/>
      <c r="DO55" s="172"/>
      <c r="DP55" s="172"/>
      <c r="DQ55" s="172"/>
      <c r="DR55" s="173"/>
      <c r="DS55" s="21">
        <f t="shared" si="33"/>
        <v>0</v>
      </c>
      <c r="DT55" s="22">
        <f t="shared" si="30"/>
        <v>0</v>
      </c>
    </row>
    <row r="56" spans="1:124" ht="16.5" customHeight="1" x14ac:dyDescent="0.25">
      <c r="A56" s="147" t="s">
        <v>121</v>
      </c>
      <c r="B56" s="157" t="s">
        <v>56</v>
      </c>
      <c r="C56" s="147" t="s">
        <v>62</v>
      </c>
      <c r="D56" s="147">
        <v>0</v>
      </c>
      <c r="E56" s="149">
        <v>787978</v>
      </c>
      <c r="F56" s="156">
        <f t="shared" ref="F56" si="35">ROUND(+D56*E56,0)</f>
        <v>0</v>
      </c>
      <c r="G56" s="112">
        <f t="shared" ref="G56:G61" si="36">SUM(K57:DB57)</f>
        <v>0</v>
      </c>
      <c r="H56" s="114" t="e">
        <f t="shared" si="26"/>
        <v>#DIV/0!</v>
      </c>
      <c r="I56" s="116">
        <v>0</v>
      </c>
      <c r="J56" s="116">
        <v>0</v>
      </c>
      <c r="K56" s="88"/>
      <c r="L56" s="89"/>
      <c r="M56" s="89"/>
      <c r="N56" s="89"/>
      <c r="O56" s="89"/>
      <c r="P56" s="89"/>
      <c r="Q56" s="90"/>
      <c r="R56" s="88"/>
      <c r="S56" s="89"/>
      <c r="T56" s="89"/>
      <c r="U56" s="89"/>
      <c r="V56" s="89"/>
      <c r="W56" s="89"/>
      <c r="X56" s="90"/>
      <c r="Y56" s="88"/>
      <c r="Z56" s="89"/>
      <c r="AA56" s="89"/>
      <c r="AB56" s="89"/>
      <c r="AC56" s="89"/>
      <c r="AD56" s="89"/>
      <c r="AE56" s="90"/>
      <c r="AF56" s="88"/>
      <c r="AG56" s="89"/>
      <c r="AH56" s="89"/>
      <c r="AI56" s="89"/>
      <c r="AJ56" s="89"/>
      <c r="AK56" s="89"/>
      <c r="AL56" s="90"/>
      <c r="AM56" s="88"/>
      <c r="AN56" s="89"/>
      <c r="AO56" s="89"/>
      <c r="AP56" s="89"/>
      <c r="AQ56" s="89"/>
      <c r="AR56" s="89"/>
      <c r="AS56" s="90"/>
      <c r="AT56" s="88"/>
      <c r="AU56" s="89"/>
      <c r="AV56" s="89"/>
      <c r="AW56" s="89"/>
      <c r="AX56" s="89"/>
      <c r="AY56" s="89"/>
      <c r="AZ56" s="90"/>
      <c r="BA56" s="88"/>
      <c r="BB56" s="89"/>
      <c r="BC56" s="89"/>
      <c r="BD56" s="89"/>
      <c r="BE56" s="89"/>
      <c r="BF56" s="89"/>
      <c r="BG56" s="90"/>
      <c r="BH56" s="88"/>
      <c r="BI56" s="89"/>
      <c r="BJ56" s="89"/>
      <c r="BK56" s="89"/>
      <c r="BL56" s="89"/>
      <c r="BM56" s="89"/>
      <c r="BN56" s="90"/>
      <c r="BO56" s="88"/>
      <c r="BP56" s="89"/>
      <c r="BQ56" s="89"/>
      <c r="BR56" s="89"/>
      <c r="BS56" s="89"/>
      <c r="BT56" s="89"/>
      <c r="BU56" s="90"/>
      <c r="BV56" s="88"/>
      <c r="BW56" s="89"/>
      <c r="BX56" s="89"/>
      <c r="BY56" s="89"/>
      <c r="BZ56" s="89"/>
      <c r="CA56" s="89"/>
      <c r="CB56" s="90"/>
      <c r="CC56" s="85">
        <v>16547538</v>
      </c>
      <c r="CD56" s="86"/>
      <c r="CE56" s="86"/>
      <c r="CF56" s="86"/>
      <c r="CG56" s="86"/>
      <c r="CH56" s="86"/>
      <c r="CI56" s="87"/>
      <c r="CJ56" s="85">
        <v>16547538</v>
      </c>
      <c r="CK56" s="86"/>
      <c r="CL56" s="86"/>
      <c r="CM56" s="86"/>
      <c r="CN56" s="86"/>
      <c r="CO56" s="86"/>
      <c r="CP56" s="87"/>
      <c r="CQ56" s="88"/>
      <c r="CR56" s="89"/>
      <c r="CS56" s="89"/>
      <c r="CT56" s="89"/>
      <c r="CU56" s="89"/>
      <c r="CV56" s="89"/>
      <c r="CW56" s="90"/>
      <c r="CX56" s="88"/>
      <c r="CY56" s="89"/>
      <c r="CZ56" s="89"/>
      <c r="DA56" s="89"/>
      <c r="DB56" s="89"/>
      <c r="DC56" s="89"/>
      <c r="DD56" s="90"/>
      <c r="DE56" s="171"/>
      <c r="DF56" s="172"/>
      <c r="DG56" s="172"/>
      <c r="DH56" s="172"/>
      <c r="DI56" s="172"/>
      <c r="DJ56" s="172"/>
      <c r="DK56" s="173"/>
      <c r="DL56" s="171"/>
      <c r="DM56" s="172"/>
      <c r="DN56" s="172"/>
      <c r="DO56" s="172"/>
      <c r="DP56" s="172"/>
      <c r="DQ56" s="172"/>
      <c r="DR56" s="173"/>
      <c r="DS56" s="21">
        <f t="shared" si="33"/>
        <v>0</v>
      </c>
      <c r="DT56" s="22">
        <f t="shared" si="30"/>
        <v>0</v>
      </c>
    </row>
    <row r="57" spans="1:124" ht="16.5" customHeight="1" x14ac:dyDescent="0.25">
      <c r="A57" s="148"/>
      <c r="B57" s="158"/>
      <c r="C57" s="148"/>
      <c r="D57" s="148"/>
      <c r="E57" s="150"/>
      <c r="F57" s="156"/>
      <c r="G57" s="113"/>
      <c r="H57" s="115"/>
      <c r="I57" s="117"/>
      <c r="J57" s="117"/>
      <c r="K57" s="88"/>
      <c r="L57" s="89"/>
      <c r="M57" s="89"/>
      <c r="N57" s="89"/>
      <c r="O57" s="89"/>
      <c r="P57" s="89"/>
      <c r="Q57" s="90"/>
      <c r="R57" s="88"/>
      <c r="S57" s="89"/>
      <c r="T57" s="89"/>
      <c r="U57" s="89"/>
      <c r="V57" s="89"/>
      <c r="W57" s="89"/>
      <c r="X57" s="90"/>
      <c r="Y57" s="88"/>
      <c r="Z57" s="89"/>
      <c r="AA57" s="89"/>
      <c r="AB57" s="89"/>
      <c r="AC57" s="89"/>
      <c r="AD57" s="89"/>
      <c r="AE57" s="90"/>
      <c r="AF57" s="88"/>
      <c r="AG57" s="89"/>
      <c r="AH57" s="89"/>
      <c r="AI57" s="89"/>
      <c r="AJ57" s="89"/>
      <c r="AK57" s="89"/>
      <c r="AL57" s="90"/>
      <c r="AM57" s="88"/>
      <c r="AN57" s="89"/>
      <c r="AO57" s="89"/>
      <c r="AP57" s="89"/>
      <c r="AQ57" s="89"/>
      <c r="AR57" s="89"/>
      <c r="AS57" s="90"/>
      <c r="AT57" s="88"/>
      <c r="AU57" s="89"/>
      <c r="AV57" s="89"/>
      <c r="AW57" s="89"/>
      <c r="AX57" s="89"/>
      <c r="AY57" s="89"/>
      <c r="AZ57" s="90"/>
      <c r="BA57" s="88"/>
      <c r="BB57" s="89"/>
      <c r="BC57" s="89"/>
      <c r="BD57" s="89"/>
      <c r="BE57" s="89"/>
      <c r="BF57" s="89"/>
      <c r="BG57" s="90"/>
      <c r="BH57" s="88"/>
      <c r="BI57" s="89"/>
      <c r="BJ57" s="89"/>
      <c r="BK57" s="89"/>
      <c r="BL57" s="89"/>
      <c r="BM57" s="89"/>
      <c r="BN57" s="90"/>
      <c r="BO57" s="88"/>
      <c r="BP57" s="89"/>
      <c r="BQ57" s="89"/>
      <c r="BR57" s="89"/>
      <c r="BS57" s="89"/>
      <c r="BT57" s="89"/>
      <c r="BU57" s="90"/>
      <c r="BV57" s="88"/>
      <c r="BW57" s="89"/>
      <c r="BX57" s="89"/>
      <c r="BY57" s="89"/>
      <c r="BZ57" s="89"/>
      <c r="CA57" s="89"/>
      <c r="CB57" s="90"/>
      <c r="CC57" s="88"/>
      <c r="CD57" s="89"/>
      <c r="CE57" s="89"/>
      <c r="CF57" s="89"/>
      <c r="CG57" s="89"/>
      <c r="CH57" s="89"/>
      <c r="CI57" s="90"/>
      <c r="CJ57" s="88"/>
      <c r="CK57" s="89"/>
      <c r="CL57" s="89"/>
      <c r="CM57" s="89"/>
      <c r="CN57" s="89"/>
      <c r="CO57" s="89"/>
      <c r="CP57" s="90"/>
      <c r="CQ57" s="88"/>
      <c r="CR57" s="89"/>
      <c r="CS57" s="89"/>
      <c r="CT57" s="89"/>
      <c r="CU57" s="89"/>
      <c r="CV57" s="89"/>
      <c r="CW57" s="90"/>
      <c r="CX57" s="88"/>
      <c r="CY57" s="89"/>
      <c r="CZ57" s="89"/>
      <c r="DA57" s="89"/>
      <c r="DB57" s="89"/>
      <c r="DC57" s="89"/>
      <c r="DD57" s="90"/>
      <c r="DE57" s="171"/>
      <c r="DF57" s="172"/>
      <c r="DG57" s="172"/>
      <c r="DH57" s="172"/>
      <c r="DI57" s="172"/>
      <c r="DJ57" s="172"/>
      <c r="DK57" s="173"/>
      <c r="DL57" s="171"/>
      <c r="DM57" s="172"/>
      <c r="DN57" s="172"/>
      <c r="DO57" s="172"/>
      <c r="DP57" s="172"/>
      <c r="DQ57" s="172"/>
      <c r="DR57" s="173"/>
      <c r="DS57" s="21">
        <f t="shared" si="33"/>
        <v>0</v>
      </c>
      <c r="DT57" s="22">
        <f t="shared" si="30"/>
        <v>0</v>
      </c>
    </row>
    <row r="58" spans="1:124" x14ac:dyDescent="0.25">
      <c r="A58" s="73">
        <v>3</v>
      </c>
      <c r="B58" s="105" t="s">
        <v>23</v>
      </c>
      <c r="C58" s="106"/>
      <c r="D58" s="106"/>
      <c r="E58" s="106"/>
      <c r="F58" s="106"/>
      <c r="G58" s="106"/>
      <c r="H58" s="106"/>
      <c r="I58" s="106"/>
      <c r="J58" s="106"/>
      <c r="K58" s="88"/>
      <c r="L58" s="89"/>
      <c r="M58" s="89"/>
      <c r="N58" s="89"/>
      <c r="O58" s="89"/>
      <c r="P58" s="89"/>
      <c r="Q58" s="90"/>
      <c r="R58" s="88"/>
      <c r="S58" s="89"/>
      <c r="T58" s="89"/>
      <c r="U58" s="89"/>
      <c r="V58" s="89"/>
      <c r="W58" s="89"/>
      <c r="X58" s="90"/>
      <c r="Y58" s="88"/>
      <c r="Z58" s="89"/>
      <c r="AA58" s="89"/>
      <c r="AB58" s="89"/>
      <c r="AC58" s="89"/>
      <c r="AD58" s="89"/>
      <c r="AE58" s="90"/>
      <c r="AF58" s="88"/>
      <c r="AG58" s="89"/>
      <c r="AH58" s="89"/>
      <c r="AI58" s="89"/>
      <c r="AJ58" s="89"/>
      <c r="AK58" s="89"/>
      <c r="AL58" s="90"/>
      <c r="AM58" s="88"/>
      <c r="AN58" s="89"/>
      <c r="AO58" s="89"/>
      <c r="AP58" s="89"/>
      <c r="AQ58" s="89"/>
      <c r="AR58" s="89"/>
      <c r="AS58" s="90"/>
      <c r="AT58" s="88"/>
      <c r="AU58" s="89"/>
      <c r="AV58" s="89"/>
      <c r="AW58" s="89"/>
      <c r="AX58" s="89"/>
      <c r="AY58" s="89"/>
      <c r="AZ58" s="90"/>
      <c r="BA58" s="88"/>
      <c r="BB58" s="89"/>
      <c r="BC58" s="89"/>
      <c r="BD58" s="89"/>
      <c r="BE58" s="89"/>
      <c r="BF58" s="89"/>
      <c r="BG58" s="90"/>
      <c r="BH58" s="88"/>
      <c r="BI58" s="89"/>
      <c r="BJ58" s="89"/>
      <c r="BK58" s="89"/>
      <c r="BL58" s="89"/>
      <c r="BM58" s="89"/>
      <c r="BN58" s="90"/>
      <c r="BO58" s="88"/>
      <c r="BP58" s="89"/>
      <c r="BQ58" s="89"/>
      <c r="BR58" s="89"/>
      <c r="BS58" s="89"/>
      <c r="BT58" s="89"/>
      <c r="BU58" s="90"/>
      <c r="BV58" s="88"/>
      <c r="BW58" s="89"/>
      <c r="BX58" s="89"/>
      <c r="BY58" s="89"/>
      <c r="BZ58" s="89"/>
      <c r="CA58" s="89"/>
      <c r="CB58" s="90"/>
      <c r="CC58" s="88"/>
      <c r="CD58" s="89"/>
      <c r="CE58" s="89"/>
      <c r="CF58" s="89"/>
      <c r="CG58" s="89"/>
      <c r="CH58" s="89"/>
      <c r="CI58" s="90"/>
      <c r="CJ58" s="88"/>
      <c r="CK58" s="89"/>
      <c r="CL58" s="89"/>
      <c r="CM58" s="89"/>
      <c r="CN58" s="89"/>
      <c r="CO58" s="89"/>
      <c r="CP58" s="90"/>
      <c r="CQ58" s="88"/>
      <c r="CR58" s="89"/>
      <c r="CS58" s="89"/>
      <c r="CT58" s="89"/>
      <c r="CU58" s="89"/>
      <c r="CV58" s="89"/>
      <c r="CW58" s="90"/>
      <c r="CX58" s="88"/>
      <c r="CY58" s="89"/>
      <c r="CZ58" s="89"/>
      <c r="DA58" s="89"/>
      <c r="DB58" s="89"/>
      <c r="DC58" s="89"/>
      <c r="DD58" s="90"/>
      <c r="DE58" s="171"/>
      <c r="DF58" s="172"/>
      <c r="DG58" s="172"/>
      <c r="DH58" s="172"/>
      <c r="DI58" s="172"/>
      <c r="DJ58" s="172"/>
      <c r="DK58" s="173"/>
      <c r="DL58" s="171"/>
      <c r="DM58" s="172"/>
      <c r="DN58" s="172"/>
      <c r="DO58" s="172"/>
      <c r="DP58" s="172"/>
      <c r="DQ58" s="172"/>
      <c r="DR58" s="173"/>
      <c r="DS58" s="21">
        <f t="shared" si="33"/>
        <v>0</v>
      </c>
      <c r="DT58" s="22">
        <f t="shared" si="30"/>
        <v>0</v>
      </c>
    </row>
    <row r="59" spans="1:124" x14ac:dyDescent="0.25">
      <c r="A59" s="147" t="s">
        <v>122</v>
      </c>
      <c r="B59" s="157" t="s">
        <v>57</v>
      </c>
      <c r="C59" s="147" t="s">
        <v>61</v>
      </c>
      <c r="D59" s="147">
        <v>6</v>
      </c>
      <c r="E59" s="149">
        <v>53445</v>
      </c>
      <c r="F59" s="156">
        <f t="shared" ref="F59:F61" si="37">ROUND(+D59*E59,0)</f>
        <v>320670</v>
      </c>
      <c r="G59" s="112">
        <f t="shared" si="36"/>
        <v>0</v>
      </c>
      <c r="H59" s="114">
        <f t="shared" ref="H59:H74" si="38">G59/F59</f>
        <v>0</v>
      </c>
      <c r="I59" s="116">
        <v>1</v>
      </c>
      <c r="J59" s="116">
        <v>1</v>
      </c>
      <c r="K59" s="88"/>
      <c r="L59" s="89"/>
      <c r="M59" s="89"/>
      <c r="N59" s="89"/>
      <c r="O59" s="89"/>
      <c r="P59" s="89"/>
      <c r="Q59" s="90"/>
      <c r="R59" s="88"/>
      <c r="S59" s="89"/>
      <c r="T59" s="89"/>
      <c r="U59" s="89"/>
      <c r="V59" s="89"/>
      <c r="W59" s="89"/>
      <c r="X59" s="90"/>
      <c r="Y59" s="88"/>
      <c r="Z59" s="89"/>
      <c r="AA59" s="89"/>
      <c r="AB59" s="89"/>
      <c r="AC59" s="89"/>
      <c r="AD59" s="89"/>
      <c r="AE59" s="90"/>
      <c r="AF59" s="88"/>
      <c r="AG59" s="89"/>
      <c r="AH59" s="89"/>
      <c r="AI59" s="89"/>
      <c r="AJ59" s="89"/>
      <c r="AK59" s="89"/>
      <c r="AL59" s="90"/>
      <c r="AM59" s="88"/>
      <c r="AN59" s="89"/>
      <c r="AO59" s="89"/>
      <c r="AP59" s="89"/>
      <c r="AQ59" s="89"/>
      <c r="AR59" s="89"/>
      <c r="AS59" s="90"/>
      <c r="AT59" s="85">
        <v>12659784.375</v>
      </c>
      <c r="AU59" s="86"/>
      <c r="AV59" s="86"/>
      <c r="AW59" s="86"/>
      <c r="AX59" s="86"/>
      <c r="AY59" s="86"/>
      <c r="AZ59" s="87"/>
      <c r="BA59" s="85">
        <v>12659784.375</v>
      </c>
      <c r="BB59" s="86"/>
      <c r="BC59" s="86"/>
      <c r="BD59" s="86"/>
      <c r="BE59" s="86"/>
      <c r="BF59" s="86"/>
      <c r="BG59" s="87"/>
      <c r="BH59" s="85">
        <v>12659784.375</v>
      </c>
      <c r="BI59" s="86"/>
      <c r="BJ59" s="86"/>
      <c r="BK59" s="86"/>
      <c r="BL59" s="86"/>
      <c r="BM59" s="86"/>
      <c r="BN59" s="87"/>
      <c r="BO59" s="85">
        <v>12659784.375</v>
      </c>
      <c r="BP59" s="86"/>
      <c r="BQ59" s="86"/>
      <c r="BR59" s="86"/>
      <c r="BS59" s="86"/>
      <c r="BT59" s="86"/>
      <c r="BU59" s="87"/>
      <c r="BV59" s="85">
        <v>12659784.375</v>
      </c>
      <c r="BW59" s="86"/>
      <c r="BX59" s="86"/>
      <c r="BY59" s="86"/>
      <c r="BZ59" s="86"/>
      <c r="CA59" s="86"/>
      <c r="CB59" s="87"/>
      <c r="CC59" s="85">
        <v>12659784.375</v>
      </c>
      <c r="CD59" s="86"/>
      <c r="CE59" s="86"/>
      <c r="CF59" s="86"/>
      <c r="CG59" s="86"/>
      <c r="CH59" s="86"/>
      <c r="CI59" s="87"/>
      <c r="CJ59" s="85">
        <v>12659784.375</v>
      </c>
      <c r="CK59" s="86"/>
      <c r="CL59" s="86"/>
      <c r="CM59" s="86"/>
      <c r="CN59" s="86"/>
      <c r="CO59" s="86"/>
      <c r="CP59" s="87"/>
      <c r="CQ59" s="85">
        <v>12659784.375</v>
      </c>
      <c r="CR59" s="86"/>
      <c r="CS59" s="86"/>
      <c r="CT59" s="86"/>
      <c r="CU59" s="86"/>
      <c r="CV59" s="86"/>
      <c r="CW59" s="87"/>
      <c r="CX59" s="88"/>
      <c r="CY59" s="89"/>
      <c r="CZ59" s="89"/>
      <c r="DA59" s="89"/>
      <c r="DB59" s="89"/>
      <c r="DC59" s="89"/>
      <c r="DD59" s="90"/>
      <c r="DE59" s="171"/>
      <c r="DF59" s="172"/>
      <c r="DG59" s="172"/>
      <c r="DH59" s="172"/>
      <c r="DI59" s="172"/>
      <c r="DJ59" s="172"/>
      <c r="DK59" s="173"/>
      <c r="DL59" s="187">
        <f>$F$59/1</f>
        <v>320670</v>
      </c>
      <c r="DM59" s="188"/>
      <c r="DN59" s="188"/>
      <c r="DO59" s="188"/>
      <c r="DP59" s="188"/>
      <c r="DQ59" s="188"/>
      <c r="DR59" s="189"/>
      <c r="DS59" s="21">
        <f t="shared" si="33"/>
        <v>320670</v>
      </c>
      <c r="DT59" s="22">
        <f t="shared" si="30"/>
        <v>0</v>
      </c>
    </row>
    <row r="60" spans="1:124" x14ac:dyDescent="0.25">
      <c r="A60" s="148"/>
      <c r="B60" s="158"/>
      <c r="C60" s="148"/>
      <c r="D60" s="148"/>
      <c r="E60" s="150"/>
      <c r="F60" s="156"/>
      <c r="G60" s="113"/>
      <c r="H60" s="115"/>
      <c r="I60" s="117"/>
      <c r="J60" s="117"/>
      <c r="K60" s="88"/>
      <c r="L60" s="89"/>
      <c r="M60" s="89"/>
      <c r="N60" s="89"/>
      <c r="O60" s="89"/>
      <c r="P60" s="89"/>
      <c r="Q60" s="90"/>
      <c r="R60" s="88"/>
      <c r="S60" s="89"/>
      <c r="T60" s="89"/>
      <c r="U60" s="89"/>
      <c r="V60" s="89"/>
      <c r="W60" s="89"/>
      <c r="X60" s="90"/>
      <c r="Y60" s="88"/>
      <c r="Z60" s="89"/>
      <c r="AA60" s="89"/>
      <c r="AB60" s="89"/>
      <c r="AC60" s="89"/>
      <c r="AD60" s="89"/>
      <c r="AE60" s="90"/>
      <c r="AF60" s="88"/>
      <c r="AG60" s="89"/>
      <c r="AH60" s="89"/>
      <c r="AI60" s="89"/>
      <c r="AJ60" s="89"/>
      <c r="AK60" s="89"/>
      <c r="AL60" s="90"/>
      <c r="AM60" s="88"/>
      <c r="AN60" s="89"/>
      <c r="AO60" s="89"/>
      <c r="AP60" s="89"/>
      <c r="AQ60" s="89"/>
      <c r="AR60" s="89"/>
      <c r="AS60" s="90"/>
      <c r="AT60" s="88"/>
      <c r="AU60" s="89"/>
      <c r="AV60" s="89"/>
      <c r="AW60" s="89"/>
      <c r="AX60" s="89"/>
      <c r="AY60" s="89"/>
      <c r="AZ60" s="90"/>
      <c r="BA60" s="88"/>
      <c r="BB60" s="89"/>
      <c r="BC60" s="89"/>
      <c r="BD60" s="89"/>
      <c r="BE60" s="89"/>
      <c r="BF60" s="89"/>
      <c r="BG60" s="90"/>
      <c r="BH60" s="88"/>
      <c r="BI60" s="89"/>
      <c r="BJ60" s="89"/>
      <c r="BK60" s="89"/>
      <c r="BL60" s="89"/>
      <c r="BM60" s="89"/>
      <c r="BN60" s="90"/>
      <c r="BO60" s="88"/>
      <c r="BP60" s="89"/>
      <c r="BQ60" s="89"/>
      <c r="BR60" s="89"/>
      <c r="BS60" s="89"/>
      <c r="BT60" s="89"/>
      <c r="BU60" s="90"/>
      <c r="BV60" s="88"/>
      <c r="BW60" s="89"/>
      <c r="BX60" s="89"/>
      <c r="BY60" s="89"/>
      <c r="BZ60" s="89"/>
      <c r="CA60" s="89"/>
      <c r="CB60" s="90"/>
      <c r="CC60" s="88"/>
      <c r="CD60" s="89"/>
      <c r="CE60" s="89"/>
      <c r="CF60" s="89"/>
      <c r="CG60" s="89"/>
      <c r="CH60" s="89"/>
      <c r="CI60" s="90"/>
      <c r="CJ60" s="88"/>
      <c r="CK60" s="89"/>
      <c r="CL60" s="89"/>
      <c r="CM60" s="89"/>
      <c r="CN60" s="89"/>
      <c r="CO60" s="89"/>
      <c r="CP60" s="90"/>
      <c r="CQ60" s="88"/>
      <c r="CR60" s="89"/>
      <c r="CS60" s="89"/>
      <c r="CT60" s="89"/>
      <c r="CU60" s="89"/>
      <c r="CV60" s="89"/>
      <c r="CW60" s="90"/>
      <c r="CX60" s="88"/>
      <c r="CY60" s="89"/>
      <c r="CZ60" s="89"/>
      <c r="DA60" s="89"/>
      <c r="DB60" s="89"/>
      <c r="DC60" s="89"/>
      <c r="DD60" s="90"/>
      <c r="DE60" s="171"/>
      <c r="DF60" s="172"/>
      <c r="DG60" s="172"/>
      <c r="DH60" s="172"/>
      <c r="DI60" s="172"/>
      <c r="DJ60" s="172"/>
      <c r="DK60" s="173"/>
      <c r="DL60" s="171"/>
      <c r="DM60" s="172"/>
      <c r="DN60" s="172"/>
      <c r="DO60" s="172"/>
      <c r="DP60" s="172"/>
      <c r="DQ60" s="172"/>
      <c r="DR60" s="173"/>
      <c r="DS60" s="21">
        <f t="shared" si="33"/>
        <v>0</v>
      </c>
      <c r="DT60" s="22">
        <f t="shared" si="30"/>
        <v>0</v>
      </c>
    </row>
    <row r="61" spans="1:124" x14ac:dyDescent="0.25">
      <c r="A61" s="147" t="s">
        <v>123</v>
      </c>
      <c r="B61" s="157" t="s">
        <v>58</v>
      </c>
      <c r="C61" s="154" t="s">
        <v>59</v>
      </c>
      <c r="D61" s="154">
        <v>5.6</v>
      </c>
      <c r="E61" s="156">
        <v>21033</v>
      </c>
      <c r="F61" s="156">
        <f t="shared" si="37"/>
        <v>117785</v>
      </c>
      <c r="G61" s="112">
        <f t="shared" si="36"/>
        <v>0</v>
      </c>
      <c r="H61" s="114">
        <f t="shared" si="38"/>
        <v>0</v>
      </c>
      <c r="I61" s="116">
        <v>1</v>
      </c>
      <c r="J61" s="116">
        <v>1</v>
      </c>
      <c r="K61" s="88"/>
      <c r="L61" s="89"/>
      <c r="M61" s="89"/>
      <c r="N61" s="89"/>
      <c r="O61" s="89"/>
      <c r="P61" s="89"/>
      <c r="Q61" s="90"/>
      <c r="R61" s="88"/>
      <c r="S61" s="89"/>
      <c r="T61" s="89"/>
      <c r="U61" s="89"/>
      <c r="V61" s="89"/>
      <c r="W61" s="89"/>
      <c r="X61" s="90"/>
      <c r="Y61" s="88"/>
      <c r="Z61" s="89"/>
      <c r="AA61" s="89"/>
      <c r="AB61" s="89"/>
      <c r="AC61" s="89"/>
      <c r="AD61" s="89"/>
      <c r="AE61" s="90"/>
      <c r="AF61" s="88"/>
      <c r="AG61" s="89"/>
      <c r="AH61" s="89"/>
      <c r="AI61" s="89"/>
      <c r="AJ61" s="89"/>
      <c r="AK61" s="89"/>
      <c r="AL61" s="90"/>
      <c r="AM61" s="88"/>
      <c r="AN61" s="89"/>
      <c r="AO61" s="89"/>
      <c r="AP61" s="89"/>
      <c r="AQ61" s="89"/>
      <c r="AR61" s="89"/>
      <c r="AS61" s="90"/>
      <c r="AT61" s="88"/>
      <c r="AU61" s="89"/>
      <c r="AV61" s="89"/>
      <c r="AW61" s="89"/>
      <c r="AX61" s="89"/>
      <c r="AY61" s="89"/>
      <c r="AZ61" s="90"/>
      <c r="BA61" s="88"/>
      <c r="BB61" s="89"/>
      <c r="BC61" s="89"/>
      <c r="BD61" s="89"/>
      <c r="BE61" s="89"/>
      <c r="BF61" s="89"/>
      <c r="BG61" s="90"/>
      <c r="BH61" s="88"/>
      <c r="BI61" s="89"/>
      <c r="BJ61" s="89"/>
      <c r="BK61" s="89"/>
      <c r="BL61" s="89"/>
      <c r="BM61" s="89"/>
      <c r="BN61" s="90"/>
      <c r="BO61" s="88"/>
      <c r="BP61" s="89"/>
      <c r="BQ61" s="89"/>
      <c r="BR61" s="89"/>
      <c r="BS61" s="89"/>
      <c r="BT61" s="89"/>
      <c r="BU61" s="90"/>
      <c r="BV61" s="88"/>
      <c r="BW61" s="89"/>
      <c r="BX61" s="89"/>
      <c r="BY61" s="89"/>
      <c r="BZ61" s="89"/>
      <c r="CA61" s="89"/>
      <c r="CB61" s="90"/>
      <c r="CC61" s="88"/>
      <c r="CD61" s="89"/>
      <c r="CE61" s="89"/>
      <c r="CF61" s="89"/>
      <c r="CG61" s="89"/>
      <c r="CH61" s="89"/>
      <c r="CI61" s="90"/>
      <c r="CJ61" s="88"/>
      <c r="CK61" s="89"/>
      <c r="CL61" s="89"/>
      <c r="CM61" s="89"/>
      <c r="CN61" s="89"/>
      <c r="CO61" s="89"/>
      <c r="CP61" s="90"/>
      <c r="CQ61" s="85">
        <v>6909340.5</v>
      </c>
      <c r="CR61" s="86"/>
      <c r="CS61" s="86"/>
      <c r="CT61" s="86"/>
      <c r="CU61" s="86"/>
      <c r="CV61" s="86"/>
      <c r="CW61" s="87"/>
      <c r="CX61" s="88"/>
      <c r="CY61" s="89"/>
      <c r="CZ61" s="89"/>
      <c r="DA61" s="89"/>
      <c r="DB61" s="89"/>
      <c r="DC61" s="89"/>
      <c r="DD61" s="90"/>
      <c r="DE61" s="171"/>
      <c r="DF61" s="172"/>
      <c r="DG61" s="172"/>
      <c r="DH61" s="172"/>
      <c r="DI61" s="172"/>
      <c r="DJ61" s="172"/>
      <c r="DK61" s="173"/>
      <c r="DL61" s="187">
        <f>$F$61/1</f>
        <v>117785</v>
      </c>
      <c r="DM61" s="188"/>
      <c r="DN61" s="188"/>
      <c r="DO61" s="188"/>
      <c r="DP61" s="188"/>
      <c r="DQ61" s="188"/>
      <c r="DR61" s="189"/>
      <c r="DS61" s="21">
        <f t="shared" si="33"/>
        <v>117785</v>
      </c>
      <c r="DT61" s="22">
        <f t="shared" si="30"/>
        <v>0</v>
      </c>
    </row>
    <row r="62" spans="1:124" x14ac:dyDescent="0.25">
      <c r="A62" s="148"/>
      <c r="B62" s="158"/>
      <c r="C62" s="154"/>
      <c r="D62" s="154"/>
      <c r="E62" s="156"/>
      <c r="F62" s="156"/>
      <c r="G62" s="113"/>
      <c r="H62" s="115"/>
      <c r="I62" s="117"/>
      <c r="J62" s="117"/>
      <c r="K62" s="88"/>
      <c r="L62" s="89"/>
      <c r="M62" s="89"/>
      <c r="N62" s="89"/>
      <c r="O62" s="89"/>
      <c r="P62" s="89"/>
      <c r="Q62" s="90"/>
      <c r="R62" s="88"/>
      <c r="S62" s="89"/>
      <c r="T62" s="89"/>
      <c r="U62" s="89"/>
      <c r="V62" s="89"/>
      <c r="W62" s="89"/>
      <c r="X62" s="90"/>
      <c r="Y62" s="88"/>
      <c r="Z62" s="89"/>
      <c r="AA62" s="89"/>
      <c r="AB62" s="89"/>
      <c r="AC62" s="89"/>
      <c r="AD62" s="89"/>
      <c r="AE62" s="90"/>
      <c r="AF62" s="88"/>
      <c r="AG62" s="89"/>
      <c r="AH62" s="89"/>
      <c r="AI62" s="89"/>
      <c r="AJ62" s="89"/>
      <c r="AK62" s="89"/>
      <c r="AL62" s="90"/>
      <c r="AM62" s="88"/>
      <c r="AN62" s="89"/>
      <c r="AO62" s="89"/>
      <c r="AP62" s="89"/>
      <c r="AQ62" s="89"/>
      <c r="AR62" s="89"/>
      <c r="AS62" s="90"/>
      <c r="AT62" s="88"/>
      <c r="AU62" s="89"/>
      <c r="AV62" s="89"/>
      <c r="AW62" s="89"/>
      <c r="AX62" s="89"/>
      <c r="AY62" s="89"/>
      <c r="AZ62" s="90"/>
      <c r="BA62" s="88"/>
      <c r="BB62" s="89"/>
      <c r="BC62" s="89"/>
      <c r="BD62" s="89"/>
      <c r="BE62" s="89"/>
      <c r="BF62" s="89"/>
      <c r="BG62" s="90"/>
      <c r="BH62" s="88"/>
      <c r="BI62" s="89"/>
      <c r="BJ62" s="89"/>
      <c r="BK62" s="89"/>
      <c r="BL62" s="89"/>
      <c r="BM62" s="89"/>
      <c r="BN62" s="90"/>
      <c r="BO62" s="88"/>
      <c r="BP62" s="89"/>
      <c r="BQ62" s="89"/>
      <c r="BR62" s="89"/>
      <c r="BS62" s="89"/>
      <c r="BT62" s="89"/>
      <c r="BU62" s="90"/>
      <c r="BV62" s="88"/>
      <c r="BW62" s="89"/>
      <c r="BX62" s="89"/>
      <c r="BY62" s="89"/>
      <c r="BZ62" s="89"/>
      <c r="CA62" s="89"/>
      <c r="CB62" s="90"/>
      <c r="CC62" s="88"/>
      <c r="CD62" s="89"/>
      <c r="CE62" s="89"/>
      <c r="CF62" s="89"/>
      <c r="CG62" s="89"/>
      <c r="CH62" s="89"/>
      <c r="CI62" s="90"/>
      <c r="CJ62" s="88"/>
      <c r="CK62" s="89"/>
      <c r="CL62" s="89"/>
      <c r="CM62" s="89"/>
      <c r="CN62" s="89"/>
      <c r="CO62" s="89"/>
      <c r="CP62" s="90"/>
      <c r="CQ62" s="88"/>
      <c r="CR62" s="89"/>
      <c r="CS62" s="89"/>
      <c r="CT62" s="89"/>
      <c r="CU62" s="89"/>
      <c r="CV62" s="89"/>
      <c r="CW62" s="90"/>
      <c r="CX62" s="88"/>
      <c r="CY62" s="89"/>
      <c r="CZ62" s="89"/>
      <c r="DA62" s="89"/>
      <c r="DB62" s="89"/>
      <c r="DC62" s="89"/>
      <c r="DD62" s="90"/>
      <c r="DE62" s="171"/>
      <c r="DF62" s="172"/>
      <c r="DG62" s="172"/>
      <c r="DH62" s="172"/>
      <c r="DI62" s="172"/>
      <c r="DJ62" s="172"/>
      <c r="DK62" s="173"/>
      <c r="DL62" s="171"/>
      <c r="DM62" s="172"/>
      <c r="DN62" s="172"/>
      <c r="DO62" s="172"/>
      <c r="DP62" s="172"/>
      <c r="DQ62" s="172"/>
      <c r="DR62" s="173"/>
      <c r="DS62" s="21">
        <f t="shared" si="33"/>
        <v>0</v>
      </c>
      <c r="DT62" s="22">
        <f t="shared" si="30"/>
        <v>0</v>
      </c>
    </row>
    <row r="63" spans="1:124" x14ac:dyDescent="0.25">
      <c r="A63" s="73">
        <v>4</v>
      </c>
      <c r="B63" s="105" t="s">
        <v>125</v>
      </c>
      <c r="C63" s="106"/>
      <c r="D63" s="106"/>
      <c r="E63" s="106"/>
      <c r="F63" s="106"/>
      <c r="G63" s="106"/>
      <c r="H63" s="106"/>
      <c r="I63" s="106"/>
      <c r="J63" s="106"/>
      <c r="K63" s="88"/>
      <c r="L63" s="89"/>
      <c r="M63" s="89"/>
      <c r="N63" s="89"/>
      <c r="O63" s="89"/>
      <c r="P63" s="89"/>
      <c r="Q63" s="90"/>
      <c r="R63" s="88"/>
      <c r="S63" s="89"/>
      <c r="T63" s="89"/>
      <c r="U63" s="89"/>
      <c r="V63" s="89"/>
      <c r="W63" s="89"/>
      <c r="X63" s="90"/>
      <c r="Y63" s="88"/>
      <c r="Z63" s="89"/>
      <c r="AA63" s="89"/>
      <c r="AB63" s="89"/>
      <c r="AC63" s="89"/>
      <c r="AD63" s="89"/>
      <c r="AE63" s="90"/>
      <c r="AF63" s="88"/>
      <c r="AG63" s="89"/>
      <c r="AH63" s="89"/>
      <c r="AI63" s="89"/>
      <c r="AJ63" s="89"/>
      <c r="AK63" s="89"/>
      <c r="AL63" s="90"/>
      <c r="AM63" s="88"/>
      <c r="AN63" s="89"/>
      <c r="AO63" s="89"/>
      <c r="AP63" s="89"/>
      <c r="AQ63" s="89"/>
      <c r="AR63" s="89"/>
      <c r="AS63" s="90"/>
      <c r="AT63" s="88"/>
      <c r="AU63" s="89"/>
      <c r="AV63" s="89"/>
      <c r="AW63" s="89"/>
      <c r="AX63" s="89"/>
      <c r="AY63" s="89"/>
      <c r="AZ63" s="90"/>
      <c r="BA63" s="88"/>
      <c r="BB63" s="89"/>
      <c r="BC63" s="89"/>
      <c r="BD63" s="89"/>
      <c r="BE63" s="89"/>
      <c r="BF63" s="89"/>
      <c r="BG63" s="90"/>
      <c r="BH63" s="88"/>
      <c r="BI63" s="89"/>
      <c r="BJ63" s="89"/>
      <c r="BK63" s="89"/>
      <c r="BL63" s="89"/>
      <c r="BM63" s="89"/>
      <c r="BN63" s="90"/>
      <c r="BO63" s="88"/>
      <c r="BP63" s="89"/>
      <c r="BQ63" s="89"/>
      <c r="BR63" s="89"/>
      <c r="BS63" s="89"/>
      <c r="BT63" s="89"/>
      <c r="BU63" s="90"/>
      <c r="BV63" s="88"/>
      <c r="BW63" s="89"/>
      <c r="BX63" s="89"/>
      <c r="BY63" s="89"/>
      <c r="BZ63" s="89"/>
      <c r="CA63" s="89"/>
      <c r="CB63" s="90"/>
      <c r="CC63" s="88"/>
      <c r="CD63" s="89"/>
      <c r="CE63" s="89"/>
      <c r="CF63" s="89"/>
      <c r="CG63" s="89"/>
      <c r="CH63" s="89"/>
      <c r="CI63" s="90"/>
      <c r="CJ63" s="88"/>
      <c r="CK63" s="89"/>
      <c r="CL63" s="89"/>
      <c r="CM63" s="89"/>
      <c r="CN63" s="89"/>
      <c r="CO63" s="89"/>
      <c r="CP63" s="90"/>
      <c r="CQ63" s="88"/>
      <c r="CR63" s="89"/>
      <c r="CS63" s="89"/>
      <c r="CT63" s="89"/>
      <c r="CU63" s="89"/>
      <c r="CV63" s="89"/>
      <c r="CW63" s="90"/>
      <c r="CX63" s="88"/>
      <c r="CY63" s="89"/>
      <c r="CZ63" s="89"/>
      <c r="DA63" s="89"/>
      <c r="DB63" s="89"/>
      <c r="DC63" s="89"/>
      <c r="DD63" s="90"/>
      <c r="DE63" s="171"/>
      <c r="DF63" s="172"/>
      <c r="DG63" s="172"/>
      <c r="DH63" s="172"/>
      <c r="DI63" s="172"/>
      <c r="DJ63" s="172"/>
      <c r="DK63" s="173"/>
      <c r="DL63" s="171"/>
      <c r="DM63" s="172"/>
      <c r="DN63" s="172"/>
      <c r="DO63" s="172"/>
      <c r="DP63" s="172"/>
      <c r="DQ63" s="172"/>
      <c r="DR63" s="173"/>
      <c r="DS63" s="21">
        <f t="shared" si="33"/>
        <v>0</v>
      </c>
      <c r="DT63" s="22">
        <f t="shared" si="30"/>
        <v>0</v>
      </c>
    </row>
    <row r="64" spans="1:124" x14ac:dyDescent="0.25">
      <c r="A64" s="147" t="s">
        <v>126</v>
      </c>
      <c r="B64" s="157" t="s">
        <v>130</v>
      </c>
      <c r="C64" s="147" t="s">
        <v>61</v>
      </c>
      <c r="D64" s="147" t="s">
        <v>134</v>
      </c>
      <c r="E64" s="149">
        <v>29405</v>
      </c>
      <c r="F64" s="156">
        <f t="shared" ref="F64" si="39">ROUND(+D64*E64,0)</f>
        <v>46303465</v>
      </c>
      <c r="G64" s="112">
        <f t="shared" ref="G64" si="40">SUM(K65:DB65)</f>
        <v>0</v>
      </c>
      <c r="H64" s="114">
        <f t="shared" ref="H64" si="41">G64/F64</f>
        <v>0</v>
      </c>
      <c r="I64" s="116">
        <v>2</v>
      </c>
      <c r="J64" s="116">
        <v>8</v>
      </c>
      <c r="K64" s="88"/>
      <c r="L64" s="89"/>
      <c r="M64" s="89"/>
      <c r="N64" s="89"/>
      <c r="O64" s="89"/>
      <c r="P64" s="89"/>
      <c r="Q64" s="90"/>
      <c r="R64" s="88"/>
      <c r="S64" s="89"/>
      <c r="T64" s="89"/>
      <c r="U64" s="89"/>
      <c r="V64" s="89"/>
      <c r="W64" s="89"/>
      <c r="X64" s="90"/>
      <c r="Y64" s="88"/>
      <c r="Z64" s="89"/>
      <c r="AA64" s="89"/>
      <c r="AB64" s="89"/>
      <c r="AC64" s="89"/>
      <c r="AD64" s="89"/>
      <c r="AE64" s="90"/>
      <c r="AF64" s="88"/>
      <c r="AG64" s="89"/>
      <c r="AH64" s="89"/>
      <c r="AI64" s="89"/>
      <c r="AJ64" s="89"/>
      <c r="AK64" s="89"/>
      <c r="AL64" s="90"/>
      <c r="AM64" s="88"/>
      <c r="AN64" s="89"/>
      <c r="AO64" s="89"/>
      <c r="AP64" s="89"/>
      <c r="AQ64" s="89"/>
      <c r="AR64" s="89"/>
      <c r="AS64" s="90"/>
      <c r="AT64" s="88"/>
      <c r="AU64" s="89"/>
      <c r="AV64" s="89"/>
      <c r="AW64" s="89"/>
      <c r="AX64" s="89"/>
      <c r="AY64" s="89"/>
      <c r="AZ64" s="90"/>
      <c r="BA64" s="88"/>
      <c r="BB64" s="89"/>
      <c r="BC64" s="89"/>
      <c r="BD64" s="89"/>
      <c r="BE64" s="89"/>
      <c r="BF64" s="89"/>
      <c r="BG64" s="90"/>
      <c r="BH64" s="88"/>
      <c r="BI64" s="89"/>
      <c r="BJ64" s="89"/>
      <c r="BK64" s="89"/>
      <c r="BL64" s="89"/>
      <c r="BM64" s="89"/>
      <c r="BN64" s="90"/>
      <c r="BO64" s="88"/>
      <c r="BP64" s="89"/>
      <c r="BQ64" s="89"/>
      <c r="BR64" s="89"/>
      <c r="BS64" s="89"/>
      <c r="BT64" s="89"/>
      <c r="BU64" s="90"/>
      <c r="BV64" s="88"/>
      <c r="BW64" s="89"/>
      <c r="BX64" s="89"/>
      <c r="BY64" s="89"/>
      <c r="BZ64" s="89"/>
      <c r="CA64" s="89"/>
      <c r="CB64" s="90"/>
      <c r="CC64" s="88"/>
      <c r="CD64" s="89"/>
      <c r="CE64" s="89"/>
      <c r="CF64" s="89"/>
      <c r="CG64" s="89"/>
      <c r="CH64" s="89"/>
      <c r="CI64" s="90"/>
      <c r="CJ64" s="88"/>
      <c r="CK64" s="89"/>
      <c r="CL64" s="89"/>
      <c r="CM64" s="89"/>
      <c r="CN64" s="89"/>
      <c r="CO64" s="89"/>
      <c r="CP64" s="90"/>
      <c r="CQ64" s="88"/>
      <c r="CR64" s="89"/>
      <c r="CS64" s="89"/>
      <c r="CT64" s="89"/>
      <c r="CU64" s="89"/>
      <c r="CV64" s="89"/>
      <c r="CW64" s="90"/>
      <c r="CX64" s="85">
        <f>$F$64/2</f>
        <v>23151732.5</v>
      </c>
      <c r="CY64" s="86"/>
      <c r="CZ64" s="86"/>
      <c r="DA64" s="86"/>
      <c r="DB64" s="86"/>
      <c r="DC64" s="86"/>
      <c r="DD64" s="87"/>
      <c r="DE64" s="85">
        <f>$F$64/2</f>
        <v>23151732.5</v>
      </c>
      <c r="DF64" s="86"/>
      <c r="DG64" s="86"/>
      <c r="DH64" s="86"/>
      <c r="DI64" s="86"/>
      <c r="DJ64" s="86"/>
      <c r="DK64" s="87"/>
      <c r="DL64" s="171"/>
      <c r="DM64" s="172"/>
      <c r="DN64" s="172"/>
      <c r="DO64" s="172"/>
      <c r="DP64" s="172"/>
      <c r="DQ64" s="172"/>
      <c r="DR64" s="173"/>
      <c r="DS64" s="21">
        <f t="shared" si="33"/>
        <v>46303465</v>
      </c>
      <c r="DT64" s="22">
        <f t="shared" si="30"/>
        <v>0</v>
      </c>
    </row>
    <row r="65" spans="1:124" x14ac:dyDescent="0.25">
      <c r="A65" s="148"/>
      <c r="B65" s="158"/>
      <c r="C65" s="148"/>
      <c r="D65" s="148"/>
      <c r="E65" s="150"/>
      <c r="F65" s="156"/>
      <c r="G65" s="113"/>
      <c r="H65" s="115"/>
      <c r="I65" s="117"/>
      <c r="J65" s="117"/>
      <c r="K65" s="88"/>
      <c r="L65" s="89"/>
      <c r="M65" s="89"/>
      <c r="N65" s="89"/>
      <c r="O65" s="89"/>
      <c r="P65" s="89"/>
      <c r="Q65" s="90"/>
      <c r="R65" s="88"/>
      <c r="S65" s="89"/>
      <c r="T65" s="89"/>
      <c r="U65" s="89"/>
      <c r="V65" s="89"/>
      <c r="W65" s="89"/>
      <c r="X65" s="90"/>
      <c r="Y65" s="88"/>
      <c r="Z65" s="89"/>
      <c r="AA65" s="89"/>
      <c r="AB65" s="89"/>
      <c r="AC65" s="89"/>
      <c r="AD65" s="89"/>
      <c r="AE65" s="90"/>
      <c r="AF65" s="88"/>
      <c r="AG65" s="89"/>
      <c r="AH65" s="89"/>
      <c r="AI65" s="89"/>
      <c r="AJ65" s="89"/>
      <c r="AK65" s="89"/>
      <c r="AL65" s="90"/>
      <c r="AM65" s="88"/>
      <c r="AN65" s="89"/>
      <c r="AO65" s="89"/>
      <c r="AP65" s="89"/>
      <c r="AQ65" s="89"/>
      <c r="AR65" s="89"/>
      <c r="AS65" s="90"/>
      <c r="AT65" s="88"/>
      <c r="AU65" s="89"/>
      <c r="AV65" s="89"/>
      <c r="AW65" s="89"/>
      <c r="AX65" s="89"/>
      <c r="AY65" s="89"/>
      <c r="AZ65" s="90"/>
      <c r="BA65" s="88"/>
      <c r="BB65" s="89"/>
      <c r="BC65" s="89"/>
      <c r="BD65" s="89"/>
      <c r="BE65" s="89"/>
      <c r="BF65" s="89"/>
      <c r="BG65" s="90"/>
      <c r="BH65" s="88"/>
      <c r="BI65" s="89"/>
      <c r="BJ65" s="89"/>
      <c r="BK65" s="89"/>
      <c r="BL65" s="89"/>
      <c r="BM65" s="89"/>
      <c r="BN65" s="90"/>
      <c r="BO65" s="88"/>
      <c r="BP65" s="89"/>
      <c r="BQ65" s="89"/>
      <c r="BR65" s="89"/>
      <c r="BS65" s="89"/>
      <c r="BT65" s="89"/>
      <c r="BU65" s="90"/>
      <c r="BV65" s="88"/>
      <c r="BW65" s="89"/>
      <c r="BX65" s="89"/>
      <c r="BY65" s="89"/>
      <c r="BZ65" s="89"/>
      <c r="CA65" s="89"/>
      <c r="CB65" s="90"/>
      <c r="CC65" s="88"/>
      <c r="CD65" s="89"/>
      <c r="CE65" s="89"/>
      <c r="CF65" s="89"/>
      <c r="CG65" s="89"/>
      <c r="CH65" s="89"/>
      <c r="CI65" s="90"/>
      <c r="CJ65" s="88"/>
      <c r="CK65" s="89"/>
      <c r="CL65" s="89"/>
      <c r="CM65" s="89"/>
      <c r="CN65" s="89"/>
      <c r="CO65" s="89"/>
      <c r="CP65" s="90"/>
      <c r="CQ65" s="88"/>
      <c r="CR65" s="89"/>
      <c r="CS65" s="89"/>
      <c r="CT65" s="89"/>
      <c r="CU65" s="89"/>
      <c r="CV65" s="89"/>
      <c r="CW65" s="90"/>
      <c r="CX65" s="88"/>
      <c r="CY65" s="89"/>
      <c r="CZ65" s="89"/>
      <c r="DA65" s="89"/>
      <c r="DB65" s="89"/>
      <c r="DC65" s="89"/>
      <c r="DD65" s="90"/>
      <c r="DE65" s="171"/>
      <c r="DF65" s="172"/>
      <c r="DG65" s="172"/>
      <c r="DH65" s="172"/>
      <c r="DI65" s="172"/>
      <c r="DJ65" s="172"/>
      <c r="DK65" s="173"/>
      <c r="DL65" s="171"/>
      <c r="DM65" s="172"/>
      <c r="DN65" s="172"/>
      <c r="DO65" s="172"/>
      <c r="DP65" s="172"/>
      <c r="DQ65" s="172"/>
      <c r="DR65" s="173"/>
      <c r="DS65" s="21">
        <f t="shared" si="33"/>
        <v>0</v>
      </c>
      <c r="DT65" s="22">
        <f t="shared" si="30"/>
        <v>0</v>
      </c>
    </row>
    <row r="66" spans="1:124" x14ac:dyDescent="0.25">
      <c r="A66" s="147" t="s">
        <v>127</v>
      </c>
      <c r="B66" s="157" t="s">
        <v>131</v>
      </c>
      <c r="C66" s="154" t="s">
        <v>59</v>
      </c>
      <c r="D66" s="154" t="s">
        <v>135</v>
      </c>
      <c r="E66" s="156">
        <v>232763</v>
      </c>
      <c r="F66" s="156">
        <f t="shared" ref="F66" si="42">ROUND(+D66*E66,0)</f>
        <v>26483774</v>
      </c>
      <c r="G66" s="112">
        <f t="shared" ref="G66" si="43">SUM(K67:DB67)</f>
        <v>0</v>
      </c>
      <c r="H66" s="114">
        <f t="shared" ref="H66" si="44">G66/F66</f>
        <v>0</v>
      </c>
      <c r="I66" s="116">
        <v>2</v>
      </c>
      <c r="J66" s="116">
        <v>5</v>
      </c>
      <c r="K66" s="88"/>
      <c r="L66" s="89"/>
      <c r="M66" s="89"/>
      <c r="N66" s="89"/>
      <c r="O66" s="89"/>
      <c r="P66" s="89"/>
      <c r="Q66" s="90"/>
      <c r="R66" s="88"/>
      <c r="S66" s="89"/>
      <c r="T66" s="89"/>
      <c r="U66" s="89"/>
      <c r="V66" s="89"/>
      <c r="W66" s="89"/>
      <c r="X66" s="90"/>
      <c r="Y66" s="88"/>
      <c r="Z66" s="89"/>
      <c r="AA66" s="89"/>
      <c r="AB66" s="89"/>
      <c r="AC66" s="89"/>
      <c r="AD66" s="89"/>
      <c r="AE66" s="90"/>
      <c r="AF66" s="88"/>
      <c r="AG66" s="89"/>
      <c r="AH66" s="89"/>
      <c r="AI66" s="89"/>
      <c r="AJ66" s="89"/>
      <c r="AK66" s="89"/>
      <c r="AL66" s="90"/>
      <c r="AM66" s="88"/>
      <c r="AN66" s="89"/>
      <c r="AO66" s="89"/>
      <c r="AP66" s="89"/>
      <c r="AQ66" s="89"/>
      <c r="AR66" s="89"/>
      <c r="AS66" s="90"/>
      <c r="AT66" s="88"/>
      <c r="AU66" s="89"/>
      <c r="AV66" s="89"/>
      <c r="AW66" s="89"/>
      <c r="AX66" s="89"/>
      <c r="AY66" s="89"/>
      <c r="AZ66" s="90"/>
      <c r="BA66" s="88"/>
      <c r="BB66" s="89"/>
      <c r="BC66" s="89"/>
      <c r="BD66" s="89"/>
      <c r="BE66" s="89"/>
      <c r="BF66" s="89"/>
      <c r="BG66" s="90"/>
      <c r="BH66" s="88"/>
      <c r="BI66" s="89"/>
      <c r="BJ66" s="89"/>
      <c r="BK66" s="89"/>
      <c r="BL66" s="89"/>
      <c r="BM66" s="89"/>
      <c r="BN66" s="90"/>
      <c r="BO66" s="88"/>
      <c r="BP66" s="89"/>
      <c r="BQ66" s="89"/>
      <c r="BR66" s="89"/>
      <c r="BS66" s="89"/>
      <c r="BT66" s="89"/>
      <c r="BU66" s="90"/>
      <c r="BV66" s="88"/>
      <c r="BW66" s="89"/>
      <c r="BX66" s="89"/>
      <c r="BY66" s="89"/>
      <c r="BZ66" s="89"/>
      <c r="CA66" s="89"/>
      <c r="CB66" s="90"/>
      <c r="CC66" s="88"/>
      <c r="CD66" s="89"/>
      <c r="CE66" s="89"/>
      <c r="CF66" s="89"/>
      <c r="CG66" s="89"/>
      <c r="CH66" s="89"/>
      <c r="CI66" s="90"/>
      <c r="CJ66" s="88"/>
      <c r="CK66" s="89"/>
      <c r="CL66" s="89"/>
      <c r="CM66" s="89"/>
      <c r="CN66" s="89"/>
      <c r="CO66" s="89"/>
      <c r="CP66" s="90"/>
      <c r="CQ66" s="88"/>
      <c r="CR66" s="89"/>
      <c r="CS66" s="89"/>
      <c r="CT66" s="89"/>
      <c r="CU66" s="89"/>
      <c r="CV66" s="89"/>
      <c r="CW66" s="90"/>
      <c r="CX66" s="88"/>
      <c r="CY66" s="89"/>
      <c r="CZ66" s="89"/>
      <c r="DA66" s="89"/>
      <c r="DB66" s="89"/>
      <c r="DC66" s="89"/>
      <c r="DD66" s="90"/>
      <c r="DE66" s="85">
        <f>$F$66/2</f>
        <v>13241887</v>
      </c>
      <c r="DF66" s="86"/>
      <c r="DG66" s="86"/>
      <c r="DH66" s="86"/>
      <c r="DI66" s="86"/>
      <c r="DJ66" s="86"/>
      <c r="DK66" s="87"/>
      <c r="DL66" s="85">
        <f>$F$66/2</f>
        <v>13241887</v>
      </c>
      <c r="DM66" s="86"/>
      <c r="DN66" s="86"/>
      <c r="DO66" s="86"/>
      <c r="DP66" s="86"/>
      <c r="DQ66" s="86"/>
      <c r="DR66" s="87"/>
      <c r="DS66" s="21">
        <f t="shared" si="33"/>
        <v>26483774</v>
      </c>
      <c r="DT66" s="22">
        <f t="shared" si="30"/>
        <v>0</v>
      </c>
    </row>
    <row r="67" spans="1:124" x14ac:dyDescent="0.25">
      <c r="A67" s="148"/>
      <c r="B67" s="158"/>
      <c r="C67" s="154"/>
      <c r="D67" s="154"/>
      <c r="E67" s="156"/>
      <c r="F67" s="156"/>
      <c r="G67" s="113"/>
      <c r="H67" s="115"/>
      <c r="I67" s="117"/>
      <c r="J67" s="117"/>
      <c r="K67" s="88"/>
      <c r="L67" s="89"/>
      <c r="M67" s="89"/>
      <c r="N67" s="89"/>
      <c r="O67" s="89"/>
      <c r="P67" s="89"/>
      <c r="Q67" s="90"/>
      <c r="R67" s="88"/>
      <c r="S67" s="89"/>
      <c r="T67" s="89"/>
      <c r="U67" s="89"/>
      <c r="V67" s="89"/>
      <c r="W67" s="89"/>
      <c r="X67" s="90"/>
      <c r="Y67" s="88"/>
      <c r="Z67" s="89"/>
      <c r="AA67" s="89"/>
      <c r="AB67" s="89"/>
      <c r="AC67" s="89"/>
      <c r="AD67" s="89"/>
      <c r="AE67" s="90"/>
      <c r="AF67" s="88"/>
      <c r="AG67" s="89"/>
      <c r="AH67" s="89"/>
      <c r="AI67" s="89"/>
      <c r="AJ67" s="89"/>
      <c r="AK67" s="89"/>
      <c r="AL67" s="90"/>
      <c r="AM67" s="88"/>
      <c r="AN67" s="89"/>
      <c r="AO67" s="89"/>
      <c r="AP67" s="89"/>
      <c r="AQ67" s="89"/>
      <c r="AR67" s="89"/>
      <c r="AS67" s="90"/>
      <c r="AT67" s="88"/>
      <c r="AU67" s="89"/>
      <c r="AV67" s="89"/>
      <c r="AW67" s="89"/>
      <c r="AX67" s="89"/>
      <c r="AY67" s="89"/>
      <c r="AZ67" s="90"/>
      <c r="BA67" s="88"/>
      <c r="BB67" s="89"/>
      <c r="BC67" s="89"/>
      <c r="BD67" s="89"/>
      <c r="BE67" s="89"/>
      <c r="BF67" s="89"/>
      <c r="BG67" s="90"/>
      <c r="BH67" s="88"/>
      <c r="BI67" s="89"/>
      <c r="BJ67" s="89"/>
      <c r="BK67" s="89"/>
      <c r="BL67" s="89"/>
      <c r="BM67" s="89"/>
      <c r="BN67" s="90"/>
      <c r="BO67" s="88"/>
      <c r="BP67" s="89"/>
      <c r="BQ67" s="89"/>
      <c r="BR67" s="89"/>
      <c r="BS67" s="89"/>
      <c r="BT67" s="89"/>
      <c r="BU67" s="90"/>
      <c r="BV67" s="88"/>
      <c r="BW67" s="89"/>
      <c r="BX67" s="89"/>
      <c r="BY67" s="89"/>
      <c r="BZ67" s="89"/>
      <c r="CA67" s="89"/>
      <c r="CB67" s="90"/>
      <c r="CC67" s="88"/>
      <c r="CD67" s="89"/>
      <c r="CE67" s="89"/>
      <c r="CF67" s="89"/>
      <c r="CG67" s="89"/>
      <c r="CH67" s="89"/>
      <c r="CI67" s="90"/>
      <c r="CJ67" s="88"/>
      <c r="CK67" s="89"/>
      <c r="CL67" s="89"/>
      <c r="CM67" s="89"/>
      <c r="CN67" s="89"/>
      <c r="CO67" s="89"/>
      <c r="CP67" s="90"/>
      <c r="CQ67" s="88"/>
      <c r="CR67" s="89"/>
      <c r="CS67" s="89"/>
      <c r="CT67" s="89"/>
      <c r="CU67" s="89"/>
      <c r="CV67" s="89"/>
      <c r="CW67" s="90"/>
      <c r="CX67" s="88"/>
      <c r="CY67" s="89"/>
      <c r="CZ67" s="89"/>
      <c r="DA67" s="89"/>
      <c r="DB67" s="89"/>
      <c r="DC67" s="89"/>
      <c r="DD67" s="90"/>
      <c r="DE67" s="171"/>
      <c r="DF67" s="172"/>
      <c r="DG67" s="172"/>
      <c r="DH67" s="172"/>
      <c r="DI67" s="172"/>
      <c r="DJ67" s="172"/>
      <c r="DK67" s="173"/>
      <c r="DL67" s="171"/>
      <c r="DM67" s="172"/>
      <c r="DN67" s="172"/>
      <c r="DO67" s="172"/>
      <c r="DP67" s="172"/>
      <c r="DQ67" s="172"/>
      <c r="DR67" s="173"/>
      <c r="DS67" s="21">
        <f t="shared" si="33"/>
        <v>0</v>
      </c>
      <c r="DT67" s="22">
        <f t="shared" si="30"/>
        <v>0</v>
      </c>
    </row>
    <row r="68" spans="1:124" ht="17.25" customHeight="1" x14ac:dyDescent="0.25">
      <c r="A68" s="147" t="s">
        <v>128</v>
      </c>
      <c r="B68" s="157" t="s">
        <v>132</v>
      </c>
      <c r="C68" s="154" t="s">
        <v>61</v>
      </c>
      <c r="D68" s="154" t="s">
        <v>136</v>
      </c>
      <c r="E68" s="156">
        <v>775656</v>
      </c>
      <c r="F68" s="156">
        <f t="shared" ref="F68" si="45">ROUND(+D68*E68,0)</f>
        <v>389053536</v>
      </c>
      <c r="G68" s="112">
        <f t="shared" ref="G68" si="46">SUM(K69:DB69)</f>
        <v>0</v>
      </c>
      <c r="H68" s="114">
        <f t="shared" ref="H68" si="47">G68/F68</f>
        <v>0</v>
      </c>
      <c r="I68" s="116">
        <v>2</v>
      </c>
      <c r="J68" s="116">
        <v>6</v>
      </c>
      <c r="K68" s="88"/>
      <c r="L68" s="89"/>
      <c r="M68" s="89"/>
      <c r="N68" s="89"/>
      <c r="O68" s="89"/>
      <c r="P68" s="89"/>
      <c r="Q68" s="90"/>
      <c r="R68" s="88"/>
      <c r="S68" s="89"/>
      <c r="T68" s="89"/>
      <c r="U68" s="89"/>
      <c r="V68" s="89"/>
      <c r="W68" s="89"/>
      <c r="X68" s="90"/>
      <c r="Y68" s="88"/>
      <c r="Z68" s="89"/>
      <c r="AA68" s="89"/>
      <c r="AB68" s="89"/>
      <c r="AC68" s="89"/>
      <c r="AD68" s="89"/>
      <c r="AE68" s="90"/>
      <c r="AF68" s="88"/>
      <c r="AG68" s="89"/>
      <c r="AH68" s="89"/>
      <c r="AI68" s="89"/>
      <c r="AJ68" s="89"/>
      <c r="AK68" s="89"/>
      <c r="AL68" s="90"/>
      <c r="AM68" s="88"/>
      <c r="AN68" s="89"/>
      <c r="AO68" s="89"/>
      <c r="AP68" s="89"/>
      <c r="AQ68" s="89"/>
      <c r="AR68" s="89"/>
      <c r="AS68" s="90"/>
      <c r="AT68" s="88"/>
      <c r="AU68" s="89"/>
      <c r="AV68" s="89"/>
      <c r="AW68" s="89"/>
      <c r="AX68" s="89"/>
      <c r="AY68" s="89"/>
      <c r="AZ68" s="90"/>
      <c r="BA68" s="88"/>
      <c r="BB68" s="89"/>
      <c r="BC68" s="89"/>
      <c r="BD68" s="89"/>
      <c r="BE68" s="89"/>
      <c r="BF68" s="89"/>
      <c r="BG68" s="90"/>
      <c r="BH68" s="88"/>
      <c r="BI68" s="89"/>
      <c r="BJ68" s="89"/>
      <c r="BK68" s="89"/>
      <c r="BL68" s="89"/>
      <c r="BM68" s="89"/>
      <c r="BN68" s="90"/>
      <c r="BO68" s="88"/>
      <c r="BP68" s="89"/>
      <c r="BQ68" s="89"/>
      <c r="BR68" s="89"/>
      <c r="BS68" s="89"/>
      <c r="BT68" s="89"/>
      <c r="BU68" s="90"/>
      <c r="BV68" s="88"/>
      <c r="BW68" s="89"/>
      <c r="BX68" s="89"/>
      <c r="BY68" s="89"/>
      <c r="BZ68" s="89"/>
      <c r="CA68" s="89"/>
      <c r="CB68" s="90"/>
      <c r="CC68" s="88"/>
      <c r="CD68" s="89"/>
      <c r="CE68" s="89"/>
      <c r="CF68" s="89"/>
      <c r="CG68" s="89"/>
      <c r="CH68" s="89"/>
      <c r="CI68" s="90"/>
      <c r="CJ68" s="88"/>
      <c r="CK68" s="89"/>
      <c r="CL68" s="89"/>
      <c r="CM68" s="89"/>
      <c r="CN68" s="89"/>
      <c r="CO68" s="89"/>
      <c r="CP68" s="90"/>
      <c r="CQ68" s="88"/>
      <c r="CR68" s="89"/>
      <c r="CS68" s="89"/>
      <c r="CT68" s="89"/>
      <c r="CU68" s="89"/>
      <c r="CV68" s="89"/>
      <c r="CW68" s="90"/>
      <c r="CX68" s="88"/>
      <c r="CY68" s="89"/>
      <c r="CZ68" s="89"/>
      <c r="DA68" s="89"/>
      <c r="DB68" s="89"/>
      <c r="DC68" s="89"/>
      <c r="DD68" s="90"/>
      <c r="DE68" s="85">
        <f>$F$68/2</f>
        <v>194526768</v>
      </c>
      <c r="DF68" s="86"/>
      <c r="DG68" s="86"/>
      <c r="DH68" s="86"/>
      <c r="DI68" s="86"/>
      <c r="DJ68" s="86"/>
      <c r="DK68" s="87"/>
      <c r="DL68" s="85">
        <f>$F$68/2</f>
        <v>194526768</v>
      </c>
      <c r="DM68" s="86"/>
      <c r="DN68" s="86"/>
      <c r="DO68" s="86"/>
      <c r="DP68" s="86"/>
      <c r="DQ68" s="86"/>
      <c r="DR68" s="87"/>
      <c r="DS68" s="21">
        <f t="shared" si="33"/>
        <v>389053536</v>
      </c>
      <c r="DT68" s="22">
        <f t="shared" si="30"/>
        <v>0</v>
      </c>
    </row>
    <row r="69" spans="1:124" ht="17.25" customHeight="1" x14ac:dyDescent="0.25">
      <c r="A69" s="148"/>
      <c r="B69" s="158"/>
      <c r="C69" s="154"/>
      <c r="D69" s="154"/>
      <c r="E69" s="156"/>
      <c r="F69" s="156"/>
      <c r="G69" s="113"/>
      <c r="H69" s="115"/>
      <c r="I69" s="117"/>
      <c r="J69" s="117"/>
      <c r="K69" s="88"/>
      <c r="L69" s="89"/>
      <c r="M69" s="89"/>
      <c r="N69" s="89"/>
      <c r="O69" s="89"/>
      <c r="P69" s="89"/>
      <c r="Q69" s="90"/>
      <c r="R69" s="88"/>
      <c r="S69" s="89"/>
      <c r="T69" s="89"/>
      <c r="U69" s="89"/>
      <c r="V69" s="89"/>
      <c r="W69" s="89"/>
      <c r="X69" s="90"/>
      <c r="Y69" s="88"/>
      <c r="Z69" s="89"/>
      <c r="AA69" s="89"/>
      <c r="AB69" s="89"/>
      <c r="AC69" s="89"/>
      <c r="AD69" s="89"/>
      <c r="AE69" s="90"/>
      <c r="AF69" s="88"/>
      <c r="AG69" s="89"/>
      <c r="AH69" s="89"/>
      <c r="AI69" s="89"/>
      <c r="AJ69" s="89"/>
      <c r="AK69" s="89"/>
      <c r="AL69" s="90"/>
      <c r="AM69" s="88"/>
      <c r="AN69" s="89"/>
      <c r="AO69" s="89"/>
      <c r="AP69" s="89"/>
      <c r="AQ69" s="89"/>
      <c r="AR69" s="89"/>
      <c r="AS69" s="90"/>
      <c r="AT69" s="88"/>
      <c r="AU69" s="89"/>
      <c r="AV69" s="89"/>
      <c r="AW69" s="89"/>
      <c r="AX69" s="89"/>
      <c r="AY69" s="89"/>
      <c r="AZ69" s="90"/>
      <c r="BA69" s="88"/>
      <c r="BB69" s="89"/>
      <c r="BC69" s="89"/>
      <c r="BD69" s="89"/>
      <c r="BE69" s="89"/>
      <c r="BF69" s="89"/>
      <c r="BG69" s="90"/>
      <c r="BH69" s="88"/>
      <c r="BI69" s="89"/>
      <c r="BJ69" s="89"/>
      <c r="BK69" s="89"/>
      <c r="BL69" s="89"/>
      <c r="BM69" s="89"/>
      <c r="BN69" s="90"/>
      <c r="BO69" s="88"/>
      <c r="BP69" s="89"/>
      <c r="BQ69" s="89"/>
      <c r="BR69" s="89"/>
      <c r="BS69" s="89"/>
      <c r="BT69" s="89"/>
      <c r="BU69" s="90"/>
      <c r="BV69" s="88"/>
      <c r="BW69" s="89"/>
      <c r="BX69" s="89"/>
      <c r="BY69" s="89"/>
      <c r="BZ69" s="89"/>
      <c r="CA69" s="89"/>
      <c r="CB69" s="90"/>
      <c r="CC69" s="88"/>
      <c r="CD69" s="89"/>
      <c r="CE69" s="89"/>
      <c r="CF69" s="89"/>
      <c r="CG69" s="89"/>
      <c r="CH69" s="89"/>
      <c r="CI69" s="90"/>
      <c r="CJ69" s="88"/>
      <c r="CK69" s="89"/>
      <c r="CL69" s="89"/>
      <c r="CM69" s="89"/>
      <c r="CN69" s="89"/>
      <c r="CO69" s="89"/>
      <c r="CP69" s="90"/>
      <c r="CQ69" s="88"/>
      <c r="CR69" s="89"/>
      <c r="CS69" s="89"/>
      <c r="CT69" s="89"/>
      <c r="CU69" s="89"/>
      <c r="CV69" s="89"/>
      <c r="CW69" s="90"/>
      <c r="CX69" s="88"/>
      <c r="CY69" s="89"/>
      <c r="CZ69" s="89"/>
      <c r="DA69" s="89"/>
      <c r="DB69" s="89"/>
      <c r="DC69" s="89"/>
      <c r="DD69" s="90"/>
      <c r="DE69" s="171"/>
      <c r="DF69" s="172"/>
      <c r="DG69" s="172"/>
      <c r="DH69" s="172"/>
      <c r="DI69" s="172"/>
      <c r="DJ69" s="172"/>
      <c r="DK69" s="173"/>
      <c r="DL69" s="171"/>
      <c r="DM69" s="172"/>
      <c r="DN69" s="172"/>
      <c r="DO69" s="172"/>
      <c r="DP69" s="172"/>
      <c r="DQ69" s="172"/>
      <c r="DR69" s="173"/>
      <c r="DS69" s="21">
        <f t="shared" si="33"/>
        <v>0</v>
      </c>
      <c r="DT69" s="22">
        <f t="shared" si="30"/>
        <v>0</v>
      </c>
    </row>
    <row r="70" spans="1:124" x14ac:dyDescent="0.25">
      <c r="A70" s="147" t="s">
        <v>129</v>
      </c>
      <c r="B70" s="157" t="s">
        <v>133</v>
      </c>
      <c r="C70" s="154" t="s">
        <v>61</v>
      </c>
      <c r="D70" s="154" t="s">
        <v>137</v>
      </c>
      <c r="E70" s="156">
        <v>48520</v>
      </c>
      <c r="F70" s="156">
        <f>ROUND(+D70*E70,0)</f>
        <v>141736624</v>
      </c>
      <c r="G70" s="112">
        <f t="shared" ref="G70" si="48">SUM(K71:DB71)</f>
        <v>0</v>
      </c>
      <c r="H70" s="114">
        <f t="shared" ref="H70" si="49">G70/F70</f>
        <v>0</v>
      </c>
      <c r="I70" s="116">
        <v>2</v>
      </c>
      <c r="J70" s="116">
        <v>6</v>
      </c>
      <c r="K70" s="88"/>
      <c r="L70" s="89"/>
      <c r="M70" s="89"/>
      <c r="N70" s="89"/>
      <c r="O70" s="89"/>
      <c r="P70" s="89"/>
      <c r="Q70" s="90"/>
      <c r="R70" s="88"/>
      <c r="S70" s="89"/>
      <c r="T70" s="89"/>
      <c r="U70" s="89"/>
      <c r="V70" s="89"/>
      <c r="W70" s="89"/>
      <c r="X70" s="90"/>
      <c r="Y70" s="88"/>
      <c r="Z70" s="89"/>
      <c r="AA70" s="89"/>
      <c r="AB70" s="89"/>
      <c r="AC70" s="89"/>
      <c r="AD70" s="89"/>
      <c r="AE70" s="90"/>
      <c r="AF70" s="88"/>
      <c r="AG70" s="89"/>
      <c r="AH70" s="89"/>
      <c r="AI70" s="89"/>
      <c r="AJ70" s="89"/>
      <c r="AK70" s="89"/>
      <c r="AL70" s="90"/>
      <c r="AM70" s="88"/>
      <c r="AN70" s="89"/>
      <c r="AO70" s="89"/>
      <c r="AP70" s="89"/>
      <c r="AQ70" s="89"/>
      <c r="AR70" s="89"/>
      <c r="AS70" s="90"/>
      <c r="AT70" s="88"/>
      <c r="AU70" s="89"/>
      <c r="AV70" s="89"/>
      <c r="AW70" s="89"/>
      <c r="AX70" s="89"/>
      <c r="AY70" s="89"/>
      <c r="AZ70" s="90"/>
      <c r="BA70" s="88"/>
      <c r="BB70" s="89"/>
      <c r="BC70" s="89"/>
      <c r="BD70" s="89"/>
      <c r="BE70" s="89"/>
      <c r="BF70" s="89"/>
      <c r="BG70" s="90"/>
      <c r="BH70" s="88"/>
      <c r="BI70" s="89"/>
      <c r="BJ70" s="89"/>
      <c r="BK70" s="89"/>
      <c r="BL70" s="89"/>
      <c r="BM70" s="89"/>
      <c r="BN70" s="90"/>
      <c r="BO70" s="88"/>
      <c r="BP70" s="89"/>
      <c r="BQ70" s="89"/>
      <c r="BR70" s="89"/>
      <c r="BS70" s="89"/>
      <c r="BT70" s="89"/>
      <c r="BU70" s="90"/>
      <c r="BV70" s="88"/>
      <c r="BW70" s="89"/>
      <c r="BX70" s="89"/>
      <c r="BY70" s="89"/>
      <c r="BZ70" s="89"/>
      <c r="CA70" s="89"/>
      <c r="CB70" s="90"/>
      <c r="CC70" s="88"/>
      <c r="CD70" s="89"/>
      <c r="CE70" s="89"/>
      <c r="CF70" s="89"/>
      <c r="CG70" s="89"/>
      <c r="CH70" s="89"/>
      <c r="CI70" s="90"/>
      <c r="CJ70" s="88"/>
      <c r="CK70" s="89"/>
      <c r="CL70" s="89"/>
      <c r="CM70" s="89"/>
      <c r="CN70" s="89"/>
      <c r="CO70" s="89"/>
      <c r="CP70" s="90"/>
      <c r="CQ70" s="88"/>
      <c r="CR70" s="89"/>
      <c r="CS70" s="89"/>
      <c r="CT70" s="89"/>
      <c r="CU70" s="89"/>
      <c r="CV70" s="89"/>
      <c r="CW70" s="90"/>
      <c r="CX70" s="88"/>
      <c r="CY70" s="89"/>
      <c r="CZ70" s="89"/>
      <c r="DA70" s="89"/>
      <c r="DB70" s="89"/>
      <c r="DC70" s="89"/>
      <c r="DD70" s="90"/>
      <c r="DE70" s="85">
        <f>$F$70/1</f>
        <v>141736624</v>
      </c>
      <c r="DF70" s="86"/>
      <c r="DG70" s="86"/>
      <c r="DH70" s="86"/>
      <c r="DI70" s="86"/>
      <c r="DJ70" s="86"/>
      <c r="DK70" s="87"/>
      <c r="DL70" s="171"/>
      <c r="DM70" s="172"/>
      <c r="DN70" s="172"/>
      <c r="DO70" s="172"/>
      <c r="DP70" s="172"/>
      <c r="DQ70" s="172"/>
      <c r="DR70" s="173"/>
      <c r="DS70" s="21">
        <f t="shared" si="33"/>
        <v>141736624</v>
      </c>
      <c r="DT70" s="22">
        <f t="shared" si="30"/>
        <v>0</v>
      </c>
    </row>
    <row r="71" spans="1:124" x14ac:dyDescent="0.25">
      <c r="A71" s="148"/>
      <c r="B71" s="158"/>
      <c r="C71" s="154"/>
      <c r="D71" s="154"/>
      <c r="E71" s="156"/>
      <c r="F71" s="156"/>
      <c r="G71" s="113"/>
      <c r="H71" s="115"/>
      <c r="I71" s="117"/>
      <c r="J71" s="117"/>
      <c r="K71" s="88"/>
      <c r="L71" s="89"/>
      <c r="M71" s="89"/>
      <c r="N71" s="89"/>
      <c r="O71" s="89"/>
      <c r="P71" s="89"/>
      <c r="Q71" s="90"/>
      <c r="R71" s="88"/>
      <c r="S71" s="89"/>
      <c r="T71" s="89"/>
      <c r="U71" s="89"/>
      <c r="V71" s="89"/>
      <c r="W71" s="89"/>
      <c r="X71" s="90"/>
      <c r="Y71" s="88"/>
      <c r="Z71" s="89"/>
      <c r="AA71" s="89"/>
      <c r="AB71" s="89"/>
      <c r="AC71" s="89"/>
      <c r="AD71" s="89"/>
      <c r="AE71" s="90"/>
      <c r="AF71" s="88"/>
      <c r="AG71" s="89"/>
      <c r="AH71" s="89"/>
      <c r="AI71" s="89"/>
      <c r="AJ71" s="89"/>
      <c r="AK71" s="89"/>
      <c r="AL71" s="90"/>
      <c r="AM71" s="88"/>
      <c r="AN71" s="89"/>
      <c r="AO71" s="89"/>
      <c r="AP71" s="89"/>
      <c r="AQ71" s="89"/>
      <c r="AR71" s="89"/>
      <c r="AS71" s="90"/>
      <c r="AT71" s="88"/>
      <c r="AU71" s="89"/>
      <c r="AV71" s="89"/>
      <c r="AW71" s="89"/>
      <c r="AX71" s="89"/>
      <c r="AY71" s="89"/>
      <c r="AZ71" s="90"/>
      <c r="BA71" s="88"/>
      <c r="BB71" s="89"/>
      <c r="BC71" s="89"/>
      <c r="BD71" s="89"/>
      <c r="BE71" s="89"/>
      <c r="BF71" s="89"/>
      <c r="BG71" s="90"/>
      <c r="BH71" s="88"/>
      <c r="BI71" s="89"/>
      <c r="BJ71" s="89"/>
      <c r="BK71" s="89"/>
      <c r="BL71" s="89"/>
      <c r="BM71" s="89"/>
      <c r="BN71" s="90"/>
      <c r="BO71" s="88"/>
      <c r="BP71" s="89"/>
      <c r="BQ71" s="89"/>
      <c r="BR71" s="89"/>
      <c r="BS71" s="89"/>
      <c r="BT71" s="89"/>
      <c r="BU71" s="90"/>
      <c r="BV71" s="88"/>
      <c r="BW71" s="89"/>
      <c r="BX71" s="89"/>
      <c r="BY71" s="89"/>
      <c r="BZ71" s="89"/>
      <c r="CA71" s="89"/>
      <c r="CB71" s="90"/>
      <c r="CC71" s="88"/>
      <c r="CD71" s="89"/>
      <c r="CE71" s="89"/>
      <c r="CF71" s="89"/>
      <c r="CG71" s="89"/>
      <c r="CH71" s="89"/>
      <c r="CI71" s="90"/>
      <c r="CJ71" s="88"/>
      <c r="CK71" s="89"/>
      <c r="CL71" s="89"/>
      <c r="CM71" s="89"/>
      <c r="CN71" s="89"/>
      <c r="CO71" s="89"/>
      <c r="CP71" s="90"/>
      <c r="CQ71" s="88"/>
      <c r="CR71" s="89"/>
      <c r="CS71" s="89"/>
      <c r="CT71" s="89"/>
      <c r="CU71" s="89"/>
      <c r="CV71" s="89"/>
      <c r="CW71" s="90"/>
      <c r="CX71" s="88"/>
      <c r="CY71" s="89"/>
      <c r="CZ71" s="89"/>
      <c r="DA71" s="89"/>
      <c r="DB71" s="89"/>
      <c r="DC71" s="89"/>
      <c r="DD71" s="90"/>
      <c r="DE71" s="171"/>
      <c r="DF71" s="172"/>
      <c r="DG71" s="172"/>
      <c r="DH71" s="172"/>
      <c r="DI71" s="172"/>
      <c r="DJ71" s="172"/>
      <c r="DK71" s="173"/>
      <c r="DL71" s="171"/>
      <c r="DM71" s="172"/>
      <c r="DN71" s="172"/>
      <c r="DO71" s="172"/>
      <c r="DP71" s="172"/>
      <c r="DQ71" s="172"/>
      <c r="DR71" s="173"/>
      <c r="DS71" s="21"/>
      <c r="DT71" s="22"/>
    </row>
    <row r="72" spans="1:124" x14ac:dyDescent="0.25">
      <c r="A72" s="18"/>
      <c r="B72" s="109" t="s">
        <v>24</v>
      </c>
      <c r="C72" s="110"/>
      <c r="D72" s="110"/>
      <c r="E72" s="111"/>
      <c r="F72" s="23">
        <f>SUM(F17:F71)</f>
        <v>1533987006</v>
      </c>
      <c r="G72" s="48">
        <f>ROUND(SUM(G17:G71),0)</f>
        <v>7248419</v>
      </c>
      <c r="H72" s="63"/>
      <c r="I72" s="20"/>
      <c r="J72" s="72"/>
      <c r="K72" s="88"/>
      <c r="L72" s="89"/>
      <c r="M72" s="89"/>
      <c r="N72" s="89"/>
      <c r="O72" s="89"/>
      <c r="P72" s="89"/>
      <c r="Q72" s="90"/>
      <c r="R72" s="88"/>
      <c r="S72" s="89"/>
      <c r="T72" s="89"/>
      <c r="U72" s="89"/>
      <c r="V72" s="89"/>
      <c r="W72" s="89"/>
      <c r="X72" s="90"/>
      <c r="Y72" s="88"/>
      <c r="Z72" s="89"/>
      <c r="AA72" s="89"/>
      <c r="AB72" s="89"/>
      <c r="AC72" s="89"/>
      <c r="AD72" s="89"/>
      <c r="AE72" s="90"/>
      <c r="AF72" s="88"/>
      <c r="AG72" s="89"/>
      <c r="AH72" s="89"/>
      <c r="AI72" s="89"/>
      <c r="AJ72" s="89"/>
      <c r="AK72" s="89"/>
      <c r="AL72" s="90"/>
      <c r="AM72" s="88"/>
      <c r="AN72" s="89"/>
      <c r="AO72" s="89"/>
      <c r="AP72" s="89"/>
      <c r="AQ72" s="89"/>
      <c r="AR72" s="89"/>
      <c r="AS72" s="90"/>
      <c r="AT72" s="88"/>
      <c r="AU72" s="89"/>
      <c r="AV72" s="89"/>
      <c r="AW72" s="89"/>
      <c r="AX72" s="89"/>
      <c r="AY72" s="89"/>
      <c r="AZ72" s="90"/>
      <c r="BA72" s="88"/>
      <c r="BB72" s="89"/>
      <c r="BC72" s="89"/>
      <c r="BD72" s="89"/>
      <c r="BE72" s="89"/>
      <c r="BF72" s="89"/>
      <c r="BG72" s="90"/>
      <c r="BH72" s="88"/>
      <c r="BI72" s="89"/>
      <c r="BJ72" s="89"/>
      <c r="BK72" s="89"/>
      <c r="BL72" s="89"/>
      <c r="BM72" s="89"/>
      <c r="BN72" s="90"/>
      <c r="BO72" s="88"/>
      <c r="BP72" s="89"/>
      <c r="BQ72" s="89"/>
      <c r="BR72" s="89"/>
      <c r="BS72" s="89"/>
      <c r="BT72" s="89"/>
      <c r="BU72" s="90"/>
      <c r="BV72" s="88"/>
      <c r="BW72" s="89"/>
      <c r="BX72" s="89"/>
      <c r="BY72" s="89"/>
      <c r="BZ72" s="89"/>
      <c r="CA72" s="89"/>
      <c r="CB72" s="90"/>
      <c r="CC72" s="88"/>
      <c r="CD72" s="89"/>
      <c r="CE72" s="89"/>
      <c r="CF72" s="89"/>
      <c r="CG72" s="89"/>
      <c r="CH72" s="89"/>
      <c r="CI72" s="90"/>
      <c r="CJ72" s="88"/>
      <c r="CK72" s="89"/>
      <c r="CL72" s="89"/>
      <c r="CM72" s="89"/>
      <c r="CN72" s="89"/>
      <c r="CO72" s="89"/>
      <c r="CP72" s="90"/>
      <c r="CQ72" s="88"/>
      <c r="CR72" s="89"/>
      <c r="CS72" s="89"/>
      <c r="CT72" s="89"/>
      <c r="CU72" s="89"/>
      <c r="CV72" s="89"/>
      <c r="CW72" s="90"/>
      <c r="CX72" s="88"/>
      <c r="CY72" s="89"/>
      <c r="CZ72" s="89"/>
      <c r="DA72" s="89"/>
      <c r="DB72" s="89"/>
      <c r="DC72" s="89"/>
      <c r="DD72" s="90"/>
      <c r="DE72" s="171"/>
      <c r="DF72" s="172"/>
      <c r="DG72" s="172"/>
      <c r="DH72" s="172"/>
      <c r="DI72" s="172"/>
      <c r="DJ72" s="172"/>
      <c r="DK72" s="173"/>
      <c r="DL72" s="171"/>
      <c r="DM72" s="172"/>
      <c r="DN72" s="172"/>
      <c r="DO72" s="172"/>
      <c r="DP72" s="172"/>
      <c r="DQ72" s="172"/>
      <c r="DR72" s="173"/>
      <c r="DS72" s="24">
        <f>SUM(DS16:DS71)</f>
        <v>1533987006</v>
      </c>
      <c r="DT72" s="22">
        <f>+DS72-F72</f>
        <v>0</v>
      </c>
    </row>
    <row r="73" spans="1:124" x14ac:dyDescent="0.25">
      <c r="A73" s="34"/>
      <c r="B73" s="35"/>
      <c r="C73" s="34"/>
      <c r="D73" s="34"/>
      <c r="E73" s="19"/>
      <c r="F73" s="19"/>
      <c r="G73" s="47"/>
      <c r="H73" s="25"/>
      <c r="I73" s="20"/>
      <c r="J73" s="72"/>
      <c r="K73" s="88"/>
      <c r="L73" s="89"/>
      <c r="M73" s="89"/>
      <c r="N73" s="89"/>
      <c r="O73" s="89"/>
      <c r="P73" s="89"/>
      <c r="Q73" s="90"/>
      <c r="R73" s="88"/>
      <c r="S73" s="89"/>
      <c r="T73" s="89"/>
      <c r="U73" s="89"/>
      <c r="V73" s="89"/>
      <c r="W73" s="89"/>
      <c r="X73" s="90"/>
      <c r="Y73" s="88"/>
      <c r="Z73" s="89"/>
      <c r="AA73" s="89"/>
      <c r="AB73" s="89"/>
      <c r="AC73" s="89"/>
      <c r="AD73" s="89"/>
      <c r="AE73" s="90"/>
      <c r="AF73" s="88"/>
      <c r="AG73" s="89"/>
      <c r="AH73" s="89"/>
      <c r="AI73" s="89"/>
      <c r="AJ73" s="89"/>
      <c r="AK73" s="89"/>
      <c r="AL73" s="90"/>
      <c r="AM73" s="88"/>
      <c r="AN73" s="89"/>
      <c r="AO73" s="89"/>
      <c r="AP73" s="89"/>
      <c r="AQ73" s="89"/>
      <c r="AR73" s="89"/>
      <c r="AS73" s="90"/>
      <c r="AT73" s="88"/>
      <c r="AU73" s="89"/>
      <c r="AV73" s="89"/>
      <c r="AW73" s="89"/>
      <c r="AX73" s="89"/>
      <c r="AY73" s="89"/>
      <c r="AZ73" s="90"/>
      <c r="BA73" s="88"/>
      <c r="BB73" s="89"/>
      <c r="BC73" s="89"/>
      <c r="BD73" s="89"/>
      <c r="BE73" s="89"/>
      <c r="BF73" s="89"/>
      <c r="BG73" s="90"/>
      <c r="BH73" s="88"/>
      <c r="BI73" s="89"/>
      <c r="BJ73" s="89"/>
      <c r="BK73" s="89"/>
      <c r="BL73" s="89"/>
      <c r="BM73" s="89"/>
      <c r="BN73" s="90"/>
      <c r="BO73" s="88"/>
      <c r="BP73" s="89"/>
      <c r="BQ73" s="89"/>
      <c r="BR73" s="89"/>
      <c r="BS73" s="89"/>
      <c r="BT73" s="89"/>
      <c r="BU73" s="90"/>
      <c r="BV73" s="88"/>
      <c r="BW73" s="89"/>
      <c r="BX73" s="89"/>
      <c r="BY73" s="89"/>
      <c r="BZ73" s="89"/>
      <c r="CA73" s="89"/>
      <c r="CB73" s="90"/>
      <c r="CC73" s="88"/>
      <c r="CD73" s="89"/>
      <c r="CE73" s="89"/>
      <c r="CF73" s="89"/>
      <c r="CG73" s="89"/>
      <c r="CH73" s="89"/>
      <c r="CI73" s="90"/>
      <c r="CJ73" s="88"/>
      <c r="CK73" s="89"/>
      <c r="CL73" s="89"/>
      <c r="CM73" s="89"/>
      <c r="CN73" s="89"/>
      <c r="CO73" s="89"/>
      <c r="CP73" s="90"/>
      <c r="CQ73" s="88"/>
      <c r="CR73" s="89"/>
      <c r="CS73" s="89"/>
      <c r="CT73" s="89"/>
      <c r="CU73" s="89"/>
      <c r="CV73" s="89"/>
      <c r="CW73" s="90"/>
      <c r="CX73" s="88"/>
      <c r="CY73" s="89"/>
      <c r="CZ73" s="89"/>
      <c r="DA73" s="89"/>
      <c r="DB73" s="89"/>
      <c r="DC73" s="89"/>
      <c r="DD73" s="90"/>
      <c r="DE73" s="171"/>
      <c r="DF73" s="172"/>
      <c r="DG73" s="172"/>
      <c r="DH73" s="172"/>
      <c r="DI73" s="172"/>
      <c r="DJ73" s="172"/>
      <c r="DK73" s="173"/>
      <c r="DL73" s="171"/>
      <c r="DM73" s="172"/>
      <c r="DN73" s="172"/>
      <c r="DO73" s="172"/>
      <c r="DP73" s="172"/>
      <c r="DQ73" s="172"/>
      <c r="DR73" s="173"/>
      <c r="DS73" s="24"/>
      <c r="DT73" s="22"/>
    </row>
    <row r="74" spans="1:124" ht="36.75" customHeight="1" x14ac:dyDescent="0.25">
      <c r="A74" s="154"/>
      <c r="B74" s="155" t="s">
        <v>69</v>
      </c>
      <c r="C74" s="154" t="s">
        <v>29</v>
      </c>
      <c r="D74" s="154">
        <v>1</v>
      </c>
      <c r="E74" s="156">
        <f>120000000*1.19</f>
        <v>142800000</v>
      </c>
      <c r="F74" s="156">
        <f>D74*E74</f>
        <v>142800000</v>
      </c>
      <c r="G74" s="112">
        <f>SUM(K75:DB75)</f>
        <v>132482700</v>
      </c>
      <c r="H74" s="114">
        <f t="shared" si="38"/>
        <v>0.92774999999999996</v>
      </c>
      <c r="I74" s="116">
        <v>1</v>
      </c>
      <c r="J74" s="94">
        <f>26</f>
        <v>26</v>
      </c>
      <c r="K74" s="85">
        <v>32953846.153846201</v>
      </c>
      <c r="L74" s="86"/>
      <c r="M74" s="86"/>
      <c r="N74" s="86"/>
      <c r="O74" s="86"/>
      <c r="P74" s="86"/>
      <c r="Q74" s="87"/>
      <c r="R74" s="85">
        <v>32953846.153846201</v>
      </c>
      <c r="S74" s="86"/>
      <c r="T74" s="86"/>
      <c r="U74" s="86"/>
      <c r="V74" s="86"/>
      <c r="W74" s="86"/>
      <c r="X74" s="87"/>
      <c r="Y74" s="85">
        <v>32953846.153846201</v>
      </c>
      <c r="Z74" s="86"/>
      <c r="AA74" s="86"/>
      <c r="AB74" s="86"/>
      <c r="AC74" s="86"/>
      <c r="AD74" s="86"/>
      <c r="AE74" s="87"/>
      <c r="AF74" s="85">
        <v>32953846.153846201</v>
      </c>
      <c r="AG74" s="86"/>
      <c r="AH74" s="86"/>
      <c r="AI74" s="86"/>
      <c r="AJ74" s="86"/>
      <c r="AK74" s="86"/>
      <c r="AL74" s="87"/>
      <c r="AM74" s="85">
        <v>10984615.384615401</v>
      </c>
      <c r="AN74" s="86"/>
      <c r="AO74" s="86"/>
      <c r="AP74" s="86"/>
      <c r="AQ74" s="86"/>
      <c r="AR74" s="86"/>
      <c r="AS74" s="87"/>
      <c r="AT74" s="88"/>
      <c r="AU74" s="89"/>
      <c r="AV74" s="89"/>
      <c r="AW74" s="89"/>
      <c r="AX74" s="89"/>
      <c r="AY74" s="89"/>
      <c r="AZ74" s="90"/>
      <c r="BA74" s="88"/>
      <c r="BB74" s="89"/>
      <c r="BC74" s="89"/>
      <c r="BD74" s="89"/>
      <c r="BE74" s="89"/>
      <c r="BF74" s="89"/>
      <c r="BG74" s="90"/>
      <c r="BH74" s="88"/>
      <c r="BI74" s="89"/>
      <c r="BJ74" s="89"/>
      <c r="BK74" s="89"/>
      <c r="BL74" s="89"/>
      <c r="BM74" s="89"/>
      <c r="BN74" s="90"/>
      <c r="BO74" s="88"/>
      <c r="BP74" s="89"/>
      <c r="BQ74" s="89"/>
      <c r="BR74" s="89"/>
      <c r="BS74" s="89"/>
      <c r="BT74" s="89"/>
      <c r="BU74" s="90"/>
      <c r="BV74" s="88"/>
      <c r="BW74" s="89"/>
      <c r="BX74" s="89"/>
      <c r="BY74" s="89"/>
      <c r="BZ74" s="89"/>
      <c r="CA74" s="89"/>
      <c r="CB74" s="90"/>
      <c r="CC74" s="88"/>
      <c r="CD74" s="89"/>
      <c r="CE74" s="89"/>
      <c r="CF74" s="89"/>
      <c r="CG74" s="89"/>
      <c r="CH74" s="89"/>
      <c r="CI74" s="90"/>
      <c r="CJ74" s="88"/>
      <c r="CK74" s="89"/>
      <c r="CL74" s="89"/>
      <c r="CM74" s="89"/>
      <c r="CN74" s="89"/>
      <c r="CO74" s="89"/>
      <c r="CP74" s="90"/>
      <c r="CQ74" s="88"/>
      <c r="CR74" s="89"/>
      <c r="CS74" s="89"/>
      <c r="CT74" s="89"/>
      <c r="CU74" s="89"/>
      <c r="CV74" s="89"/>
      <c r="CW74" s="90"/>
      <c r="CX74" s="85">
        <f>($F$74-SUM($K$75:$CW$75))</f>
        <v>10317300</v>
      </c>
      <c r="CY74" s="86"/>
      <c r="CZ74" s="86"/>
      <c r="DA74" s="86"/>
      <c r="DB74" s="86"/>
      <c r="DC74" s="86"/>
      <c r="DD74" s="86"/>
      <c r="DE74" s="171"/>
      <c r="DF74" s="172"/>
      <c r="DG74" s="172"/>
      <c r="DH74" s="172"/>
      <c r="DI74" s="172"/>
      <c r="DJ74" s="172"/>
      <c r="DK74" s="173"/>
      <c r="DL74" s="171"/>
      <c r="DM74" s="172"/>
      <c r="DN74" s="172"/>
      <c r="DO74" s="172"/>
      <c r="DP74" s="172"/>
      <c r="DQ74" s="172"/>
      <c r="DR74" s="173"/>
      <c r="DS74" s="21">
        <f>+SUM(K75:CW75)+CX74</f>
        <v>142800000</v>
      </c>
      <c r="DT74" s="22">
        <f>+DS74-F74</f>
        <v>0</v>
      </c>
    </row>
    <row r="75" spans="1:124" ht="44.25" customHeight="1" x14ac:dyDescent="0.25">
      <c r="A75" s="154"/>
      <c r="B75" s="155"/>
      <c r="C75" s="154"/>
      <c r="D75" s="154"/>
      <c r="E75" s="156"/>
      <c r="F75" s="156"/>
      <c r="G75" s="113"/>
      <c r="H75" s="115"/>
      <c r="I75" s="117"/>
      <c r="J75" s="95"/>
      <c r="K75" s="176">
        <f>0.63875*$F$74/9</f>
        <v>10134833.333333334</v>
      </c>
      <c r="L75" s="177"/>
      <c r="M75" s="177"/>
      <c r="N75" s="177"/>
      <c r="O75" s="177"/>
      <c r="P75" s="177"/>
      <c r="Q75" s="178"/>
      <c r="R75" s="176">
        <f t="shared" ref="R75" si="50">0.63875*$F$74/9</f>
        <v>10134833.333333334</v>
      </c>
      <c r="S75" s="177"/>
      <c r="T75" s="177"/>
      <c r="U75" s="177"/>
      <c r="V75" s="177"/>
      <c r="W75" s="177"/>
      <c r="X75" s="178"/>
      <c r="Y75" s="176">
        <f t="shared" ref="Y75" si="51">0.63875*$F$74/9</f>
        <v>10134833.333333334</v>
      </c>
      <c r="Z75" s="177"/>
      <c r="AA75" s="177"/>
      <c r="AB75" s="177"/>
      <c r="AC75" s="177"/>
      <c r="AD75" s="177"/>
      <c r="AE75" s="178"/>
      <c r="AF75" s="176">
        <f t="shared" ref="AF75" si="52">0.63875*$F$74/9</f>
        <v>10134833.333333334</v>
      </c>
      <c r="AG75" s="177"/>
      <c r="AH75" s="177"/>
      <c r="AI75" s="177"/>
      <c r="AJ75" s="177"/>
      <c r="AK75" s="177"/>
      <c r="AL75" s="178"/>
      <c r="AM75" s="176">
        <f t="shared" ref="AM75" si="53">0.63875*$F$74/9</f>
        <v>10134833.333333334</v>
      </c>
      <c r="AN75" s="177"/>
      <c r="AO75" s="177"/>
      <c r="AP75" s="177"/>
      <c r="AQ75" s="177"/>
      <c r="AR75" s="177"/>
      <c r="AS75" s="178"/>
      <c r="AT75" s="176">
        <f t="shared" ref="AT75" si="54">0.63875*$F$74/9</f>
        <v>10134833.333333334</v>
      </c>
      <c r="AU75" s="177"/>
      <c r="AV75" s="177"/>
      <c r="AW75" s="177"/>
      <c r="AX75" s="177"/>
      <c r="AY75" s="177"/>
      <c r="AZ75" s="178"/>
      <c r="BA75" s="176">
        <f t="shared" ref="BA75" si="55">0.63875*$F$74/9</f>
        <v>10134833.333333334</v>
      </c>
      <c r="BB75" s="177"/>
      <c r="BC75" s="177"/>
      <c r="BD75" s="177"/>
      <c r="BE75" s="177"/>
      <c r="BF75" s="177"/>
      <c r="BG75" s="178"/>
      <c r="BH75" s="176">
        <f t="shared" ref="BH75:BO75" si="56">0.63875*$F$74/9</f>
        <v>10134833.333333334</v>
      </c>
      <c r="BI75" s="177"/>
      <c r="BJ75" s="177"/>
      <c r="BK75" s="177"/>
      <c r="BL75" s="177"/>
      <c r="BM75" s="177"/>
      <c r="BN75" s="178"/>
      <c r="BO75" s="176">
        <f t="shared" si="56"/>
        <v>10134833.333333334</v>
      </c>
      <c r="BP75" s="177"/>
      <c r="BQ75" s="177"/>
      <c r="BR75" s="177"/>
      <c r="BS75" s="177"/>
      <c r="BT75" s="177"/>
      <c r="BU75" s="178"/>
      <c r="BV75" s="176">
        <f>($F$74-SUM($K$75:$BU$75))/5</f>
        <v>10317300</v>
      </c>
      <c r="BW75" s="177"/>
      <c r="BX75" s="177"/>
      <c r="BY75" s="177"/>
      <c r="BZ75" s="177"/>
      <c r="CA75" s="177"/>
      <c r="CB75" s="178"/>
      <c r="CC75" s="176">
        <f t="shared" ref="CC75" si="57">($F$74-SUM($K$75:$BU$75))/5</f>
        <v>10317300</v>
      </c>
      <c r="CD75" s="177"/>
      <c r="CE75" s="177"/>
      <c r="CF75" s="177"/>
      <c r="CG75" s="177"/>
      <c r="CH75" s="177"/>
      <c r="CI75" s="178"/>
      <c r="CJ75" s="176">
        <f t="shared" ref="CJ75" si="58">($F$74-SUM($K$75:$BU$75))/5</f>
        <v>10317300</v>
      </c>
      <c r="CK75" s="177"/>
      <c r="CL75" s="177"/>
      <c r="CM75" s="177"/>
      <c r="CN75" s="177"/>
      <c r="CO75" s="177"/>
      <c r="CP75" s="178"/>
      <c r="CQ75" s="176">
        <f>($F$74-SUM($K$75:$BU$75))/5</f>
        <v>10317300</v>
      </c>
      <c r="CR75" s="177"/>
      <c r="CS75" s="177"/>
      <c r="CT75" s="177"/>
      <c r="CU75" s="177"/>
      <c r="CV75" s="177"/>
      <c r="CW75" s="178"/>
      <c r="CX75" s="88"/>
      <c r="CY75" s="89"/>
      <c r="CZ75" s="89"/>
      <c r="DA75" s="89"/>
      <c r="DB75" s="89"/>
      <c r="DC75" s="89"/>
      <c r="DD75" s="90"/>
      <c r="DE75" s="171"/>
      <c r="DF75" s="172"/>
      <c r="DG75" s="172"/>
      <c r="DH75" s="172"/>
      <c r="DI75" s="172"/>
      <c r="DJ75" s="172"/>
      <c r="DK75" s="173"/>
      <c r="DL75" s="171"/>
      <c r="DM75" s="172"/>
      <c r="DN75" s="172"/>
      <c r="DO75" s="172"/>
      <c r="DP75" s="172"/>
      <c r="DQ75" s="172"/>
      <c r="DR75" s="173"/>
      <c r="DS75" s="21"/>
      <c r="DT75" s="22"/>
    </row>
    <row r="76" spans="1:124" x14ac:dyDescent="0.25">
      <c r="A76" s="18"/>
      <c r="B76" s="153" t="s">
        <v>30</v>
      </c>
      <c r="C76" s="153"/>
      <c r="D76" s="153"/>
      <c r="E76" s="153"/>
      <c r="F76" s="23">
        <f>SUM(F74)</f>
        <v>142800000</v>
      </c>
      <c r="G76" s="48">
        <f>ROUND(SUM(G74),0)</f>
        <v>132482700</v>
      </c>
      <c r="H76" s="63"/>
      <c r="I76" s="20"/>
      <c r="J76" s="72"/>
      <c r="K76" s="88"/>
      <c r="L76" s="89"/>
      <c r="M76" s="89"/>
      <c r="N76" s="89"/>
      <c r="O76" s="89"/>
      <c r="P76" s="89"/>
      <c r="Q76" s="90"/>
      <c r="R76" s="88"/>
      <c r="S76" s="89"/>
      <c r="T76" s="89"/>
      <c r="U76" s="89"/>
      <c r="V76" s="89"/>
      <c r="W76" s="89"/>
      <c r="X76" s="90"/>
      <c r="Y76" s="88"/>
      <c r="Z76" s="89"/>
      <c r="AA76" s="89"/>
      <c r="AB76" s="89"/>
      <c r="AC76" s="89"/>
      <c r="AD76" s="89"/>
      <c r="AE76" s="90"/>
      <c r="AF76" s="88"/>
      <c r="AG76" s="89"/>
      <c r="AH76" s="89"/>
      <c r="AI76" s="89"/>
      <c r="AJ76" s="89"/>
      <c r="AK76" s="89"/>
      <c r="AL76" s="90"/>
      <c r="AM76" s="88"/>
      <c r="AN76" s="89"/>
      <c r="AO76" s="89"/>
      <c r="AP76" s="89"/>
      <c r="AQ76" s="89"/>
      <c r="AR76" s="89"/>
      <c r="AS76" s="90"/>
      <c r="AT76" s="88"/>
      <c r="AU76" s="89"/>
      <c r="AV76" s="89"/>
      <c r="AW76" s="89"/>
      <c r="AX76" s="89"/>
      <c r="AY76" s="89"/>
      <c r="AZ76" s="90"/>
      <c r="BA76" s="88"/>
      <c r="BB76" s="89"/>
      <c r="BC76" s="89"/>
      <c r="BD76" s="89"/>
      <c r="BE76" s="89"/>
      <c r="BF76" s="89"/>
      <c r="BG76" s="90"/>
      <c r="BH76" s="88"/>
      <c r="BI76" s="89"/>
      <c r="BJ76" s="89"/>
      <c r="BK76" s="89"/>
      <c r="BL76" s="89"/>
      <c r="BM76" s="89"/>
      <c r="BN76" s="90"/>
      <c r="BO76" s="88"/>
      <c r="BP76" s="89"/>
      <c r="BQ76" s="89"/>
      <c r="BR76" s="89"/>
      <c r="BS76" s="89"/>
      <c r="BT76" s="89"/>
      <c r="BU76" s="90"/>
      <c r="BV76" s="88"/>
      <c r="BW76" s="89"/>
      <c r="BX76" s="89"/>
      <c r="BY76" s="89"/>
      <c r="BZ76" s="89"/>
      <c r="CA76" s="89"/>
      <c r="CB76" s="90"/>
      <c r="CC76" s="88"/>
      <c r="CD76" s="89"/>
      <c r="CE76" s="89"/>
      <c r="CF76" s="89"/>
      <c r="CG76" s="89"/>
      <c r="CH76" s="89"/>
      <c r="CI76" s="90"/>
      <c r="CJ76" s="88"/>
      <c r="CK76" s="89"/>
      <c r="CL76" s="89"/>
      <c r="CM76" s="89"/>
      <c r="CN76" s="89"/>
      <c r="CO76" s="89"/>
      <c r="CP76" s="90"/>
      <c r="CQ76" s="88"/>
      <c r="CR76" s="89"/>
      <c r="CS76" s="89"/>
      <c r="CT76" s="89"/>
      <c r="CU76" s="89"/>
      <c r="CV76" s="89"/>
      <c r="CW76" s="90"/>
      <c r="CX76" s="88"/>
      <c r="CY76" s="89"/>
      <c r="CZ76" s="89"/>
      <c r="DA76" s="89"/>
      <c r="DB76" s="89"/>
      <c r="DC76" s="89"/>
      <c r="DD76" s="90"/>
      <c r="DE76" s="171"/>
      <c r="DF76" s="172"/>
      <c r="DG76" s="172"/>
      <c r="DH76" s="172"/>
      <c r="DI76" s="172"/>
      <c r="DJ76" s="172"/>
      <c r="DK76" s="173"/>
      <c r="DL76" s="171"/>
      <c r="DM76" s="172"/>
      <c r="DN76" s="172"/>
      <c r="DO76" s="172"/>
      <c r="DP76" s="172"/>
      <c r="DQ76" s="172"/>
      <c r="DR76" s="173"/>
      <c r="DS76" s="21"/>
      <c r="DT76" s="22"/>
    </row>
    <row r="77" spans="1:124" x14ac:dyDescent="0.25">
      <c r="A77" s="18"/>
      <c r="B77" s="153"/>
      <c r="C77" s="153"/>
      <c r="D77" s="153"/>
      <c r="E77" s="153"/>
      <c r="F77" s="19"/>
      <c r="G77" s="47"/>
      <c r="H77" s="25"/>
      <c r="I77" s="20"/>
      <c r="J77" s="72"/>
      <c r="K77" s="88"/>
      <c r="L77" s="89"/>
      <c r="M77" s="89"/>
      <c r="N77" s="89"/>
      <c r="O77" s="89"/>
      <c r="P77" s="89"/>
      <c r="Q77" s="90"/>
      <c r="R77" s="88"/>
      <c r="S77" s="89"/>
      <c r="T77" s="89"/>
      <c r="U77" s="89"/>
      <c r="V77" s="89"/>
      <c r="W77" s="89"/>
      <c r="X77" s="90"/>
      <c r="Y77" s="88"/>
      <c r="Z77" s="89"/>
      <c r="AA77" s="89"/>
      <c r="AB77" s="89"/>
      <c r="AC77" s="89"/>
      <c r="AD77" s="89"/>
      <c r="AE77" s="90"/>
      <c r="AF77" s="88"/>
      <c r="AG77" s="89"/>
      <c r="AH77" s="89"/>
      <c r="AI77" s="89"/>
      <c r="AJ77" s="89"/>
      <c r="AK77" s="89"/>
      <c r="AL77" s="90"/>
      <c r="AM77" s="88"/>
      <c r="AN77" s="89"/>
      <c r="AO77" s="89"/>
      <c r="AP77" s="89"/>
      <c r="AQ77" s="89"/>
      <c r="AR77" s="89"/>
      <c r="AS77" s="90"/>
      <c r="AT77" s="88"/>
      <c r="AU77" s="89"/>
      <c r="AV77" s="89"/>
      <c r="AW77" s="89"/>
      <c r="AX77" s="89"/>
      <c r="AY77" s="89"/>
      <c r="AZ77" s="90"/>
      <c r="BA77" s="88"/>
      <c r="BB77" s="89"/>
      <c r="BC77" s="89"/>
      <c r="BD77" s="89"/>
      <c r="BE77" s="89"/>
      <c r="BF77" s="89"/>
      <c r="BG77" s="90"/>
      <c r="BH77" s="88"/>
      <c r="BI77" s="89"/>
      <c r="BJ77" s="89"/>
      <c r="BK77" s="89"/>
      <c r="BL77" s="89"/>
      <c r="BM77" s="89"/>
      <c r="BN77" s="90"/>
      <c r="BO77" s="88"/>
      <c r="BP77" s="89"/>
      <c r="BQ77" s="89"/>
      <c r="BR77" s="89"/>
      <c r="BS77" s="89"/>
      <c r="BT77" s="89"/>
      <c r="BU77" s="90"/>
      <c r="BV77" s="88"/>
      <c r="BW77" s="89"/>
      <c r="BX77" s="89"/>
      <c r="BY77" s="89"/>
      <c r="BZ77" s="89"/>
      <c r="CA77" s="89"/>
      <c r="CB77" s="90"/>
      <c r="CC77" s="88"/>
      <c r="CD77" s="89"/>
      <c r="CE77" s="89"/>
      <c r="CF77" s="89"/>
      <c r="CG77" s="89"/>
      <c r="CH77" s="89"/>
      <c r="CI77" s="90"/>
      <c r="CJ77" s="88"/>
      <c r="CK77" s="89"/>
      <c r="CL77" s="89"/>
      <c r="CM77" s="89"/>
      <c r="CN77" s="89"/>
      <c r="CO77" s="89"/>
      <c r="CP77" s="90"/>
      <c r="CQ77" s="88"/>
      <c r="CR77" s="89"/>
      <c r="CS77" s="89"/>
      <c r="CT77" s="89"/>
      <c r="CU77" s="89"/>
      <c r="CV77" s="89"/>
      <c r="CW77" s="90"/>
      <c r="CX77" s="88"/>
      <c r="CY77" s="89"/>
      <c r="CZ77" s="89"/>
      <c r="DA77" s="89"/>
      <c r="DB77" s="89"/>
      <c r="DC77" s="89"/>
      <c r="DD77" s="90"/>
      <c r="DE77" s="171"/>
      <c r="DF77" s="172"/>
      <c r="DG77" s="172"/>
      <c r="DH77" s="172"/>
      <c r="DI77" s="172"/>
      <c r="DJ77" s="172"/>
      <c r="DK77" s="173"/>
      <c r="DL77" s="171"/>
      <c r="DM77" s="172"/>
      <c r="DN77" s="172"/>
      <c r="DO77" s="172"/>
      <c r="DP77" s="172"/>
      <c r="DQ77" s="172"/>
      <c r="DR77" s="173"/>
      <c r="DS77" s="21"/>
      <c r="DT77" s="22"/>
    </row>
    <row r="78" spans="1:124" x14ac:dyDescent="0.25">
      <c r="A78" s="147"/>
      <c r="B78" s="147" t="s">
        <v>31</v>
      </c>
      <c r="C78" s="147" t="s">
        <v>29</v>
      </c>
      <c r="D78" s="147">
        <v>1</v>
      </c>
      <c r="E78" s="149">
        <v>24197633</v>
      </c>
      <c r="F78" s="151">
        <f>E78*D78</f>
        <v>24197633</v>
      </c>
      <c r="G78" s="112">
        <f>ROUND(SUM(K79:DB79),0)</f>
        <v>12601481</v>
      </c>
      <c r="H78" s="114">
        <f t="shared" ref="H78" si="59">G78/F78</f>
        <v>0.52077329216456836</v>
      </c>
      <c r="I78" s="116">
        <v>1</v>
      </c>
      <c r="J78" s="107">
        <v>83</v>
      </c>
      <c r="K78" s="85">
        <f t="shared" ref="K78" si="60">$F$78/14</f>
        <v>1728402.357142857</v>
      </c>
      <c r="L78" s="86"/>
      <c r="M78" s="86"/>
      <c r="N78" s="86"/>
      <c r="O78" s="86"/>
      <c r="P78" s="86"/>
      <c r="Q78" s="87"/>
      <c r="R78" s="85">
        <f t="shared" ref="R78" si="61">$F$78/14</f>
        <v>1728402.357142857</v>
      </c>
      <c r="S78" s="86"/>
      <c r="T78" s="86"/>
      <c r="U78" s="86"/>
      <c r="V78" s="86"/>
      <c r="W78" s="86"/>
      <c r="X78" s="87"/>
      <c r="Y78" s="85">
        <f t="shared" ref="Y78" si="62">$F$78/14</f>
        <v>1728402.357142857</v>
      </c>
      <c r="Z78" s="86"/>
      <c r="AA78" s="86"/>
      <c r="AB78" s="86"/>
      <c r="AC78" s="86"/>
      <c r="AD78" s="86"/>
      <c r="AE78" s="87"/>
      <c r="AF78" s="85">
        <f t="shared" ref="AF78" si="63">$F$78/14</f>
        <v>1728402.357142857</v>
      </c>
      <c r="AG78" s="86"/>
      <c r="AH78" s="86"/>
      <c r="AI78" s="86"/>
      <c r="AJ78" s="86"/>
      <c r="AK78" s="86"/>
      <c r="AL78" s="87"/>
      <c r="AM78" s="85">
        <f t="shared" ref="AM78" si="64">$F$78/14</f>
        <v>1728402.357142857</v>
      </c>
      <c r="AN78" s="86"/>
      <c r="AO78" s="86"/>
      <c r="AP78" s="86"/>
      <c r="AQ78" s="86"/>
      <c r="AR78" s="86"/>
      <c r="AS78" s="87"/>
      <c r="AT78" s="85">
        <f t="shared" ref="AT78" si="65">$F$78/14</f>
        <v>1728402.357142857</v>
      </c>
      <c r="AU78" s="86"/>
      <c r="AV78" s="86"/>
      <c r="AW78" s="86"/>
      <c r="AX78" s="86"/>
      <c r="AY78" s="86"/>
      <c r="AZ78" s="87"/>
      <c r="BA78" s="85">
        <f t="shared" ref="BA78" si="66">$F$78/14</f>
        <v>1728402.357142857</v>
      </c>
      <c r="BB78" s="86"/>
      <c r="BC78" s="86"/>
      <c r="BD78" s="86"/>
      <c r="BE78" s="86"/>
      <c r="BF78" s="86"/>
      <c r="BG78" s="87"/>
      <c r="BH78" s="85">
        <f t="shared" ref="BH78" si="67">$F$78/14</f>
        <v>1728402.357142857</v>
      </c>
      <c r="BI78" s="86"/>
      <c r="BJ78" s="86"/>
      <c r="BK78" s="86"/>
      <c r="BL78" s="86"/>
      <c r="BM78" s="86"/>
      <c r="BN78" s="87"/>
      <c r="BO78" s="85">
        <f t="shared" ref="BO78" si="68">$F$78/14</f>
        <v>1728402.357142857</v>
      </c>
      <c r="BP78" s="86"/>
      <c r="BQ78" s="86"/>
      <c r="BR78" s="86"/>
      <c r="BS78" s="86"/>
      <c r="BT78" s="86"/>
      <c r="BU78" s="87"/>
      <c r="BV78" s="85">
        <f t="shared" ref="BV78" si="69">$F$78/14</f>
        <v>1728402.357142857</v>
      </c>
      <c r="BW78" s="86"/>
      <c r="BX78" s="86"/>
      <c r="BY78" s="86"/>
      <c r="BZ78" s="86"/>
      <c r="CA78" s="86"/>
      <c r="CB78" s="87"/>
      <c r="CC78" s="85">
        <f t="shared" ref="CC78" si="70">$F$78/14</f>
        <v>1728402.357142857</v>
      </c>
      <c r="CD78" s="86"/>
      <c r="CE78" s="86"/>
      <c r="CF78" s="86"/>
      <c r="CG78" s="86"/>
      <c r="CH78" s="86"/>
      <c r="CI78" s="87"/>
      <c r="CJ78" s="85">
        <f t="shared" ref="CJ78:CQ78" si="71">$F$78/14</f>
        <v>1728402.357142857</v>
      </c>
      <c r="CK78" s="86"/>
      <c r="CL78" s="86"/>
      <c r="CM78" s="86"/>
      <c r="CN78" s="86"/>
      <c r="CO78" s="86"/>
      <c r="CP78" s="87"/>
      <c r="CQ78" s="85">
        <f t="shared" si="71"/>
        <v>1728402.357142857</v>
      </c>
      <c r="CR78" s="86"/>
      <c r="CS78" s="86"/>
      <c r="CT78" s="86"/>
      <c r="CU78" s="86"/>
      <c r="CV78" s="86"/>
      <c r="CW78" s="87"/>
      <c r="CX78" s="85">
        <f>($F$78-SUM($K$79:$CW$79))/3</f>
        <v>3865383.8369666673</v>
      </c>
      <c r="CY78" s="86"/>
      <c r="CZ78" s="86"/>
      <c r="DA78" s="86"/>
      <c r="DB78" s="86"/>
      <c r="DC78" s="86"/>
      <c r="DD78" s="86"/>
      <c r="DE78" s="85">
        <f t="shared" ref="DE78" si="72">($F$78-SUM($K$79:$CW$79))/3</f>
        <v>3865383.8369666673</v>
      </c>
      <c r="DF78" s="86"/>
      <c r="DG78" s="86"/>
      <c r="DH78" s="86"/>
      <c r="DI78" s="86"/>
      <c r="DJ78" s="86"/>
      <c r="DK78" s="86"/>
      <c r="DL78" s="85">
        <f t="shared" ref="DL78" si="73">($F$78-SUM($K$79:$CW$79))/3</f>
        <v>3865383.8369666673</v>
      </c>
      <c r="DM78" s="86"/>
      <c r="DN78" s="86"/>
      <c r="DO78" s="86"/>
      <c r="DP78" s="86"/>
      <c r="DQ78" s="86"/>
      <c r="DR78" s="86"/>
      <c r="DS78" s="43">
        <f>+SUM(K79:CP79)+SUM(CQ78:DR78)</f>
        <v>24969785.357142858</v>
      </c>
      <c r="DT78" s="22">
        <f>+DS78-F78</f>
        <v>772152.35714285821</v>
      </c>
    </row>
    <row r="79" spans="1:124" x14ac:dyDescent="0.25">
      <c r="A79" s="148"/>
      <c r="B79" s="148"/>
      <c r="C79" s="148"/>
      <c r="D79" s="148"/>
      <c r="E79" s="150"/>
      <c r="F79" s="152"/>
      <c r="G79" s="113"/>
      <c r="H79" s="115"/>
      <c r="I79" s="117"/>
      <c r="J79" s="108"/>
      <c r="K79" s="176">
        <f>0.3627*$F$78/9</f>
        <v>975164.60990000004</v>
      </c>
      <c r="L79" s="177"/>
      <c r="M79" s="177"/>
      <c r="N79" s="177"/>
      <c r="O79" s="177"/>
      <c r="P79" s="177"/>
      <c r="Q79" s="178"/>
      <c r="R79" s="176">
        <f t="shared" ref="R79" si="74">0.3627*$F$78/9</f>
        <v>975164.60990000004</v>
      </c>
      <c r="S79" s="177"/>
      <c r="T79" s="177"/>
      <c r="U79" s="177"/>
      <c r="V79" s="177"/>
      <c r="W79" s="177"/>
      <c r="X79" s="178"/>
      <c r="Y79" s="176">
        <f t="shared" ref="Y79" si="75">0.3627*$F$78/9</f>
        <v>975164.60990000004</v>
      </c>
      <c r="Z79" s="177"/>
      <c r="AA79" s="177"/>
      <c r="AB79" s="177"/>
      <c r="AC79" s="177"/>
      <c r="AD79" s="177"/>
      <c r="AE79" s="178"/>
      <c r="AF79" s="176">
        <f t="shared" ref="AF79" si="76">0.3627*$F$78/9</f>
        <v>975164.60990000004</v>
      </c>
      <c r="AG79" s="177"/>
      <c r="AH79" s="177"/>
      <c r="AI79" s="177"/>
      <c r="AJ79" s="177"/>
      <c r="AK79" s="177"/>
      <c r="AL79" s="178"/>
      <c r="AM79" s="176">
        <f t="shared" ref="AM79" si="77">0.3627*$F$78/9</f>
        <v>975164.60990000004</v>
      </c>
      <c r="AN79" s="177"/>
      <c r="AO79" s="177"/>
      <c r="AP79" s="177"/>
      <c r="AQ79" s="177"/>
      <c r="AR79" s="177"/>
      <c r="AS79" s="178"/>
      <c r="AT79" s="176">
        <f t="shared" ref="AT79" si="78">0.3627*$F$78/9</f>
        <v>975164.60990000004</v>
      </c>
      <c r="AU79" s="177"/>
      <c r="AV79" s="177"/>
      <c r="AW79" s="177"/>
      <c r="AX79" s="177"/>
      <c r="AY79" s="177"/>
      <c r="AZ79" s="178"/>
      <c r="BA79" s="176">
        <f t="shared" ref="BA79" si="79">0.3627*$F$78/9</f>
        <v>975164.60990000004</v>
      </c>
      <c r="BB79" s="177"/>
      <c r="BC79" s="177"/>
      <c r="BD79" s="177"/>
      <c r="BE79" s="177"/>
      <c r="BF79" s="177"/>
      <c r="BG79" s="178"/>
      <c r="BH79" s="176">
        <f t="shared" ref="BH79:BO79" si="80">0.3627*$F$78/9</f>
        <v>975164.60990000004</v>
      </c>
      <c r="BI79" s="177"/>
      <c r="BJ79" s="177"/>
      <c r="BK79" s="177"/>
      <c r="BL79" s="177"/>
      <c r="BM79" s="177"/>
      <c r="BN79" s="178"/>
      <c r="BO79" s="176">
        <f t="shared" si="80"/>
        <v>975164.60990000004</v>
      </c>
      <c r="BP79" s="177"/>
      <c r="BQ79" s="177"/>
      <c r="BR79" s="177"/>
      <c r="BS79" s="177"/>
      <c r="BT79" s="177"/>
      <c r="BU79" s="178"/>
      <c r="BV79" s="176">
        <f>3825000/4</f>
        <v>956250</v>
      </c>
      <c r="BW79" s="177"/>
      <c r="BX79" s="177"/>
      <c r="BY79" s="177"/>
      <c r="BZ79" s="177"/>
      <c r="CA79" s="177"/>
      <c r="CB79" s="178"/>
      <c r="CC79" s="176">
        <f t="shared" ref="CC79" si="81">3825000/4</f>
        <v>956250</v>
      </c>
      <c r="CD79" s="177"/>
      <c r="CE79" s="177"/>
      <c r="CF79" s="177"/>
      <c r="CG79" s="177"/>
      <c r="CH79" s="177"/>
      <c r="CI79" s="178"/>
      <c r="CJ79" s="176">
        <f t="shared" ref="CJ79" si="82">3825000/4</f>
        <v>956250</v>
      </c>
      <c r="CK79" s="177"/>
      <c r="CL79" s="177"/>
      <c r="CM79" s="177"/>
      <c r="CN79" s="177"/>
      <c r="CO79" s="177"/>
      <c r="CP79" s="178"/>
      <c r="CQ79" s="176">
        <f t="shared" ref="CQ79" si="83">3825000/4</f>
        <v>956250</v>
      </c>
      <c r="CR79" s="177"/>
      <c r="CS79" s="177"/>
      <c r="CT79" s="177"/>
      <c r="CU79" s="177"/>
      <c r="CV79" s="177"/>
      <c r="CW79" s="178"/>
      <c r="CX79" s="88"/>
      <c r="CY79" s="89"/>
      <c r="CZ79" s="89"/>
      <c r="DA79" s="89"/>
      <c r="DB79" s="89"/>
      <c r="DC79" s="89"/>
      <c r="DD79" s="90"/>
      <c r="DE79" s="171"/>
      <c r="DF79" s="172"/>
      <c r="DG79" s="172"/>
      <c r="DH79" s="172"/>
      <c r="DI79" s="172"/>
      <c r="DJ79" s="172"/>
      <c r="DK79" s="173"/>
      <c r="DL79" s="171"/>
      <c r="DM79" s="172"/>
      <c r="DN79" s="172"/>
      <c r="DO79" s="172"/>
      <c r="DP79" s="172"/>
      <c r="DQ79" s="172"/>
      <c r="DR79" s="173"/>
      <c r="DS79" s="43"/>
      <c r="DT79" s="22"/>
    </row>
    <row r="80" spans="1:124" x14ac:dyDescent="0.25">
      <c r="A80" s="147"/>
      <c r="B80" s="147" t="s">
        <v>32</v>
      </c>
      <c r="C80" s="147" t="s">
        <v>29</v>
      </c>
      <c r="D80" s="147">
        <v>1</v>
      </c>
      <c r="E80" s="149">
        <v>28715200</v>
      </c>
      <c r="F80" s="151">
        <f>E80*D80</f>
        <v>28715200</v>
      </c>
      <c r="G80" s="112">
        <f>ROUND(SUM(K81:DB81),0)</f>
        <v>16658968</v>
      </c>
      <c r="H80" s="114">
        <f t="shared" ref="H80" si="84">G80/F80</f>
        <v>0.58014459241098792</v>
      </c>
      <c r="I80" s="116">
        <v>1</v>
      </c>
      <c r="J80" s="107">
        <v>83</v>
      </c>
      <c r="K80" s="85">
        <f>$F$80/14</f>
        <v>2051085.7142857143</v>
      </c>
      <c r="L80" s="86"/>
      <c r="M80" s="86"/>
      <c r="N80" s="86"/>
      <c r="O80" s="86"/>
      <c r="P80" s="86"/>
      <c r="Q80" s="87"/>
      <c r="R80" s="85">
        <f t="shared" ref="R80" si="85">$F$80/14</f>
        <v>2051085.7142857143</v>
      </c>
      <c r="S80" s="86"/>
      <c r="T80" s="86"/>
      <c r="U80" s="86"/>
      <c r="V80" s="86"/>
      <c r="W80" s="86"/>
      <c r="X80" s="87"/>
      <c r="Y80" s="85">
        <f t="shared" ref="Y80" si="86">$F$80/14</f>
        <v>2051085.7142857143</v>
      </c>
      <c r="Z80" s="86"/>
      <c r="AA80" s="86"/>
      <c r="AB80" s="86"/>
      <c r="AC80" s="86"/>
      <c r="AD80" s="86"/>
      <c r="AE80" s="87"/>
      <c r="AF80" s="85">
        <f t="shared" ref="AF80" si="87">$F$80/14</f>
        <v>2051085.7142857143</v>
      </c>
      <c r="AG80" s="86"/>
      <c r="AH80" s="86"/>
      <c r="AI80" s="86"/>
      <c r="AJ80" s="86"/>
      <c r="AK80" s="86"/>
      <c r="AL80" s="87"/>
      <c r="AM80" s="85">
        <f t="shared" ref="AM80" si="88">$F$80/14</f>
        <v>2051085.7142857143</v>
      </c>
      <c r="AN80" s="86"/>
      <c r="AO80" s="86"/>
      <c r="AP80" s="86"/>
      <c r="AQ80" s="86"/>
      <c r="AR80" s="86"/>
      <c r="AS80" s="87"/>
      <c r="AT80" s="85">
        <f t="shared" ref="AT80" si="89">$F$80/14</f>
        <v>2051085.7142857143</v>
      </c>
      <c r="AU80" s="86"/>
      <c r="AV80" s="86"/>
      <c r="AW80" s="86"/>
      <c r="AX80" s="86"/>
      <c r="AY80" s="86"/>
      <c r="AZ80" s="87"/>
      <c r="BA80" s="85">
        <f t="shared" ref="BA80" si="90">$F$80/14</f>
        <v>2051085.7142857143</v>
      </c>
      <c r="BB80" s="86"/>
      <c r="BC80" s="86"/>
      <c r="BD80" s="86"/>
      <c r="BE80" s="86"/>
      <c r="BF80" s="86"/>
      <c r="BG80" s="87"/>
      <c r="BH80" s="85">
        <f t="shared" ref="BH80" si="91">$F$80/14</f>
        <v>2051085.7142857143</v>
      </c>
      <c r="BI80" s="86"/>
      <c r="BJ80" s="86"/>
      <c r="BK80" s="86"/>
      <c r="BL80" s="86"/>
      <c r="BM80" s="86"/>
      <c r="BN80" s="87"/>
      <c r="BO80" s="85">
        <f t="shared" ref="BO80" si="92">$F$80/14</f>
        <v>2051085.7142857143</v>
      </c>
      <c r="BP80" s="86"/>
      <c r="BQ80" s="86"/>
      <c r="BR80" s="86"/>
      <c r="BS80" s="86"/>
      <c r="BT80" s="86"/>
      <c r="BU80" s="87"/>
      <c r="BV80" s="85">
        <f>$F$80/14</f>
        <v>2051085.7142857143</v>
      </c>
      <c r="BW80" s="86"/>
      <c r="BX80" s="86"/>
      <c r="BY80" s="86"/>
      <c r="BZ80" s="86"/>
      <c r="CA80" s="86"/>
      <c r="CB80" s="87"/>
      <c r="CC80" s="85">
        <f t="shared" ref="CC80" si="93">$F$80/14</f>
        <v>2051085.7142857143</v>
      </c>
      <c r="CD80" s="86"/>
      <c r="CE80" s="86"/>
      <c r="CF80" s="86"/>
      <c r="CG80" s="86"/>
      <c r="CH80" s="86"/>
      <c r="CI80" s="87"/>
      <c r="CJ80" s="85">
        <f>$F$80/14</f>
        <v>2051085.7142857143</v>
      </c>
      <c r="CK80" s="86"/>
      <c r="CL80" s="86"/>
      <c r="CM80" s="86"/>
      <c r="CN80" s="86"/>
      <c r="CO80" s="86"/>
      <c r="CP80" s="87"/>
      <c r="CQ80" s="85">
        <f>$F$80/14</f>
        <v>2051085.7142857143</v>
      </c>
      <c r="CR80" s="86"/>
      <c r="CS80" s="86"/>
      <c r="CT80" s="86"/>
      <c r="CU80" s="86"/>
      <c r="CV80" s="86"/>
      <c r="CW80" s="87"/>
      <c r="CX80" s="85">
        <f>($F$80-SUM($K$81:$CW$81))/3</f>
        <v>4018743.8399999994</v>
      </c>
      <c r="CY80" s="86"/>
      <c r="CZ80" s="86"/>
      <c r="DA80" s="86"/>
      <c r="DB80" s="86"/>
      <c r="DC80" s="86"/>
      <c r="DD80" s="86"/>
      <c r="DE80" s="85">
        <f t="shared" ref="DE80" si="94">($F$80-SUM($K$81:$CW$81))/3</f>
        <v>4018743.8399999994</v>
      </c>
      <c r="DF80" s="86"/>
      <c r="DG80" s="86"/>
      <c r="DH80" s="86"/>
      <c r="DI80" s="86"/>
      <c r="DJ80" s="86"/>
      <c r="DK80" s="86"/>
      <c r="DL80" s="85">
        <f t="shared" ref="DL80" si="95">($F$80-SUM($K$81:$CW$81))/3</f>
        <v>4018743.8399999994</v>
      </c>
      <c r="DM80" s="86"/>
      <c r="DN80" s="86"/>
      <c r="DO80" s="86"/>
      <c r="DP80" s="86"/>
      <c r="DQ80" s="86"/>
      <c r="DR80" s="86"/>
      <c r="DS80" s="43">
        <f>+SUM(K81:CP81)+SUM(CQ80:DR80)</f>
        <v>29831285.714285716</v>
      </c>
      <c r="DT80" s="22">
        <f>+DS80-F80</f>
        <v>1116085.7142857164</v>
      </c>
    </row>
    <row r="81" spans="1:124" ht="15.75" thickBot="1" x14ac:dyDescent="0.3">
      <c r="A81" s="148"/>
      <c r="B81" s="148"/>
      <c r="C81" s="148"/>
      <c r="D81" s="148"/>
      <c r="E81" s="150"/>
      <c r="F81" s="152"/>
      <c r="G81" s="113"/>
      <c r="H81" s="115"/>
      <c r="I81" s="117"/>
      <c r="J81" s="108"/>
      <c r="K81" s="179">
        <f>0.4499*$F$80/9</f>
        <v>1435440.9422222222</v>
      </c>
      <c r="L81" s="180"/>
      <c r="M81" s="180"/>
      <c r="N81" s="180"/>
      <c r="O81" s="180"/>
      <c r="P81" s="180"/>
      <c r="Q81" s="181"/>
      <c r="R81" s="179">
        <f t="shared" ref="R81" si="96">0.4499*$F$80/9</f>
        <v>1435440.9422222222</v>
      </c>
      <c r="S81" s="180"/>
      <c r="T81" s="180"/>
      <c r="U81" s="180"/>
      <c r="V81" s="180"/>
      <c r="W81" s="180"/>
      <c r="X81" s="181"/>
      <c r="Y81" s="179">
        <f t="shared" ref="Y81" si="97">0.4499*$F$80/9</f>
        <v>1435440.9422222222</v>
      </c>
      <c r="Z81" s="180"/>
      <c r="AA81" s="180"/>
      <c r="AB81" s="180"/>
      <c r="AC81" s="180"/>
      <c r="AD81" s="180"/>
      <c r="AE81" s="181"/>
      <c r="AF81" s="179">
        <f t="shared" ref="AF81" si="98">0.4499*$F$80/9</f>
        <v>1435440.9422222222</v>
      </c>
      <c r="AG81" s="180"/>
      <c r="AH81" s="180"/>
      <c r="AI81" s="180"/>
      <c r="AJ81" s="180"/>
      <c r="AK81" s="180"/>
      <c r="AL81" s="181"/>
      <c r="AM81" s="179">
        <f t="shared" ref="AM81" si="99">0.4499*$F$80/9</f>
        <v>1435440.9422222222</v>
      </c>
      <c r="AN81" s="180"/>
      <c r="AO81" s="180"/>
      <c r="AP81" s="180"/>
      <c r="AQ81" s="180"/>
      <c r="AR81" s="180"/>
      <c r="AS81" s="181"/>
      <c r="AT81" s="179">
        <f t="shared" ref="AT81" si="100">0.4499*$F$80/9</f>
        <v>1435440.9422222222</v>
      </c>
      <c r="AU81" s="180"/>
      <c r="AV81" s="180"/>
      <c r="AW81" s="180"/>
      <c r="AX81" s="180"/>
      <c r="AY81" s="180"/>
      <c r="AZ81" s="181"/>
      <c r="BA81" s="179">
        <f t="shared" ref="BA81" si="101">0.4499*$F$80/9</f>
        <v>1435440.9422222222</v>
      </c>
      <c r="BB81" s="180"/>
      <c r="BC81" s="180"/>
      <c r="BD81" s="180"/>
      <c r="BE81" s="180"/>
      <c r="BF81" s="180"/>
      <c r="BG81" s="181"/>
      <c r="BH81" s="179">
        <f t="shared" ref="BH81" si="102">0.4499*$F$80/9</f>
        <v>1435440.9422222222</v>
      </c>
      <c r="BI81" s="180"/>
      <c r="BJ81" s="180"/>
      <c r="BK81" s="180"/>
      <c r="BL81" s="180"/>
      <c r="BM81" s="180"/>
      <c r="BN81" s="181"/>
      <c r="BO81" s="179">
        <f t="shared" ref="BO81" si="103">0.4499*$F$80/9</f>
        <v>1435440.9422222222</v>
      </c>
      <c r="BP81" s="180"/>
      <c r="BQ81" s="180"/>
      <c r="BR81" s="180"/>
      <c r="BS81" s="180"/>
      <c r="BT81" s="180"/>
      <c r="BU81" s="181"/>
      <c r="BV81" s="179">
        <f>3740000/4</f>
        <v>935000</v>
      </c>
      <c r="BW81" s="180"/>
      <c r="BX81" s="180"/>
      <c r="BY81" s="180"/>
      <c r="BZ81" s="180"/>
      <c r="CA81" s="180"/>
      <c r="CB81" s="181"/>
      <c r="CC81" s="179">
        <f t="shared" ref="CC81" si="104">3740000/4</f>
        <v>935000</v>
      </c>
      <c r="CD81" s="180"/>
      <c r="CE81" s="180"/>
      <c r="CF81" s="180"/>
      <c r="CG81" s="180"/>
      <c r="CH81" s="180"/>
      <c r="CI81" s="181"/>
      <c r="CJ81" s="179">
        <f t="shared" ref="CJ81" si="105">3740000/4</f>
        <v>935000</v>
      </c>
      <c r="CK81" s="180"/>
      <c r="CL81" s="180"/>
      <c r="CM81" s="180"/>
      <c r="CN81" s="180"/>
      <c r="CO81" s="180"/>
      <c r="CP81" s="181"/>
      <c r="CQ81" s="179">
        <f t="shared" ref="CQ81" si="106">3740000/4</f>
        <v>935000</v>
      </c>
      <c r="CR81" s="180"/>
      <c r="CS81" s="180"/>
      <c r="CT81" s="180"/>
      <c r="CU81" s="180"/>
      <c r="CV81" s="180"/>
      <c r="CW81" s="181"/>
      <c r="CX81" s="141"/>
      <c r="CY81" s="142"/>
      <c r="CZ81" s="142"/>
      <c r="DA81" s="142"/>
      <c r="DB81" s="142"/>
      <c r="DC81" s="142"/>
      <c r="DD81" s="143"/>
      <c r="DE81" s="141"/>
      <c r="DF81" s="142"/>
      <c r="DG81" s="142"/>
      <c r="DH81" s="142"/>
      <c r="DI81" s="142"/>
      <c r="DJ81" s="142"/>
      <c r="DK81" s="143"/>
      <c r="DL81" s="141"/>
      <c r="DM81" s="142"/>
      <c r="DN81" s="142"/>
      <c r="DO81" s="142"/>
      <c r="DP81" s="142"/>
      <c r="DQ81" s="142"/>
      <c r="DR81" s="143"/>
      <c r="DS81" s="21"/>
    </row>
    <row r="82" spans="1:124" ht="15.75" thickBot="1" x14ac:dyDescent="0.3">
      <c r="A82" s="136"/>
      <c r="B82" s="136"/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  <c r="BA82" s="136"/>
      <c r="BB82" s="136"/>
      <c r="BC82" s="136"/>
      <c r="BD82" s="136"/>
      <c r="BE82" s="136"/>
      <c r="BF82" s="136"/>
      <c r="BG82" s="136"/>
      <c r="BH82" s="136"/>
      <c r="BI82" s="136"/>
      <c r="BJ82" s="136"/>
      <c r="BK82" s="136"/>
      <c r="BL82" s="136"/>
      <c r="BM82" s="136"/>
      <c r="BN82" s="136"/>
      <c r="BO82" s="136"/>
      <c r="BP82" s="136"/>
      <c r="BQ82" s="136"/>
      <c r="BR82" s="136"/>
      <c r="BS82" s="136"/>
      <c r="BT82" s="136"/>
      <c r="BU82" s="136"/>
      <c r="BV82" s="136"/>
      <c r="BW82" s="136"/>
      <c r="BX82" s="136"/>
      <c r="BY82" s="136"/>
      <c r="BZ82" s="136"/>
      <c r="CA82" s="136"/>
      <c r="CB82" s="136"/>
      <c r="CC82" s="136"/>
      <c r="CD82" s="136"/>
      <c r="CE82" s="136"/>
      <c r="CF82" s="136"/>
      <c r="CG82" s="136"/>
      <c r="CH82" s="136"/>
      <c r="CI82" s="136"/>
      <c r="CJ82" s="136"/>
      <c r="CK82" s="136"/>
      <c r="CL82" s="136"/>
      <c r="CM82" s="136"/>
      <c r="CN82" s="136"/>
      <c r="CO82" s="136"/>
      <c r="CP82" s="136"/>
      <c r="CQ82" s="136"/>
      <c r="CR82" s="136"/>
      <c r="CS82" s="136"/>
      <c r="CT82" s="136"/>
      <c r="CU82" s="136"/>
      <c r="CV82" s="136"/>
      <c r="CW82" s="136"/>
      <c r="CX82" s="136"/>
      <c r="CY82" s="136"/>
      <c r="CZ82" s="136"/>
      <c r="DA82" s="136"/>
      <c r="DB82" s="136"/>
      <c r="DC82" s="83"/>
      <c r="DD82" s="83"/>
      <c r="DE82" s="83"/>
      <c r="DF82" s="83"/>
      <c r="DG82" s="83"/>
      <c r="DH82" s="83"/>
      <c r="DI82" s="83"/>
      <c r="DJ82" s="83"/>
      <c r="DK82" s="83"/>
      <c r="DL82" s="83"/>
      <c r="DM82" s="83"/>
      <c r="DN82" s="83"/>
      <c r="DO82" s="83"/>
      <c r="DP82" s="83"/>
      <c r="DQ82" s="83"/>
      <c r="DR82" s="83"/>
      <c r="DS82" s="24">
        <f>DS72+DS74+DS78+DS80</f>
        <v>1731588077.0714285</v>
      </c>
      <c r="DT82" s="22"/>
    </row>
    <row r="83" spans="1:124" ht="15.75" thickBot="1" x14ac:dyDescent="0.3">
      <c r="A83" s="74"/>
      <c r="B83" s="137" t="s">
        <v>33</v>
      </c>
      <c r="C83" s="137"/>
      <c r="D83" s="137"/>
      <c r="E83" s="137"/>
      <c r="F83" s="75">
        <f>F72+F76+F78+F80</f>
        <v>1729699839</v>
      </c>
      <c r="G83" s="76">
        <f>G72+G76+G78+G80</f>
        <v>168991568</v>
      </c>
      <c r="H83" s="77">
        <f>G83/F83</f>
        <v>9.7699938561421118E-2</v>
      </c>
    </row>
    <row r="84" spans="1:124" x14ac:dyDescent="0.25">
      <c r="G84" s="50"/>
      <c r="H84" s="68"/>
    </row>
    <row r="85" spans="1:124" x14ac:dyDescent="0.25">
      <c r="A85" s="17"/>
      <c r="B85" s="36" t="s">
        <v>25</v>
      </c>
      <c r="C85" s="17"/>
      <c r="D85" s="17"/>
      <c r="E85" s="17"/>
      <c r="F85" s="23">
        <f>F89-F88-F86</f>
        <v>1089130774.26</v>
      </c>
      <c r="G85" s="118" t="s">
        <v>70</v>
      </c>
      <c r="H85" s="118"/>
      <c r="I85" s="118"/>
      <c r="J85" s="118"/>
      <c r="K85" s="132" cm="1">
        <f t="array" ref="K85">SUM(K17:Q17+K19:Q19+K21:Q21+K23:Q23+K25:Q25+K27:Q27+K29:Q29+K31:Q31+K33:Q33+K35:Q35+K37:Q37+K39:Q39+K42:Q42+K44:Q44+K46:Q46+K48:Q48+K50:Q50+K52:Q52+K54:Q54+K56:Q56+K59:Q59+K61:Q61+K74:Q74+K78:Q78+K80:Q80)</f>
        <v>36733334.225274771</v>
      </c>
      <c r="L85" s="133"/>
      <c r="M85" s="133"/>
      <c r="N85" s="133"/>
      <c r="O85" s="133"/>
      <c r="P85" s="133"/>
      <c r="Q85" s="134"/>
      <c r="R85" s="132" cm="1">
        <f t="array" ref="R85">SUM(R17:X17+R19:X19+R21:X21+R23:X23+R25:X25+R27:X27+R29:X29+R31:X31+R33:X33+R35:X35+R37:X37+R39:X39+R42:X42+R44:X44+R46:X46+R48:X48+R50:X50+R52:X52+R54:X54+R56:X56+R59:X59+R61:X61+R74:X74+R78:X78+R80:X80)</f>
        <v>36733334.225274771</v>
      </c>
      <c r="S85" s="133"/>
      <c r="T85" s="133"/>
      <c r="U85" s="133"/>
      <c r="V85" s="133"/>
      <c r="W85" s="133"/>
      <c r="X85" s="134"/>
      <c r="Y85" s="132" cm="1">
        <f t="array" ref="Y85">SUM(Y17:AE17+Y19:AE19+Y21:AE21+Y23:AE23+Y25:AE25+Y27:AE27+Y29:AE29+Y31:AE31+Y33:AE33+Y35:AE35+Y37:AE37+Y39:AE39+Y42:AE42+Y44:AE44+Y46:AE46+Y48:AE48+Y50:AE50+Y52:AE52+Y54:AE54+Y56:AE56+Y59:AE59+Y61:AE61+Y74:AE74+Y78:AE78+Y80:AE80)</f>
        <v>36733334.225274771</v>
      </c>
      <c r="Z85" s="133"/>
      <c r="AA85" s="133"/>
      <c r="AB85" s="133"/>
      <c r="AC85" s="133"/>
      <c r="AD85" s="133"/>
      <c r="AE85" s="134"/>
      <c r="AF85" s="132" cm="1">
        <f t="array" ref="AF85">SUM(AF17:AL17+AF19:AL19+AF21:AL21+AF23:AL23+AF25:AL25+AF27:AL27+AF29:AL29+AF31:AL31+AF33:AL33+AF35:AL35+AF37:AL37+AF39:AL39+AF42:AL42+AF44:AL44+AF46:AL46+AF48:AL48+AF50:AL50+AF52:AL52+AF54:AL54+AF56:AL56+AF59:AL59+AF61:AL61+AF74:AL74+AF78:AL78+AF80:AL80)</f>
        <v>47556000.891941443</v>
      </c>
      <c r="AG85" s="133"/>
      <c r="AH85" s="133"/>
      <c r="AI85" s="133"/>
      <c r="AJ85" s="133"/>
      <c r="AK85" s="133"/>
      <c r="AL85" s="134"/>
      <c r="AM85" s="132" cm="1">
        <f t="array" ref="AM85">SUM(AM17:AS17+AM19:AS19+AM21:AS21+AM23:AS23+AM25:AS25+AM27:AS27+AM29:AS29+AM31:AS31+AM33:AS33+AM35:AS35+AM37:AS37+AM39:AS39+AM42:AS42+AM44:AS44+AM46:AS46+AM48:AS48+AM50:AS50+AM52:AS52+AM54:AS54+AM56:AS56+AM59:AS59+AM61:AS61+AM74:AS74+AM78:AS78+AM80:AS80)</f>
        <v>27236036.789377306</v>
      </c>
      <c r="AN85" s="133"/>
      <c r="AO85" s="133"/>
      <c r="AP85" s="133"/>
      <c r="AQ85" s="133"/>
      <c r="AR85" s="133"/>
      <c r="AS85" s="134"/>
      <c r="AT85" s="132" cm="1">
        <f t="array" ref="AT85">SUM(AT17:AZ17+AT19:AZ19+AT21:AZ21+AT23:AZ23+AT25:AZ25+AT27:AZ27+AT29:AZ29+AT31:AZ31+AT33:AZ33+AT35:AZ35+AT37:AZ37+AT39:AZ39+AT42:AZ42+AT44:AZ44+AT46:AZ46+AT48:AZ48+AT50:AZ50+AT52:AZ52+AT54:AZ54+AT56:AZ56+AT59:AZ59+AT61:AZ61+AT74:AZ74+AT78:AZ78+AT80:AZ80)</f>
        <v>25949344.113095235</v>
      </c>
      <c r="AU85" s="133"/>
      <c r="AV85" s="133"/>
      <c r="AW85" s="133"/>
      <c r="AX85" s="133"/>
      <c r="AY85" s="133"/>
      <c r="AZ85" s="134"/>
      <c r="BA85" s="132" cm="1">
        <f t="array" ref="BA85">SUM(BA17:BG17+BA19:BG19+BA21:BG21+BA23:BG23+BA25:BG25+BA27:BG27+BA29:BG29+BA31:BG31+BA33:BG33+BA35:BG35+BA37:BG37+BA39:BG39+BA42:BG42+BA44:BG44+BA46:BG46+BA48:BG48+BA50:BG50+BA52:BG52+BA54:BG54+BA56:BG56+BA59:BG59+BA61:BG61+BA74:BG74+BA78:BG78+BA80:BG80)</f>
        <v>33480529.446428571</v>
      </c>
      <c r="BB85" s="133"/>
      <c r="BC85" s="133"/>
      <c r="BD85" s="133"/>
      <c r="BE85" s="133"/>
      <c r="BF85" s="133"/>
      <c r="BG85" s="134"/>
      <c r="BH85" s="132" cm="1">
        <f t="array" ref="BH85">SUM(BH17:BN17+BH19:BN19+BH21:BN21+BH23:BN23+BH25:BN25+BH27:BN27+BH29:BN29+BH31:BN31+BH33:BN33+BH35:BN35+BH37:BN37+BH39:BN39+BH42:BN42+BH44:BN44+BH46:BN46+BH48:BN48+BH50:BN50+BH52:BN52+BH54:BN54+BH56:BN56+BH59:BN59+BH61:BN61+BH74:BN74+BH78:BN78+BH80:BN80)</f>
        <v>34290591.113095239</v>
      </c>
      <c r="BI85" s="133"/>
      <c r="BJ85" s="133"/>
      <c r="BK85" s="133"/>
      <c r="BL85" s="133"/>
      <c r="BM85" s="133"/>
      <c r="BN85" s="134"/>
      <c r="BO85" s="132" cm="1">
        <f t="array" ref="BO85">SUM(BO17:BU17+BO19:BU19+BO21:BU21+BO23:BU23+BO25:BU25+BO27:BU27+BO29:BU29+BO31:BU31+BO33:BU33+BO35:BU35+BO37:BU37+BO39:BU39+BO42:BU42+BO44:BU44+BO46:BU46+BO48:BU48+BO50:BU50+BO52:BU52+BO54:BU54+BO56:BU56+BO59:BU59+BO61:BU61+BO74:BU74+BO78:BU78+BO80:BU80)</f>
        <v>75717660.446428567</v>
      </c>
      <c r="BP85" s="133"/>
      <c r="BQ85" s="133"/>
      <c r="BR85" s="133"/>
      <c r="BS85" s="133"/>
      <c r="BT85" s="133"/>
      <c r="BU85" s="134"/>
      <c r="BV85" s="132" cm="1">
        <f t="array" ref="BV85">SUM(BV17:CB17+BV19:CB19+BV21:CB21+BV23:CB23+BV25:CB25+BV27:CB27+BV29:CB29+BV31:CB31+BV33:CB33+BV35:CB35+BV37:CB37+BV39:CB39+BV42:CB42+BV44:CB44+BV46:CB46+BV48:CB48+BV50:CB50+BV52:CB52+BV54:CB54+BV56:CB56+BV59:CB59+BV61:CB61+BV74:CB74+BV78:CB78+BV80:CB80)</f>
        <v>115148776.44642857</v>
      </c>
      <c r="BW85" s="133"/>
      <c r="BX85" s="133"/>
      <c r="BY85" s="133"/>
      <c r="BZ85" s="133"/>
      <c r="CA85" s="133"/>
      <c r="CB85" s="134"/>
      <c r="CC85" s="132" cm="1">
        <f t="array" ref="CC85">SUM(CC17:CI17+CC19:CI19+CC21:CI21+CC23:CI23+CC25:CI25+CC27:CI27+CC29:CI29+CC31:CI31+CC33:CI33+CC35:CI35+CC37:CI37+CC39:CI39+CC42:CI42+CC44:CI44+CC46:CI46+CC48:CI48+CC50:CI50+CC52:CI52+CC54:CI54+CC56:CI56+CC59:CI59+CC61:CI61+CC74:CI74+CC78:CI78+CC80:CI80)</f>
        <v>310599181.4464286</v>
      </c>
      <c r="CD85" s="133"/>
      <c r="CE85" s="133"/>
      <c r="CF85" s="133"/>
      <c r="CG85" s="133"/>
      <c r="CH85" s="133"/>
      <c r="CI85" s="134"/>
      <c r="CJ85" s="132" cm="1">
        <f t="array" ref="CJ85">SUM(CJ17:CP17+CJ19:CP19+CJ21:CP21+CJ23:CP23+CJ25:CP25+CJ27:CP27+CJ29:CP29+CJ31:CP31+CJ33:CP33+CJ35:CP35+CJ37:CP37+CJ39:CP39+CJ42:CP42+CJ44:CP44+CJ46:CP46+CJ48:CP48+CJ50:CP50+CJ52:CP52+CJ54:CP54+CJ56:CP56+CJ59:CP59+CJ61:CP61+CJ74:CP74+CJ78:CP78+CJ80:CP80)</f>
        <v>375497786.77976197</v>
      </c>
      <c r="CK85" s="133"/>
      <c r="CL85" s="133"/>
      <c r="CM85" s="133"/>
      <c r="CN85" s="133"/>
      <c r="CO85" s="133"/>
      <c r="CP85" s="134"/>
      <c r="CQ85" s="132" cm="1">
        <f t="array" ref="CQ85">SUM(CQ17:CW17+CQ19:CW19+CQ21:CW21+CQ23:CW23+CQ25:CW25+CQ27:CW27+CQ29:CW29+CQ31:CW31+CQ33:CW33+CQ35:CW35+CQ37:CW37+CQ39:CW39+CQ42:CW42+CQ44:CW44+CQ46:CW46+CQ48:CW48+CQ50:CW50+CQ52:CW52+CQ54:CW54+CQ56:CW56+CQ59:CW59+CQ61:CW61+CQ74:CW74+CQ78:CW78+CQ80:CW80)</f>
        <v>301779693.27976197</v>
      </c>
      <c r="CR85" s="133"/>
      <c r="CS85" s="133"/>
      <c r="CT85" s="133"/>
      <c r="CU85" s="133"/>
      <c r="CV85" s="133"/>
      <c r="CW85" s="134"/>
      <c r="CX85" s="182">
        <f>SUM(CX17+CX19+CX21+CX23+CX25+CX27+CX29+CX31+CX33+CX35+CX37+CX39+CX42+CX44+CX46+CX48+CX50+CX52+CX54+CX56+CX59+CX61+CX64+CX66+CX68+CX70+CX74+CX78+CX80)</f>
        <v>56208760.010300003</v>
      </c>
      <c r="CY85" s="182"/>
      <c r="CZ85" s="182"/>
      <c r="DA85" s="182"/>
      <c r="DB85" s="182"/>
      <c r="DC85" s="182"/>
      <c r="DD85" s="182"/>
      <c r="DE85" s="182">
        <f t="shared" ref="DE85" si="107">SUM(DE17+DE19+DE21+DE23+DE25+DE27+DE29+DE31+DE33+DE35+DE37+DE39+DE42+DE44+DE46+DE48+DE50+DE52+DE54+DE56+DE59+DE61+DE64+DE66+DE68+DE70+DE74+DE78+DE80)</f>
        <v>728285893.51029992</v>
      </c>
      <c r="DF85" s="182"/>
      <c r="DG85" s="182"/>
      <c r="DH85" s="182"/>
      <c r="DI85" s="182"/>
      <c r="DJ85" s="182"/>
      <c r="DK85" s="182"/>
      <c r="DL85" s="182">
        <f t="shared" ref="DL85" si="108">SUM(DL17+DL19+DL21+DL23+DL25+DL27+DL29+DL31+DL33+DL35+DL37+DL39+DL42+DL44+DL46+DL48+DL50+DL52+DL54+DL56+DL59+DL61+DL64+DL66+DL68+DL70+DL74+DL78+DL80)</f>
        <v>776213616.51030004</v>
      </c>
      <c r="DM85" s="182"/>
      <c r="DN85" s="182"/>
      <c r="DO85" s="182"/>
      <c r="DP85" s="182"/>
      <c r="DQ85" s="182"/>
      <c r="DR85" s="182"/>
      <c r="DS85" s="21"/>
      <c r="DT85" s="26"/>
    </row>
    <row r="86" spans="1:124" x14ac:dyDescent="0.25">
      <c r="A86" s="17"/>
      <c r="B86" s="36" t="s">
        <v>26</v>
      </c>
      <c r="C86" s="17"/>
      <c r="D86" s="17"/>
      <c r="E86" s="17"/>
      <c r="F86" s="19">
        <f>F89*0.24</f>
        <v>368156881.44</v>
      </c>
      <c r="G86" s="118" t="s">
        <v>94</v>
      </c>
      <c r="H86" s="118"/>
      <c r="I86" s="118"/>
      <c r="J86" s="118"/>
      <c r="K86" s="129">
        <f>K85</f>
        <v>36733334.225274771</v>
      </c>
      <c r="L86" s="130"/>
      <c r="M86" s="130"/>
      <c r="N86" s="130"/>
      <c r="O86" s="130"/>
      <c r="P86" s="130"/>
      <c r="Q86" s="131"/>
      <c r="R86" s="129">
        <f>K86+R85</f>
        <v>73466668.450549543</v>
      </c>
      <c r="S86" s="130"/>
      <c r="T86" s="130"/>
      <c r="U86" s="130"/>
      <c r="V86" s="130"/>
      <c r="W86" s="130"/>
      <c r="X86" s="131"/>
      <c r="Y86" s="129">
        <f t="shared" ref="Y86" si="109">R86+Y85</f>
        <v>110200002.67582431</v>
      </c>
      <c r="Z86" s="130"/>
      <c r="AA86" s="130"/>
      <c r="AB86" s="130"/>
      <c r="AC86" s="130"/>
      <c r="AD86" s="130"/>
      <c r="AE86" s="131"/>
      <c r="AF86" s="129">
        <f t="shared" ref="AF86" si="110">Y86+AF85</f>
        <v>157756003.56776577</v>
      </c>
      <c r="AG86" s="130"/>
      <c r="AH86" s="130"/>
      <c r="AI86" s="130"/>
      <c r="AJ86" s="130"/>
      <c r="AK86" s="130"/>
      <c r="AL86" s="131"/>
      <c r="AM86" s="129">
        <f t="shared" ref="AM86" si="111">AF86+AM85</f>
        <v>184992040.35714307</v>
      </c>
      <c r="AN86" s="130"/>
      <c r="AO86" s="130"/>
      <c r="AP86" s="130"/>
      <c r="AQ86" s="130"/>
      <c r="AR86" s="130"/>
      <c r="AS86" s="131"/>
      <c r="AT86" s="129">
        <f>AM86+AT85</f>
        <v>210941384.4702383</v>
      </c>
      <c r="AU86" s="130"/>
      <c r="AV86" s="130"/>
      <c r="AW86" s="130"/>
      <c r="AX86" s="130"/>
      <c r="AY86" s="130"/>
      <c r="AZ86" s="131"/>
      <c r="BA86" s="129">
        <f t="shared" ref="BA86" si="112">AT86+BA85</f>
        <v>244421913.91666687</v>
      </c>
      <c r="BB86" s="130"/>
      <c r="BC86" s="130"/>
      <c r="BD86" s="130"/>
      <c r="BE86" s="130"/>
      <c r="BF86" s="130"/>
      <c r="BG86" s="131"/>
      <c r="BH86" s="129">
        <f t="shared" ref="BH86" si="113">BA86+BH85</f>
        <v>278712505.02976209</v>
      </c>
      <c r="BI86" s="130"/>
      <c r="BJ86" s="130"/>
      <c r="BK86" s="130"/>
      <c r="BL86" s="130"/>
      <c r="BM86" s="130"/>
      <c r="BN86" s="131"/>
      <c r="BO86" s="129">
        <f>BH86+BO85</f>
        <v>354430165.47619069</v>
      </c>
      <c r="BP86" s="130"/>
      <c r="BQ86" s="130"/>
      <c r="BR86" s="130"/>
      <c r="BS86" s="130"/>
      <c r="BT86" s="130"/>
      <c r="BU86" s="131"/>
      <c r="BV86" s="129">
        <f>BO86+BV85</f>
        <v>469578941.92261922</v>
      </c>
      <c r="BW86" s="130"/>
      <c r="BX86" s="130"/>
      <c r="BY86" s="130"/>
      <c r="BZ86" s="130"/>
      <c r="CA86" s="130"/>
      <c r="CB86" s="131"/>
      <c r="CC86" s="129">
        <f>BV86+CC85</f>
        <v>780178123.36904788</v>
      </c>
      <c r="CD86" s="130"/>
      <c r="CE86" s="130"/>
      <c r="CF86" s="130"/>
      <c r="CG86" s="130"/>
      <c r="CH86" s="130"/>
      <c r="CI86" s="131"/>
      <c r="CJ86" s="129">
        <f>CC86+CJ85</f>
        <v>1155675910.1488099</v>
      </c>
      <c r="CK86" s="130"/>
      <c r="CL86" s="130"/>
      <c r="CM86" s="130"/>
      <c r="CN86" s="130"/>
      <c r="CO86" s="130"/>
      <c r="CP86" s="131"/>
      <c r="CQ86" s="129">
        <f>CJ86+CQ85</f>
        <v>1457455603.4285719</v>
      </c>
      <c r="CR86" s="130"/>
      <c r="CS86" s="130"/>
      <c r="CT86" s="130"/>
      <c r="CU86" s="130"/>
      <c r="CV86" s="130"/>
      <c r="CW86" s="131"/>
      <c r="CX86" s="190">
        <f>CQ94+CX85</f>
        <v>225200328.97940001</v>
      </c>
      <c r="CY86" s="190"/>
      <c r="CZ86" s="190"/>
      <c r="DA86" s="190"/>
      <c r="DB86" s="190"/>
      <c r="DC86" s="190"/>
      <c r="DD86" s="190"/>
      <c r="DE86" s="129">
        <f>CX86+DE85</f>
        <v>953486222.48969996</v>
      </c>
      <c r="DF86" s="130"/>
      <c r="DG86" s="130"/>
      <c r="DH86" s="130"/>
      <c r="DI86" s="130"/>
      <c r="DJ86" s="130"/>
      <c r="DK86" s="131"/>
      <c r="DL86" s="129">
        <f>DE86+DL85</f>
        <v>1729699839</v>
      </c>
      <c r="DM86" s="130"/>
      <c r="DN86" s="130"/>
      <c r="DO86" s="130"/>
      <c r="DP86" s="130"/>
      <c r="DQ86" s="130"/>
      <c r="DR86" s="131"/>
      <c r="DS86" s="21"/>
      <c r="DT86" s="26"/>
    </row>
    <row r="87" spans="1:124" x14ac:dyDescent="0.25">
      <c r="A87" s="17"/>
      <c r="B87" s="36" t="s">
        <v>27</v>
      </c>
      <c r="C87" s="17"/>
      <c r="D87" s="17"/>
      <c r="E87" s="17"/>
      <c r="F87" s="19">
        <f>F89*0</f>
        <v>0</v>
      </c>
      <c r="G87" s="118" t="s">
        <v>95</v>
      </c>
      <c r="H87" s="118"/>
      <c r="I87" s="118"/>
      <c r="J87" s="118"/>
      <c r="K87" s="126">
        <f>K85/$F$83</f>
        <v>2.1236825833614921E-2</v>
      </c>
      <c r="L87" s="127"/>
      <c r="M87" s="127"/>
      <c r="N87" s="127"/>
      <c r="O87" s="127"/>
      <c r="P87" s="127"/>
      <c r="Q87" s="128"/>
      <c r="R87" s="126">
        <f>R85/$F$83</f>
        <v>2.1236825833614921E-2</v>
      </c>
      <c r="S87" s="127"/>
      <c r="T87" s="127"/>
      <c r="U87" s="127"/>
      <c r="V87" s="127"/>
      <c r="W87" s="127"/>
      <c r="X87" s="128"/>
      <c r="Y87" s="126">
        <f t="shared" ref="Y87" si="114">Y85/$F$83</f>
        <v>2.1236825833614921E-2</v>
      </c>
      <c r="Z87" s="127"/>
      <c r="AA87" s="127"/>
      <c r="AB87" s="127"/>
      <c r="AC87" s="127"/>
      <c r="AD87" s="127"/>
      <c r="AE87" s="128"/>
      <c r="AF87" s="126">
        <f t="shared" ref="AF87" si="115">AF85/$F$83</f>
        <v>2.7493788124207278E-2</v>
      </c>
      <c r="AG87" s="127"/>
      <c r="AH87" s="127"/>
      <c r="AI87" s="127"/>
      <c r="AJ87" s="127"/>
      <c r="AK87" s="127"/>
      <c r="AL87" s="128"/>
      <c r="AM87" s="126">
        <f t="shared" ref="AM87" si="116">AM85/$F$83</f>
        <v>1.5746105870671417E-2</v>
      </c>
      <c r="AN87" s="127"/>
      <c r="AO87" s="127"/>
      <c r="AP87" s="127"/>
      <c r="AQ87" s="127"/>
      <c r="AR87" s="127"/>
      <c r="AS87" s="128"/>
      <c r="AT87" s="126">
        <f>AT85/$F$83</f>
        <v>1.5002223812483824E-2</v>
      </c>
      <c r="AU87" s="127"/>
      <c r="AV87" s="127"/>
      <c r="AW87" s="127"/>
      <c r="AX87" s="127"/>
      <c r="AY87" s="127"/>
      <c r="AZ87" s="128"/>
      <c r="BA87" s="126">
        <f t="shared" ref="BA87" si="117">BA85/$F$83</f>
        <v>1.9356265573675972E-2</v>
      </c>
      <c r="BB87" s="127"/>
      <c r="BC87" s="127"/>
      <c r="BD87" s="127"/>
      <c r="BE87" s="127"/>
      <c r="BF87" s="127"/>
      <c r="BG87" s="128"/>
      <c r="BH87" s="126">
        <f t="shared" ref="BH87" si="118">BH85/$F$83</f>
        <v>1.9824590567644285E-2</v>
      </c>
      <c r="BI87" s="127"/>
      <c r="BJ87" s="127"/>
      <c r="BK87" s="127"/>
      <c r="BL87" s="127"/>
      <c r="BM87" s="127"/>
      <c r="BN87" s="128"/>
      <c r="BO87" s="126">
        <f>BO85/$F$83</f>
        <v>4.3775028903398405E-2</v>
      </c>
      <c r="BP87" s="127"/>
      <c r="BQ87" s="127"/>
      <c r="BR87" s="127"/>
      <c r="BS87" s="127"/>
      <c r="BT87" s="127"/>
      <c r="BU87" s="128"/>
      <c r="BV87" s="126">
        <f>BV85/$F$83</f>
        <v>6.6571536777733697E-2</v>
      </c>
      <c r="BW87" s="127"/>
      <c r="BX87" s="127"/>
      <c r="BY87" s="127"/>
      <c r="BZ87" s="127"/>
      <c r="CA87" s="127"/>
      <c r="CB87" s="128"/>
      <c r="CC87" s="126">
        <f>CC85/$F$83</f>
        <v>0.17956825481697267</v>
      </c>
      <c r="CD87" s="127"/>
      <c r="CE87" s="127"/>
      <c r="CF87" s="127"/>
      <c r="CG87" s="127"/>
      <c r="CH87" s="127"/>
      <c r="CI87" s="128"/>
      <c r="CJ87" s="126">
        <f>CJ85/$F$83</f>
        <v>0.21708840939526847</v>
      </c>
      <c r="CK87" s="127"/>
      <c r="CL87" s="127"/>
      <c r="CM87" s="127"/>
      <c r="CN87" s="127"/>
      <c r="CO87" s="127"/>
      <c r="CP87" s="128"/>
      <c r="CQ87" s="126">
        <f>CQ85/$F$83</f>
        <v>0.17446940010946141</v>
      </c>
      <c r="CR87" s="127"/>
      <c r="CS87" s="127"/>
      <c r="CT87" s="127"/>
      <c r="CU87" s="127"/>
      <c r="CV87" s="127"/>
      <c r="CW87" s="128"/>
      <c r="CX87" s="183">
        <f>CX85/$F$83</f>
        <v>3.2496250934957741E-2</v>
      </c>
      <c r="CY87" s="183"/>
      <c r="CZ87" s="183"/>
      <c r="DA87" s="183"/>
      <c r="DB87" s="183"/>
      <c r="DC87" s="183"/>
      <c r="DD87" s="183"/>
      <c r="DE87" s="126">
        <f>DE85/$F$83</f>
        <v>0.42104755813086475</v>
      </c>
      <c r="DF87" s="127"/>
      <c r="DG87" s="127"/>
      <c r="DH87" s="127"/>
      <c r="DI87" s="127"/>
      <c r="DJ87" s="127"/>
      <c r="DK87" s="128"/>
      <c r="DL87" s="126">
        <f>DL85/$F$83</f>
        <v>0.44875625181248574</v>
      </c>
      <c r="DM87" s="127"/>
      <c r="DN87" s="127"/>
      <c r="DO87" s="127"/>
      <c r="DP87" s="127"/>
      <c r="DQ87" s="127"/>
      <c r="DR87" s="128"/>
      <c r="DS87" s="21"/>
      <c r="DT87" s="26"/>
    </row>
    <row r="88" spans="1:124" x14ac:dyDescent="0.25">
      <c r="A88" s="17"/>
      <c r="B88" s="36" t="s">
        <v>28</v>
      </c>
      <c r="C88" s="17"/>
      <c r="D88" s="17"/>
      <c r="E88" s="17"/>
      <c r="F88" s="19">
        <f>F89*0.05</f>
        <v>76699350.299999997</v>
      </c>
      <c r="G88" s="118" t="s">
        <v>96</v>
      </c>
      <c r="H88" s="118"/>
      <c r="I88" s="118"/>
      <c r="J88" s="118"/>
      <c r="K88" s="126">
        <f>K87</f>
        <v>2.1236825833614921E-2</v>
      </c>
      <c r="L88" s="127"/>
      <c r="M88" s="127"/>
      <c r="N88" s="127"/>
      <c r="O88" s="127"/>
      <c r="P88" s="127"/>
      <c r="Q88" s="128"/>
      <c r="R88" s="126">
        <f>R87+K88</f>
        <v>4.2473651667229842E-2</v>
      </c>
      <c r="S88" s="127"/>
      <c r="T88" s="127"/>
      <c r="U88" s="127"/>
      <c r="V88" s="127"/>
      <c r="W88" s="127"/>
      <c r="X88" s="128"/>
      <c r="Y88" s="126">
        <f t="shared" ref="Y88" si="119">Y87+R88</f>
        <v>6.371047750084477E-2</v>
      </c>
      <c r="Z88" s="127"/>
      <c r="AA88" s="127"/>
      <c r="AB88" s="127"/>
      <c r="AC88" s="127"/>
      <c r="AD88" s="127"/>
      <c r="AE88" s="128"/>
      <c r="AF88" s="126">
        <f t="shared" ref="AF88" si="120">AF87+Y88</f>
        <v>9.1204265625052044E-2</v>
      </c>
      <c r="AG88" s="127"/>
      <c r="AH88" s="127"/>
      <c r="AI88" s="127"/>
      <c r="AJ88" s="127"/>
      <c r="AK88" s="127"/>
      <c r="AL88" s="128"/>
      <c r="AM88" s="126">
        <f t="shared" ref="AM88" si="121">AM87+AF88</f>
        <v>0.10695037149572346</v>
      </c>
      <c r="AN88" s="127"/>
      <c r="AO88" s="127"/>
      <c r="AP88" s="127"/>
      <c r="AQ88" s="127"/>
      <c r="AR88" s="127"/>
      <c r="AS88" s="128"/>
      <c r="AT88" s="126">
        <f>AT87+AM88</f>
        <v>0.12195259530820729</v>
      </c>
      <c r="AU88" s="127"/>
      <c r="AV88" s="127"/>
      <c r="AW88" s="127"/>
      <c r="AX88" s="127"/>
      <c r="AY88" s="127"/>
      <c r="AZ88" s="128"/>
      <c r="BA88" s="126">
        <f t="shared" ref="BA88" si="122">BA87+AT88</f>
        <v>0.14130886088188327</v>
      </c>
      <c r="BB88" s="127"/>
      <c r="BC88" s="127"/>
      <c r="BD88" s="127"/>
      <c r="BE88" s="127"/>
      <c r="BF88" s="127"/>
      <c r="BG88" s="128"/>
      <c r="BH88" s="126">
        <f t="shared" ref="BH88" si="123">BH87+BA88</f>
        <v>0.16113345144952756</v>
      </c>
      <c r="BI88" s="127"/>
      <c r="BJ88" s="127"/>
      <c r="BK88" s="127"/>
      <c r="BL88" s="127"/>
      <c r="BM88" s="127"/>
      <c r="BN88" s="128"/>
      <c r="BO88" s="126">
        <f>BO87+BH88</f>
        <v>0.20490848035292597</v>
      </c>
      <c r="BP88" s="127"/>
      <c r="BQ88" s="127"/>
      <c r="BR88" s="127"/>
      <c r="BS88" s="127"/>
      <c r="BT88" s="127"/>
      <c r="BU88" s="128"/>
      <c r="BV88" s="126">
        <f>BV87+BO88</f>
        <v>0.27148001713065967</v>
      </c>
      <c r="BW88" s="127"/>
      <c r="BX88" s="127"/>
      <c r="BY88" s="127"/>
      <c r="BZ88" s="127"/>
      <c r="CA88" s="127"/>
      <c r="CB88" s="128"/>
      <c r="CC88" s="126">
        <f>CC87+BV88</f>
        <v>0.45104827194763231</v>
      </c>
      <c r="CD88" s="127"/>
      <c r="CE88" s="127"/>
      <c r="CF88" s="127"/>
      <c r="CG88" s="127"/>
      <c r="CH88" s="127"/>
      <c r="CI88" s="128"/>
      <c r="CJ88" s="126">
        <f>CJ87+CC88</f>
        <v>0.66813668134290083</v>
      </c>
      <c r="CK88" s="127"/>
      <c r="CL88" s="127"/>
      <c r="CM88" s="127"/>
      <c r="CN88" s="127"/>
      <c r="CO88" s="127"/>
      <c r="CP88" s="128"/>
      <c r="CQ88" s="126">
        <f>CQ87+CJ88</f>
        <v>0.84260608145236227</v>
      </c>
      <c r="CR88" s="127"/>
      <c r="CS88" s="127"/>
      <c r="CT88" s="127"/>
      <c r="CU88" s="127"/>
      <c r="CV88" s="127"/>
      <c r="CW88" s="128"/>
      <c r="CX88" s="183">
        <f>CX87+CQ96</f>
        <v>0.13019619005664948</v>
      </c>
      <c r="CY88" s="183"/>
      <c r="CZ88" s="183"/>
      <c r="DA88" s="183"/>
      <c r="DB88" s="183"/>
      <c r="DC88" s="183"/>
      <c r="DD88" s="183"/>
      <c r="DE88" s="126">
        <f>DE87+CX88</f>
        <v>0.5512437481875142</v>
      </c>
      <c r="DF88" s="127"/>
      <c r="DG88" s="127"/>
      <c r="DH88" s="127"/>
      <c r="DI88" s="127"/>
      <c r="DJ88" s="127"/>
      <c r="DK88" s="128"/>
      <c r="DL88" s="126">
        <f>DL87+DE88</f>
        <v>1</v>
      </c>
      <c r="DM88" s="127"/>
      <c r="DN88" s="127"/>
      <c r="DO88" s="127"/>
      <c r="DP88" s="127"/>
      <c r="DQ88" s="127"/>
      <c r="DR88" s="128"/>
      <c r="DS88" s="4"/>
      <c r="DT88" s="26"/>
    </row>
    <row r="89" spans="1:124" x14ac:dyDescent="0.25">
      <c r="A89" s="17"/>
      <c r="B89" s="36" t="s">
        <v>74</v>
      </c>
      <c r="C89" s="17"/>
      <c r="D89" s="17"/>
      <c r="E89" s="17"/>
      <c r="F89" s="23">
        <f>F72</f>
        <v>1533987006</v>
      </c>
      <c r="G89" s="118" t="s">
        <v>71</v>
      </c>
      <c r="H89" s="118"/>
      <c r="I89" s="118"/>
      <c r="J89" s="118"/>
      <c r="K89" s="119">
        <f>+SUM(K85:AN85)</f>
        <v>184992040.35714307</v>
      </c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>
        <f>+SUM(AO85:BR85)</f>
        <v>169438125.11904761</v>
      </c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  <c r="BI89" s="119"/>
      <c r="BJ89" s="119"/>
      <c r="BK89" s="119"/>
      <c r="BL89" s="119"/>
      <c r="BM89" s="119"/>
      <c r="BN89" s="119"/>
      <c r="BO89" s="119"/>
      <c r="BP89" s="119"/>
      <c r="BQ89" s="119"/>
      <c r="BR89" s="119"/>
      <c r="BS89" s="119">
        <f>+SUM(BS85:CV85)</f>
        <v>1103025437.9523811</v>
      </c>
      <c r="BT89" s="119"/>
      <c r="BU89" s="119"/>
      <c r="BV89" s="119"/>
      <c r="BW89" s="119"/>
      <c r="BX89" s="119"/>
      <c r="BY89" s="119"/>
      <c r="BZ89" s="119"/>
      <c r="CA89" s="119"/>
      <c r="CB89" s="119"/>
      <c r="CC89" s="119"/>
      <c r="CD89" s="119"/>
      <c r="CE89" s="119"/>
      <c r="CF89" s="119"/>
      <c r="CG89" s="119"/>
      <c r="CH89" s="119"/>
      <c r="CI89" s="119"/>
      <c r="CJ89" s="119"/>
      <c r="CK89" s="119"/>
      <c r="CL89" s="119"/>
      <c r="CM89" s="119"/>
      <c r="CN89" s="119"/>
      <c r="CO89" s="119"/>
      <c r="CP89" s="119"/>
      <c r="CQ89" s="119"/>
      <c r="CR89" s="119"/>
      <c r="CS89" s="119"/>
      <c r="CT89" s="119"/>
      <c r="CU89" s="119"/>
      <c r="CV89" s="119"/>
      <c r="CW89" s="119">
        <f>+SUM(CW85:DB85)</f>
        <v>56208760.010300003</v>
      </c>
      <c r="CX89" s="119"/>
      <c r="CY89" s="119"/>
      <c r="CZ89" s="119"/>
      <c r="DA89" s="119"/>
      <c r="DB89" s="119"/>
      <c r="DC89" s="119"/>
      <c r="DD89" s="119"/>
      <c r="DE89" s="119"/>
      <c r="DF89" s="119"/>
      <c r="DG89" s="119"/>
      <c r="DH89" s="119"/>
      <c r="DI89" s="119"/>
      <c r="DJ89" s="119"/>
      <c r="DK89" s="119"/>
      <c r="DL89" s="119"/>
      <c r="DM89" s="119"/>
      <c r="DN89" s="119"/>
      <c r="DO89" s="119"/>
      <c r="DP89" s="119"/>
      <c r="DQ89" s="119"/>
      <c r="DR89" s="119"/>
      <c r="DS89" s="4"/>
      <c r="DT89" s="26"/>
    </row>
    <row r="90" spans="1:124" x14ac:dyDescent="0.25">
      <c r="A90" s="17"/>
      <c r="B90" s="36" t="s">
        <v>75</v>
      </c>
      <c r="C90" s="17"/>
      <c r="D90" s="17"/>
      <c r="E90" s="17"/>
      <c r="F90" s="54">
        <f>F76</f>
        <v>142800000</v>
      </c>
      <c r="G90" s="118" t="s">
        <v>72</v>
      </c>
      <c r="H90" s="118"/>
      <c r="I90" s="118"/>
      <c r="J90" s="118"/>
      <c r="K90" s="119">
        <f>+K89</f>
        <v>184992040.35714307</v>
      </c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>
        <f>+AO89+K90</f>
        <v>354430165.47619069</v>
      </c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  <c r="BH90" s="119"/>
      <c r="BI90" s="119"/>
      <c r="BJ90" s="119"/>
      <c r="BK90" s="119"/>
      <c r="BL90" s="119"/>
      <c r="BM90" s="119"/>
      <c r="BN90" s="119"/>
      <c r="BO90" s="119"/>
      <c r="BP90" s="119"/>
      <c r="BQ90" s="119"/>
      <c r="BR90" s="119"/>
      <c r="BS90" s="119">
        <f>+BS89+AO90</f>
        <v>1457455603.4285717</v>
      </c>
      <c r="BT90" s="119"/>
      <c r="BU90" s="119"/>
      <c r="BV90" s="119"/>
      <c r="BW90" s="119"/>
      <c r="BX90" s="119"/>
      <c r="BY90" s="119"/>
      <c r="BZ90" s="119"/>
      <c r="CA90" s="119"/>
      <c r="CB90" s="119"/>
      <c r="CC90" s="119"/>
      <c r="CD90" s="119"/>
      <c r="CE90" s="119"/>
      <c r="CF90" s="119"/>
      <c r="CG90" s="119"/>
      <c r="CH90" s="119"/>
      <c r="CI90" s="119"/>
      <c r="CJ90" s="119"/>
      <c r="CK90" s="119"/>
      <c r="CL90" s="119"/>
      <c r="CM90" s="119"/>
      <c r="CN90" s="119"/>
      <c r="CO90" s="119"/>
      <c r="CP90" s="119"/>
      <c r="CQ90" s="119"/>
      <c r="CR90" s="119"/>
      <c r="CS90" s="119"/>
      <c r="CT90" s="119"/>
      <c r="CU90" s="119"/>
      <c r="CV90" s="119"/>
      <c r="CW90" s="119">
        <f>+CW89+BS90</f>
        <v>1513664363.4388716</v>
      </c>
      <c r="CX90" s="119"/>
      <c r="CY90" s="119"/>
      <c r="CZ90" s="119"/>
      <c r="DA90" s="119"/>
      <c r="DB90" s="119"/>
      <c r="DC90" s="119"/>
      <c r="DD90" s="119"/>
      <c r="DE90" s="119"/>
      <c r="DF90" s="119"/>
      <c r="DG90" s="119"/>
      <c r="DH90" s="119"/>
      <c r="DI90" s="119"/>
      <c r="DJ90" s="119"/>
      <c r="DK90" s="119"/>
      <c r="DL90" s="119"/>
      <c r="DM90" s="119"/>
      <c r="DN90" s="119"/>
      <c r="DO90" s="119"/>
      <c r="DP90" s="119"/>
      <c r="DQ90" s="119"/>
      <c r="DR90" s="119"/>
      <c r="DS90" s="4"/>
      <c r="DT90" s="26"/>
    </row>
    <row r="91" spans="1:124" x14ac:dyDescent="0.25">
      <c r="A91" s="17"/>
      <c r="B91" s="36" t="s">
        <v>31</v>
      </c>
      <c r="C91" s="17"/>
      <c r="D91" s="17"/>
      <c r="E91" s="17"/>
      <c r="F91" s="54">
        <f>F78</f>
        <v>24197633</v>
      </c>
      <c r="I91" s="28"/>
    </row>
    <row r="92" spans="1:124" x14ac:dyDescent="0.25">
      <c r="A92" s="17"/>
      <c r="B92" s="36" t="s">
        <v>32</v>
      </c>
      <c r="C92" s="17"/>
      <c r="D92" s="17"/>
      <c r="E92" s="17"/>
      <c r="F92" s="54">
        <f>F80</f>
        <v>28715200</v>
      </c>
      <c r="I92" s="29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  <c r="BU92" s="41"/>
      <c r="BV92" s="41"/>
      <c r="BW92" s="41"/>
      <c r="BX92" s="41"/>
      <c r="BY92" s="41"/>
      <c r="BZ92" s="41"/>
      <c r="CA92" s="41"/>
      <c r="CB92" s="41"/>
      <c r="CC92" s="41"/>
      <c r="CD92" s="41"/>
      <c r="CE92" s="41"/>
      <c r="CF92" s="41"/>
      <c r="CG92" s="41"/>
      <c r="CH92" s="41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2"/>
    </row>
    <row r="93" spans="1:124" ht="15.75" thickBot="1" x14ac:dyDescent="0.3">
      <c r="G93" s="135" t="s">
        <v>73</v>
      </c>
      <c r="H93" s="118"/>
      <c r="I93" s="118"/>
      <c r="J93" s="118"/>
      <c r="K93" s="182">
        <f t="shared" ref="K93" si="124">SUM(K18+K20+K22+K24+K26+K28+K30+K32+K34+K36+K38+K40+K43+K45+K47+K49+K51+K53+K55+K57+K60+K62+K65+K67+K69+K71+K75+K79+K81)</f>
        <v>12545438.885455556</v>
      </c>
      <c r="L93" s="182"/>
      <c r="M93" s="182"/>
      <c r="N93" s="182"/>
      <c r="O93" s="182"/>
      <c r="P93" s="182"/>
      <c r="Q93" s="182"/>
      <c r="R93" s="182">
        <f t="shared" ref="R93" si="125">SUM(R18+R20+R22+R24+R26+R28+R30+R32+R34+R36+R38+R40+R43+R45+R47+R49+R51+R53+R55+R57+R60+R62+R65+R67+R69+R71+R75+R79+R81)</f>
        <v>12545438.885455556</v>
      </c>
      <c r="S93" s="182"/>
      <c r="T93" s="182"/>
      <c r="U93" s="182"/>
      <c r="V93" s="182"/>
      <c r="W93" s="182"/>
      <c r="X93" s="182"/>
      <c r="Y93" s="182">
        <f t="shared" ref="Y93" si="126">SUM(Y18+Y20+Y22+Y24+Y26+Y28+Y30+Y32+Y34+Y36+Y38+Y40+Y43+Y45+Y47+Y49+Y51+Y53+Y55+Y57+Y60+Y62+Y65+Y67+Y69+Y71+Y75+Y79+Y81)</f>
        <v>12545438.885455556</v>
      </c>
      <c r="Z93" s="182"/>
      <c r="AA93" s="182"/>
      <c r="AB93" s="182"/>
      <c r="AC93" s="182"/>
      <c r="AD93" s="182"/>
      <c r="AE93" s="182"/>
      <c r="AF93" s="182">
        <f t="shared" ref="AF93" si="127">SUM(AF18+AF20+AF22+AF24+AF26+AF28+AF30+AF32+AF34+AF36+AF38+AF40+AF43+AF45+AF47+AF49+AF51+AF53+AF55+AF57+AF60+AF62+AF65+AF67+AF69+AF71+AF75+AF79+AF81)</f>
        <v>16179613.905455556</v>
      </c>
      <c r="AG93" s="182"/>
      <c r="AH93" s="182"/>
      <c r="AI93" s="182"/>
      <c r="AJ93" s="182"/>
      <c r="AK93" s="182"/>
      <c r="AL93" s="182"/>
      <c r="AM93" s="182">
        <f t="shared" ref="AM93" si="128">SUM(AM18+AM20+AM22+AM24+AM26+AM28+AM30+AM32+AM34+AM36+AM38+AM40+AM43+AM45+AM47+AM49+AM51+AM53+AM55+AM57+AM60+AM62+AM65+AM67+AM69+AM71+AM75+AM79+AM81)</f>
        <v>13973175.885455556</v>
      </c>
      <c r="AN93" s="182"/>
      <c r="AO93" s="182"/>
      <c r="AP93" s="182"/>
      <c r="AQ93" s="182"/>
      <c r="AR93" s="182"/>
      <c r="AS93" s="182"/>
      <c r="AT93" s="182">
        <f t="shared" ref="AT93" si="129">SUM(AT18+AT20+AT22+AT24+AT26+AT28+AT30+AT32+AT34+AT36+AT38+AT40+AT43+AT45+AT47+AT49+AT51+AT53+AT55+AT57+AT60+AT62+AT65+AT67+AT69+AT71+AT75+AT79+AT81)</f>
        <v>12545438.885455556</v>
      </c>
      <c r="AU93" s="182"/>
      <c r="AV93" s="182"/>
      <c r="AW93" s="182"/>
      <c r="AX93" s="182"/>
      <c r="AY93" s="182"/>
      <c r="AZ93" s="182"/>
      <c r="BA93" s="182">
        <f t="shared" ref="BA93" si="130">SUM(BA18+BA20+BA22+BA24+BA26+BA28+BA30+BA32+BA34+BA36+BA38+BA40+BA43+BA45+BA47+BA49+BA51+BA53+BA55+BA57+BA60+BA62+BA65+BA67+BA69+BA71+BA75+BA79+BA81)</f>
        <v>12545438.885455556</v>
      </c>
      <c r="BB93" s="182"/>
      <c r="BC93" s="182"/>
      <c r="BD93" s="182"/>
      <c r="BE93" s="182"/>
      <c r="BF93" s="182"/>
      <c r="BG93" s="182"/>
      <c r="BH93" s="182">
        <f t="shared" ref="BH93" si="131">SUM(BH18+BH20+BH22+BH24+BH26+BH28+BH30+BH32+BH34+BH36+BH38+BH40+BH43+BH45+BH47+BH49+BH51+BH53+BH55+BH57+BH60+BH62+BH65+BH67+BH69+BH71+BH75+BH79+BH81)</f>
        <v>13973175.885455556</v>
      </c>
      <c r="BI93" s="182"/>
      <c r="BJ93" s="182"/>
      <c r="BK93" s="182"/>
      <c r="BL93" s="182"/>
      <c r="BM93" s="182"/>
      <c r="BN93" s="182"/>
      <c r="BO93" s="182">
        <f t="shared" ref="BO93" si="132">SUM(BO18+BO20+BO22+BO24+BO26+BO28+BO30+BO32+BO34+BO36+BO38+BO40+BO43+BO45+BO47+BO49+BO51+BO53+BO55+BO57+BO60+BO62+BO65+BO67+BO69+BO71+BO75+BO79+BO81)</f>
        <v>12545438.885455556</v>
      </c>
      <c r="BP93" s="182"/>
      <c r="BQ93" s="182"/>
      <c r="BR93" s="182"/>
      <c r="BS93" s="182"/>
      <c r="BT93" s="182"/>
      <c r="BU93" s="182"/>
      <c r="BV93" s="182">
        <f t="shared" ref="BV93" si="133">SUM(BV18+BV20+BV22+BV24+BV26+BV28+BV30+BV32+BV34+BV36+BV38+BV40+BV43+BV45+BV47+BV49+BV51+BV53+BV55+BV57+BV60+BV62+BV65+BV67+BV69+BV71+BV75+BV79+BV81)</f>
        <v>12283647.98</v>
      </c>
      <c r="BW93" s="182"/>
      <c r="BX93" s="182"/>
      <c r="BY93" s="182"/>
      <c r="BZ93" s="182"/>
      <c r="CA93" s="182"/>
      <c r="CB93" s="182"/>
      <c r="CC93" s="182">
        <f t="shared" ref="CC93" si="134">SUM(CC18+CC20+CC22+CC24+CC26+CC28+CC30+CC32+CC34+CC36+CC38+CC40+CC43+CC45+CC47+CC49+CC51+CC53+CC55+CC57+CC60+CC62+CC65+CC67+CC69+CC71+CC75+CC79+CC81)</f>
        <v>12892222</v>
      </c>
      <c r="CD93" s="182"/>
      <c r="CE93" s="182"/>
      <c r="CF93" s="182"/>
      <c r="CG93" s="182"/>
      <c r="CH93" s="182"/>
      <c r="CI93" s="182"/>
      <c r="CJ93" s="182">
        <f t="shared" ref="CJ93" si="135">SUM(CJ18+CJ20+CJ22+CJ24+CJ26+CJ28+CJ30+CJ32+CJ34+CJ36+CJ38+CJ40+CJ43+CJ45+CJ47+CJ49+CJ51+CJ53+CJ55+CJ57+CJ60+CJ62+CJ65+CJ67+CJ69+CJ71+CJ75+CJ79+CJ81)</f>
        <v>12208550</v>
      </c>
      <c r="CK93" s="182"/>
      <c r="CL93" s="182"/>
      <c r="CM93" s="182"/>
      <c r="CN93" s="182"/>
      <c r="CO93" s="182"/>
      <c r="CP93" s="182"/>
      <c r="CQ93" s="182">
        <f>SUM(CQ18+CQ20+CQ22+CQ24+CQ26+CQ28+CQ30+CQ32+CQ34+CQ36+CQ38+CQ40+CQ43+CQ45+CQ47+CQ49+CQ51+CQ53+CQ55+CQ57+CQ60+CQ62+CQ65+CQ67+CQ68+CQ70+CQ75+CQ79+CQ81)</f>
        <v>12208550</v>
      </c>
      <c r="CR93" s="182"/>
      <c r="CS93" s="182"/>
      <c r="CT93" s="182"/>
      <c r="CU93" s="182"/>
      <c r="CV93" s="182"/>
      <c r="CW93" s="182"/>
      <c r="CX93" s="182">
        <f>SUM(CX18+CX20+CX22+CX24+CX26+CX28+CX30+CX32+CX34+CX36+CX38+CX40+CX43+CX45+CX47+CX49+CX51+CX53+CX55+CX57+CX60+CX62+CX65+CX67+CX69+CX71+CX75+CX79+CX81)</f>
        <v>0</v>
      </c>
      <c r="CY93" s="182"/>
      <c r="CZ93" s="182"/>
      <c r="DA93" s="182"/>
      <c r="DB93" s="182"/>
      <c r="DC93" s="182"/>
      <c r="DD93" s="182"/>
      <c r="DE93" s="182">
        <f>SUM(DE18+DE20+DE22+DE24+DE26+DE28+DE30+DE32+DE34+DE36+DE38+DE40+DE43+DE45+DE47+DE49+DE51+DE53+DE55+DE57+DE60+DE62+DE75+DE79+DE81)</f>
        <v>0</v>
      </c>
      <c r="DF93" s="182"/>
      <c r="DG93" s="182"/>
      <c r="DH93" s="182"/>
      <c r="DI93" s="182"/>
      <c r="DJ93" s="182"/>
      <c r="DK93" s="182"/>
      <c r="DL93" s="182">
        <f t="shared" ref="DL93" si="136">SUM(DL18+DL20+DL22+DL24+DL26+DL28+DL30+DL32+DL34+DL36+DL38+DL40+DL43+DL45+DL47+DL49+DL51+DL53+DL55+DL57+DL60+DL62+DL75+DL79+DL81)</f>
        <v>0</v>
      </c>
      <c r="DM93" s="182"/>
      <c r="DN93" s="182"/>
      <c r="DO93" s="182"/>
      <c r="DP93" s="182"/>
      <c r="DQ93" s="182"/>
      <c r="DR93" s="182"/>
      <c r="DS93" s="21"/>
      <c r="DT93" s="26"/>
    </row>
    <row r="94" spans="1:124" ht="15.75" thickBot="1" x14ac:dyDescent="0.3">
      <c r="A94" s="55"/>
      <c r="B94" s="56" t="s">
        <v>33</v>
      </c>
      <c r="C94" s="57"/>
      <c r="D94" s="57"/>
      <c r="E94" s="57"/>
      <c r="F94" s="58">
        <f>SUM(F89:F92)</f>
        <v>1729699839</v>
      </c>
      <c r="G94" s="118" t="s">
        <v>97</v>
      </c>
      <c r="H94" s="118"/>
      <c r="I94" s="118"/>
      <c r="J94" s="118"/>
      <c r="K94" s="129">
        <f>K93</f>
        <v>12545438.885455556</v>
      </c>
      <c r="L94" s="130"/>
      <c r="M94" s="130"/>
      <c r="N94" s="130"/>
      <c r="O94" s="130"/>
      <c r="P94" s="130"/>
      <c r="Q94" s="131"/>
      <c r="R94" s="129">
        <f>K94+R93</f>
        <v>25090877.770911112</v>
      </c>
      <c r="S94" s="130"/>
      <c r="T94" s="130"/>
      <c r="U94" s="130"/>
      <c r="V94" s="130"/>
      <c r="W94" s="130"/>
      <c r="X94" s="131"/>
      <c r="Y94" s="129">
        <f t="shared" ref="Y94" si="137">R94+Y93</f>
        <v>37636316.656366669</v>
      </c>
      <c r="Z94" s="130"/>
      <c r="AA94" s="130"/>
      <c r="AB94" s="130"/>
      <c r="AC94" s="130"/>
      <c r="AD94" s="130"/>
      <c r="AE94" s="131"/>
      <c r="AF94" s="129">
        <f t="shared" ref="AF94" si="138">Y94+AF93</f>
        <v>53815930.561822221</v>
      </c>
      <c r="AG94" s="130"/>
      <c r="AH94" s="130"/>
      <c r="AI94" s="130"/>
      <c r="AJ94" s="130"/>
      <c r="AK94" s="130"/>
      <c r="AL94" s="131"/>
      <c r="AM94" s="129">
        <f t="shared" ref="AM94" si="139">AF94+AM93</f>
        <v>67789106.447277784</v>
      </c>
      <c r="AN94" s="130"/>
      <c r="AO94" s="130"/>
      <c r="AP94" s="130"/>
      <c r="AQ94" s="130"/>
      <c r="AR94" s="130"/>
      <c r="AS94" s="131"/>
      <c r="AT94" s="129">
        <f t="shared" ref="AT94" si="140">AM94+AT93</f>
        <v>80334545.332733333</v>
      </c>
      <c r="AU94" s="130"/>
      <c r="AV94" s="130"/>
      <c r="AW94" s="130"/>
      <c r="AX94" s="130"/>
      <c r="AY94" s="130"/>
      <c r="AZ94" s="131"/>
      <c r="BA94" s="129">
        <f t="shared" ref="BA94" si="141">AT94+BA93</f>
        <v>92879984.218188882</v>
      </c>
      <c r="BB94" s="130"/>
      <c r="BC94" s="130"/>
      <c r="BD94" s="130"/>
      <c r="BE94" s="130"/>
      <c r="BF94" s="130"/>
      <c r="BG94" s="131"/>
      <c r="BH94" s="129">
        <f t="shared" ref="BH94" si="142">BA94+BH93</f>
        <v>106853160.10364443</v>
      </c>
      <c r="BI94" s="130"/>
      <c r="BJ94" s="130"/>
      <c r="BK94" s="130"/>
      <c r="BL94" s="130"/>
      <c r="BM94" s="130"/>
      <c r="BN94" s="131"/>
      <c r="BO94" s="129">
        <f t="shared" ref="BO94" si="143">BH94+BO93</f>
        <v>119398598.98909998</v>
      </c>
      <c r="BP94" s="130"/>
      <c r="BQ94" s="130"/>
      <c r="BR94" s="130"/>
      <c r="BS94" s="130"/>
      <c r="BT94" s="130"/>
      <c r="BU94" s="131"/>
      <c r="BV94" s="129">
        <f t="shared" ref="BV94" si="144">BO94+BV93</f>
        <v>131682246.96909998</v>
      </c>
      <c r="BW94" s="130"/>
      <c r="BX94" s="130"/>
      <c r="BY94" s="130"/>
      <c r="BZ94" s="130"/>
      <c r="CA94" s="130"/>
      <c r="CB94" s="131"/>
      <c r="CC94" s="129">
        <f t="shared" ref="CC94" si="145">BV94+CC93</f>
        <v>144574468.9691</v>
      </c>
      <c r="CD94" s="130"/>
      <c r="CE94" s="130"/>
      <c r="CF94" s="130"/>
      <c r="CG94" s="130"/>
      <c r="CH94" s="130"/>
      <c r="CI94" s="131"/>
      <c r="CJ94" s="129">
        <f t="shared" ref="CJ94" si="146">CC94+CJ93</f>
        <v>156783018.9691</v>
      </c>
      <c r="CK94" s="130"/>
      <c r="CL94" s="130"/>
      <c r="CM94" s="130"/>
      <c r="CN94" s="130"/>
      <c r="CO94" s="130"/>
      <c r="CP94" s="131"/>
      <c r="CQ94" s="129">
        <f>CJ94+CQ93</f>
        <v>168991568.9691</v>
      </c>
      <c r="CR94" s="130"/>
      <c r="CS94" s="130"/>
      <c r="CT94" s="130"/>
      <c r="CU94" s="130"/>
      <c r="CV94" s="130"/>
      <c r="CW94" s="131"/>
      <c r="CX94" s="190">
        <f>CQ94+CX93</f>
        <v>168991568.9691</v>
      </c>
      <c r="CY94" s="190"/>
      <c r="CZ94" s="190"/>
      <c r="DA94" s="190"/>
      <c r="DB94" s="190"/>
      <c r="DC94" s="190"/>
      <c r="DD94" s="190"/>
      <c r="DE94" s="129">
        <f>CX94+DE93</f>
        <v>168991568.9691</v>
      </c>
      <c r="DF94" s="130"/>
      <c r="DG94" s="130"/>
      <c r="DH94" s="130"/>
      <c r="DI94" s="130"/>
      <c r="DJ94" s="130"/>
      <c r="DK94" s="131"/>
      <c r="DL94" s="129">
        <f>DE94+DL93</f>
        <v>168991568.9691</v>
      </c>
      <c r="DM94" s="130"/>
      <c r="DN94" s="130"/>
      <c r="DO94" s="130"/>
      <c r="DP94" s="130"/>
      <c r="DQ94" s="130"/>
      <c r="DR94" s="131"/>
      <c r="DS94" s="21"/>
      <c r="DT94" s="26"/>
    </row>
    <row r="95" spans="1:124" x14ac:dyDescent="0.25">
      <c r="G95" s="118" t="s">
        <v>98</v>
      </c>
      <c r="H95" s="118"/>
      <c r="I95" s="118"/>
      <c r="J95" s="118"/>
      <c r="K95" s="126">
        <f>K93/$F$83</f>
        <v>7.252957190947369E-3</v>
      </c>
      <c r="L95" s="127"/>
      <c r="M95" s="127"/>
      <c r="N95" s="127"/>
      <c r="O95" s="127"/>
      <c r="P95" s="127"/>
      <c r="Q95" s="128"/>
      <c r="R95" s="126">
        <f>R93/$F$83</f>
        <v>7.252957190947369E-3</v>
      </c>
      <c r="S95" s="127"/>
      <c r="T95" s="127"/>
      <c r="U95" s="127"/>
      <c r="V95" s="127"/>
      <c r="W95" s="127"/>
      <c r="X95" s="128"/>
      <c r="Y95" s="126">
        <f t="shared" ref="Y95" si="147">Y93/$F$83</f>
        <v>7.252957190947369E-3</v>
      </c>
      <c r="Z95" s="127"/>
      <c r="AA95" s="127"/>
      <c r="AB95" s="127"/>
      <c r="AC95" s="127"/>
      <c r="AD95" s="127"/>
      <c r="AE95" s="128"/>
      <c r="AF95" s="126">
        <f t="shared" ref="AF95" si="148">AF93/$F$83</f>
        <v>9.3540009316353742E-3</v>
      </c>
      <c r="AG95" s="127"/>
      <c r="AH95" s="127"/>
      <c r="AI95" s="127"/>
      <c r="AJ95" s="127"/>
      <c r="AK95" s="127"/>
      <c r="AL95" s="128"/>
      <c r="AM95" s="126">
        <f t="shared" ref="AM95" si="149">AM93/$F$83</f>
        <v>8.0783819078886765E-3</v>
      </c>
      <c r="AN95" s="127"/>
      <c r="AO95" s="127"/>
      <c r="AP95" s="127"/>
      <c r="AQ95" s="127"/>
      <c r="AR95" s="127"/>
      <c r="AS95" s="128"/>
      <c r="AT95" s="126">
        <f t="shared" ref="AT95" si="150">AT93/$F$83</f>
        <v>7.252957190947369E-3</v>
      </c>
      <c r="AU95" s="127"/>
      <c r="AV95" s="127"/>
      <c r="AW95" s="127"/>
      <c r="AX95" s="127"/>
      <c r="AY95" s="127"/>
      <c r="AZ95" s="128"/>
      <c r="BA95" s="126">
        <f t="shared" ref="BA95" si="151">BA93/$F$83</f>
        <v>7.252957190947369E-3</v>
      </c>
      <c r="BB95" s="127"/>
      <c r="BC95" s="127"/>
      <c r="BD95" s="127"/>
      <c r="BE95" s="127"/>
      <c r="BF95" s="127"/>
      <c r="BG95" s="128"/>
      <c r="BH95" s="126">
        <f t="shared" ref="BH95" si="152">BH93/$F$83</f>
        <v>8.0783819078886765E-3</v>
      </c>
      <c r="BI95" s="127"/>
      <c r="BJ95" s="127"/>
      <c r="BK95" s="127"/>
      <c r="BL95" s="127"/>
      <c r="BM95" s="127"/>
      <c r="BN95" s="128"/>
      <c r="BO95" s="126">
        <f>BO93/$F$83</f>
        <v>7.252957190947369E-3</v>
      </c>
      <c r="BP95" s="127"/>
      <c r="BQ95" s="127"/>
      <c r="BR95" s="127"/>
      <c r="BS95" s="127"/>
      <c r="BT95" s="127"/>
      <c r="BU95" s="128"/>
      <c r="BV95" s="126">
        <f t="shared" ref="BV95" si="153">BV93/$F$83</f>
        <v>7.1016067083070362E-3</v>
      </c>
      <c r="BW95" s="127"/>
      <c r="BX95" s="127"/>
      <c r="BY95" s="127"/>
      <c r="BZ95" s="127"/>
      <c r="CA95" s="127"/>
      <c r="CB95" s="128"/>
      <c r="CC95" s="126">
        <f t="shared" ref="CC95" si="154">CC93/$F$83</f>
        <v>7.4534446435824634E-3</v>
      </c>
      <c r="CD95" s="127"/>
      <c r="CE95" s="127"/>
      <c r="CF95" s="127"/>
      <c r="CG95" s="127"/>
      <c r="CH95" s="127"/>
      <c r="CI95" s="128"/>
      <c r="CJ95" s="126">
        <f t="shared" ref="CJ95" si="155">CJ93/$F$83</f>
        <v>7.0581899383526511E-3</v>
      </c>
      <c r="CK95" s="127"/>
      <c r="CL95" s="127"/>
      <c r="CM95" s="127"/>
      <c r="CN95" s="127"/>
      <c r="CO95" s="127"/>
      <c r="CP95" s="128"/>
      <c r="CQ95" s="126">
        <f t="shared" ref="CQ95" si="156">CQ93/$F$83</f>
        <v>7.0581899383526511E-3</v>
      </c>
      <c r="CR95" s="127"/>
      <c r="CS95" s="127"/>
      <c r="CT95" s="127"/>
      <c r="CU95" s="127"/>
      <c r="CV95" s="127"/>
      <c r="CW95" s="128"/>
      <c r="CX95" s="183">
        <f>CX93/$F$83</f>
        <v>0</v>
      </c>
      <c r="CY95" s="183"/>
      <c r="CZ95" s="183"/>
      <c r="DA95" s="183"/>
      <c r="DB95" s="183"/>
      <c r="DC95" s="183"/>
      <c r="DD95" s="183"/>
      <c r="DE95" s="126">
        <f>DE93/$F$83</f>
        <v>0</v>
      </c>
      <c r="DF95" s="127"/>
      <c r="DG95" s="127"/>
      <c r="DH95" s="127"/>
      <c r="DI95" s="127"/>
      <c r="DJ95" s="127"/>
      <c r="DK95" s="128"/>
      <c r="DL95" s="126">
        <f>DL93/$F$83</f>
        <v>0</v>
      </c>
      <c r="DM95" s="127"/>
      <c r="DN95" s="127"/>
      <c r="DO95" s="127"/>
      <c r="DP95" s="127"/>
      <c r="DQ95" s="127"/>
      <c r="DR95" s="128"/>
      <c r="DS95" s="21"/>
      <c r="DT95" s="26"/>
    </row>
    <row r="96" spans="1:124" x14ac:dyDescent="0.25">
      <c r="G96" s="118" t="s">
        <v>99</v>
      </c>
      <c r="H96" s="118"/>
      <c r="I96" s="118"/>
      <c r="J96" s="118"/>
      <c r="K96" s="126">
        <f>K95</f>
        <v>7.252957190947369E-3</v>
      </c>
      <c r="L96" s="127"/>
      <c r="M96" s="127"/>
      <c r="N96" s="127"/>
      <c r="O96" s="127"/>
      <c r="P96" s="127"/>
      <c r="Q96" s="128"/>
      <c r="R96" s="126">
        <f>R95+K96</f>
        <v>1.4505914381894738E-2</v>
      </c>
      <c r="S96" s="127"/>
      <c r="T96" s="127"/>
      <c r="U96" s="127"/>
      <c r="V96" s="127"/>
      <c r="W96" s="127"/>
      <c r="X96" s="128"/>
      <c r="Y96" s="126">
        <f t="shared" ref="Y96" si="157">Y95+R96</f>
        <v>2.1758871572842106E-2</v>
      </c>
      <c r="Z96" s="127"/>
      <c r="AA96" s="127"/>
      <c r="AB96" s="127"/>
      <c r="AC96" s="127"/>
      <c r="AD96" s="127"/>
      <c r="AE96" s="128"/>
      <c r="AF96" s="126">
        <f t="shared" ref="AF96" si="158">AF95+Y96</f>
        <v>3.111287250447748E-2</v>
      </c>
      <c r="AG96" s="127"/>
      <c r="AH96" s="127"/>
      <c r="AI96" s="127"/>
      <c r="AJ96" s="127"/>
      <c r="AK96" s="127"/>
      <c r="AL96" s="128"/>
      <c r="AM96" s="126">
        <f t="shared" ref="AM96" si="159">AM95+AF96</f>
        <v>3.9191254412366157E-2</v>
      </c>
      <c r="AN96" s="127"/>
      <c r="AO96" s="127"/>
      <c r="AP96" s="127"/>
      <c r="AQ96" s="127"/>
      <c r="AR96" s="127"/>
      <c r="AS96" s="128"/>
      <c r="AT96" s="126">
        <f t="shared" ref="AT96" si="160">AT95+AM96</f>
        <v>4.6444211603313523E-2</v>
      </c>
      <c r="AU96" s="127"/>
      <c r="AV96" s="127"/>
      <c r="AW96" s="127"/>
      <c r="AX96" s="127"/>
      <c r="AY96" s="127"/>
      <c r="AZ96" s="128"/>
      <c r="BA96" s="126">
        <f t="shared" ref="BA96" si="161">BA95+AT96</f>
        <v>5.369716879426089E-2</v>
      </c>
      <c r="BB96" s="127"/>
      <c r="BC96" s="127"/>
      <c r="BD96" s="127"/>
      <c r="BE96" s="127"/>
      <c r="BF96" s="127"/>
      <c r="BG96" s="128"/>
      <c r="BH96" s="126">
        <f t="shared" ref="BH96" si="162">BH95+BA96</f>
        <v>6.1775550702149566E-2</v>
      </c>
      <c r="BI96" s="127"/>
      <c r="BJ96" s="127"/>
      <c r="BK96" s="127"/>
      <c r="BL96" s="127"/>
      <c r="BM96" s="127"/>
      <c r="BN96" s="128"/>
      <c r="BO96" s="126">
        <f>BO95+BH96</f>
        <v>6.9028507893096933E-2</v>
      </c>
      <c r="BP96" s="127"/>
      <c r="BQ96" s="127"/>
      <c r="BR96" s="127"/>
      <c r="BS96" s="127"/>
      <c r="BT96" s="127"/>
      <c r="BU96" s="128"/>
      <c r="BV96" s="126">
        <f t="shared" ref="BV96" si="163">BV95+BO96</f>
        <v>7.6130114601403967E-2</v>
      </c>
      <c r="BW96" s="127"/>
      <c r="BX96" s="127"/>
      <c r="BY96" s="127"/>
      <c r="BZ96" s="127"/>
      <c r="CA96" s="127"/>
      <c r="CB96" s="128"/>
      <c r="CC96" s="126">
        <f t="shared" ref="CC96" si="164">CC95+BV96</f>
        <v>8.3583559244986436E-2</v>
      </c>
      <c r="CD96" s="127"/>
      <c r="CE96" s="127"/>
      <c r="CF96" s="127"/>
      <c r="CG96" s="127"/>
      <c r="CH96" s="127"/>
      <c r="CI96" s="128"/>
      <c r="CJ96" s="126">
        <f t="shared" ref="CJ96" si="165">CJ95+CC96</f>
        <v>9.0641749183339088E-2</v>
      </c>
      <c r="CK96" s="127"/>
      <c r="CL96" s="127"/>
      <c r="CM96" s="127"/>
      <c r="CN96" s="127"/>
      <c r="CO96" s="127"/>
      <c r="CP96" s="128"/>
      <c r="CQ96" s="126">
        <f t="shared" ref="CQ96" si="166">CQ95+CJ96</f>
        <v>9.769993912169174E-2</v>
      </c>
      <c r="CR96" s="127"/>
      <c r="CS96" s="127"/>
      <c r="CT96" s="127"/>
      <c r="CU96" s="127"/>
      <c r="CV96" s="127"/>
      <c r="CW96" s="128"/>
      <c r="CX96" s="183">
        <f>CX95+CQ96</f>
        <v>9.769993912169174E-2</v>
      </c>
      <c r="CY96" s="183"/>
      <c r="CZ96" s="183"/>
      <c r="DA96" s="183"/>
      <c r="DB96" s="183"/>
      <c r="DC96" s="183"/>
      <c r="DD96" s="183"/>
      <c r="DE96" s="126">
        <f>DE95+CX96</f>
        <v>9.769993912169174E-2</v>
      </c>
      <c r="DF96" s="127"/>
      <c r="DG96" s="127"/>
      <c r="DH96" s="127"/>
      <c r="DI96" s="127"/>
      <c r="DJ96" s="127"/>
      <c r="DK96" s="128"/>
      <c r="DL96" s="126">
        <f>DL95+DE96</f>
        <v>9.769993912169174E-2</v>
      </c>
      <c r="DM96" s="127"/>
      <c r="DN96" s="127"/>
      <c r="DO96" s="127"/>
      <c r="DP96" s="127"/>
      <c r="DQ96" s="127"/>
      <c r="DR96" s="128"/>
      <c r="DS96" s="4"/>
      <c r="DT96" s="26"/>
    </row>
    <row r="97" spans="1:124" x14ac:dyDescent="0.25">
      <c r="G97" s="118" t="s">
        <v>101</v>
      </c>
      <c r="H97" s="118"/>
      <c r="I97" s="118"/>
      <c r="J97" s="118"/>
      <c r="K97" s="119">
        <f>+SUM(K93:AN93)</f>
        <v>67789106.447277784</v>
      </c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>
        <f>+SUM(AO93:BR93)</f>
        <v>51609492.541822225</v>
      </c>
      <c r="AP97" s="119"/>
      <c r="AQ97" s="119"/>
      <c r="AR97" s="119"/>
      <c r="AS97" s="119"/>
      <c r="AT97" s="119"/>
      <c r="AU97" s="119"/>
      <c r="AV97" s="119"/>
      <c r="AW97" s="119"/>
      <c r="AX97" s="119"/>
      <c r="AY97" s="119"/>
      <c r="AZ97" s="119"/>
      <c r="BA97" s="119"/>
      <c r="BB97" s="119"/>
      <c r="BC97" s="119"/>
      <c r="BD97" s="119"/>
      <c r="BE97" s="119"/>
      <c r="BF97" s="119"/>
      <c r="BG97" s="119"/>
      <c r="BH97" s="119"/>
      <c r="BI97" s="119"/>
      <c r="BJ97" s="119"/>
      <c r="BK97" s="119"/>
      <c r="BL97" s="119"/>
      <c r="BM97" s="119"/>
      <c r="BN97" s="119"/>
      <c r="BO97" s="119"/>
      <c r="BP97" s="119"/>
      <c r="BQ97" s="119"/>
      <c r="BR97" s="119"/>
      <c r="BS97" s="119">
        <f>+SUM(BS93:CV93)</f>
        <v>49592969.980000004</v>
      </c>
      <c r="BT97" s="119"/>
      <c r="BU97" s="119"/>
      <c r="BV97" s="119"/>
      <c r="BW97" s="119"/>
      <c r="BX97" s="119"/>
      <c r="BY97" s="119"/>
      <c r="BZ97" s="119"/>
      <c r="CA97" s="119"/>
      <c r="CB97" s="119"/>
      <c r="CC97" s="119"/>
      <c r="CD97" s="119"/>
      <c r="CE97" s="119"/>
      <c r="CF97" s="119"/>
      <c r="CG97" s="119"/>
      <c r="CH97" s="119"/>
      <c r="CI97" s="119"/>
      <c r="CJ97" s="119"/>
      <c r="CK97" s="119"/>
      <c r="CL97" s="119"/>
      <c r="CM97" s="119"/>
      <c r="CN97" s="119"/>
      <c r="CO97" s="119"/>
      <c r="CP97" s="119"/>
      <c r="CQ97" s="119"/>
      <c r="CR97" s="119"/>
      <c r="CS97" s="119"/>
      <c r="CT97" s="119"/>
      <c r="CU97" s="119"/>
      <c r="CV97" s="119"/>
      <c r="CW97" s="119">
        <f>+SUM(CW93:DB93)</f>
        <v>0</v>
      </c>
      <c r="CX97" s="119"/>
      <c r="CY97" s="119"/>
      <c r="CZ97" s="119"/>
      <c r="DA97" s="119"/>
      <c r="DB97" s="119"/>
      <c r="DC97" s="119"/>
      <c r="DD97" s="119"/>
      <c r="DE97" s="119"/>
      <c r="DF97" s="119"/>
      <c r="DG97" s="119"/>
      <c r="DH97" s="119"/>
      <c r="DI97" s="119"/>
      <c r="DJ97" s="119"/>
      <c r="DK97" s="119"/>
      <c r="DL97" s="119"/>
      <c r="DM97" s="119"/>
      <c r="DN97" s="119"/>
      <c r="DO97" s="119"/>
      <c r="DP97" s="119"/>
      <c r="DQ97" s="119"/>
      <c r="DR97" s="119"/>
      <c r="DS97" s="4"/>
      <c r="DT97" s="26"/>
    </row>
    <row r="98" spans="1:124" x14ac:dyDescent="0.25">
      <c r="G98" s="118" t="s">
        <v>100</v>
      </c>
      <c r="H98" s="118"/>
      <c r="I98" s="118"/>
      <c r="J98" s="118"/>
      <c r="K98" s="119">
        <f>+K97</f>
        <v>67789106.447277784</v>
      </c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>
        <f>+AO97+K98</f>
        <v>119398598.98910001</v>
      </c>
      <c r="AP98" s="119"/>
      <c r="AQ98" s="119"/>
      <c r="AR98" s="119"/>
      <c r="AS98" s="119"/>
      <c r="AT98" s="119"/>
      <c r="AU98" s="119"/>
      <c r="AV98" s="119"/>
      <c r="AW98" s="119"/>
      <c r="AX98" s="119"/>
      <c r="AY98" s="119"/>
      <c r="AZ98" s="119"/>
      <c r="BA98" s="119"/>
      <c r="BB98" s="119"/>
      <c r="BC98" s="119"/>
      <c r="BD98" s="119"/>
      <c r="BE98" s="119"/>
      <c r="BF98" s="119"/>
      <c r="BG98" s="119"/>
      <c r="BH98" s="119"/>
      <c r="BI98" s="119"/>
      <c r="BJ98" s="119"/>
      <c r="BK98" s="119"/>
      <c r="BL98" s="119"/>
      <c r="BM98" s="119"/>
      <c r="BN98" s="119"/>
      <c r="BO98" s="119"/>
      <c r="BP98" s="119"/>
      <c r="BQ98" s="119"/>
      <c r="BR98" s="119"/>
      <c r="BS98" s="119">
        <f>+BS97+AO98</f>
        <v>168991568.9691</v>
      </c>
      <c r="BT98" s="119"/>
      <c r="BU98" s="119"/>
      <c r="BV98" s="119"/>
      <c r="BW98" s="119"/>
      <c r="BX98" s="119"/>
      <c r="BY98" s="119"/>
      <c r="BZ98" s="119"/>
      <c r="CA98" s="119"/>
      <c r="CB98" s="119"/>
      <c r="CC98" s="119"/>
      <c r="CD98" s="119"/>
      <c r="CE98" s="119"/>
      <c r="CF98" s="119"/>
      <c r="CG98" s="119"/>
      <c r="CH98" s="119"/>
      <c r="CI98" s="119"/>
      <c r="CJ98" s="119"/>
      <c r="CK98" s="119"/>
      <c r="CL98" s="119"/>
      <c r="CM98" s="119"/>
      <c r="CN98" s="119"/>
      <c r="CO98" s="119"/>
      <c r="CP98" s="119"/>
      <c r="CQ98" s="119"/>
      <c r="CR98" s="119"/>
      <c r="CS98" s="119"/>
      <c r="CT98" s="119"/>
      <c r="CU98" s="119"/>
      <c r="CV98" s="119"/>
      <c r="CW98" s="119">
        <f>+CW97+BS98</f>
        <v>168991568.9691</v>
      </c>
      <c r="CX98" s="119"/>
      <c r="CY98" s="119"/>
      <c r="CZ98" s="119"/>
      <c r="DA98" s="119"/>
      <c r="DB98" s="119"/>
      <c r="DC98" s="119"/>
      <c r="DD98" s="119"/>
      <c r="DE98" s="119"/>
      <c r="DF98" s="119"/>
      <c r="DG98" s="119"/>
      <c r="DH98" s="119"/>
      <c r="DI98" s="119"/>
      <c r="DJ98" s="119"/>
      <c r="DK98" s="119"/>
      <c r="DL98" s="119"/>
      <c r="DM98" s="119"/>
      <c r="DN98" s="119"/>
      <c r="DO98" s="119"/>
      <c r="DP98" s="119"/>
      <c r="DQ98" s="119"/>
      <c r="DR98" s="119"/>
      <c r="DS98" s="4"/>
      <c r="DT98" s="26"/>
    </row>
    <row r="99" spans="1:124" ht="15.75" x14ac:dyDescent="0.25">
      <c r="A99" s="30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37"/>
      <c r="CR99" s="37"/>
      <c r="CS99" s="37"/>
      <c r="CT99" s="37"/>
      <c r="CU99" s="37"/>
      <c r="CV99" s="37"/>
      <c r="CW99" s="37"/>
      <c r="CX99" s="37"/>
      <c r="CY99" s="37"/>
      <c r="CZ99" s="39"/>
      <c r="DA99" s="40"/>
      <c r="DB99" s="38"/>
      <c r="DC99" s="38"/>
      <c r="DD99" s="38"/>
      <c r="DE99" s="37"/>
      <c r="DF99" s="37"/>
      <c r="DG99" s="39"/>
      <c r="DH99" s="40"/>
      <c r="DI99" s="38"/>
      <c r="DJ99" s="38"/>
      <c r="DK99" s="38"/>
      <c r="DL99" s="37"/>
      <c r="DM99" s="37"/>
      <c r="DN99" s="39"/>
      <c r="DO99" s="40"/>
      <c r="DP99" s="38"/>
      <c r="DQ99" s="38"/>
      <c r="DR99" s="38"/>
      <c r="DS99" s="42"/>
      <c r="DT99" s="16" t="s">
        <v>34</v>
      </c>
    </row>
    <row r="100" spans="1:124" ht="15.75" x14ac:dyDescent="0.25">
      <c r="A100" s="30"/>
      <c r="F100" s="32"/>
    </row>
    <row r="101" spans="1:124" x14ac:dyDescent="0.25">
      <c r="DA101" s="42"/>
      <c r="DH101" s="42"/>
      <c r="DO101" s="42"/>
    </row>
    <row r="105" spans="1:124" x14ac:dyDescent="0.25">
      <c r="B105" s="31" t="s">
        <v>35</v>
      </c>
    </row>
    <row r="106" spans="1:124" x14ac:dyDescent="0.25">
      <c r="B106" s="27" t="s">
        <v>36</v>
      </c>
    </row>
    <row r="121" spans="7:8" x14ac:dyDescent="0.25">
      <c r="G121" s="50"/>
      <c r="H121" s="68"/>
    </row>
    <row r="122" spans="7:8" x14ac:dyDescent="0.25">
      <c r="G122" s="51"/>
      <c r="H122" s="69"/>
    </row>
    <row r="123" spans="7:8" x14ac:dyDescent="0.25">
      <c r="G123" s="51"/>
      <c r="H123" s="69"/>
    </row>
    <row r="124" spans="7:8" x14ac:dyDescent="0.25">
      <c r="G124" s="51"/>
      <c r="H124" s="69"/>
    </row>
    <row r="125" spans="7:8" x14ac:dyDescent="0.25">
      <c r="G125" s="50"/>
      <c r="H125" s="68"/>
    </row>
    <row r="126" spans="7:8" x14ac:dyDescent="0.25">
      <c r="G126" s="52"/>
      <c r="H126" s="70"/>
    </row>
    <row r="136" spans="7:7" x14ac:dyDescent="0.25">
      <c r="G136" s="53"/>
    </row>
  </sheetData>
  <mergeCells count="1540">
    <mergeCell ref="CW98:DR98"/>
    <mergeCell ref="CW89:DR89"/>
    <mergeCell ref="CW90:DR90"/>
    <mergeCell ref="DL80:DR80"/>
    <mergeCell ref="DL81:DR81"/>
    <mergeCell ref="DL87:DR87"/>
    <mergeCell ref="DL88:DR88"/>
    <mergeCell ref="DL74:DR74"/>
    <mergeCell ref="DL75:DR75"/>
    <mergeCell ref="DL76:DR76"/>
    <mergeCell ref="DL77:DR77"/>
    <mergeCell ref="DL78:DR78"/>
    <mergeCell ref="DL79:DR79"/>
    <mergeCell ref="DE79:DK79"/>
    <mergeCell ref="DE80:DK80"/>
    <mergeCell ref="CQ81:CW81"/>
    <mergeCell ref="DE96:DK96"/>
    <mergeCell ref="DL96:DR96"/>
    <mergeCell ref="CX93:DD93"/>
    <mergeCell ref="CX94:DD94"/>
    <mergeCell ref="CX95:DD95"/>
    <mergeCell ref="CX96:DD96"/>
    <mergeCell ref="DE93:DK93"/>
    <mergeCell ref="DL93:DR93"/>
    <mergeCell ref="DE94:DK94"/>
    <mergeCell ref="DL94:DR94"/>
    <mergeCell ref="DE95:DK95"/>
    <mergeCell ref="DL95:DR95"/>
    <mergeCell ref="DE85:DK85"/>
    <mergeCell ref="DE86:DK86"/>
    <mergeCell ref="DE87:DK87"/>
    <mergeCell ref="DE88:DK88"/>
    <mergeCell ref="DL85:DR85"/>
    <mergeCell ref="DL86:DR86"/>
    <mergeCell ref="DL59:DR59"/>
    <mergeCell ref="DL60:DR60"/>
    <mergeCell ref="DL61:DR61"/>
    <mergeCell ref="DL62:DR62"/>
    <mergeCell ref="DL72:DR72"/>
    <mergeCell ref="DL73:DR73"/>
    <mergeCell ref="DL53:DR53"/>
    <mergeCell ref="DL54:DR54"/>
    <mergeCell ref="DL55:DR55"/>
    <mergeCell ref="DL56:DR56"/>
    <mergeCell ref="DL57:DR57"/>
    <mergeCell ref="DL58:DR58"/>
    <mergeCell ref="DL47:DR47"/>
    <mergeCell ref="DL48:DR48"/>
    <mergeCell ref="DL49:DR49"/>
    <mergeCell ref="DL50:DR50"/>
    <mergeCell ref="DL51:DR51"/>
    <mergeCell ref="DL52:DR52"/>
    <mergeCell ref="DL13:DR13"/>
    <mergeCell ref="DL16:DR16"/>
    <mergeCell ref="DL17:DR17"/>
    <mergeCell ref="DL18:DR18"/>
    <mergeCell ref="DL19:DR19"/>
    <mergeCell ref="DL20:DR20"/>
    <mergeCell ref="DL21:DR21"/>
    <mergeCell ref="DL22:DR22"/>
    <mergeCell ref="DE81:DK81"/>
    <mergeCell ref="DE73:DK73"/>
    <mergeCell ref="DE74:DK74"/>
    <mergeCell ref="DE75:DK75"/>
    <mergeCell ref="DE76:DK76"/>
    <mergeCell ref="DE77:DK77"/>
    <mergeCell ref="DE78:DK78"/>
    <mergeCell ref="DE58:DK58"/>
    <mergeCell ref="DE59:DK59"/>
    <mergeCell ref="DE60:DK60"/>
    <mergeCell ref="DE61:DK61"/>
    <mergeCell ref="DE62:DK62"/>
    <mergeCell ref="DE72:DK72"/>
    <mergeCell ref="DE49:DK49"/>
    <mergeCell ref="DE50:DK50"/>
    <mergeCell ref="DE51:DK51"/>
    <mergeCell ref="DE52:DK52"/>
    <mergeCell ref="DE53:DK53"/>
    <mergeCell ref="DL41:DR41"/>
    <mergeCell ref="DL42:DR42"/>
    <mergeCell ref="DL43:DR43"/>
    <mergeCell ref="DL44:DR44"/>
    <mergeCell ref="DL45:DR45"/>
    <mergeCell ref="DL46:DR46"/>
    <mergeCell ref="DE47:DK47"/>
    <mergeCell ref="DE36:DK36"/>
    <mergeCell ref="DE37:DK37"/>
    <mergeCell ref="DE38:DK38"/>
    <mergeCell ref="DE39:DK39"/>
    <mergeCell ref="DE40:DK40"/>
    <mergeCell ref="DE41:DK41"/>
    <mergeCell ref="DE28:DK28"/>
    <mergeCell ref="DE29:DK29"/>
    <mergeCell ref="DE30:DK30"/>
    <mergeCell ref="DE31:DK31"/>
    <mergeCell ref="DE32:DK32"/>
    <mergeCell ref="DE33:DK33"/>
    <mergeCell ref="DL23:DR23"/>
    <mergeCell ref="DL24:DR24"/>
    <mergeCell ref="DL25:DR25"/>
    <mergeCell ref="DL26:DR26"/>
    <mergeCell ref="DL27:DR27"/>
    <mergeCell ref="DL28:DR28"/>
    <mergeCell ref="DL35:DR35"/>
    <mergeCell ref="DL36:DR36"/>
    <mergeCell ref="DL37:DR37"/>
    <mergeCell ref="DL38:DR38"/>
    <mergeCell ref="DL39:DR39"/>
    <mergeCell ref="DL40:DR40"/>
    <mergeCell ref="DL29:DR29"/>
    <mergeCell ref="DL30:DR30"/>
    <mergeCell ref="DL31:DR31"/>
    <mergeCell ref="DL32:DR32"/>
    <mergeCell ref="DL33:DR33"/>
    <mergeCell ref="DL34:DR34"/>
    <mergeCell ref="DE22:DK22"/>
    <mergeCell ref="DE23:DK23"/>
    <mergeCell ref="DE24:DK24"/>
    <mergeCell ref="DE25:DK25"/>
    <mergeCell ref="DE26:DK26"/>
    <mergeCell ref="DE27:DK27"/>
    <mergeCell ref="DE13:DK13"/>
    <mergeCell ref="DE16:DK16"/>
    <mergeCell ref="DE17:DK17"/>
    <mergeCell ref="DE18:DK18"/>
    <mergeCell ref="DE19:DK19"/>
    <mergeCell ref="CX75:DD75"/>
    <mergeCell ref="CX76:DD76"/>
    <mergeCell ref="CX77:DD77"/>
    <mergeCell ref="CX79:DD79"/>
    <mergeCell ref="CX78:DD78"/>
    <mergeCell ref="CX61:DD61"/>
    <mergeCell ref="CX54:DD54"/>
    <mergeCell ref="CX55:DD55"/>
    <mergeCell ref="CX56:DD56"/>
    <mergeCell ref="CX57:DD57"/>
    <mergeCell ref="CX58:DD58"/>
    <mergeCell ref="CX59:DD59"/>
    <mergeCell ref="CX41:DD41"/>
    <mergeCell ref="CX42:DD42"/>
    <mergeCell ref="CX43:DD43"/>
    <mergeCell ref="CX45:DD45"/>
    <mergeCell ref="CX47:DD47"/>
    <mergeCell ref="CX49:DD49"/>
    <mergeCell ref="CX44:DD44"/>
    <mergeCell ref="CX46:DD46"/>
    <mergeCell ref="CX48:DD48"/>
    <mergeCell ref="CX17:DD17"/>
    <mergeCell ref="CX18:DD18"/>
    <mergeCell ref="CX19:DD19"/>
    <mergeCell ref="CX20:DD20"/>
    <mergeCell ref="CX21:DD21"/>
    <mergeCell ref="CX22:DD22"/>
    <mergeCell ref="CX13:DD13"/>
    <mergeCell ref="CX16:DD16"/>
    <mergeCell ref="CX85:DD85"/>
    <mergeCell ref="CX86:DD86"/>
    <mergeCell ref="CX87:DD87"/>
    <mergeCell ref="CX81:DD81"/>
    <mergeCell ref="CX80:DD80"/>
    <mergeCell ref="CX62:DD62"/>
    <mergeCell ref="CX72:DD72"/>
    <mergeCell ref="CX73:DD73"/>
    <mergeCell ref="CX74:DD74"/>
    <mergeCell ref="CX60:DD60"/>
    <mergeCell ref="CX23:DD23"/>
    <mergeCell ref="CX24:DD24"/>
    <mergeCell ref="A82:DB82"/>
    <mergeCell ref="B83:E83"/>
    <mergeCell ref="BO81:BU81"/>
    <mergeCell ref="BV81:CB81"/>
    <mergeCell ref="CC81:CI81"/>
    <mergeCell ref="CJ81:CP81"/>
    <mergeCell ref="CJ87:CP87"/>
    <mergeCell ref="CQ87:CW87"/>
    <mergeCell ref="AT87:AZ87"/>
    <mergeCell ref="BA87:BG87"/>
    <mergeCell ref="BH87:BN87"/>
    <mergeCell ref="BO87:BU87"/>
    <mergeCell ref="DE55:DK55"/>
    <mergeCell ref="DE56:DK56"/>
    <mergeCell ref="DE57:DK57"/>
    <mergeCell ref="CX50:DD50"/>
    <mergeCell ref="CX51:DD51"/>
    <mergeCell ref="CX52:DD52"/>
    <mergeCell ref="CX53:DD53"/>
    <mergeCell ref="DE48:DK48"/>
    <mergeCell ref="CX37:DD37"/>
    <mergeCell ref="CX38:DD38"/>
    <mergeCell ref="CX39:DD39"/>
    <mergeCell ref="CX40:DD40"/>
    <mergeCell ref="CX35:DD35"/>
    <mergeCell ref="CX36:DD36"/>
    <mergeCell ref="DE34:DK34"/>
    <mergeCell ref="DE35:DK35"/>
    <mergeCell ref="CX25:DD25"/>
    <mergeCell ref="CX26:DD26"/>
    <mergeCell ref="CX27:DD27"/>
    <mergeCell ref="CX28:DD28"/>
    <mergeCell ref="CX29:DD29"/>
    <mergeCell ref="CX30:DD30"/>
    <mergeCell ref="CX31:DD31"/>
    <mergeCell ref="CX32:DD32"/>
    <mergeCell ref="CX33:DD33"/>
    <mergeCell ref="CX34:DD34"/>
    <mergeCell ref="DE54:DK54"/>
    <mergeCell ref="DE42:DK42"/>
    <mergeCell ref="DE43:DK43"/>
    <mergeCell ref="DE44:DK44"/>
    <mergeCell ref="DE45:DK45"/>
    <mergeCell ref="DE46:DK46"/>
    <mergeCell ref="DE20:DK20"/>
    <mergeCell ref="DE21:DK21"/>
    <mergeCell ref="G98:J98"/>
    <mergeCell ref="K98:AN98"/>
    <mergeCell ref="AO98:BR98"/>
    <mergeCell ref="BS98:CV98"/>
    <mergeCell ref="G97:J97"/>
    <mergeCell ref="K97:AN97"/>
    <mergeCell ref="AO97:BR97"/>
    <mergeCell ref="BS97:CV97"/>
    <mergeCell ref="CW97:DR97"/>
    <mergeCell ref="BH96:BN96"/>
    <mergeCell ref="BO96:BU96"/>
    <mergeCell ref="BV96:CB96"/>
    <mergeCell ref="CC96:CI96"/>
    <mergeCell ref="CJ96:CP96"/>
    <mergeCell ref="CQ96:CW96"/>
    <mergeCell ref="CQ95:CW95"/>
    <mergeCell ref="G96:J96"/>
    <mergeCell ref="K96:Q96"/>
    <mergeCell ref="R96:X96"/>
    <mergeCell ref="Y96:AE96"/>
    <mergeCell ref="AF96:AL96"/>
    <mergeCell ref="AM96:AS96"/>
    <mergeCell ref="AT96:AZ96"/>
    <mergeCell ref="BA96:BG96"/>
    <mergeCell ref="BA95:BG95"/>
    <mergeCell ref="BH95:BN95"/>
    <mergeCell ref="BO95:BU95"/>
    <mergeCell ref="BV95:CB95"/>
    <mergeCell ref="CC95:CI95"/>
    <mergeCell ref="CJ95:CP95"/>
    <mergeCell ref="CJ94:CP94"/>
    <mergeCell ref="CQ94:CW94"/>
    <mergeCell ref="G95:J95"/>
    <mergeCell ref="K95:Q95"/>
    <mergeCell ref="R95:X95"/>
    <mergeCell ref="Y95:AE95"/>
    <mergeCell ref="AF95:AL95"/>
    <mergeCell ref="AM95:AS95"/>
    <mergeCell ref="AT95:AZ95"/>
    <mergeCell ref="AT94:AZ94"/>
    <mergeCell ref="BA94:BG94"/>
    <mergeCell ref="BH94:BN94"/>
    <mergeCell ref="BO94:BU94"/>
    <mergeCell ref="BV94:CB94"/>
    <mergeCell ref="CC94:CI94"/>
    <mergeCell ref="CC93:CI93"/>
    <mergeCell ref="CJ93:CP93"/>
    <mergeCell ref="CQ93:CW93"/>
    <mergeCell ref="G94:J94"/>
    <mergeCell ref="K94:Q94"/>
    <mergeCell ref="R94:X94"/>
    <mergeCell ref="Y94:AE94"/>
    <mergeCell ref="AF94:AL94"/>
    <mergeCell ref="AM94:AS94"/>
    <mergeCell ref="AM93:AS93"/>
    <mergeCell ref="AT93:AZ93"/>
    <mergeCell ref="BA93:BG93"/>
    <mergeCell ref="BH93:BN93"/>
    <mergeCell ref="BO93:BU93"/>
    <mergeCell ref="BV93:CB93"/>
    <mergeCell ref="G90:J90"/>
    <mergeCell ref="K90:AN90"/>
    <mergeCell ref="AO90:BR90"/>
    <mergeCell ref="BS90:CV90"/>
    <mergeCell ref="G93:J93"/>
    <mergeCell ref="K93:Q93"/>
    <mergeCell ref="R93:X93"/>
    <mergeCell ref="Y93:AE93"/>
    <mergeCell ref="AF93:AL93"/>
    <mergeCell ref="CQ88:CW88"/>
    <mergeCell ref="G89:J89"/>
    <mergeCell ref="K89:AN89"/>
    <mergeCell ref="AO89:BR89"/>
    <mergeCell ref="BS89:CV89"/>
    <mergeCell ref="CX88:DD88"/>
    <mergeCell ref="BA88:BG88"/>
    <mergeCell ref="BH88:BN88"/>
    <mergeCell ref="BO88:BU88"/>
    <mergeCell ref="BV88:CB88"/>
    <mergeCell ref="CC88:CI88"/>
    <mergeCell ref="CJ88:CP88"/>
    <mergeCell ref="G88:J88"/>
    <mergeCell ref="K88:Q88"/>
    <mergeCell ref="R88:X88"/>
    <mergeCell ref="Y88:AE88"/>
    <mergeCell ref="AF88:AL88"/>
    <mergeCell ref="AM88:AS88"/>
    <mergeCell ref="AT88:AZ88"/>
    <mergeCell ref="AM85:AS85"/>
    <mergeCell ref="AT85:AZ85"/>
    <mergeCell ref="BA85:BG85"/>
    <mergeCell ref="AF81:AL81"/>
    <mergeCell ref="AM81:AS81"/>
    <mergeCell ref="AT81:AZ81"/>
    <mergeCell ref="BA81:BG81"/>
    <mergeCell ref="BH81:BN81"/>
    <mergeCell ref="BV87:CB87"/>
    <mergeCell ref="CC87:CI87"/>
    <mergeCell ref="G87:J87"/>
    <mergeCell ref="K87:Q87"/>
    <mergeCell ref="R87:X87"/>
    <mergeCell ref="Y87:AE87"/>
    <mergeCell ref="AF87:AL87"/>
    <mergeCell ref="AM87:AS87"/>
    <mergeCell ref="G86:J86"/>
    <mergeCell ref="K86:Q86"/>
    <mergeCell ref="R86:X86"/>
    <mergeCell ref="Y86:AE86"/>
    <mergeCell ref="AF86:AL86"/>
    <mergeCell ref="AM86:AS86"/>
    <mergeCell ref="AT86:AZ86"/>
    <mergeCell ref="BA86:BG86"/>
    <mergeCell ref="BH86:BN86"/>
    <mergeCell ref="CJ80:CP80"/>
    <mergeCell ref="CQ80:CW80"/>
    <mergeCell ref="Y80:AE80"/>
    <mergeCell ref="AF80:AL80"/>
    <mergeCell ref="AM80:AS80"/>
    <mergeCell ref="AT80:AZ80"/>
    <mergeCell ref="BA80:BG80"/>
    <mergeCell ref="BH80:BN80"/>
    <mergeCell ref="BO86:BU86"/>
    <mergeCell ref="BV86:CB86"/>
    <mergeCell ref="CC86:CI86"/>
    <mergeCell ref="CJ86:CP86"/>
    <mergeCell ref="CQ86:CW86"/>
    <mergeCell ref="G80:G81"/>
    <mergeCell ref="H80:H81"/>
    <mergeCell ref="I80:I81"/>
    <mergeCell ref="J80:J81"/>
    <mergeCell ref="K80:Q80"/>
    <mergeCell ref="R80:X80"/>
    <mergeCell ref="K81:Q81"/>
    <mergeCell ref="R81:X81"/>
    <mergeCell ref="BH85:BN85"/>
    <mergeCell ref="BO85:BU85"/>
    <mergeCell ref="BV85:CB85"/>
    <mergeCell ref="CC85:CI85"/>
    <mergeCell ref="CJ85:CP85"/>
    <mergeCell ref="CQ85:CW85"/>
    <mergeCell ref="G85:J85"/>
    <mergeCell ref="K85:Q85"/>
    <mergeCell ref="R85:X85"/>
    <mergeCell ref="Y85:AE85"/>
    <mergeCell ref="AF85:AL85"/>
    <mergeCell ref="A80:A81"/>
    <mergeCell ref="B80:B81"/>
    <mergeCell ref="C80:C81"/>
    <mergeCell ref="D80:D81"/>
    <mergeCell ref="E80:E81"/>
    <mergeCell ref="F80:F81"/>
    <mergeCell ref="BO79:BU79"/>
    <mergeCell ref="BV79:CB79"/>
    <mergeCell ref="CC79:CI79"/>
    <mergeCell ref="G78:G79"/>
    <mergeCell ref="H78:H79"/>
    <mergeCell ref="I78:I79"/>
    <mergeCell ref="J78:J79"/>
    <mergeCell ref="K78:Q78"/>
    <mergeCell ref="R78:X78"/>
    <mergeCell ref="K79:Q79"/>
    <mergeCell ref="R79:X79"/>
    <mergeCell ref="A78:A79"/>
    <mergeCell ref="B78:B79"/>
    <mergeCell ref="C78:C79"/>
    <mergeCell ref="D78:D79"/>
    <mergeCell ref="E78:E79"/>
    <mergeCell ref="F78:F79"/>
    <mergeCell ref="Y81:AE81"/>
    <mergeCell ref="BO80:BU80"/>
    <mergeCell ref="BV80:CB80"/>
    <mergeCell ref="CC80:CI80"/>
    <mergeCell ref="CJ79:CP79"/>
    <mergeCell ref="CQ79:CW79"/>
    <mergeCell ref="Y79:AE79"/>
    <mergeCell ref="AF79:AL79"/>
    <mergeCell ref="AM79:AS79"/>
    <mergeCell ref="AT79:AZ79"/>
    <mergeCell ref="BA79:BG79"/>
    <mergeCell ref="BH79:BN79"/>
    <mergeCell ref="BO78:BU78"/>
    <mergeCell ref="BV78:CB78"/>
    <mergeCell ref="CC78:CI78"/>
    <mergeCell ref="CJ78:CP78"/>
    <mergeCell ref="CQ78:CW78"/>
    <mergeCell ref="Y78:AE78"/>
    <mergeCell ref="AF78:AL78"/>
    <mergeCell ref="AM78:AS78"/>
    <mergeCell ref="AT78:AZ78"/>
    <mergeCell ref="BA78:BG78"/>
    <mergeCell ref="BH78:BN78"/>
    <mergeCell ref="BO77:BU77"/>
    <mergeCell ref="BV77:CB77"/>
    <mergeCell ref="CC77:CI77"/>
    <mergeCell ref="CJ77:CP77"/>
    <mergeCell ref="CQ77:CW77"/>
    <mergeCell ref="B77:E77"/>
    <mergeCell ref="K77:Q77"/>
    <mergeCell ref="R77:X77"/>
    <mergeCell ref="Y77:AE77"/>
    <mergeCell ref="AF77:AL77"/>
    <mergeCell ref="AM77:AS77"/>
    <mergeCell ref="AT77:AZ77"/>
    <mergeCell ref="BA77:BG77"/>
    <mergeCell ref="BH77:BN77"/>
    <mergeCell ref="BH76:BN76"/>
    <mergeCell ref="BO76:BU76"/>
    <mergeCell ref="BV76:CB76"/>
    <mergeCell ref="CC76:CI76"/>
    <mergeCell ref="CJ76:CP76"/>
    <mergeCell ref="CQ76:CW76"/>
    <mergeCell ref="B76:E76"/>
    <mergeCell ref="K76:Q76"/>
    <mergeCell ref="R76:X76"/>
    <mergeCell ref="Y76:AE76"/>
    <mergeCell ref="AF76:AL76"/>
    <mergeCell ref="AM76:AS76"/>
    <mergeCell ref="AT76:AZ76"/>
    <mergeCell ref="BA76:BG76"/>
    <mergeCell ref="CC75:CI75"/>
    <mergeCell ref="CJ75:CP75"/>
    <mergeCell ref="CC74:CI74"/>
    <mergeCell ref="CJ74:CP74"/>
    <mergeCell ref="CQ74:CW74"/>
    <mergeCell ref="K75:Q75"/>
    <mergeCell ref="R75:X75"/>
    <mergeCell ref="Y75:AE75"/>
    <mergeCell ref="AF75:AL75"/>
    <mergeCell ref="AM75:AS75"/>
    <mergeCell ref="AT75:AZ75"/>
    <mergeCell ref="AM74:AS74"/>
    <mergeCell ref="AT74:AZ74"/>
    <mergeCell ref="BA74:BG74"/>
    <mergeCell ref="BH74:BN74"/>
    <mergeCell ref="BO74:BU74"/>
    <mergeCell ref="BV74:CB74"/>
    <mergeCell ref="I74:I75"/>
    <mergeCell ref="J74:J75"/>
    <mergeCell ref="K74:Q74"/>
    <mergeCell ref="R74:X74"/>
    <mergeCell ref="Y74:AE74"/>
    <mergeCell ref="AF74:AL74"/>
    <mergeCell ref="CQ73:CW73"/>
    <mergeCell ref="A74:A75"/>
    <mergeCell ref="B74:B75"/>
    <mergeCell ref="C74:C75"/>
    <mergeCell ref="D74:D75"/>
    <mergeCell ref="E74:E75"/>
    <mergeCell ref="F74:F75"/>
    <mergeCell ref="G74:G75"/>
    <mergeCell ref="H74:H75"/>
    <mergeCell ref="BA73:BG73"/>
    <mergeCell ref="BH73:BN73"/>
    <mergeCell ref="BO73:BU73"/>
    <mergeCell ref="BV73:CB73"/>
    <mergeCell ref="CC73:CI73"/>
    <mergeCell ref="CJ73:CP73"/>
    <mergeCell ref="K73:Q73"/>
    <mergeCell ref="R73:X73"/>
    <mergeCell ref="Y73:AE73"/>
    <mergeCell ref="AF73:AL73"/>
    <mergeCell ref="AM73:AS73"/>
    <mergeCell ref="AT73:AZ73"/>
    <mergeCell ref="CQ75:CW75"/>
    <mergeCell ref="BA75:BG75"/>
    <mergeCell ref="BH75:BN75"/>
    <mergeCell ref="BO75:BU75"/>
    <mergeCell ref="BV75:CB75"/>
    <mergeCell ref="BO72:BU72"/>
    <mergeCell ref="BV72:CB72"/>
    <mergeCell ref="CC72:CI72"/>
    <mergeCell ref="CJ72:CP72"/>
    <mergeCell ref="CQ72:CW72"/>
    <mergeCell ref="B72:E72"/>
    <mergeCell ref="K72:Q72"/>
    <mergeCell ref="R72:X72"/>
    <mergeCell ref="Y72:AE72"/>
    <mergeCell ref="AF72:AL72"/>
    <mergeCell ref="AM72:AS72"/>
    <mergeCell ref="AT72:AZ72"/>
    <mergeCell ref="BA72:BG72"/>
    <mergeCell ref="BH72:BN72"/>
    <mergeCell ref="BH62:BN62"/>
    <mergeCell ref="BO62:BU62"/>
    <mergeCell ref="BV62:CB62"/>
    <mergeCell ref="CC62:CI62"/>
    <mergeCell ref="CJ62:CP62"/>
    <mergeCell ref="CQ62:CW62"/>
    <mergeCell ref="BH64:BN64"/>
    <mergeCell ref="BO64:BU64"/>
    <mergeCell ref="BV64:CB64"/>
    <mergeCell ref="CC64:CI64"/>
    <mergeCell ref="CJ64:CP64"/>
    <mergeCell ref="CQ64:CW64"/>
    <mergeCell ref="BH70:BN70"/>
    <mergeCell ref="BO70:BU70"/>
    <mergeCell ref="BV70:CB70"/>
    <mergeCell ref="CC70:CI70"/>
    <mergeCell ref="CJ70:CP70"/>
    <mergeCell ref="BH68:BN68"/>
    <mergeCell ref="CJ61:CP61"/>
    <mergeCell ref="CQ61:CW61"/>
    <mergeCell ref="K62:Q62"/>
    <mergeCell ref="R62:X62"/>
    <mergeCell ref="Y62:AE62"/>
    <mergeCell ref="AF62:AL62"/>
    <mergeCell ref="AM62:AS62"/>
    <mergeCell ref="AT62:AZ62"/>
    <mergeCell ref="BA62:BG62"/>
    <mergeCell ref="AT61:AZ61"/>
    <mergeCell ref="BA61:BG61"/>
    <mergeCell ref="BH61:BN61"/>
    <mergeCell ref="BO61:BU61"/>
    <mergeCell ref="BV61:CB61"/>
    <mergeCell ref="CC61:CI61"/>
    <mergeCell ref="J61:J62"/>
    <mergeCell ref="K61:Q61"/>
    <mergeCell ref="R61:X61"/>
    <mergeCell ref="Y61:AE61"/>
    <mergeCell ref="AF61:AL61"/>
    <mergeCell ref="AM61:AS61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BH60:BN60"/>
    <mergeCell ref="BO60:BU60"/>
    <mergeCell ref="BV60:CB60"/>
    <mergeCell ref="CC60:CI60"/>
    <mergeCell ref="CJ60:CP60"/>
    <mergeCell ref="CQ60:CW60"/>
    <mergeCell ref="CJ59:CP59"/>
    <mergeCell ref="CQ59:CW59"/>
    <mergeCell ref="K60:Q60"/>
    <mergeCell ref="R60:X60"/>
    <mergeCell ref="Y60:AE60"/>
    <mergeCell ref="AF60:AL60"/>
    <mergeCell ref="AM60:AS60"/>
    <mergeCell ref="AT60:AZ60"/>
    <mergeCell ref="BA60:BG60"/>
    <mergeCell ref="AT59:AZ59"/>
    <mergeCell ref="BA59:BG59"/>
    <mergeCell ref="BH59:BN59"/>
    <mergeCell ref="BO59:BU59"/>
    <mergeCell ref="BV59:CB59"/>
    <mergeCell ref="CC59:CI59"/>
    <mergeCell ref="J59:J60"/>
    <mergeCell ref="K59:Q59"/>
    <mergeCell ref="R59:X59"/>
    <mergeCell ref="Y59:AE59"/>
    <mergeCell ref="AF59:AL59"/>
    <mergeCell ref="AM59:AS59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BH58:BN58"/>
    <mergeCell ref="BO58:BU58"/>
    <mergeCell ref="BV58:CB58"/>
    <mergeCell ref="CC58:CI58"/>
    <mergeCell ref="CJ58:CP58"/>
    <mergeCell ref="CQ58:CW58"/>
    <mergeCell ref="CQ57:CW57"/>
    <mergeCell ref="B58:J58"/>
    <mergeCell ref="K58:Q58"/>
    <mergeCell ref="R58:X58"/>
    <mergeCell ref="Y58:AE58"/>
    <mergeCell ref="AF58:AL58"/>
    <mergeCell ref="AM58:AS58"/>
    <mergeCell ref="AT58:AZ58"/>
    <mergeCell ref="BA58:BG58"/>
    <mergeCell ref="BA57:BG57"/>
    <mergeCell ref="BH57:BN57"/>
    <mergeCell ref="BO57:BU57"/>
    <mergeCell ref="BV57:CB57"/>
    <mergeCell ref="CC57:CI57"/>
    <mergeCell ref="CJ57:CP57"/>
    <mergeCell ref="CJ56:CP56"/>
    <mergeCell ref="CQ56:CW56"/>
    <mergeCell ref="K57:Q57"/>
    <mergeCell ref="R57:X57"/>
    <mergeCell ref="Y57:AE57"/>
    <mergeCell ref="AF57:AL57"/>
    <mergeCell ref="AM57:AS57"/>
    <mergeCell ref="AT57:AZ57"/>
    <mergeCell ref="AM56:AS56"/>
    <mergeCell ref="AT56:AZ56"/>
    <mergeCell ref="BA56:BG56"/>
    <mergeCell ref="BH56:BN56"/>
    <mergeCell ref="BO56:BU56"/>
    <mergeCell ref="BV56:CB56"/>
    <mergeCell ref="I56:I57"/>
    <mergeCell ref="J56:J57"/>
    <mergeCell ref="K56:Q56"/>
    <mergeCell ref="R56:X56"/>
    <mergeCell ref="Y56:AE56"/>
    <mergeCell ref="AF56:AL56"/>
    <mergeCell ref="A56:A57"/>
    <mergeCell ref="B56:B57"/>
    <mergeCell ref="C56:C57"/>
    <mergeCell ref="D56:D57"/>
    <mergeCell ref="E56:E57"/>
    <mergeCell ref="F56:F57"/>
    <mergeCell ref="G56:G57"/>
    <mergeCell ref="H56:H57"/>
    <mergeCell ref="BA55:BG55"/>
    <mergeCell ref="BH55:BN55"/>
    <mergeCell ref="BO55:BU55"/>
    <mergeCell ref="BV55:CB55"/>
    <mergeCell ref="CC55:CI55"/>
    <mergeCell ref="CJ55:CP55"/>
    <mergeCell ref="CC54:CI54"/>
    <mergeCell ref="CJ54:CP54"/>
    <mergeCell ref="CQ54:CW54"/>
    <mergeCell ref="K55:Q55"/>
    <mergeCell ref="R55:X55"/>
    <mergeCell ref="Y55:AE55"/>
    <mergeCell ref="AF55:AL55"/>
    <mergeCell ref="AM55:AS55"/>
    <mergeCell ref="AT55:AZ55"/>
    <mergeCell ref="AM54:AS54"/>
    <mergeCell ref="AT54:AZ54"/>
    <mergeCell ref="BA54:BG54"/>
    <mergeCell ref="BH54:BN54"/>
    <mergeCell ref="BO54:BU54"/>
    <mergeCell ref="BV54:CB54"/>
    <mergeCell ref="I54:I55"/>
    <mergeCell ref="J54:J55"/>
    <mergeCell ref="CC56:CI56"/>
    <mergeCell ref="K54:Q54"/>
    <mergeCell ref="R54:X54"/>
    <mergeCell ref="Y54:AE54"/>
    <mergeCell ref="AF54:AL54"/>
    <mergeCell ref="CQ53:CW53"/>
    <mergeCell ref="A54:A55"/>
    <mergeCell ref="B54:B55"/>
    <mergeCell ref="C54:C55"/>
    <mergeCell ref="D54:D55"/>
    <mergeCell ref="E54:E55"/>
    <mergeCell ref="F54:F55"/>
    <mergeCell ref="G54:G55"/>
    <mergeCell ref="H54:H55"/>
    <mergeCell ref="BA53:BG53"/>
    <mergeCell ref="BH53:BN53"/>
    <mergeCell ref="BO53:BU53"/>
    <mergeCell ref="BV53:CB53"/>
    <mergeCell ref="CC53:CI53"/>
    <mergeCell ref="CJ53:CP53"/>
    <mergeCell ref="CQ55:CW55"/>
    <mergeCell ref="A52:A53"/>
    <mergeCell ref="B52:B53"/>
    <mergeCell ref="C52:C53"/>
    <mergeCell ref="D52:D53"/>
    <mergeCell ref="E52:E53"/>
    <mergeCell ref="F52:F53"/>
    <mergeCell ref="G52:G53"/>
    <mergeCell ref="H52:H53"/>
    <mergeCell ref="CJ52:CP52"/>
    <mergeCell ref="CQ52:CW52"/>
    <mergeCell ref="K53:Q53"/>
    <mergeCell ref="R53:X53"/>
    <mergeCell ref="Y53:AE53"/>
    <mergeCell ref="AF53:AL53"/>
    <mergeCell ref="AM53:AS53"/>
    <mergeCell ref="AT53:AZ53"/>
    <mergeCell ref="AM52:AS52"/>
    <mergeCell ref="AT52:AZ52"/>
    <mergeCell ref="BA52:BG52"/>
    <mergeCell ref="BH52:BN52"/>
    <mergeCell ref="BO52:BU52"/>
    <mergeCell ref="BV52:CB52"/>
    <mergeCell ref="I52:I53"/>
    <mergeCell ref="J52:J53"/>
    <mergeCell ref="K52:Q52"/>
    <mergeCell ref="R52:X52"/>
    <mergeCell ref="Y52:AE52"/>
    <mergeCell ref="AF52:AL52"/>
    <mergeCell ref="BH51:BN51"/>
    <mergeCell ref="BO51:BU51"/>
    <mergeCell ref="BV51:CB51"/>
    <mergeCell ref="I50:I51"/>
    <mergeCell ref="J50:J51"/>
    <mergeCell ref="CC51:CI51"/>
    <mergeCell ref="CJ51:CP51"/>
    <mergeCell ref="CC50:CI50"/>
    <mergeCell ref="CJ50:CP50"/>
    <mergeCell ref="CQ50:CW50"/>
    <mergeCell ref="K51:Q51"/>
    <mergeCell ref="R51:X51"/>
    <mergeCell ref="Y51:AE51"/>
    <mergeCell ref="AF51:AL51"/>
    <mergeCell ref="AM51:AS51"/>
    <mergeCell ref="AT51:AZ51"/>
    <mergeCell ref="AM50:AS50"/>
    <mergeCell ref="AT50:AZ50"/>
    <mergeCell ref="BA50:BG50"/>
    <mergeCell ref="BH50:BN50"/>
    <mergeCell ref="BO50:BU50"/>
    <mergeCell ref="BV50:CB50"/>
    <mergeCell ref="CC52:CI52"/>
    <mergeCell ref="K50:Q50"/>
    <mergeCell ref="R50:X50"/>
    <mergeCell ref="Y50:AE50"/>
    <mergeCell ref="AF50:AL50"/>
    <mergeCell ref="CQ49:CW49"/>
    <mergeCell ref="A50:A51"/>
    <mergeCell ref="B50:B51"/>
    <mergeCell ref="C50:C51"/>
    <mergeCell ref="D50:D51"/>
    <mergeCell ref="E50:E51"/>
    <mergeCell ref="F50:F51"/>
    <mergeCell ref="G50:G51"/>
    <mergeCell ref="H50:H51"/>
    <mergeCell ref="BA49:BG49"/>
    <mergeCell ref="BH49:BN49"/>
    <mergeCell ref="BO49:BU49"/>
    <mergeCell ref="BV49:CB49"/>
    <mergeCell ref="CC49:CI49"/>
    <mergeCell ref="CJ49:CP49"/>
    <mergeCell ref="CQ51:CW51"/>
    <mergeCell ref="A48:A49"/>
    <mergeCell ref="B48:B49"/>
    <mergeCell ref="C48:C49"/>
    <mergeCell ref="D48:D49"/>
    <mergeCell ref="E48:E49"/>
    <mergeCell ref="F48:F49"/>
    <mergeCell ref="G48:G49"/>
    <mergeCell ref="H48:H49"/>
    <mergeCell ref="BA51:BG51"/>
    <mergeCell ref="CJ48:CP48"/>
    <mergeCell ref="CQ48:CW48"/>
    <mergeCell ref="K49:Q49"/>
    <mergeCell ref="R49:X49"/>
    <mergeCell ref="Y49:AE49"/>
    <mergeCell ref="AF49:AL49"/>
    <mergeCell ref="AM49:AS49"/>
    <mergeCell ref="AT49:AZ49"/>
    <mergeCell ref="AM48:AS48"/>
    <mergeCell ref="AT48:AZ48"/>
    <mergeCell ref="BA48:BG48"/>
    <mergeCell ref="BH48:BN48"/>
    <mergeCell ref="BO48:BU48"/>
    <mergeCell ref="BV48:CB48"/>
    <mergeCell ref="I48:I49"/>
    <mergeCell ref="J48:J49"/>
    <mergeCell ref="K48:Q48"/>
    <mergeCell ref="R48:X48"/>
    <mergeCell ref="Y48:AE48"/>
    <mergeCell ref="AF48:AL48"/>
    <mergeCell ref="BH47:BN47"/>
    <mergeCell ref="BO47:BU47"/>
    <mergeCell ref="BV47:CB47"/>
    <mergeCell ref="CC47:CI47"/>
    <mergeCell ref="CJ47:CP47"/>
    <mergeCell ref="CC46:CI46"/>
    <mergeCell ref="CJ46:CP46"/>
    <mergeCell ref="CQ46:CW46"/>
    <mergeCell ref="K47:Q47"/>
    <mergeCell ref="R47:X47"/>
    <mergeCell ref="Y47:AE47"/>
    <mergeCell ref="AF47:AL47"/>
    <mergeCell ref="AM47:AS47"/>
    <mergeCell ref="AT47:AZ47"/>
    <mergeCell ref="AM46:AS46"/>
    <mergeCell ref="AT46:AZ46"/>
    <mergeCell ref="BA46:BG46"/>
    <mergeCell ref="BH46:BN46"/>
    <mergeCell ref="BO46:BU46"/>
    <mergeCell ref="BV46:CB46"/>
    <mergeCell ref="I46:I47"/>
    <mergeCell ref="J46:J47"/>
    <mergeCell ref="CC48:CI48"/>
    <mergeCell ref="K46:Q46"/>
    <mergeCell ref="R46:X46"/>
    <mergeCell ref="Y46:AE46"/>
    <mergeCell ref="AF46:AL46"/>
    <mergeCell ref="CQ45:CW45"/>
    <mergeCell ref="A46:A47"/>
    <mergeCell ref="B46:B47"/>
    <mergeCell ref="C46:C47"/>
    <mergeCell ref="D46:D47"/>
    <mergeCell ref="E46:E47"/>
    <mergeCell ref="F46:F47"/>
    <mergeCell ref="G46:G47"/>
    <mergeCell ref="H46:H47"/>
    <mergeCell ref="BA45:BG45"/>
    <mergeCell ref="BH45:BN45"/>
    <mergeCell ref="BO45:BU45"/>
    <mergeCell ref="BV45:CB45"/>
    <mergeCell ref="CC45:CI45"/>
    <mergeCell ref="CJ45:CP45"/>
    <mergeCell ref="CQ47:CW47"/>
    <mergeCell ref="A44:A45"/>
    <mergeCell ref="B44:B45"/>
    <mergeCell ref="C44:C45"/>
    <mergeCell ref="D44:D45"/>
    <mergeCell ref="E44:E45"/>
    <mergeCell ref="F44:F45"/>
    <mergeCell ref="G44:G45"/>
    <mergeCell ref="H44:H45"/>
    <mergeCell ref="BA47:BG47"/>
    <mergeCell ref="CJ44:CP44"/>
    <mergeCell ref="CQ44:CW44"/>
    <mergeCell ref="K45:Q45"/>
    <mergeCell ref="R45:X45"/>
    <mergeCell ref="Y45:AE45"/>
    <mergeCell ref="AF45:AL45"/>
    <mergeCell ref="AM45:AS45"/>
    <mergeCell ref="AT45:AZ45"/>
    <mergeCell ref="AM44:AS44"/>
    <mergeCell ref="AT44:AZ44"/>
    <mergeCell ref="BA44:BG44"/>
    <mergeCell ref="BH44:BN44"/>
    <mergeCell ref="BO44:BU44"/>
    <mergeCell ref="BV44:CB44"/>
    <mergeCell ref="I44:I45"/>
    <mergeCell ref="J44:J45"/>
    <mergeCell ref="K44:Q44"/>
    <mergeCell ref="R44:X44"/>
    <mergeCell ref="Y44:AE44"/>
    <mergeCell ref="AF44:AL44"/>
    <mergeCell ref="BO43:BU43"/>
    <mergeCell ref="BV43:CB43"/>
    <mergeCell ref="CC43:CI43"/>
    <mergeCell ref="CJ43:CP43"/>
    <mergeCell ref="CC42:CI42"/>
    <mergeCell ref="CJ42:CP42"/>
    <mergeCell ref="CQ42:CW42"/>
    <mergeCell ref="K43:Q43"/>
    <mergeCell ref="R43:X43"/>
    <mergeCell ref="Y43:AE43"/>
    <mergeCell ref="AF43:AL43"/>
    <mergeCell ref="AM43:AS43"/>
    <mergeCell ref="AT43:AZ43"/>
    <mergeCell ref="AM42:AS42"/>
    <mergeCell ref="AT42:AZ42"/>
    <mergeCell ref="BA42:BG42"/>
    <mergeCell ref="BH42:BN42"/>
    <mergeCell ref="BO42:BU42"/>
    <mergeCell ref="BV42:CB42"/>
    <mergeCell ref="I42:I43"/>
    <mergeCell ref="J42:J43"/>
    <mergeCell ref="CC44:CI44"/>
    <mergeCell ref="K42:Q42"/>
    <mergeCell ref="R42:X42"/>
    <mergeCell ref="Y42:AE42"/>
    <mergeCell ref="AF42:AL42"/>
    <mergeCell ref="CQ41:CW41"/>
    <mergeCell ref="A42:A43"/>
    <mergeCell ref="B42:B43"/>
    <mergeCell ref="C42:C43"/>
    <mergeCell ref="D42:D43"/>
    <mergeCell ref="E42:E43"/>
    <mergeCell ref="F42:F43"/>
    <mergeCell ref="G42:G43"/>
    <mergeCell ref="H42:H43"/>
    <mergeCell ref="BA41:BG41"/>
    <mergeCell ref="BH41:BN41"/>
    <mergeCell ref="BO41:BU41"/>
    <mergeCell ref="BV41:CB41"/>
    <mergeCell ref="CC41:CI41"/>
    <mergeCell ref="CJ41:CP41"/>
    <mergeCell ref="CQ43:CW43"/>
    <mergeCell ref="B41:J41"/>
    <mergeCell ref="K41:Q41"/>
    <mergeCell ref="R41:X41"/>
    <mergeCell ref="Y41:AE41"/>
    <mergeCell ref="AF41:AL41"/>
    <mergeCell ref="AM41:AS41"/>
    <mergeCell ref="AT41:AZ41"/>
    <mergeCell ref="BA43:BG43"/>
    <mergeCell ref="BH43:BN43"/>
    <mergeCell ref="BH40:BN40"/>
    <mergeCell ref="BO40:BU40"/>
    <mergeCell ref="BV40:CB40"/>
    <mergeCell ref="CC40:CI40"/>
    <mergeCell ref="BV39:CB39"/>
    <mergeCell ref="CC39:CI39"/>
    <mergeCell ref="CJ39:CP39"/>
    <mergeCell ref="CQ39:CW39"/>
    <mergeCell ref="K40:Q40"/>
    <mergeCell ref="R40:X40"/>
    <mergeCell ref="Y40:AE40"/>
    <mergeCell ref="AF40:AL40"/>
    <mergeCell ref="AM40:AS40"/>
    <mergeCell ref="AF39:AL39"/>
    <mergeCell ref="AM39:AS39"/>
    <mergeCell ref="AT39:AZ39"/>
    <mergeCell ref="BA39:BG39"/>
    <mergeCell ref="BH39:BN39"/>
    <mergeCell ref="BO39:BU39"/>
    <mergeCell ref="H39:H40"/>
    <mergeCell ref="I39:I40"/>
    <mergeCell ref="J39:J40"/>
    <mergeCell ref="K39:Q39"/>
    <mergeCell ref="R39:X39"/>
    <mergeCell ref="Y39:AE39"/>
    <mergeCell ref="CJ38:CP38"/>
    <mergeCell ref="CQ38:CW38"/>
    <mergeCell ref="A39:A40"/>
    <mergeCell ref="B39:B40"/>
    <mergeCell ref="C39:C40"/>
    <mergeCell ref="D39:D40"/>
    <mergeCell ref="E39:E40"/>
    <mergeCell ref="F39:F40"/>
    <mergeCell ref="G39:G40"/>
    <mergeCell ref="AT38:AZ38"/>
    <mergeCell ref="BA38:BG38"/>
    <mergeCell ref="BH38:BN38"/>
    <mergeCell ref="BO38:BU38"/>
    <mergeCell ref="BV38:CB38"/>
    <mergeCell ref="CC38:CI38"/>
    <mergeCell ref="CJ40:CP40"/>
    <mergeCell ref="CQ40:CW40"/>
    <mergeCell ref="A37:A38"/>
    <mergeCell ref="B37:B38"/>
    <mergeCell ref="C37:C38"/>
    <mergeCell ref="D37:D38"/>
    <mergeCell ref="E37:E38"/>
    <mergeCell ref="F37:F38"/>
    <mergeCell ref="G37:G38"/>
    <mergeCell ref="AT40:AZ40"/>
    <mergeCell ref="BA40:BG40"/>
    <mergeCell ref="CJ37:CP37"/>
    <mergeCell ref="CQ37:CW37"/>
    <mergeCell ref="K38:Q38"/>
    <mergeCell ref="R38:X38"/>
    <mergeCell ref="Y38:AE38"/>
    <mergeCell ref="AF38:AL38"/>
    <mergeCell ref="AM38:AS38"/>
    <mergeCell ref="AF37:AL37"/>
    <mergeCell ref="AM37:AS37"/>
    <mergeCell ref="AT37:AZ37"/>
    <mergeCell ref="BA37:BG37"/>
    <mergeCell ref="BH37:BN37"/>
    <mergeCell ref="BO37:BU37"/>
    <mergeCell ref="H37:H38"/>
    <mergeCell ref="I37:I38"/>
    <mergeCell ref="J37:J38"/>
    <mergeCell ref="K37:Q37"/>
    <mergeCell ref="R37:X37"/>
    <mergeCell ref="Y37:AE37"/>
    <mergeCell ref="AT36:AZ36"/>
    <mergeCell ref="BA36:BG36"/>
    <mergeCell ref="BH36:BN36"/>
    <mergeCell ref="BO36:BU36"/>
    <mergeCell ref="BV36:CB36"/>
    <mergeCell ref="CC36:CI36"/>
    <mergeCell ref="BV35:CB35"/>
    <mergeCell ref="CC35:CI35"/>
    <mergeCell ref="CJ35:CP35"/>
    <mergeCell ref="CQ35:CW35"/>
    <mergeCell ref="K36:Q36"/>
    <mergeCell ref="R36:X36"/>
    <mergeCell ref="Y36:AE36"/>
    <mergeCell ref="AF36:AL36"/>
    <mergeCell ref="AM36:AS36"/>
    <mergeCell ref="AF35:AL35"/>
    <mergeCell ref="AM35:AS35"/>
    <mergeCell ref="AT35:AZ35"/>
    <mergeCell ref="BA35:BG35"/>
    <mergeCell ref="BH35:BN35"/>
    <mergeCell ref="BO35:BU35"/>
    <mergeCell ref="H35:H36"/>
    <mergeCell ref="I35:I36"/>
    <mergeCell ref="BV37:CB37"/>
    <mergeCell ref="CC37:CI37"/>
    <mergeCell ref="J35:J36"/>
    <mergeCell ref="K35:Q35"/>
    <mergeCell ref="R35:X35"/>
    <mergeCell ref="Y35:AE35"/>
    <mergeCell ref="CJ34:CP34"/>
    <mergeCell ref="CQ34:CW34"/>
    <mergeCell ref="A35:A36"/>
    <mergeCell ref="B35:B36"/>
    <mergeCell ref="C35:C36"/>
    <mergeCell ref="D35:D36"/>
    <mergeCell ref="E35:E36"/>
    <mergeCell ref="F35:F36"/>
    <mergeCell ref="G35:G36"/>
    <mergeCell ref="AT34:AZ34"/>
    <mergeCell ref="BA34:BG34"/>
    <mergeCell ref="BH34:BN34"/>
    <mergeCell ref="BO34:BU34"/>
    <mergeCell ref="BV34:CB34"/>
    <mergeCell ref="CC34:CI34"/>
    <mergeCell ref="CJ36:CP36"/>
    <mergeCell ref="CQ36:CW36"/>
    <mergeCell ref="A33:A34"/>
    <mergeCell ref="B33:B34"/>
    <mergeCell ref="C33:C34"/>
    <mergeCell ref="D33:D34"/>
    <mergeCell ref="E33:E34"/>
    <mergeCell ref="F33:F34"/>
    <mergeCell ref="G33:G34"/>
    <mergeCell ref="CJ33:CP33"/>
    <mergeCell ref="CQ33:CW33"/>
    <mergeCell ref="K34:Q34"/>
    <mergeCell ref="R34:X34"/>
    <mergeCell ref="Y34:AE34"/>
    <mergeCell ref="AF34:AL34"/>
    <mergeCell ref="AM34:AS34"/>
    <mergeCell ref="AF33:AL33"/>
    <mergeCell ref="AM33:AS33"/>
    <mergeCell ref="AT33:AZ33"/>
    <mergeCell ref="BA33:BG33"/>
    <mergeCell ref="BH33:BN33"/>
    <mergeCell ref="BO33:BU33"/>
    <mergeCell ref="H33:H34"/>
    <mergeCell ref="I33:I34"/>
    <mergeCell ref="J33:J34"/>
    <mergeCell ref="K33:Q33"/>
    <mergeCell ref="R33:X33"/>
    <mergeCell ref="Y33:AE33"/>
    <mergeCell ref="AT32:AZ32"/>
    <mergeCell ref="BA32:BG32"/>
    <mergeCell ref="BH32:BN32"/>
    <mergeCell ref="BO32:BU32"/>
    <mergeCell ref="BV32:CB32"/>
    <mergeCell ref="CC32:CI32"/>
    <mergeCell ref="BV31:CB31"/>
    <mergeCell ref="CC31:CI31"/>
    <mergeCell ref="CJ31:CP31"/>
    <mergeCell ref="CQ31:CW31"/>
    <mergeCell ref="K32:Q32"/>
    <mergeCell ref="R32:X32"/>
    <mergeCell ref="Y32:AE32"/>
    <mergeCell ref="AF32:AL32"/>
    <mergeCell ref="AM32:AS32"/>
    <mergeCell ref="AF31:AL31"/>
    <mergeCell ref="AM31:AS31"/>
    <mergeCell ref="AT31:AZ31"/>
    <mergeCell ref="BA31:BG31"/>
    <mergeCell ref="BH31:BN31"/>
    <mergeCell ref="BO31:BU31"/>
    <mergeCell ref="H31:H32"/>
    <mergeCell ref="I31:I32"/>
    <mergeCell ref="BV33:CB33"/>
    <mergeCell ref="CC33:CI33"/>
    <mergeCell ref="J31:J32"/>
    <mergeCell ref="K31:Q31"/>
    <mergeCell ref="R31:X31"/>
    <mergeCell ref="Y31:AE31"/>
    <mergeCell ref="CJ30:CP30"/>
    <mergeCell ref="CQ30:CW30"/>
    <mergeCell ref="A31:A32"/>
    <mergeCell ref="B31:B32"/>
    <mergeCell ref="C31:C32"/>
    <mergeCell ref="D31:D32"/>
    <mergeCell ref="E31:E32"/>
    <mergeCell ref="F31:F32"/>
    <mergeCell ref="G31:G32"/>
    <mergeCell ref="AT30:AZ30"/>
    <mergeCell ref="BA30:BG30"/>
    <mergeCell ref="BH30:BN30"/>
    <mergeCell ref="BO30:BU30"/>
    <mergeCell ref="BV30:CB30"/>
    <mergeCell ref="CC30:CI30"/>
    <mergeCell ref="CJ32:CP32"/>
    <mergeCell ref="CQ32:CW32"/>
    <mergeCell ref="A29:A30"/>
    <mergeCell ref="B29:B30"/>
    <mergeCell ref="C29:C30"/>
    <mergeCell ref="D29:D30"/>
    <mergeCell ref="E29:E30"/>
    <mergeCell ref="F29:F30"/>
    <mergeCell ref="G29:G30"/>
    <mergeCell ref="CJ29:CP29"/>
    <mergeCell ref="CQ29:CW29"/>
    <mergeCell ref="K30:Q30"/>
    <mergeCell ref="R30:X30"/>
    <mergeCell ref="Y30:AE30"/>
    <mergeCell ref="AF30:AL30"/>
    <mergeCell ref="AM30:AS30"/>
    <mergeCell ref="AF29:AL29"/>
    <mergeCell ref="AM29:AS29"/>
    <mergeCell ref="AT29:AZ29"/>
    <mergeCell ref="BA29:BG29"/>
    <mergeCell ref="BH29:BN29"/>
    <mergeCell ref="BO29:BU29"/>
    <mergeCell ref="H29:H30"/>
    <mergeCell ref="I29:I30"/>
    <mergeCell ref="J29:J30"/>
    <mergeCell ref="K29:Q29"/>
    <mergeCell ref="R29:X29"/>
    <mergeCell ref="Y29:AE29"/>
    <mergeCell ref="AT28:AZ28"/>
    <mergeCell ref="BA28:BG28"/>
    <mergeCell ref="BH28:BN28"/>
    <mergeCell ref="BO28:BU28"/>
    <mergeCell ref="BV28:CB28"/>
    <mergeCell ref="CC28:CI28"/>
    <mergeCell ref="BV27:CB27"/>
    <mergeCell ref="CC27:CI27"/>
    <mergeCell ref="CJ27:CP27"/>
    <mergeCell ref="CQ27:CW27"/>
    <mergeCell ref="K28:Q28"/>
    <mergeCell ref="R28:X28"/>
    <mergeCell ref="Y28:AE28"/>
    <mergeCell ref="AF28:AL28"/>
    <mergeCell ref="AM28:AS28"/>
    <mergeCell ref="AF27:AL27"/>
    <mergeCell ref="AM27:AS27"/>
    <mergeCell ref="AT27:AZ27"/>
    <mergeCell ref="BA27:BG27"/>
    <mergeCell ref="BH27:BN27"/>
    <mergeCell ref="BO27:BU27"/>
    <mergeCell ref="H27:H28"/>
    <mergeCell ref="I27:I28"/>
    <mergeCell ref="BV29:CB29"/>
    <mergeCell ref="CC29:CI29"/>
    <mergeCell ref="J27:J28"/>
    <mergeCell ref="K27:Q27"/>
    <mergeCell ref="R27:X27"/>
    <mergeCell ref="Y27:AE27"/>
    <mergeCell ref="CJ26:CP26"/>
    <mergeCell ref="CQ26:CW26"/>
    <mergeCell ref="A27:A28"/>
    <mergeCell ref="B27:B28"/>
    <mergeCell ref="C27:C28"/>
    <mergeCell ref="D27:D28"/>
    <mergeCell ref="E27:E28"/>
    <mergeCell ref="F27:F28"/>
    <mergeCell ref="G27:G28"/>
    <mergeCell ref="AT26:AZ26"/>
    <mergeCell ref="BA26:BG26"/>
    <mergeCell ref="BH26:BN26"/>
    <mergeCell ref="BO26:BU26"/>
    <mergeCell ref="BV26:CB26"/>
    <mergeCell ref="CC26:CI26"/>
    <mergeCell ref="CJ28:CP28"/>
    <mergeCell ref="CQ28:CW28"/>
    <mergeCell ref="A25:A26"/>
    <mergeCell ref="B25:B26"/>
    <mergeCell ref="C25:C26"/>
    <mergeCell ref="D25:D26"/>
    <mergeCell ref="E25:E26"/>
    <mergeCell ref="F25:F26"/>
    <mergeCell ref="G25:G26"/>
    <mergeCell ref="H21:H22"/>
    <mergeCell ref="I21:I22"/>
    <mergeCell ref="J21:J22"/>
    <mergeCell ref="K21:Q21"/>
    <mergeCell ref="R21:X21"/>
    <mergeCell ref="CJ25:CP25"/>
    <mergeCell ref="CQ25:CW25"/>
    <mergeCell ref="K26:Q26"/>
    <mergeCell ref="R26:X26"/>
    <mergeCell ref="Y26:AE26"/>
    <mergeCell ref="AF26:AL26"/>
    <mergeCell ref="AM26:AS26"/>
    <mergeCell ref="AF25:AL25"/>
    <mergeCell ref="AM25:AS25"/>
    <mergeCell ref="AT25:AZ25"/>
    <mergeCell ref="BA25:BG25"/>
    <mergeCell ref="BH25:BN25"/>
    <mergeCell ref="BO25:BU25"/>
    <mergeCell ref="H25:H26"/>
    <mergeCell ref="I25:I26"/>
    <mergeCell ref="J25:J26"/>
    <mergeCell ref="K25:Q25"/>
    <mergeCell ref="R25:X25"/>
    <mergeCell ref="Y25:AE25"/>
    <mergeCell ref="AT24:AZ24"/>
    <mergeCell ref="BA24:BG24"/>
    <mergeCell ref="BH24:BN24"/>
    <mergeCell ref="BO24:BU24"/>
    <mergeCell ref="BV24:CB24"/>
    <mergeCell ref="CC24:CI24"/>
    <mergeCell ref="BV23:CB23"/>
    <mergeCell ref="CC23:CI23"/>
    <mergeCell ref="CJ23:CP23"/>
    <mergeCell ref="CQ23:CW23"/>
    <mergeCell ref="K24:Q24"/>
    <mergeCell ref="R24:X24"/>
    <mergeCell ref="Y24:AE24"/>
    <mergeCell ref="AF24:AL24"/>
    <mergeCell ref="AM24:AS24"/>
    <mergeCell ref="AF23:AL23"/>
    <mergeCell ref="AM23:AS23"/>
    <mergeCell ref="AT23:AZ23"/>
    <mergeCell ref="BA23:BG23"/>
    <mergeCell ref="BH23:BN23"/>
    <mergeCell ref="BO23:BU23"/>
    <mergeCell ref="H23:H24"/>
    <mergeCell ref="I23:I24"/>
    <mergeCell ref="BV25:CB25"/>
    <mergeCell ref="CC25:CI25"/>
    <mergeCell ref="J23:J24"/>
    <mergeCell ref="K23:Q23"/>
    <mergeCell ref="R23:X23"/>
    <mergeCell ref="Y23:AE23"/>
    <mergeCell ref="CJ22:CP22"/>
    <mergeCell ref="CQ22:CW22"/>
    <mergeCell ref="A23:A24"/>
    <mergeCell ref="B23:B24"/>
    <mergeCell ref="C23:C24"/>
    <mergeCell ref="D23:D24"/>
    <mergeCell ref="E23:E24"/>
    <mergeCell ref="F23:F24"/>
    <mergeCell ref="G23:G24"/>
    <mergeCell ref="AT22:AZ22"/>
    <mergeCell ref="BA22:BG22"/>
    <mergeCell ref="BH22:BN22"/>
    <mergeCell ref="BO22:BU22"/>
    <mergeCell ref="BV22:CB22"/>
    <mergeCell ref="CC22:CI22"/>
    <mergeCell ref="CJ24:CP24"/>
    <mergeCell ref="CQ24:CW24"/>
    <mergeCell ref="A21:A22"/>
    <mergeCell ref="B21:B22"/>
    <mergeCell ref="C21:C22"/>
    <mergeCell ref="D21:D22"/>
    <mergeCell ref="E21:E22"/>
    <mergeCell ref="F21:F22"/>
    <mergeCell ref="G21:G22"/>
    <mergeCell ref="CC19:CI19"/>
    <mergeCell ref="CJ19:CP19"/>
    <mergeCell ref="CQ19:CW19"/>
    <mergeCell ref="K20:Q20"/>
    <mergeCell ref="R20:X20"/>
    <mergeCell ref="Y20:AE20"/>
    <mergeCell ref="AF20:AL20"/>
    <mergeCell ref="AM20:AS20"/>
    <mergeCell ref="AF19:AL19"/>
    <mergeCell ref="AM19:AS19"/>
    <mergeCell ref="AT19:AZ19"/>
    <mergeCell ref="BA19:BG19"/>
    <mergeCell ref="BH19:BN19"/>
    <mergeCell ref="BO19:BU19"/>
    <mergeCell ref="CJ21:CP21"/>
    <mergeCell ref="CQ21:CW21"/>
    <mergeCell ref="K22:Q22"/>
    <mergeCell ref="R22:X22"/>
    <mergeCell ref="Y22:AE22"/>
    <mergeCell ref="AF22:AL22"/>
    <mergeCell ref="AM22:AS22"/>
    <mergeCell ref="AF21:AL21"/>
    <mergeCell ref="AM21:AS21"/>
    <mergeCell ref="AT21:AZ21"/>
    <mergeCell ref="BA21:BG21"/>
    <mergeCell ref="BH21:BN21"/>
    <mergeCell ref="BO21:BU21"/>
    <mergeCell ref="Y21:AE21"/>
    <mergeCell ref="H19:H20"/>
    <mergeCell ref="I19:I20"/>
    <mergeCell ref="BV21:CB21"/>
    <mergeCell ref="CC21:CI21"/>
    <mergeCell ref="J19:J20"/>
    <mergeCell ref="K19:Q19"/>
    <mergeCell ref="R19:X19"/>
    <mergeCell ref="Y19:AE19"/>
    <mergeCell ref="CJ18:CP18"/>
    <mergeCell ref="CQ18:CW18"/>
    <mergeCell ref="A19:A20"/>
    <mergeCell ref="B19:B20"/>
    <mergeCell ref="C19:C20"/>
    <mergeCell ref="D19:D20"/>
    <mergeCell ref="E19:E20"/>
    <mergeCell ref="F19:F20"/>
    <mergeCell ref="G19:G20"/>
    <mergeCell ref="AT18:AZ18"/>
    <mergeCell ref="BA18:BG18"/>
    <mergeCell ref="BH18:BN18"/>
    <mergeCell ref="BO18:BU18"/>
    <mergeCell ref="BV18:CB18"/>
    <mergeCell ref="CC18:CI18"/>
    <mergeCell ref="CJ20:CP20"/>
    <mergeCell ref="CQ20:CW20"/>
    <mergeCell ref="AT20:AZ20"/>
    <mergeCell ref="BA20:BG20"/>
    <mergeCell ref="BH20:BN20"/>
    <mergeCell ref="BO20:BU20"/>
    <mergeCell ref="BV20:CB20"/>
    <mergeCell ref="CC20:CI20"/>
    <mergeCell ref="BV19:CB19"/>
    <mergeCell ref="BV17:CB17"/>
    <mergeCell ref="CC17:CI17"/>
    <mergeCell ref="CJ17:CP17"/>
    <mergeCell ref="CQ17:CW17"/>
    <mergeCell ref="K18:Q18"/>
    <mergeCell ref="R18:X18"/>
    <mergeCell ref="Y18:AE18"/>
    <mergeCell ref="AF18:AL18"/>
    <mergeCell ref="AM18:AS18"/>
    <mergeCell ref="AF17:AL17"/>
    <mergeCell ref="AM17:AS17"/>
    <mergeCell ref="AT17:AZ17"/>
    <mergeCell ref="BA17:BG17"/>
    <mergeCell ref="BH17:BN17"/>
    <mergeCell ref="BO17:BU17"/>
    <mergeCell ref="H17:H18"/>
    <mergeCell ref="I17:I18"/>
    <mergeCell ref="J17:J18"/>
    <mergeCell ref="K17:Q17"/>
    <mergeCell ref="R17:X17"/>
    <mergeCell ref="Y17:AE17"/>
    <mergeCell ref="AT13:AZ13"/>
    <mergeCell ref="BA13:BG13"/>
    <mergeCell ref="BH13:BN13"/>
    <mergeCell ref="BO13:BU13"/>
    <mergeCell ref="BV13:CB13"/>
    <mergeCell ref="G8:H8"/>
    <mergeCell ref="A10:J10"/>
    <mergeCell ref="K13:Q13"/>
    <mergeCell ref="R13:X13"/>
    <mergeCell ref="Y13:AE13"/>
    <mergeCell ref="AF13:AL13"/>
    <mergeCell ref="CJ16:CP16"/>
    <mergeCell ref="CQ16:CW16"/>
    <mergeCell ref="A17:A18"/>
    <mergeCell ref="B17:B18"/>
    <mergeCell ref="C17:C18"/>
    <mergeCell ref="D17:D18"/>
    <mergeCell ref="E17:E18"/>
    <mergeCell ref="F17:F18"/>
    <mergeCell ref="G17:G18"/>
    <mergeCell ref="AT16:AZ16"/>
    <mergeCell ref="BA16:BG16"/>
    <mergeCell ref="BH16:BN16"/>
    <mergeCell ref="BO16:BU16"/>
    <mergeCell ref="BV16:CB16"/>
    <mergeCell ref="CC16:CI16"/>
    <mergeCell ref="B16:J16"/>
    <mergeCell ref="K16:Q16"/>
    <mergeCell ref="R16:X16"/>
    <mergeCell ref="Y16:AE16"/>
    <mergeCell ref="AF16:AL16"/>
    <mergeCell ref="AM16:AS16"/>
    <mergeCell ref="H1:I1"/>
    <mergeCell ref="H2:I2"/>
    <mergeCell ref="H3:I3"/>
    <mergeCell ref="H4:I4"/>
    <mergeCell ref="G6:H6"/>
    <mergeCell ref="G7:H7"/>
    <mergeCell ref="CY14:DR14"/>
    <mergeCell ref="B63:J63"/>
    <mergeCell ref="K63:Q63"/>
    <mergeCell ref="R63:X63"/>
    <mergeCell ref="Y63:AE63"/>
    <mergeCell ref="AF63:AL63"/>
    <mergeCell ref="AM63:AS63"/>
    <mergeCell ref="AT63:AZ63"/>
    <mergeCell ref="BA63:BG63"/>
    <mergeCell ref="BH63:BN63"/>
    <mergeCell ref="BO63:BU63"/>
    <mergeCell ref="BV63:CB63"/>
    <mergeCell ref="CC63:CI63"/>
    <mergeCell ref="CJ63:CP63"/>
    <mergeCell ref="CQ63:CW63"/>
    <mergeCell ref="CX63:DD63"/>
    <mergeCell ref="DE63:DK63"/>
    <mergeCell ref="DL63:DR63"/>
    <mergeCell ref="CC13:CI13"/>
    <mergeCell ref="CJ13:CP13"/>
    <mergeCell ref="CQ13:CW13"/>
    <mergeCell ref="A14:J14"/>
    <mergeCell ref="K14:AO14"/>
    <mergeCell ref="AP14:BS14"/>
    <mergeCell ref="BT14:CX14"/>
    <mergeCell ref="AM13:AS13"/>
    <mergeCell ref="A64:A65"/>
    <mergeCell ref="B64:B65"/>
    <mergeCell ref="C64:C65"/>
    <mergeCell ref="D64:D65"/>
    <mergeCell ref="E64:E65"/>
    <mergeCell ref="F64:F65"/>
    <mergeCell ref="G64:G65"/>
    <mergeCell ref="H64:H65"/>
    <mergeCell ref="I64:I65"/>
    <mergeCell ref="J64:J65"/>
    <mergeCell ref="K64:Q64"/>
    <mergeCell ref="R64:X64"/>
    <mergeCell ref="Y64:AE64"/>
    <mergeCell ref="AF64:AL64"/>
    <mergeCell ref="AM64:AS64"/>
    <mergeCell ref="AT64:AZ64"/>
    <mergeCell ref="BA64:BG64"/>
    <mergeCell ref="CX64:DD64"/>
    <mergeCell ref="DE64:DK64"/>
    <mergeCell ref="DL64:DR64"/>
    <mergeCell ref="K65:Q65"/>
    <mergeCell ref="R65:X65"/>
    <mergeCell ref="Y65:AE65"/>
    <mergeCell ref="AF65:AL65"/>
    <mergeCell ref="AM65:AS65"/>
    <mergeCell ref="AT65:AZ65"/>
    <mergeCell ref="BA65:BG65"/>
    <mergeCell ref="BH65:BN65"/>
    <mergeCell ref="BO65:BU65"/>
    <mergeCell ref="BV65:CB65"/>
    <mergeCell ref="CC65:CI65"/>
    <mergeCell ref="CJ65:CP65"/>
    <mergeCell ref="CQ65:CW65"/>
    <mergeCell ref="CX65:DD65"/>
    <mergeCell ref="DE65:DK65"/>
    <mergeCell ref="DL65:DR65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Q70"/>
    <mergeCell ref="R70:X70"/>
    <mergeCell ref="Y70:AE70"/>
    <mergeCell ref="AF70:AL70"/>
    <mergeCell ref="AM70:AS70"/>
    <mergeCell ref="AT70:AZ70"/>
    <mergeCell ref="BA70:BG70"/>
    <mergeCell ref="CX70:DD70"/>
    <mergeCell ref="DE70:DK70"/>
    <mergeCell ref="DL70:DR70"/>
    <mergeCell ref="K71:Q71"/>
    <mergeCell ref="R71:X71"/>
    <mergeCell ref="Y71:AE71"/>
    <mergeCell ref="AF71:AL71"/>
    <mergeCell ref="AM71:AS71"/>
    <mergeCell ref="AT71:AZ71"/>
    <mergeCell ref="BA71:BG71"/>
    <mergeCell ref="BH71:BN71"/>
    <mergeCell ref="BO71:BU71"/>
    <mergeCell ref="BV71:CB71"/>
    <mergeCell ref="CC71:CI71"/>
    <mergeCell ref="CJ71:CP71"/>
    <mergeCell ref="CQ70:CW70"/>
    <mergeCell ref="CX71:DD71"/>
    <mergeCell ref="DE71:DK71"/>
    <mergeCell ref="DL71:DR71"/>
    <mergeCell ref="CQ71:CW71"/>
    <mergeCell ref="A68:A69"/>
    <mergeCell ref="B68:B69"/>
    <mergeCell ref="C68:C69"/>
    <mergeCell ref="D68:D69"/>
    <mergeCell ref="E68:E69"/>
    <mergeCell ref="F68:F69"/>
    <mergeCell ref="G68:G69"/>
    <mergeCell ref="H68:H69"/>
    <mergeCell ref="I68:I69"/>
    <mergeCell ref="J68:J69"/>
    <mergeCell ref="K68:Q68"/>
    <mergeCell ref="R68:X68"/>
    <mergeCell ref="Y68:AE68"/>
    <mergeCell ref="AF68:AL68"/>
    <mergeCell ref="AM68:AS68"/>
    <mergeCell ref="AT68:AZ68"/>
    <mergeCell ref="BA68:BG68"/>
    <mergeCell ref="BO68:BU68"/>
    <mergeCell ref="BV68:CB68"/>
    <mergeCell ref="CC68:CI68"/>
    <mergeCell ref="CJ68:CP68"/>
    <mergeCell ref="CX68:DD68"/>
    <mergeCell ref="DE68:DK68"/>
    <mergeCell ref="DL68:DR68"/>
    <mergeCell ref="K69:Q69"/>
    <mergeCell ref="R69:X69"/>
    <mergeCell ref="Y69:AE69"/>
    <mergeCell ref="AF69:AL69"/>
    <mergeCell ref="AM69:AS69"/>
    <mergeCell ref="AT69:AZ69"/>
    <mergeCell ref="BA69:BG69"/>
    <mergeCell ref="BH69:BN69"/>
    <mergeCell ref="BO69:BU69"/>
    <mergeCell ref="BV69:CB69"/>
    <mergeCell ref="CC69:CI69"/>
    <mergeCell ref="CJ69:CP69"/>
    <mergeCell ref="CQ68:CW68"/>
    <mergeCell ref="CX69:DD69"/>
    <mergeCell ref="DE69:DK69"/>
    <mergeCell ref="DL69:DR69"/>
    <mergeCell ref="CQ69:CW69"/>
    <mergeCell ref="A66:A67"/>
    <mergeCell ref="B66:B67"/>
    <mergeCell ref="C66:C67"/>
    <mergeCell ref="D66:D67"/>
    <mergeCell ref="E66:E67"/>
    <mergeCell ref="F66:F67"/>
    <mergeCell ref="G66:G67"/>
    <mergeCell ref="H66:H67"/>
    <mergeCell ref="I66:I67"/>
    <mergeCell ref="J66:J67"/>
    <mergeCell ref="K66:Q66"/>
    <mergeCell ref="R66:X66"/>
    <mergeCell ref="Y66:AE66"/>
    <mergeCell ref="AF66:AL66"/>
    <mergeCell ref="AM66:AS66"/>
    <mergeCell ref="AT66:AZ66"/>
    <mergeCell ref="BA66:BG66"/>
    <mergeCell ref="BH66:BN66"/>
    <mergeCell ref="BO66:BU66"/>
    <mergeCell ref="BV66:CB66"/>
    <mergeCell ref="CC66:CI66"/>
    <mergeCell ref="CJ66:CP66"/>
    <mergeCell ref="CQ66:CW66"/>
    <mergeCell ref="CX66:DD66"/>
    <mergeCell ref="DE66:DK66"/>
    <mergeCell ref="DL66:DR66"/>
    <mergeCell ref="K67:Q67"/>
    <mergeCell ref="R67:X67"/>
    <mergeCell ref="Y67:AE67"/>
    <mergeCell ref="AF67:AL67"/>
    <mergeCell ref="AM67:AS67"/>
    <mergeCell ref="AT67:AZ67"/>
    <mergeCell ref="BA67:BG67"/>
    <mergeCell ref="BH67:BN67"/>
    <mergeCell ref="BO67:BU67"/>
    <mergeCell ref="BV67:CB67"/>
    <mergeCell ref="CC67:CI67"/>
    <mergeCell ref="CJ67:CP67"/>
    <mergeCell ref="CQ67:CW67"/>
    <mergeCell ref="CX67:DD67"/>
    <mergeCell ref="DE67:DK67"/>
    <mergeCell ref="DL67:DR67"/>
  </mergeCells>
  <conditionalFormatting sqref="K15 R15 Y15 AF15 AM15 AT15 BA15 BH15 BO15 BV15 CC15 CJ15 CQ15 CX15 AF17 AM17 CC50 CJ50 AF19 AM19 AT19 AF21 AM21 AT21 CX52 DE52 DL52">
    <cfRule type="expression" dxfId="72" priority="101">
      <formula>$K$11=7</formula>
    </cfRule>
  </conditionalFormatting>
  <conditionalFormatting sqref="K16:K74 CX78 DE78 DL78 CX80 DE80 DL80">
    <cfRule type="expression" dxfId="71" priority="67">
      <formula>$K$11=7</formula>
    </cfRule>
  </conditionalFormatting>
  <conditionalFormatting sqref="K76:K81 R76:R81 Y76:Y81 AF76:AF81 AM76:AM81 AT76:AT81 BA76:BA81 BH76:BH81 BO76:BO81">
    <cfRule type="expression" dxfId="70" priority="61">
      <formula>$K$11=7</formula>
    </cfRule>
  </conditionalFormatting>
  <conditionalFormatting sqref="K11:DR11">
    <cfRule type="cellIs" dxfId="69" priority="102" operator="equal">
      <formula>7</formula>
    </cfRule>
  </conditionalFormatting>
  <conditionalFormatting sqref="K15:DR15">
    <cfRule type="expression" dxfId="68" priority="103">
      <formula>"diasem($L$13)=7"</formula>
    </cfRule>
    <cfRule type="expression" dxfId="67" priority="100" stopIfTrue="1">
      <formula>K$11&gt;6</formula>
    </cfRule>
  </conditionalFormatting>
  <conditionalFormatting sqref="R16:R74 Y16:Y74">
    <cfRule type="expression" dxfId="66" priority="94">
      <formula>$K$11=7</formula>
    </cfRule>
  </conditionalFormatting>
  <conditionalFormatting sqref="AF17 AM17">
    <cfRule type="expression" dxfId="65" priority="99" stopIfTrue="1">
      <formula>AF$11&gt;6</formula>
    </cfRule>
  </conditionalFormatting>
  <conditionalFormatting sqref="AF18">
    <cfRule type="expression" dxfId="64" priority="90" stopIfTrue="1">
      <formula>AF$11&gt;6</formula>
    </cfRule>
  </conditionalFormatting>
  <conditionalFormatting sqref="AF19 AM19 AT19 AF21 AM21 AT21 CX52 DE52 DL52 CC35 CJ35 CJ37">
    <cfRule type="expression" dxfId="63" priority="105" stopIfTrue="1">
      <formula>AI$11&gt;6</formula>
    </cfRule>
  </conditionalFormatting>
  <conditionalFormatting sqref="AF20">
    <cfRule type="expression" dxfId="62" priority="89" stopIfTrue="1">
      <formula>AF$11&gt;6</formula>
    </cfRule>
  </conditionalFormatting>
  <conditionalFormatting sqref="AM18">
    <cfRule type="expression" dxfId="61" priority="88" stopIfTrue="1">
      <formula>AM$11&gt;6</formula>
    </cfRule>
  </conditionalFormatting>
  <conditionalFormatting sqref="AM20">
    <cfRule type="expression" dxfId="60" priority="68" stopIfTrue="1">
      <formula>AM$11&gt;6</formula>
    </cfRule>
  </conditionalFormatting>
  <conditionalFormatting sqref="AM22:AM81">
    <cfRule type="expression" dxfId="59" priority="51" stopIfTrue="1">
      <formula>AM$11&gt;6</formula>
    </cfRule>
  </conditionalFormatting>
  <conditionalFormatting sqref="AT16:AT18">
    <cfRule type="expression" dxfId="58" priority="93" stopIfTrue="1">
      <formula>AT$11&gt;6</formula>
    </cfRule>
  </conditionalFormatting>
  <conditionalFormatting sqref="AT20 AT22">
    <cfRule type="expression" dxfId="57" priority="87" stopIfTrue="1">
      <formula>AT$11&gt;6</formula>
    </cfRule>
  </conditionalFormatting>
  <conditionalFormatting sqref="AT23 BA23">
    <cfRule type="expression" dxfId="56" priority="104" stopIfTrue="1">
      <formula>AY$11&gt;6</formula>
    </cfRule>
  </conditionalFormatting>
  <conditionalFormatting sqref="AT24:AT63">
    <cfRule type="expression" dxfId="55" priority="66" stopIfTrue="1">
      <formula>AT$11&gt;6</formula>
    </cfRule>
  </conditionalFormatting>
  <conditionalFormatting sqref="AT58:AT60 BH58:BH59 BO58:BO59 BV58:BV59 CQ58:CQ59">
    <cfRule type="expression" dxfId="54" priority="84">
      <formula>$K$11=7</formula>
    </cfRule>
  </conditionalFormatting>
  <conditionalFormatting sqref="AT63 BH63 BO63 BV63">
    <cfRule type="expression" dxfId="53" priority="37">
      <formula>$K$11=7</formula>
    </cfRule>
  </conditionalFormatting>
  <conditionalFormatting sqref="AT64:AT81">
    <cfRule type="expression" dxfId="52" priority="28" stopIfTrue="1">
      <formula>AT$11&gt;6</formula>
    </cfRule>
  </conditionalFormatting>
  <conditionalFormatting sqref="BA16:BA22 BA24">
    <cfRule type="expression" dxfId="51" priority="86" stopIfTrue="1">
      <formula>BA$11&gt;6</formula>
    </cfRule>
  </conditionalFormatting>
  <conditionalFormatting sqref="BA25 BH25 BO25 BV25 BV33 CC33 CJ33 CC44 CJ44">
    <cfRule type="expression" dxfId="50" priority="106" stopIfTrue="1">
      <formula>BB$11&gt;6</formula>
    </cfRule>
  </conditionalFormatting>
  <conditionalFormatting sqref="BA26:BA28">
    <cfRule type="expression" dxfId="49" priority="85" stopIfTrue="1">
      <formula>BA$11&gt;6</formula>
    </cfRule>
  </conditionalFormatting>
  <conditionalFormatting sqref="BA29 BH29 BO29 BV29">
    <cfRule type="expression" dxfId="48" priority="107" stopIfTrue="1">
      <formula>BC$11&gt;6</formula>
    </cfRule>
  </conditionalFormatting>
  <conditionalFormatting sqref="BA30:BA63">
    <cfRule type="expression" dxfId="47" priority="64" stopIfTrue="1">
      <formula>BA$11&gt;6</formula>
    </cfRule>
  </conditionalFormatting>
  <conditionalFormatting sqref="BA58:BA60">
    <cfRule type="expression" dxfId="46" priority="83">
      <formula>$K$11=7</formula>
    </cfRule>
  </conditionalFormatting>
  <conditionalFormatting sqref="BA63">
    <cfRule type="expression" dxfId="45" priority="36">
      <formula>$K$11=7</formula>
    </cfRule>
  </conditionalFormatting>
  <conditionalFormatting sqref="BA64:BA81">
    <cfRule type="expression" dxfId="44" priority="27" stopIfTrue="1">
      <formula>BA$11&gt;6</formula>
    </cfRule>
  </conditionalFormatting>
  <conditionalFormatting sqref="BH30:BH53">
    <cfRule type="expression" dxfId="43" priority="3" stopIfTrue="1">
      <formula>BH$11&gt;6</formula>
    </cfRule>
  </conditionalFormatting>
  <conditionalFormatting sqref="BH54:BH63 BH16:BH24 BH26:BH28">
    <cfRule type="expression" dxfId="42" priority="62" stopIfTrue="1">
      <formula>BH$11&gt;6</formula>
    </cfRule>
  </conditionalFormatting>
  <conditionalFormatting sqref="BH64:BH81 BO64:BO81">
    <cfRule type="expression" dxfId="41" priority="25" stopIfTrue="1">
      <formula>BH$11&gt;6</formula>
    </cfRule>
  </conditionalFormatting>
  <conditionalFormatting sqref="BO16:BO24 BO26:BO28 BO30:BO38">
    <cfRule type="expression" dxfId="40" priority="82" stopIfTrue="1">
      <formula>BO$11&gt;6</formula>
    </cfRule>
  </conditionalFormatting>
  <conditionalFormatting sqref="BO39 BV39 CC39 CJ39 BV42 CC42 CJ42">
    <cfRule type="expression" dxfId="39" priority="108" stopIfTrue="1">
      <formula>BS$11&gt;6</formula>
    </cfRule>
  </conditionalFormatting>
  <conditionalFormatting sqref="BO40:BO63 K16:K81 R16:R81 Y16:Y81 AF22:AF81">
    <cfRule type="expression" dxfId="38" priority="60" stopIfTrue="1">
      <formula>K$11&gt;6</formula>
    </cfRule>
  </conditionalFormatting>
  <conditionalFormatting sqref="BV16:BV24 BV26:BV28 BV30:BV32">
    <cfRule type="expression" dxfId="37" priority="81" stopIfTrue="1">
      <formula>BV$11&gt;6</formula>
    </cfRule>
  </conditionalFormatting>
  <conditionalFormatting sqref="BV34:BV38 BV40:BV41">
    <cfRule type="expression" dxfId="36" priority="79" stopIfTrue="1">
      <formula>BV$11&gt;6</formula>
    </cfRule>
  </conditionalFormatting>
  <conditionalFormatting sqref="BV41 CC41 CJ41">
    <cfRule type="expression" dxfId="35" priority="97">
      <formula>$K$11=7</formula>
    </cfRule>
  </conditionalFormatting>
  <conditionalFormatting sqref="BV43:BV63">
    <cfRule type="expression" dxfId="34" priority="56" stopIfTrue="1">
      <formula>BV$11&gt;6</formula>
    </cfRule>
  </conditionalFormatting>
  <conditionalFormatting sqref="BV64:BV81">
    <cfRule type="expression" dxfId="33" priority="24" stopIfTrue="1">
      <formula>BV$11&gt;6</formula>
    </cfRule>
  </conditionalFormatting>
  <conditionalFormatting sqref="BV76:BV81 CC76:CC81">
    <cfRule type="expression" dxfId="32" priority="57">
      <formula>$K$11=7</formula>
    </cfRule>
  </conditionalFormatting>
  <conditionalFormatting sqref="CC16:CC32 CC34">
    <cfRule type="expression" dxfId="31" priority="80" stopIfTrue="1">
      <formula>CC$11&gt;6</formula>
    </cfRule>
  </conditionalFormatting>
  <conditionalFormatting sqref="CC36:CC38 CC40:CC41 CC43">
    <cfRule type="expression" dxfId="30" priority="77" stopIfTrue="1">
      <formula>CC$11&gt;6</formula>
    </cfRule>
  </conditionalFormatting>
  <conditionalFormatting sqref="CC54 CJ54">
    <cfRule type="expression" dxfId="29" priority="50" stopIfTrue="1">
      <formula>CF$11&gt;6</formula>
    </cfRule>
  </conditionalFormatting>
  <conditionalFormatting sqref="CC56 CJ56">
    <cfRule type="expression" dxfId="28" priority="49" stopIfTrue="1">
      <formula>CF$11&gt;6</formula>
    </cfRule>
  </conditionalFormatting>
  <conditionalFormatting sqref="CC57:CC59">
    <cfRule type="expression" dxfId="27" priority="75">
      <formula>$K$11=7</formula>
    </cfRule>
  </conditionalFormatting>
  <conditionalFormatting sqref="CC57:CC63 CC45:CC53 CC55">
    <cfRule type="expression" dxfId="26" priority="58" stopIfTrue="1">
      <formula>CC$11&gt;6</formula>
    </cfRule>
  </conditionalFormatting>
  <conditionalFormatting sqref="CC63">
    <cfRule type="expression" dxfId="25" priority="35">
      <formula>$K$11=7</formula>
    </cfRule>
  </conditionalFormatting>
  <conditionalFormatting sqref="CC64:CC81">
    <cfRule type="expression" dxfId="24" priority="23" stopIfTrue="1">
      <formula>CC$11&gt;6</formula>
    </cfRule>
  </conditionalFormatting>
  <conditionalFormatting sqref="CJ16:CJ32 CJ34 CJ36">
    <cfRule type="expression" dxfId="23" priority="78" stopIfTrue="1">
      <formula>CJ$11&gt;6</formula>
    </cfRule>
  </conditionalFormatting>
  <conditionalFormatting sqref="CJ38 CJ40:CJ41 CJ43 CJ45">
    <cfRule type="expression" dxfId="22" priority="76" stopIfTrue="1">
      <formula>CJ$11&gt;6</formula>
    </cfRule>
  </conditionalFormatting>
  <conditionalFormatting sqref="CJ46">
    <cfRule type="expression" dxfId="21" priority="53" stopIfTrue="1">
      <formula>CK$11&gt;6</formula>
    </cfRule>
  </conditionalFormatting>
  <conditionalFormatting sqref="CJ47">
    <cfRule type="expression" dxfId="20" priority="73" stopIfTrue="1">
      <formula>CJ$11&gt;6</formula>
    </cfRule>
  </conditionalFormatting>
  <conditionalFormatting sqref="CJ48">
    <cfRule type="expression" dxfId="19" priority="52" stopIfTrue="1">
      <formula>CK$11&gt;6</formula>
    </cfRule>
  </conditionalFormatting>
  <conditionalFormatting sqref="CJ55 CJ57:CJ59">
    <cfRule type="expression" dxfId="18" priority="74">
      <formula>$K$11=7</formula>
    </cfRule>
  </conditionalFormatting>
  <conditionalFormatting sqref="CJ57:CJ63 CJ49:CJ53 CJ55">
    <cfRule type="expression" dxfId="17" priority="54" stopIfTrue="1">
      <formula>CJ$11&gt;6</formula>
    </cfRule>
  </conditionalFormatting>
  <conditionalFormatting sqref="CJ63">
    <cfRule type="expression" dxfId="16" priority="34">
      <formula>$K$11=7</formula>
    </cfRule>
  </conditionalFormatting>
  <conditionalFormatting sqref="CJ64:CJ81 CQ78:CQ81">
    <cfRule type="expression" dxfId="15" priority="22" stopIfTrue="1">
      <formula>CJ$11&gt;6</formula>
    </cfRule>
  </conditionalFormatting>
  <conditionalFormatting sqref="CJ76:CJ81 CQ76:CQ81">
    <cfRule type="expression" dxfId="14" priority="55">
      <formula>$K$11=7</formula>
    </cfRule>
  </conditionalFormatting>
  <conditionalFormatting sqref="CQ16 AF16:AF17 AM16:AM17 AT16 BA16 BO16 BV16 CC16 CJ16 BH16">
    <cfRule type="expression" dxfId="13" priority="96">
      <formula>$K$11=7</formula>
    </cfRule>
  </conditionalFormatting>
  <conditionalFormatting sqref="CQ16:CQ77 AF16 AM16">
    <cfRule type="expression" dxfId="12" priority="95" stopIfTrue="1">
      <formula>AF$11&gt;6</formula>
    </cfRule>
  </conditionalFormatting>
  <conditionalFormatting sqref="CQ72:CQ74 AF72:AF74 AM72:AM74 AT72:AT73 BA72:BA73 BH72:BH73 BO72:BO73 BV72:BV73 CC72:CC73 CJ72:CJ73">
    <cfRule type="expression" dxfId="11" priority="98">
      <formula>$K$11=7</formula>
    </cfRule>
  </conditionalFormatting>
  <conditionalFormatting sqref="CX19">
    <cfRule type="expression" dxfId="10" priority="2" stopIfTrue="1">
      <formula>CX$11&gt;6</formula>
    </cfRule>
  </conditionalFormatting>
  <conditionalFormatting sqref="CX21:CX22">
    <cfRule type="expression" dxfId="9" priority="1" stopIfTrue="1">
      <formula>CX$11&gt;6</formula>
    </cfRule>
  </conditionalFormatting>
  <conditionalFormatting sqref="CX47:CX51">
    <cfRule type="expression" dxfId="8" priority="70" stopIfTrue="1">
      <formula>CX$11&gt;6</formula>
    </cfRule>
  </conditionalFormatting>
  <conditionalFormatting sqref="CX53:CX80 DE64 DE70 DE78 DL78 DE80 DL80">
    <cfRule type="expression" dxfId="7" priority="4" stopIfTrue="1">
      <formula>CX$11&gt;6</formula>
    </cfRule>
  </conditionalFormatting>
  <conditionalFormatting sqref="CX72">
    <cfRule type="expression" dxfId="6" priority="20">
      <formula>$K$11=7</formula>
    </cfRule>
  </conditionalFormatting>
  <conditionalFormatting sqref="DE15">
    <cfRule type="expression" dxfId="5" priority="46">
      <formula>$K$11=7</formula>
    </cfRule>
  </conditionalFormatting>
  <conditionalFormatting sqref="DE54 DL54">
    <cfRule type="expression" dxfId="4" priority="8" stopIfTrue="1">
      <formula>DH$11&gt;6</formula>
    </cfRule>
    <cfRule type="expression" dxfId="3" priority="7">
      <formula>$K$11=7</formula>
    </cfRule>
  </conditionalFormatting>
  <conditionalFormatting sqref="DE66 DL66">
    <cfRule type="expression" dxfId="2" priority="13" stopIfTrue="1">
      <formula>DE$11&gt;6</formula>
    </cfRule>
  </conditionalFormatting>
  <conditionalFormatting sqref="DE68 DL68">
    <cfRule type="expression" dxfId="1" priority="6" stopIfTrue="1">
      <formula>DE$11&gt;6</formula>
    </cfRule>
  </conditionalFormatting>
  <conditionalFormatting sqref="DL15">
    <cfRule type="expression" dxfId="0" priority="41">
      <formula>$K$11=7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CRO. INICIAL</vt:lpstr>
      <vt:lpstr>REPROGRAMACION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Autorizado</dc:creator>
  <cp:lastModifiedBy>martha susana ramirez nino</cp:lastModifiedBy>
  <dcterms:created xsi:type="dcterms:W3CDTF">2023-09-08T22:17:36Z</dcterms:created>
  <dcterms:modified xsi:type="dcterms:W3CDTF">2023-12-12T17:54:17Z</dcterms:modified>
</cp:coreProperties>
</file>