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.otaiza\Documents\PROCESOS\2023\ESCUELA RIESGOS\OFERTAS Escuela Riesgos\EVALUACION DEFINITIVA\"/>
    </mc:Choice>
  </mc:AlternateContent>
  <xr:revisionPtr revIDLastSave="0" documentId="13_ncr:1_{B337584B-373A-4D19-95D0-0FFFBCC2D57F}" xr6:coauthVersionLast="36" xr6:coauthVersionMax="47" xr10:uidLastSave="{00000000-0000-0000-0000-000000000000}"/>
  <bookViews>
    <workbookView xWindow="0" yWindow="0" windowWidth="28800" windowHeight="10425" xr2:uid="{85B535FF-B420-4038-8196-FEE71EA06B33}"/>
  </bookViews>
  <sheets>
    <sheet name="Evaluación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C3" i="1"/>
  <c r="B10" i="1"/>
  <c r="B11" i="1" s="1"/>
  <c r="F9" i="1"/>
  <c r="C9" i="1"/>
  <c r="F8" i="1"/>
  <c r="C8" i="1"/>
  <c r="F7" i="1"/>
  <c r="C7" i="1"/>
  <c r="AR6" i="1" l="1"/>
  <c r="AR7" i="1" s="1"/>
  <c r="AS7" i="1" s="1"/>
  <c r="H10" i="1"/>
  <c r="E2" i="1"/>
  <c r="AR9" i="1" l="1"/>
  <c r="AS9" i="1" s="1"/>
  <c r="AR8" i="1"/>
  <c r="AS8" i="1" s="1"/>
  <c r="K10" i="1"/>
  <c r="L10" i="1" s="1"/>
  <c r="G10" i="1"/>
  <c r="I10" i="1" s="1"/>
  <c r="J10" i="1" s="1"/>
  <c r="K9" i="1"/>
  <c r="L9" i="1" s="1"/>
  <c r="H7" i="1"/>
  <c r="H9" i="1"/>
  <c r="G8" i="1"/>
  <c r="G9" i="1"/>
  <c r="K7" i="1"/>
  <c r="L7" i="1" s="1"/>
  <c r="F2" i="1"/>
  <c r="K8" i="1"/>
  <c r="L8" i="1" s="1"/>
  <c r="G7" i="1"/>
  <c r="K11" i="1"/>
  <c r="L11" i="1" s="1"/>
  <c r="G11" i="1"/>
  <c r="H11" i="1"/>
  <c r="H8" i="1"/>
  <c r="AT6" i="1" l="1"/>
  <c r="AT7" i="1" s="1"/>
  <c r="AU7" i="1" s="1"/>
  <c r="M10" i="1"/>
  <c r="Z6" i="1"/>
  <c r="Z9" i="1" s="1"/>
  <c r="AA9" i="1" s="1"/>
  <c r="I8" i="1"/>
  <c r="J8" i="1" s="1"/>
  <c r="M8" i="1" s="1"/>
  <c r="I11" i="1"/>
  <c r="J11" i="1" s="1"/>
  <c r="M11" i="1" s="1"/>
  <c r="Q6" i="1"/>
  <c r="Q9" i="1" s="1"/>
  <c r="I7" i="1"/>
  <c r="J7" i="1" s="1"/>
  <c r="M7" i="1" s="1"/>
  <c r="I9" i="1"/>
  <c r="J9" i="1" s="1"/>
  <c r="M9" i="1" s="1"/>
  <c r="Z7" i="1" l="1"/>
  <c r="AA7" i="1" s="1"/>
  <c r="AT9" i="1"/>
  <c r="AU9" i="1" s="1"/>
  <c r="AT8" i="1"/>
  <c r="AU8" i="1" s="1"/>
  <c r="Z8" i="1"/>
  <c r="AA8" i="1" s="1"/>
  <c r="AB6" i="1" s="1"/>
  <c r="AB7" i="1" s="1"/>
  <c r="Q7" i="1"/>
  <c r="R7" i="1" s="1"/>
  <c r="AI6" i="1"/>
  <c r="AI9" i="1" s="1"/>
  <c r="Q8" i="1"/>
  <c r="R9" i="1"/>
  <c r="AC7" i="1" l="1"/>
  <c r="AJ9" i="1"/>
  <c r="AI7" i="1"/>
  <c r="AB8" i="1"/>
  <c r="AV6" i="1"/>
  <c r="AV7" i="1" s="1"/>
  <c r="AI8" i="1"/>
  <c r="AB9" i="1"/>
  <c r="R8" i="1"/>
  <c r="AV9" i="1" l="1"/>
  <c r="AW9" i="1" s="1"/>
  <c r="AW7" i="1"/>
  <c r="S6" i="1"/>
  <c r="AJ8" i="1"/>
  <c r="AC8" i="1"/>
  <c r="AC9" i="1"/>
  <c r="AV8" i="1"/>
  <c r="AJ7" i="1"/>
  <c r="S7" i="1" l="1"/>
  <c r="S9" i="1"/>
  <c r="AK6" i="1"/>
  <c r="AK9" i="1" s="1"/>
  <c r="AW8" i="1"/>
  <c r="AD6" i="1"/>
  <c r="AD7" i="1" s="1"/>
  <c r="S8" i="1"/>
  <c r="AK8" i="1" l="1"/>
  <c r="AL8" i="1" s="1"/>
  <c r="AK7" i="1"/>
  <c r="AL7" i="1" s="1"/>
  <c r="T8" i="1"/>
  <c r="AE7" i="1"/>
  <c r="AL9" i="1"/>
  <c r="T9" i="1"/>
  <c r="AD9" i="1"/>
  <c r="T7" i="1"/>
  <c r="AX6" i="1"/>
  <c r="AD8" i="1"/>
  <c r="AE8" i="1" l="1"/>
  <c r="AX9" i="1"/>
  <c r="AY9" i="1" s="1"/>
  <c r="AX7" i="1"/>
  <c r="AY7" i="1" s="1"/>
  <c r="AM6" i="1"/>
  <c r="AM9" i="1" s="1"/>
  <c r="U6" i="1"/>
  <c r="U8" i="1" s="1"/>
  <c r="AE9" i="1"/>
  <c r="AX8" i="1"/>
  <c r="AY8" i="1" s="1"/>
  <c r="AF6" i="1" l="1"/>
  <c r="AF7" i="1" s="1"/>
  <c r="AG7" i="1" s="1"/>
  <c r="U7" i="1"/>
  <c r="V7" i="1" s="1"/>
  <c r="U9" i="1"/>
  <c r="V9" i="1" s="1"/>
  <c r="AN9" i="1"/>
  <c r="AM7" i="1"/>
  <c r="AM8" i="1"/>
  <c r="V8" i="1"/>
  <c r="AF9" i="1" l="1"/>
  <c r="AF8" i="1"/>
  <c r="AN7" i="1"/>
  <c r="W6" i="1"/>
  <c r="W9" i="1" s="1"/>
  <c r="AN8" i="1"/>
  <c r="AG8" i="1" l="1"/>
  <c r="AG9" i="1"/>
  <c r="X9" i="1"/>
  <c r="W8" i="1"/>
  <c r="W7" i="1"/>
  <c r="AO6" i="1"/>
  <c r="AO9" i="1" s="1"/>
  <c r="N9" i="1" l="1"/>
  <c r="AP9" i="1"/>
  <c r="AO7" i="1"/>
  <c r="X7" i="1"/>
  <c r="X8" i="1"/>
  <c r="AO8" i="1"/>
  <c r="N7" i="1" l="1"/>
  <c r="AP7" i="1"/>
  <c r="N8" i="1"/>
  <c r="AP8" i="1"/>
</calcChain>
</file>

<file path=xl/sharedStrings.xml><?xml version="1.0" encoding="utf-8"?>
<sst xmlns="http://schemas.openxmlformats.org/spreadsheetml/2006/main" count="19" uniqueCount="18">
  <si>
    <t>VALOR</t>
  </si>
  <si>
    <t>PUNTAJE OBTENIDO</t>
  </si>
  <si>
    <t>ORDEN DE ELEGIBILIDAD</t>
  </si>
  <si>
    <t>MEDIA GEOMETRICA P. Oficial</t>
  </si>
  <si>
    <t>PUNTAJE</t>
  </si>
  <si>
    <t xml:space="preserve">VALOR DE REFERENCIA </t>
  </si>
  <si>
    <t>MIN</t>
  </si>
  <si>
    <t>VALOR DEL MÁXIMO PUNTAJE</t>
  </si>
  <si>
    <t>Mayores X Aritmetica</t>
  </si>
  <si>
    <t>Menores o iguales X Aritmetica Alta</t>
  </si>
  <si>
    <t>VALOR DE REFERENCIA 1</t>
  </si>
  <si>
    <t>VALOR DE REFERENCIA 2</t>
  </si>
  <si>
    <t>PROCESO: FDLSSAMC-17-2023(96520) 
OBJETO: “FORTALECER LAS CAPACIDADES COMUNITARIAS MEDIANTE UN PROCESO DE FORMACIÓN  EN PREVENCIÓN DEL RIESGO Y ATENCIÓN DE EMERGENCIAS Y DESASTRES EN LA LOCALIDAD  DE SUBA”</t>
  </si>
  <si>
    <t>UNIÓN TEMPORAL CAPACITACIONES 2023</t>
  </si>
  <si>
    <t>C&amp;M INGENIERA Y SERVICIOS AMBIENTALES SAS</t>
  </si>
  <si>
    <t>FUNDACION ECODES</t>
  </si>
  <si>
    <t>PUNTAJE FACTOR ECONÓMICO</t>
  </si>
  <si>
    <t xml:space="preserve">PORCENTAJE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</si>
</sst>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* #,##0.00_-;\-* #,##0.00_-;_-* &quot;-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.0_-;\-* #,##0.0_-;_-* &quot;-&quot;_-;_-@_-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00B0F0"/>
      <name val="Arial Narrow"/>
      <family val="2"/>
    </font>
    <font>
      <sz val="12"/>
      <name val="Arial Narrow"/>
      <family val="2"/>
    </font>
    <font>
      <sz val="12"/>
      <color theme="0"/>
      <name val="Arial Narrow"/>
      <family val="2"/>
    </font>
    <font>
      <b/>
      <sz val="12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2" fillId="3" borderId="0" xfId="0" applyFont="1" applyFill="1"/>
    <xf numFmtId="0" fontId="0" fillId="3" borderId="0" xfId="0" applyFill="1"/>
    <xf numFmtId="164" fontId="0" fillId="0" borderId="0" xfId="0" applyNumberFormat="1"/>
    <xf numFmtId="2" fontId="0" fillId="0" borderId="0" xfId="0" applyNumberFormat="1"/>
    <xf numFmtId="0" fontId="3" fillId="0" borderId="0" xfId="0" applyFont="1"/>
    <xf numFmtId="41" fontId="4" fillId="0" borderId="0" xfId="2" applyFont="1" applyAlignment="1">
      <alignment horizontal="center"/>
    </xf>
    <xf numFmtId="0" fontId="3" fillId="0" borderId="0" xfId="0" applyFont="1" applyAlignment="1">
      <alignment horizontal="center"/>
    </xf>
    <xf numFmtId="166" fontId="3" fillId="0" borderId="0" xfId="1" applyNumberFormat="1" applyFont="1" applyFill="1" applyBorder="1"/>
    <xf numFmtId="166" fontId="3" fillId="0" borderId="0" xfId="0" applyNumberFormat="1" applyFont="1"/>
    <xf numFmtId="167" fontId="3" fillId="0" borderId="0" xfId="0" applyNumberFormat="1" applyFont="1"/>
    <xf numFmtId="164" fontId="3" fillId="0" borderId="0" xfId="0" applyNumberFormat="1" applyFont="1" applyAlignment="1">
      <alignment horizontal="center"/>
    </xf>
    <xf numFmtId="0" fontId="3" fillId="3" borderId="0" xfId="0" applyFont="1" applyFill="1"/>
    <xf numFmtId="0" fontId="0" fillId="0" borderId="0" xfId="0" applyAlignment="1">
      <alignment horizontal="center"/>
    </xf>
    <xf numFmtId="0" fontId="5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0" fontId="6" fillId="0" borderId="0" xfId="3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left"/>
    </xf>
    <xf numFmtId="41" fontId="5" fillId="0" borderId="1" xfId="0" applyNumberFormat="1" applyFont="1" applyBorder="1"/>
    <xf numFmtId="10" fontId="6" fillId="0" borderId="1" xfId="3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1" fontId="7" fillId="0" borderId="1" xfId="2" applyFont="1" applyFill="1" applyBorder="1"/>
    <xf numFmtId="10" fontId="6" fillId="0" borderId="1" xfId="3" applyNumberFormat="1" applyFont="1" applyFill="1" applyBorder="1" applyAlignment="1">
      <alignment horizontal="center"/>
    </xf>
    <xf numFmtId="41" fontId="6" fillId="0" borderId="1" xfId="2" applyFont="1" applyFill="1" applyBorder="1"/>
    <xf numFmtId="0" fontId="5" fillId="4" borderId="1" xfId="0" applyFont="1" applyFill="1" applyBorder="1"/>
    <xf numFmtId="41" fontId="5" fillId="4" borderId="1" xfId="2" applyFont="1" applyFill="1" applyBorder="1"/>
    <xf numFmtId="41" fontId="6" fillId="0" borderId="1" xfId="0" applyNumberFormat="1" applyFont="1" applyBorder="1"/>
    <xf numFmtId="166" fontId="6" fillId="0" borderId="1" xfId="1" applyNumberFormat="1" applyFont="1" applyFill="1" applyBorder="1"/>
    <xf numFmtId="166" fontId="6" fillId="0" borderId="1" xfId="0" applyNumberFormat="1" applyFont="1" applyBorder="1"/>
    <xf numFmtId="167" fontId="6" fillId="0" borderId="1" xfId="0" applyNumberFormat="1" applyFont="1" applyBorder="1"/>
    <xf numFmtId="164" fontId="8" fillId="0" borderId="1" xfId="0" applyNumberFormat="1" applyFont="1" applyBorder="1" applyAlignment="1">
      <alignment horizontal="center"/>
    </xf>
    <xf numFmtId="0" fontId="9" fillId="0" borderId="0" xfId="0" applyFont="1"/>
    <xf numFmtId="41" fontId="10" fillId="0" borderId="0" xfId="2" applyFont="1" applyAlignment="1">
      <alignment horizontal="center"/>
    </xf>
    <xf numFmtId="0" fontId="9" fillId="0" borderId="0" xfId="0" applyFont="1" applyAlignment="1">
      <alignment horizontal="center"/>
    </xf>
    <xf numFmtId="166" fontId="9" fillId="0" borderId="0" xfId="1" applyNumberFormat="1" applyFont="1" applyFill="1" applyBorder="1"/>
    <xf numFmtId="166" fontId="9" fillId="0" borderId="0" xfId="0" applyNumberFormat="1" applyFont="1"/>
    <xf numFmtId="167" fontId="9" fillId="0" borderId="0" xfId="0" applyNumberFormat="1" applyFont="1"/>
    <xf numFmtId="164" fontId="9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</cellXfs>
  <cellStyles count="4">
    <cellStyle name="Millares" xfId="1" builtinId="3"/>
    <cellStyle name="Millares [0]" xfId="2" builtinId="6"/>
    <cellStyle name="Normal" xfId="0" builtinId="0"/>
    <cellStyle name="Porcentaje" xfId="3" builtinId="5"/>
  </cellStyles>
  <dxfs count="6"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theme="0" tint="-0.14996795556505021"/>
        </patternFill>
      </fill>
    </dxf>
    <dxf>
      <font>
        <b val="0"/>
        <i val="0"/>
      </font>
      <fill>
        <patternFill patternType="solid">
          <fgColor indexed="64"/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1</xdr:col>
      <xdr:colOff>832162</xdr:colOff>
      <xdr:row>22</xdr:row>
      <xdr:rowOff>146179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FC951F-C9DE-0469-64C4-18DF3B433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65350"/>
          <a:ext cx="6064562" cy="2508379"/>
        </a:xfrm>
        <a:prstGeom prst="rect">
          <a:avLst/>
        </a:prstGeom>
      </xdr:spPr>
    </xdr:pic>
    <xdr:clientData/>
  </xdr:twoCellAnchor>
  <xdr:twoCellAnchor editAs="oneCell">
    <xdr:from>
      <xdr:col>1</xdr:col>
      <xdr:colOff>800100</xdr:colOff>
      <xdr:row>10</xdr:row>
      <xdr:rowOff>76200</xdr:rowOff>
    </xdr:from>
    <xdr:to>
      <xdr:col>9</xdr:col>
      <xdr:colOff>252300</xdr:colOff>
      <xdr:row>18</xdr:row>
      <xdr:rowOff>139784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F48989-0F8A-B084-648D-83BDE1B3C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32500" y="2241550"/>
          <a:ext cx="5962956" cy="16383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74F13-7AF5-409A-99D1-2E3F5E64EC3F}">
  <sheetPr>
    <tabColor rgb="FFFFC000"/>
  </sheetPr>
  <dimension ref="A1:AZ11"/>
  <sheetViews>
    <sheetView tabSelected="1" zoomScale="57" workbookViewId="0"/>
  </sheetViews>
  <sheetFormatPr baseColWidth="10" defaultRowHeight="15.75" x14ac:dyDescent="0.25"/>
  <cols>
    <col min="1" max="1" width="68.625" customWidth="1"/>
    <col min="2" max="2" width="16.625" bestFit="1" customWidth="1"/>
    <col min="3" max="3" width="11.875" style="14" hidden="1" customWidth="1"/>
    <col min="4" max="4" width="8.375" hidden="1" customWidth="1"/>
    <col min="5" max="5" width="15" customWidth="1"/>
    <col min="6" max="6" width="17.375" customWidth="1"/>
    <col min="7" max="7" width="15.125" customWidth="1"/>
    <col min="8" max="8" width="6.5" customWidth="1"/>
    <col min="9" max="9" width="15.125" customWidth="1"/>
    <col min="10" max="10" width="8.875" customWidth="1"/>
    <col min="11" max="11" width="15.125" customWidth="1"/>
    <col min="12" max="12" width="5.625" customWidth="1"/>
    <col min="13" max="13" width="10.5" style="14" customWidth="1"/>
    <col min="14" max="14" width="12.875" customWidth="1"/>
    <col min="15" max="15" width="6.625" customWidth="1"/>
    <col min="17" max="17" width="7" hidden="1" customWidth="1"/>
    <col min="18" max="18" width="6.875" hidden="1" customWidth="1"/>
    <col min="19" max="19" width="7" hidden="1" customWidth="1"/>
    <col min="20" max="20" width="6.875" hidden="1" customWidth="1"/>
    <col min="21" max="21" width="8" hidden="1" customWidth="1"/>
    <col min="22" max="22" width="6.875" hidden="1" customWidth="1"/>
    <col min="23" max="23" width="8" hidden="1" customWidth="1"/>
    <col min="24" max="24" width="6.875" hidden="1" customWidth="1"/>
    <col min="25" max="25" width="10.875" style="3" hidden="1" customWidth="1"/>
    <col min="26" max="33" width="10.875" hidden="1" customWidth="1"/>
    <col min="34" max="34" width="10.875" style="3" hidden="1" customWidth="1"/>
    <col min="35" max="42" width="10.875" hidden="1" customWidth="1"/>
    <col min="43" max="43" width="10.875" style="3" hidden="1" customWidth="1"/>
    <col min="44" max="52" width="10.875" hidden="1" customWidth="1"/>
    <col min="53" max="53" width="0" hidden="1" customWidth="1"/>
  </cols>
  <sheetData>
    <row r="1" spans="1:51" s="1" customFormat="1" ht="63" x14ac:dyDescent="0.25">
      <c r="A1" s="15" t="s">
        <v>12</v>
      </c>
      <c r="B1" s="16" t="s">
        <v>0</v>
      </c>
      <c r="C1" s="16" t="s">
        <v>17</v>
      </c>
      <c r="D1" s="17"/>
      <c r="E1" s="18" t="s">
        <v>16</v>
      </c>
      <c r="F1" s="18" t="s">
        <v>3</v>
      </c>
      <c r="G1" s="17"/>
      <c r="H1" s="17"/>
      <c r="I1" s="17"/>
      <c r="J1" s="17"/>
      <c r="K1" s="17"/>
      <c r="L1" s="17"/>
      <c r="M1" s="18" t="s">
        <v>1</v>
      </c>
      <c r="N1" s="18" t="s">
        <v>2</v>
      </c>
      <c r="O1" s="19"/>
      <c r="V1" s="2"/>
      <c r="AB1" s="2"/>
      <c r="AH1" s="2"/>
    </row>
    <row r="2" spans="1:51" hidden="1" x14ac:dyDescent="0.25">
      <c r="A2" s="20"/>
      <c r="B2" s="21"/>
      <c r="C2" s="21"/>
      <c r="D2" s="20"/>
      <c r="E2" s="22">
        <f>E3/B3</f>
        <v>0</v>
      </c>
      <c r="F2" s="22">
        <f>F3/B3</f>
        <v>0.97721560496920934</v>
      </c>
      <c r="G2" s="20"/>
      <c r="H2" s="20"/>
      <c r="I2" s="20"/>
      <c r="J2" s="20"/>
      <c r="K2" s="20"/>
      <c r="L2" s="20"/>
      <c r="M2" s="23" t="s">
        <v>4</v>
      </c>
      <c r="N2" s="24"/>
      <c r="O2" s="24"/>
    </row>
    <row r="3" spans="1:51" x14ac:dyDescent="0.25">
      <c r="A3" s="25" t="s">
        <v>5</v>
      </c>
      <c r="B3" s="26">
        <v>95052156</v>
      </c>
      <c r="C3" s="27">
        <f>B3/B3</f>
        <v>1</v>
      </c>
      <c r="D3" s="28"/>
      <c r="E3" s="26"/>
      <c r="F3" s="26">
        <f>GEOMEAN(F7:F10)</f>
        <v>92886450.129167661</v>
      </c>
      <c r="G3" s="28"/>
      <c r="H3" s="28"/>
      <c r="I3" s="28"/>
      <c r="J3" s="28"/>
      <c r="K3" s="28"/>
      <c r="L3" s="28"/>
      <c r="M3" s="29"/>
      <c r="N3" s="28"/>
      <c r="O3" s="30" t="s">
        <v>6</v>
      </c>
    </row>
    <row r="4" spans="1:51" x14ac:dyDescent="0.25">
      <c r="A4" s="25" t="s">
        <v>7</v>
      </c>
      <c r="B4" s="26">
        <v>59</v>
      </c>
      <c r="C4" s="29"/>
      <c r="D4" s="29" t="s">
        <v>4</v>
      </c>
      <c r="E4" s="26">
        <v>59</v>
      </c>
      <c r="F4" s="28"/>
      <c r="G4" s="28"/>
      <c r="H4" s="28"/>
      <c r="I4" s="28"/>
      <c r="J4" s="28"/>
      <c r="K4" s="28"/>
      <c r="L4" s="28"/>
      <c r="M4" s="29"/>
      <c r="N4" s="28"/>
      <c r="O4" s="28"/>
    </row>
    <row r="5" spans="1:51" x14ac:dyDescent="0.25">
      <c r="A5" s="28"/>
      <c r="B5" s="31"/>
      <c r="C5" s="32"/>
      <c r="D5" s="28"/>
      <c r="E5" s="28"/>
      <c r="F5" s="28"/>
      <c r="G5" s="28"/>
      <c r="H5" s="28"/>
      <c r="I5" s="28"/>
      <c r="J5" s="28"/>
      <c r="K5" s="28"/>
      <c r="L5" s="28"/>
      <c r="M5" s="29"/>
      <c r="N5" s="28"/>
      <c r="O5" s="28"/>
    </row>
    <row r="6" spans="1:51" hidden="1" x14ac:dyDescent="0.25">
      <c r="A6" s="28"/>
      <c r="B6" s="33"/>
      <c r="C6" s="29"/>
      <c r="D6" s="28"/>
      <c r="E6" s="28"/>
      <c r="F6" s="28"/>
      <c r="G6" s="48" t="s">
        <v>9</v>
      </c>
      <c r="H6" s="48"/>
      <c r="I6" s="48"/>
      <c r="J6" s="48"/>
      <c r="K6" s="48" t="s">
        <v>8</v>
      </c>
      <c r="L6" s="48"/>
      <c r="M6" s="29"/>
      <c r="N6" s="28"/>
      <c r="O6" s="28"/>
      <c r="Q6" s="4" t="e">
        <f>MIN(#REF!)</f>
        <v>#REF!</v>
      </c>
      <c r="S6" s="4" t="e">
        <f>MIN(R7:R9)</f>
        <v>#REF!</v>
      </c>
      <c r="U6" s="4" t="e">
        <f>MIN(T7:T9)</f>
        <v>#REF!</v>
      </c>
      <c r="W6" s="4" t="e">
        <f>MIN(V7:V9)</f>
        <v>#REF!</v>
      </c>
      <c r="Z6" s="4" t="e">
        <f>MIN(#REF!)</f>
        <v>#REF!</v>
      </c>
      <c r="AB6" s="4" t="e">
        <f>MIN(AA7:AA9)</f>
        <v>#REF!</v>
      </c>
      <c r="AD6" s="4" t="e">
        <f>MIN(AC7:AC9)</f>
        <v>#REF!</v>
      </c>
      <c r="AF6" s="4" t="e">
        <f>MIN(AE7:AE9)</f>
        <v>#REF!</v>
      </c>
      <c r="AI6" s="4">
        <f>MIN(M7:M9)</f>
        <v>58.028828774321248</v>
      </c>
      <c r="AK6" s="4">
        <f>MIN(AJ7:AJ9)</f>
        <v>58.685185507894552</v>
      </c>
      <c r="AM6" s="4">
        <f>MIN(AL7:AL9)</f>
        <v>58.935115857991008</v>
      </c>
      <c r="AO6" s="4">
        <f>MIN(AN7:AN9)</f>
        <v>100</v>
      </c>
      <c r="AR6" s="4" t="e">
        <f>MIN(#REF!)</f>
        <v>#REF!</v>
      </c>
      <c r="AT6" s="4" t="e">
        <f>MIN(AS7:AS9)</f>
        <v>#REF!</v>
      </c>
      <c r="AV6" s="4" t="e">
        <f>MIN(AU7:AU9)</f>
        <v>#REF!</v>
      </c>
      <c r="AX6" s="4" t="e">
        <f>MIN(AW7:AW9)</f>
        <v>#REF!</v>
      </c>
    </row>
    <row r="7" spans="1:51" x14ac:dyDescent="0.25">
      <c r="A7" s="34" t="s">
        <v>13</v>
      </c>
      <c r="B7" s="35">
        <v>91357490</v>
      </c>
      <c r="C7" s="32">
        <f>B7/$B$3</f>
        <v>0.96113011892123734</v>
      </c>
      <c r="D7" s="28"/>
      <c r="E7" s="36"/>
      <c r="F7" s="36">
        <f>B7</f>
        <v>91357490</v>
      </c>
      <c r="G7" s="37">
        <f>IF(F7&lt;$F$3,F7,0)</f>
        <v>91357490</v>
      </c>
      <c r="H7" s="37">
        <f>IF(F7=$F$3,F7,0)</f>
        <v>0</v>
      </c>
      <c r="I7" s="38">
        <f>G7+H7</f>
        <v>91357490</v>
      </c>
      <c r="J7" s="39">
        <f>$E$4*(1-(($F$3-I7)/$F$3))</f>
        <v>58.028828774321248</v>
      </c>
      <c r="K7" s="37">
        <f>IF(F7&gt;$F$3,F7,0)</f>
        <v>0</v>
      </c>
      <c r="L7" s="39">
        <f>IF(K7&gt;0,$E$4*(1-2*(ABS($F$3-K7)/$F$3)),0)</f>
        <v>0</v>
      </c>
      <c r="M7" s="40">
        <f>L7+J7</f>
        <v>58.028828774321248</v>
      </c>
      <c r="N7" s="29">
        <f>AI7+AK7+AM7+AO7</f>
        <v>3</v>
      </c>
      <c r="O7" s="28"/>
      <c r="Q7" t="e">
        <f>IF(#REF!=$Q$6,3,0)</f>
        <v>#REF!</v>
      </c>
      <c r="R7" s="5" t="e">
        <f>IF(Q7=0,#REF!,100)</f>
        <v>#REF!</v>
      </c>
      <c r="S7" t="e">
        <f>IF(R7=$S$6,2,0)</f>
        <v>#REF!</v>
      </c>
      <c r="T7" s="5" t="e">
        <f>IF((Q7+S7)=0,#REF!,100)</f>
        <v>#REF!</v>
      </c>
      <c r="U7" t="e">
        <f>IF(T7=$U$6,1,0)</f>
        <v>#REF!</v>
      </c>
      <c r="V7" s="5" t="e">
        <f>IF((Q7+S7+U7)=0,#REF!,100)</f>
        <v>#REF!</v>
      </c>
      <c r="W7" t="e">
        <f>IF(V7=$W$6,0,0)</f>
        <v>#REF!</v>
      </c>
      <c r="X7" s="5" t="e">
        <f>IF((Q7+S7+U7+W7)=0,#REF!,100)</f>
        <v>#REF!</v>
      </c>
      <c r="Y7"/>
      <c r="Z7" t="e">
        <f>IF(#REF!=$Z$6,3,0)</f>
        <v>#REF!</v>
      </c>
      <c r="AA7" s="5" t="e">
        <f>IF(Z7=0,#REF!,100)</f>
        <v>#REF!</v>
      </c>
      <c r="AB7" t="e">
        <f>IF(AA7=$AB$6,2,0)</f>
        <v>#REF!</v>
      </c>
      <c r="AC7" s="5" t="e">
        <f>IF((Z7+AB7)=0,#REF!,100)</f>
        <v>#REF!</v>
      </c>
      <c r="AD7" t="e">
        <f>IF(AC7=$AD$6,1,0)</f>
        <v>#REF!</v>
      </c>
      <c r="AE7" s="5" t="e">
        <f>IF((Z7+AB7+AD7)=0,#REF!,100)</f>
        <v>#REF!</v>
      </c>
      <c r="AF7" t="e">
        <f>IF(AE7=$AF$6,0,0)</f>
        <v>#REF!</v>
      </c>
      <c r="AG7" s="5" t="e">
        <f>IF((Z7+AB7+AD7+AF7)=0,#REF!,100)</f>
        <v>#REF!</v>
      </c>
      <c r="AH7"/>
      <c r="AI7">
        <f>IF(M7=$AI$6,3,0)</f>
        <v>3</v>
      </c>
      <c r="AJ7" s="5">
        <f>IF(AI7=0,M7,100)</f>
        <v>100</v>
      </c>
      <c r="AK7">
        <f>IF(AJ7=$AK$6,2,0)</f>
        <v>0</v>
      </c>
      <c r="AL7" s="5">
        <f>IF((AI7+AK7)=0,M7,100)</f>
        <v>100</v>
      </c>
      <c r="AM7">
        <f>IF(AL7=$AM$6,1,0)</f>
        <v>0</v>
      </c>
      <c r="AN7" s="5">
        <f>IF((AI7+AK7+AM7)=0,M7,100)</f>
        <v>100</v>
      </c>
      <c r="AO7">
        <f>IF(AN7=$AO$6,0,0)</f>
        <v>0</v>
      </c>
      <c r="AP7" s="5">
        <f>IF((AI7+AK7+AM7+AO7)=0,M7,100)</f>
        <v>100</v>
      </c>
      <c r="AQ7"/>
      <c r="AR7" t="e">
        <f>IF(#REF!=$AR$6,3,0)</f>
        <v>#REF!</v>
      </c>
      <c r="AS7" s="5" t="e">
        <f>IF(AR7=0,#REF!,100)</f>
        <v>#REF!</v>
      </c>
      <c r="AT7" t="e">
        <f>IF(AS7=$AT$6,2,0)</f>
        <v>#REF!</v>
      </c>
      <c r="AU7" s="5" t="e">
        <f>IF((AR7+AT7)=0,#REF!,100)</f>
        <v>#REF!</v>
      </c>
      <c r="AV7" t="e">
        <f>IF(AU7=$AV$6,1,0)</f>
        <v>#REF!</v>
      </c>
      <c r="AW7" s="5" t="e">
        <f>IF((AR7+AT7+AV7)=0,#REF!,100)</f>
        <v>#REF!</v>
      </c>
      <c r="AX7" t="e">
        <f>IF(AW7=$AX$6,0,0)</f>
        <v>#REF!</v>
      </c>
      <c r="AY7" t="e">
        <f>+AR7+AT7+AV7+AX7</f>
        <v>#REF!</v>
      </c>
    </row>
    <row r="8" spans="1:51" x14ac:dyDescent="0.25">
      <c r="A8" s="34" t="s">
        <v>14</v>
      </c>
      <c r="B8" s="35">
        <v>92784300</v>
      </c>
      <c r="C8" s="27">
        <f t="shared" ref="C8:C9" si="0">B8/$B$3</f>
        <v>0.9761409304592733</v>
      </c>
      <c r="D8" s="28"/>
      <c r="E8" s="36"/>
      <c r="F8" s="36">
        <f>B8</f>
        <v>92784300</v>
      </c>
      <c r="G8" s="37">
        <f t="shared" ref="G8:G11" si="1">IF(F8&lt;$F$3,F8,0)</f>
        <v>92784300</v>
      </c>
      <c r="H8" s="37">
        <f t="shared" ref="H8:H11" si="2">IF(F8=$F$3,F8,0)</f>
        <v>0</v>
      </c>
      <c r="I8" s="38">
        <f t="shared" ref="I8:I11" si="3">G8+H8</f>
        <v>92784300</v>
      </c>
      <c r="J8" s="39">
        <f>$E$4*(1-(($F$3-I8)/$F$3))</f>
        <v>58.935115857991008</v>
      </c>
      <c r="K8" s="37">
        <f t="shared" ref="K8:K11" si="4">IF(F8&gt;$F$3,F8,0)</f>
        <v>0</v>
      </c>
      <c r="L8" s="39">
        <f>IF(K8&gt;0,$E$4*(1-2*(ABS($F$3-K8)/$F$3)),0)</f>
        <v>0</v>
      </c>
      <c r="M8" s="40">
        <f t="shared" ref="M8:M11" si="5">L8+J8</f>
        <v>58.935115857991008</v>
      </c>
      <c r="N8" s="29">
        <f t="shared" ref="N8:N9" si="6">AI8+AK8+AM8+AO8</f>
        <v>1</v>
      </c>
      <c r="O8" s="28"/>
      <c r="Q8" t="e">
        <f>IF(#REF!=$Q$6,3,0)</f>
        <v>#REF!</v>
      </c>
      <c r="R8" s="5" t="e">
        <f>IF(Q8=0,#REF!,100)</f>
        <v>#REF!</v>
      </c>
      <c r="S8" t="e">
        <f t="shared" ref="S8:S9" si="7">IF(R8=$S$6,2,0)</f>
        <v>#REF!</v>
      </c>
      <c r="T8" s="5" t="e">
        <f>IF((Q8+S8)=0,#REF!,100)</f>
        <v>#REF!</v>
      </c>
      <c r="U8" t="e">
        <f t="shared" ref="U8:U9" si="8">IF(T8=$U$6,1,0)</f>
        <v>#REF!</v>
      </c>
      <c r="V8" s="5" t="e">
        <f>IF((Q8+S8+U8)=0,#REF!,100)</f>
        <v>#REF!</v>
      </c>
      <c r="W8" t="e">
        <f t="shared" ref="W8:W9" si="9">IF(V8=$W$6,0,0)</f>
        <v>#REF!</v>
      </c>
      <c r="X8" s="5" t="e">
        <f>IF((Q8+S8+U8+W8)=0,#REF!,100)</f>
        <v>#REF!</v>
      </c>
      <c r="Z8" t="e">
        <f>IF(#REF!=$Z$6,3,0)</f>
        <v>#REF!</v>
      </c>
      <c r="AA8" s="5" t="e">
        <f>IF(Z8=0,#REF!,100)</f>
        <v>#REF!</v>
      </c>
      <c r="AB8" t="e">
        <f t="shared" ref="AB8:AB9" si="10">IF(AA8=$AB$6,2,0)</f>
        <v>#REF!</v>
      </c>
      <c r="AC8" s="5" t="e">
        <f>IF((Z8+AB8)=0,#REF!,100)</f>
        <v>#REF!</v>
      </c>
      <c r="AD8" t="e">
        <f t="shared" ref="AD8:AD9" si="11">IF(AC8=$AD$6,1,0)</f>
        <v>#REF!</v>
      </c>
      <c r="AE8" s="5" t="e">
        <f>IF((Z8+AB8+AD8)=0,#REF!,100)</f>
        <v>#REF!</v>
      </c>
      <c r="AF8" t="e">
        <f t="shared" ref="AF8:AF9" si="12">IF(AE8=$AF$6,0,0)</f>
        <v>#REF!</v>
      </c>
      <c r="AG8" s="5" t="e">
        <f>IF((Z8+AB8+AD8+AF8)=0,#REF!,100)</f>
        <v>#REF!</v>
      </c>
      <c r="AI8">
        <f>IF(M8=$AI$6,3,0)</f>
        <v>0</v>
      </c>
      <c r="AJ8" s="5">
        <f>IF(AI8=0,M8,100)</f>
        <v>58.935115857991008</v>
      </c>
      <c r="AK8">
        <f t="shared" ref="AK8:AK9" si="13">IF(AJ8=$AK$6,2,0)</f>
        <v>0</v>
      </c>
      <c r="AL8" s="5">
        <f>IF((AI8+AK8)=0,M8,100)</f>
        <v>58.935115857991008</v>
      </c>
      <c r="AM8">
        <f t="shared" ref="AM8:AM9" si="14">IF(AL8=$AM$6,1,0)</f>
        <v>1</v>
      </c>
      <c r="AN8" s="5">
        <f>IF((AI8+AK8+AM8)=0,M8,100)</f>
        <v>100</v>
      </c>
      <c r="AO8">
        <f t="shared" ref="AO8:AO9" si="15">IF(AN8=$AO$6,0,0)</f>
        <v>0</v>
      </c>
      <c r="AP8" s="5">
        <f>IF((AI8+AK8+AM8+AO8)=0,M8,100)</f>
        <v>100</v>
      </c>
      <c r="AR8" t="e">
        <f>IF(#REF!=$AR$6,3,0)</f>
        <v>#REF!</v>
      </c>
      <c r="AS8" s="5" t="e">
        <f>IF(AR8=0,#REF!,100)</f>
        <v>#REF!</v>
      </c>
      <c r="AT8" t="e">
        <f t="shared" ref="AT8:AT9" si="16">IF(AS8=$AT$6,2,0)</f>
        <v>#REF!</v>
      </c>
      <c r="AU8" s="5" t="e">
        <f>IF((AR8+AT8)=0,#REF!,100)</f>
        <v>#REF!</v>
      </c>
      <c r="AV8" t="e">
        <f t="shared" ref="AV8:AV9" si="17">IF(AU8=$AV$6,1,0)</f>
        <v>#REF!</v>
      </c>
      <c r="AW8" s="5" t="e">
        <f>IF((AR8+AT8+AV8)=0,#REF!,100)</f>
        <v>#REF!</v>
      </c>
      <c r="AX8" t="e">
        <f t="shared" ref="AX8:AX9" si="18">IF(AW8=$AX$6,0,0)</f>
        <v>#REF!</v>
      </c>
      <c r="AY8" t="e">
        <f t="shared" ref="AY8:AY9" si="19">+AR8+AT8+AV8+AX8</f>
        <v>#REF!</v>
      </c>
    </row>
    <row r="9" spans="1:51" x14ac:dyDescent="0.25">
      <c r="A9" s="34" t="s">
        <v>15</v>
      </c>
      <c r="B9" s="35">
        <v>92390823</v>
      </c>
      <c r="C9" s="27">
        <f t="shared" si="0"/>
        <v>0.97200133998012628</v>
      </c>
      <c r="D9" s="28"/>
      <c r="E9" s="36"/>
      <c r="F9" s="36">
        <f>B9</f>
        <v>92390823</v>
      </c>
      <c r="G9" s="37">
        <f t="shared" si="1"/>
        <v>92390823</v>
      </c>
      <c r="H9" s="37">
        <f t="shared" si="2"/>
        <v>0</v>
      </c>
      <c r="I9" s="38">
        <f t="shared" si="3"/>
        <v>92390823</v>
      </c>
      <c r="J9" s="39">
        <f>$E$4*(1-(($F$3-I9)/$F$3))</f>
        <v>58.685185507894552</v>
      </c>
      <c r="K9" s="37">
        <f t="shared" si="4"/>
        <v>0</v>
      </c>
      <c r="L9" s="39">
        <f>IF(K9&gt;0,$E$4*(1-2*(ABS($F$3-K9)/$F$3)),0)</f>
        <v>0</v>
      </c>
      <c r="M9" s="40">
        <f t="shared" si="5"/>
        <v>58.685185507894552</v>
      </c>
      <c r="N9" s="29">
        <f t="shared" si="6"/>
        <v>2</v>
      </c>
      <c r="O9" s="28"/>
      <c r="Q9" t="e">
        <f>IF(#REF!=$Q$6,3,0)</f>
        <v>#REF!</v>
      </c>
      <c r="R9" s="5" t="e">
        <f>IF(Q9=0,#REF!,100)</f>
        <v>#REF!</v>
      </c>
      <c r="S9" t="e">
        <f t="shared" si="7"/>
        <v>#REF!</v>
      </c>
      <c r="T9" s="5" t="e">
        <f>IF((Q9+S9)=0,#REF!,100)</f>
        <v>#REF!</v>
      </c>
      <c r="U9" t="e">
        <f t="shared" si="8"/>
        <v>#REF!</v>
      </c>
      <c r="V9" s="5" t="e">
        <f>IF((Q9+S9+U9)=0,#REF!,100)</f>
        <v>#REF!</v>
      </c>
      <c r="W9" t="e">
        <f t="shared" si="9"/>
        <v>#REF!</v>
      </c>
      <c r="X9" s="5" t="e">
        <f>IF((Q9+S9+U9+W9)=0,#REF!,100)</f>
        <v>#REF!</v>
      </c>
      <c r="Z9" t="e">
        <f>IF(#REF!=$Z$6,3,0)</f>
        <v>#REF!</v>
      </c>
      <c r="AA9" s="5" t="e">
        <f>IF(Z9=0,#REF!,100)</f>
        <v>#REF!</v>
      </c>
      <c r="AB9" t="e">
        <f t="shared" si="10"/>
        <v>#REF!</v>
      </c>
      <c r="AC9" s="5" t="e">
        <f>IF((Z9+AB9)=0,#REF!,100)</f>
        <v>#REF!</v>
      </c>
      <c r="AD9" t="e">
        <f t="shared" si="11"/>
        <v>#REF!</v>
      </c>
      <c r="AE9" s="5" t="e">
        <f>IF((Z9+AB9+AD9)=0,#REF!,100)</f>
        <v>#REF!</v>
      </c>
      <c r="AF9" t="e">
        <f t="shared" si="12"/>
        <v>#REF!</v>
      </c>
      <c r="AG9" s="5" t="e">
        <f>IF((Z9+AB9+AD9+AF9)=0,#REF!,100)</f>
        <v>#REF!</v>
      </c>
      <c r="AI9">
        <f>IF(M9=$AI$6,3,0)</f>
        <v>0</v>
      </c>
      <c r="AJ9" s="5">
        <f>IF(AI9=0,M9,100)</f>
        <v>58.685185507894552</v>
      </c>
      <c r="AK9">
        <f t="shared" si="13"/>
        <v>2</v>
      </c>
      <c r="AL9" s="5">
        <f>IF((AI9+AK9)=0,M9,100)</f>
        <v>100</v>
      </c>
      <c r="AM9">
        <f t="shared" si="14"/>
        <v>0</v>
      </c>
      <c r="AN9" s="5">
        <f>IF((AI9+AK9+AM9)=0,M9,100)</f>
        <v>100</v>
      </c>
      <c r="AO9">
        <f t="shared" si="15"/>
        <v>0</v>
      </c>
      <c r="AP9" s="5">
        <f>IF((AI9+AK9+AM9+AO9)=0,M9,100)</f>
        <v>100</v>
      </c>
      <c r="AR9" t="e">
        <f>IF(#REF!=$AR$6,3,0)</f>
        <v>#REF!</v>
      </c>
      <c r="AS9" s="5" t="e">
        <f>IF(AR9=0,#REF!,100)</f>
        <v>#REF!</v>
      </c>
      <c r="AT9" t="e">
        <f t="shared" si="16"/>
        <v>#REF!</v>
      </c>
      <c r="AU9" s="5" t="e">
        <f>IF((AR9+AT9)=0,#REF!,100)</f>
        <v>#REF!</v>
      </c>
      <c r="AV9" t="e">
        <f t="shared" si="17"/>
        <v>#REF!</v>
      </c>
      <c r="AW9" s="5" t="e">
        <f>IF((AR9+AT9+AV9)=0,#REF!,100)</f>
        <v>#REF!</v>
      </c>
      <c r="AX9" t="e">
        <f t="shared" si="18"/>
        <v>#REF!</v>
      </c>
      <c r="AY9" t="e">
        <f t="shared" si="19"/>
        <v>#REF!</v>
      </c>
    </row>
    <row r="10" spans="1:51" s="6" customFormat="1" x14ac:dyDescent="0.25">
      <c r="A10" s="41" t="s">
        <v>10</v>
      </c>
      <c r="B10" s="42">
        <f>B3</f>
        <v>95052156</v>
      </c>
      <c r="C10" s="43"/>
      <c r="D10" s="41"/>
      <c r="E10" s="41"/>
      <c r="F10" s="26">
        <v>95052156</v>
      </c>
      <c r="G10" s="44">
        <f t="shared" si="1"/>
        <v>0</v>
      </c>
      <c r="H10" s="44">
        <f t="shared" si="2"/>
        <v>0</v>
      </c>
      <c r="I10" s="45">
        <f t="shared" si="3"/>
        <v>0</v>
      </c>
      <c r="J10" s="46">
        <f>$E$4*(1-(($F$3-I10)/$F$3))</f>
        <v>0</v>
      </c>
      <c r="K10" s="44">
        <f t="shared" si="4"/>
        <v>95052156</v>
      </c>
      <c r="L10" s="46">
        <f>IF(K10&gt;0,$E$4*(1-2*(ABS($F$3-K10)/$F$3)),0)</f>
        <v>56.248755955224425</v>
      </c>
      <c r="M10" s="47">
        <f t="shared" si="5"/>
        <v>56.248755955224425</v>
      </c>
      <c r="N10" s="41"/>
      <c r="O10" s="41"/>
      <c r="Y10" s="13"/>
      <c r="AH10" s="13"/>
      <c r="AQ10" s="13"/>
    </row>
    <row r="11" spans="1:51" s="6" customFormat="1" x14ac:dyDescent="0.25">
      <c r="A11" s="6" t="s">
        <v>11</v>
      </c>
      <c r="B11" s="7">
        <f>B10</f>
        <v>95052156</v>
      </c>
      <c r="C11" s="8"/>
      <c r="E11" s="8"/>
      <c r="F11" s="8"/>
      <c r="G11" s="9">
        <f t="shared" si="1"/>
        <v>0</v>
      </c>
      <c r="H11" s="9">
        <f t="shared" si="2"/>
        <v>0</v>
      </c>
      <c r="I11" s="10">
        <f t="shared" si="3"/>
        <v>0</v>
      </c>
      <c r="J11" s="11">
        <f>$E$4*(1-(($F$3-I11)/$F$3))</f>
        <v>0</v>
      </c>
      <c r="K11" s="9">
        <f t="shared" si="4"/>
        <v>0</v>
      </c>
      <c r="L11" s="11">
        <f>IF(K11&gt;0,$E$4*(1-2*(ABS($F$3-K11)/$F$3)),0)</f>
        <v>0</v>
      </c>
      <c r="M11" s="12">
        <f t="shared" si="5"/>
        <v>0</v>
      </c>
      <c r="Y11" s="13"/>
      <c r="AH11" s="13"/>
      <c r="AQ11" s="13"/>
    </row>
  </sheetData>
  <mergeCells count="2">
    <mergeCell ref="G6:J6"/>
    <mergeCell ref="K6:L6"/>
  </mergeCells>
  <conditionalFormatting sqref="N7:N9">
    <cfRule type="cellIs" dxfId="5" priority="7" operator="equal">
      <formula>3</formula>
    </cfRule>
    <cfRule type="cellIs" dxfId="4" priority="8" operator="greaterThan">
      <formula>5</formula>
    </cfRule>
    <cfRule type="cellIs" dxfId="3" priority="9" operator="equal">
      <formula>5</formula>
    </cfRule>
    <cfRule type="cellIs" dxfId="2" priority="10" operator="equal">
      <formula>4</formula>
    </cfRule>
    <cfRule type="cellIs" dxfId="1" priority="11" operator="equal">
      <formula>1</formula>
    </cfRule>
    <cfRule type="cellIs" dxfId="0" priority="12" operator="equal">
      <formula>2</formula>
    </cfRule>
  </conditionalFormatting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FERMIN</dc:creator>
  <cp:lastModifiedBy>Carlos Andres Otaiza Orellano</cp:lastModifiedBy>
  <dcterms:created xsi:type="dcterms:W3CDTF">2023-12-12T21:08:41Z</dcterms:created>
  <dcterms:modified xsi:type="dcterms:W3CDTF">2023-12-12T22:28:13Z</dcterms:modified>
</cp:coreProperties>
</file>