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24226"/>
  <mc:AlternateContent xmlns:mc="http://schemas.openxmlformats.org/markup-compatibility/2006">
    <mc:Choice Requires="x15">
      <x15ac:absPath xmlns:x15ac="http://schemas.microsoft.com/office/spreadsheetml/2010/11/ac" url="https://fnagovco-my.sharepoint.com/personal/pgaitan_fna_gov_co/Documents/6.PROCESOS TECNOLOGIA/1.SOC/7.EVALUACIÓN DEFINITIVA 12 NOV DE 2023/"/>
    </mc:Choice>
  </mc:AlternateContent>
  <xr:revisionPtr revIDLastSave="72" documentId="13_ncr:1_{BA94CAE3-6BD7-4809-B754-0A3A96221D8C}" xr6:coauthVersionLast="47" xr6:coauthVersionMax="47" xr10:uidLastSave="{BED97F6A-3B9B-4B0D-8464-407E2E7604D5}"/>
  <workbookProtection workbookAlgorithmName="SHA-512" workbookHashValue="a7i3l0jPOySxrGiSSJj1CNFXfLDdG6KcZszaoiwSGWRWQBjxhAAK0qyjTUlZxDf5XB7H+L0TKJzI+qqcB1LumQ==" workbookSaltValue="4UKf0Xk7RNvRoIV6atFj8Q==" workbookSpinCount="100000" lockStructure="1"/>
  <bookViews>
    <workbookView xWindow="-120" yWindow="-120" windowWidth="20730" windowHeight="11160" tabRatio="787" firstSheet="3" activeTab="3" xr2:uid="{00000000-000D-0000-FFFF-FFFF00000000}"/>
  </bookViews>
  <sheets>
    <sheet name="SMMLV" sheetId="37" state="hidden" r:id="rId1"/>
    <sheet name="General" sheetId="11" state="hidden" r:id="rId2"/>
    <sheet name="Directorio" sheetId="1" state="hidden" r:id="rId3"/>
    <sheet name="Conclusión Eval Técnica" sheetId="44" r:id="rId4"/>
    <sheet name="Exp. Proponente" sheetId="16" r:id="rId5"/>
    <sheet name="ANÁLISIS 1" sheetId="47" state="hidden" r:id="rId6"/>
    <sheet name="Requisitos Técnicos" sheetId="41" r:id="rId7"/>
    <sheet name="Ponderación Técnica" sheetId="50" state="hidden"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 localSheetId="5">#REF!</definedName>
    <definedName name="_" localSheetId="7">#REF!</definedName>
    <definedName name="_" localSheetId="6">#REF!</definedName>
    <definedName name="_">#REF!</definedName>
    <definedName name="__" localSheetId="7">#REF!</definedName>
    <definedName name="_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5">#REF!</definedName>
    <definedName name="___EST1" localSheetId="7">#REF!</definedName>
    <definedName name="___EST1">#REF!</definedName>
    <definedName name="___EST10" localSheetId="5">#REF!</definedName>
    <definedName name="___EST10" localSheetId="7">#REF!</definedName>
    <definedName name="___EST10">#REF!</definedName>
    <definedName name="___EST11" localSheetId="5">#REF!</definedName>
    <definedName name="___EST11" localSheetId="7">#REF!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5">#REF!</definedName>
    <definedName name="__EST1" localSheetId="7">#REF!</definedName>
    <definedName name="__EST1">#REF!</definedName>
    <definedName name="__EST10" localSheetId="5">#REF!</definedName>
    <definedName name="__EST10" localSheetId="7">#REF!</definedName>
    <definedName name="__EST10">#REF!</definedName>
    <definedName name="__EST11" localSheetId="5">#REF!</definedName>
    <definedName name="__EST11" localSheetId="7">#REF!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1">#REF!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5">#REF!</definedName>
    <definedName name="_EST1" localSheetId="7">#REF!</definedName>
    <definedName name="_EST1">#REF!</definedName>
    <definedName name="_EST10" localSheetId="5">#REF!</definedName>
    <definedName name="_EST10" localSheetId="7">#REF!</definedName>
    <definedName name="_EST10">#REF!</definedName>
    <definedName name="_EST11" localSheetId="5">#REF!</definedName>
    <definedName name="_EST11" localSheetId="7">#REF!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1">#REF!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5">#REF!</definedName>
    <definedName name="a" localSheetId="7">#REF!</definedName>
    <definedName name="a">#REF!</definedName>
    <definedName name="A_impresión_IM" localSheetId="5">#REF!</definedName>
    <definedName name="A_impresión_IM" localSheetId="7">#REF!</definedName>
    <definedName name="A_impresión_IM">#REF!</definedName>
    <definedName name="AAC">[1]AASHTO!$A$14:$F$17</definedName>
    <definedName name="ABG">[1]AASHTO!$A$2:$F$5</definedName>
    <definedName name="Accesorios_de_1_2" localSheetId="5">#REF!</definedName>
    <definedName name="Accesorios_de_1_2" localSheetId="7">#REF!</definedName>
    <definedName name="Accesorios_de_1_2">#REF!</definedName>
    <definedName name="Accesorios_de_3_4" localSheetId="5">#REF!</definedName>
    <definedName name="Accesorios_de_3_4" localSheetId="7">#REF!</definedName>
    <definedName name="Accesorios_de_3_4">#REF!</definedName>
    <definedName name="AccessDatabase" hidden="1">"C:\C-314\VOLUMENES\volfin4.mdb"</definedName>
    <definedName name="Acero_de_Refuerzo_Figurado_de_60.000_P.S.I." localSheetId="7">#REF!</definedName>
    <definedName name="Acero_de_Refuerzo_Figurado_de_60.000_P.S.I.">#REF!</definedName>
    <definedName name="Acido_Muriatico" localSheetId="5">#REF!</definedName>
    <definedName name="Acido_Muriatico" localSheetId="7">#REF!</definedName>
    <definedName name="Acido_Muriatico">#REF!</definedName>
    <definedName name="Acoflex_1_2" localSheetId="5">#REF!</definedName>
    <definedName name="Acoflex_1_2" localSheetId="7">#REF!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F">#N/A</definedName>
    <definedName name="Agua" localSheetId="5">#REF!</definedName>
    <definedName name="Agua" localSheetId="7">#REF!</definedName>
    <definedName name="Agua">#REF!</definedName>
    <definedName name="AH">#N/A</definedName>
    <definedName name="AI">#N/A</definedName>
    <definedName name="AJ">#N/A</definedName>
    <definedName name="AK">#N/A</definedName>
    <definedName name="AL">#N/A</definedName>
    <definedName name="Alambre_Negro_No.18" localSheetId="5">#REF!</definedName>
    <definedName name="Alambre_Negro_No.18" localSheetId="7">#REF!</definedName>
    <definedName name="Alambre_Negro_No.18">#REF!</definedName>
    <definedName name="Alcaparro_2.00_m" localSheetId="5">#REF!</definedName>
    <definedName name="Alcaparro_2.00_m" localSheetId="7">#REF!</definedName>
    <definedName name="Alcaparro_2.00_m">#REF!</definedName>
    <definedName name="Almacenista" localSheetId="5">#REF!</definedName>
    <definedName name="Almacenista" localSheetId="7">#REF!</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#REF!</definedName>
    <definedName name="Aparatos_Telefonicos_para_extensiones">#REF!</definedName>
    <definedName name="Aparatos_Telefonicos_secretariales">#REF!</definedName>
    <definedName name="Apertur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3">'Conclusión Eval Técnica'!$A$1:$F$27</definedName>
    <definedName name="_xlnm.Print_Area" localSheetId="4">'Exp. Proponente'!$A$5:$O$33</definedName>
    <definedName name="_xlnm.Print_Area" localSheetId="7">'Ponderación Técnica'!$A$1:$J$32</definedName>
    <definedName name="_xlnm.Print_Area" localSheetId="6">'Requisitos Técnicos'!$A$1:$M$23</definedName>
    <definedName name="Arena_de_Peña" localSheetId="5">#REF!</definedName>
    <definedName name="Arena_de_Peña" localSheetId="7">#REF!</definedName>
    <definedName name="Arena_de_Peña">#REF!</definedName>
    <definedName name="Arena_de_rio" localSheetId="5">#REF!</definedName>
    <definedName name="Arena_de_rio" localSheetId="7">#REF!</definedName>
    <definedName name="Arena_de_rio">#REF!</definedName>
    <definedName name="Arena_Lavada_de_Peña" localSheetId="5">#REF!</definedName>
    <definedName name="Arena_Lavada_de_Peña" localSheetId="7">#REF!</definedName>
    <definedName name="Arena_Lavada_de_Peña">#REF!</definedName>
    <definedName name="Arena_semilavada">#REF!</definedName>
    <definedName name="ARR">[2]AC!#REF!</definedName>
    <definedName name="ASB">[1]AASHTO!$A$8:$F$11</definedName>
    <definedName name="Aseo_general" localSheetId="5">#REF!</definedName>
    <definedName name="Aseo_general" localSheetId="7">#REF!</definedName>
    <definedName name="Aseo_general">#REF!</definedName>
    <definedName name="Aseo_General___3_HS__Sal__Mínimo" localSheetId="5">#REF!</definedName>
    <definedName name="Aseo_General___3_HS__Sal__Mínimo" localSheetId="7">#REF!</definedName>
    <definedName name="Aseo_General___3_HS__Sal__Mínimo">#REF!</definedName>
    <definedName name="Asta_Para_Banderas" localSheetId="5">#REF!</definedName>
    <definedName name="Asta_Para_Banderas" localSheetId="7">#REF!</definedName>
    <definedName name="Asta_Para_Banderas">#REF!</definedName>
    <definedName name="AULAS">#REF!</definedName>
    <definedName name="AULU">#N/A</definedName>
    <definedName name="Auxiliar_de_Contabilidad" localSheetId="5">#REF!</definedName>
    <definedName name="Auxiliar_de_Contabilidad" localSheetId="7">#REF!</definedName>
    <definedName name="Auxiliar_de_Contabilidad">#REF!</definedName>
    <definedName name="AV" localSheetId="5">VLOOKUP([2]APU!#REF!,[2]INS!#REF!,4,FALSE)</definedName>
    <definedName name="AV" localSheetId="7">VLOOKUP([2]APU!#REF!,[2]INS!#REF!,4,FALSE)</definedName>
    <definedName name="AV">VLOOKUP([2]APU!#REF!,[2]INS!#REF!,4,FALSE)</definedName>
    <definedName name="Ayudante_Acabados_albañilería" localSheetId="5">#REF!</definedName>
    <definedName name="Ayudante_Acabados_albañilería" localSheetId="7">#REF!</definedName>
    <definedName name="Ayudante_Acabados_albañilería">#REF!</definedName>
    <definedName name="Ayudante_Albaílería_General" localSheetId="5">#REF!</definedName>
    <definedName name="Ayudante_Albaílería_General" localSheetId="7">#REF!</definedName>
    <definedName name="Ayudante_Albaílería_General">#REF!</definedName>
    <definedName name="Ayudante_Carpintería" localSheetId="5">#REF!</definedName>
    <definedName name="Ayudante_Carpintería" localSheetId="7">#REF!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A" localSheetId="5">VLOOKUP([2]APU!#REF!,[2]AUX!#REF!,2,FALSE)</definedName>
    <definedName name="BA" localSheetId="7">VLOOKUP([2]APU!#REF!,[2]AUX!#REF!,2,FALSE)</definedName>
    <definedName name="BA">VLOOKUP([2]APU!#REF!,[2]AUX!#REF!,2,FALSE)</definedName>
    <definedName name="Balas_Fluorescentes_en_Acero_Galvanizado_de_1x13_W__120_V." localSheetId="5">#REF!</definedName>
    <definedName name="Balas_Fluorescentes_en_Acero_Galvanizado_de_1x13_W__120_V." localSheetId="7">#REF!</definedName>
    <definedName name="Balas_Fluorescentes_en_Acero_Galvanizado_de_1x13_W__120_V.">#REF!</definedName>
    <definedName name="Balas_Fluorescentes_en_Acero_Galvanizado_de_1x42_W__120_V." localSheetId="5">#REF!</definedName>
    <definedName name="Balas_Fluorescentes_en_Acero_Galvanizado_de_1x42_W__120_V." localSheetId="7">#REF!</definedName>
    <definedName name="Balas_Fluorescentes_en_Acero_Galvanizado_de_1x42_W__120_V.">#REF!</definedName>
    <definedName name="Balas_Fluorescentes_en_Acero_Galvanizado_de_2x26_W__120_V." localSheetId="5">#REF!</definedName>
    <definedName name="Balas_Fluorescentes_en_Acero_Galvanizado_de_2x26_W__120_V." localSheetId="7">#REF!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Bateas">#REF!</definedName>
    <definedName name="BB" localSheetId="5">SUMIF([2]APU!#REF!,[2]APU!#REF!,[2]APU!D$1:D$65536)+SUMIF([2]APU!#REF!,[2]APU!#REF!&amp;"6I",[2]APU!E$1:E$65536)</definedName>
    <definedName name="BB" localSheetId="7">SUMIF([2]APU!#REF!,[2]APU!#REF!,[2]APU!D$1:D$65536)+SUMIF([2]APU!#REF!,[2]APU!#REF!&amp;"6I",[2]APU!E$1:E$65536)</definedName>
    <definedName name="BB">SUMIF([2]APU!#REF!,[2]APU!#REF!,[2]APU!D$1:D$65536)+SUMIF([2]APU!#REF!,[2]APU!#REF!&amp;"6I",[2]APU!E$1:E$65536)</definedName>
    <definedName name="BC" localSheetId="5">VLOOKUP([2]APU!#REF!,[2]INS!#REF!,5,FALSE)</definedName>
    <definedName name="BC" localSheetId="7">VLOOKUP([2]APU!#REF!,[2]INS!#REF!,5,FALSE)</definedName>
    <definedName name="BC">VLOOKUP([2]APU!#REF!,[2]INS!#REF!,5,FALSE)</definedName>
    <definedName name="BD" localSheetId="5">VLOOKUP([2]APU!#REF!,[2]APU!#REF!,2,FALSE)</definedName>
    <definedName name="BD" localSheetId="7">VLOOKUP([2]APU!#REF!,[2]APU!#REF!,2,FALSE)</definedName>
    <definedName name="BD">VLOOKUP([2]APU!#REF!,[2]APU!#REF!,2,FALSE)</definedName>
    <definedName name="BE">VLOOKUP([2]APU!$C1,[2]APU!$G$1:$L$65536,3,FALSE)*[2]APU!$G1</definedName>
    <definedName name="Bebederos_para_parque" localSheetId="5">#REF!</definedName>
    <definedName name="Bebederos_para_parque" localSheetId="7">#REF!</definedName>
    <definedName name="Bebederos_para_parque">#REF!</definedName>
    <definedName name="Bicicletero" localSheetId="5">#REF!</definedName>
    <definedName name="Bicicletero" localSheetId="7">#REF!</definedName>
    <definedName name="Bicicletero">#REF!</definedName>
    <definedName name="Bisagra_aluminio_Extruído_3" localSheetId="5">#REF!</definedName>
    <definedName name="Bisagra_aluminio_Extruído_3" localSheetId="7">#REF!</definedName>
    <definedName name="Bisagra_aluminio_Extruído_3">#REF!</definedName>
    <definedName name="Bisagra_común_de_3">#REF!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_PPTO">#N/A</definedName>
    <definedName name="Caolin" localSheetId="5">#REF!</definedName>
    <definedName name="Caolin" localSheetId="7">#REF!</definedName>
    <definedName name="Caolin">#REF!</definedName>
    <definedName name="CapActividad" localSheetId="5">#REF!</definedName>
    <definedName name="CapActividad" localSheetId="7">#REF!</definedName>
    <definedName name="CapActividad">#REF!</definedName>
    <definedName name="CapComponent" localSheetId="5">#REF!</definedName>
    <definedName name="CapComponent" localSheetId="7">#REF!</definedName>
    <definedName name="CapComponent">#REF!</definedName>
    <definedName name="CapResumen">#REF!</definedName>
    <definedName name="Cargador_frontal">#REF!</definedName>
    <definedName name="Casetón_en_fibra_de_vidrio.">#REF!</definedName>
    <definedName name="Caucho_Sabanero_1.50_m">#REF!</definedName>
    <definedName name="CD" localSheetId="5">VLOOKUP([2]APU!#REF!,[2]INS!#REF!,4,FALSE)</definedName>
    <definedName name="CD" localSheetId="7">VLOOKUP([2]APU!#REF!,[2]INS!#REF!,4,FALSE)</definedName>
    <definedName name="CD">VLOOKUP([2]APU!#REF!,[2]INS!#REF!,4,FALSE)</definedName>
    <definedName name="Cedro_caqueta_pieza" localSheetId="5">#REF!</definedName>
    <definedName name="Cedro_caqueta_pieza" localSheetId="7">#REF!</definedName>
    <definedName name="Cedro_caqueta_pieza">#REF!</definedName>
    <definedName name="Celosía_en_aluminio" localSheetId="5">#REF!</definedName>
    <definedName name="Celosía_en_aluminio" localSheetId="7">#REF!</definedName>
    <definedName name="Celosía_en_aluminio">#REF!</definedName>
    <definedName name="Cemento_Blanco" localSheetId="5">#REF!</definedName>
    <definedName name="Cemento_Blanco" localSheetId="7">#REF!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IR">#N/A</definedName>
    <definedName name="Cocineta_estufa_a_gas_dos_puestos" localSheetId="5">#REF!</definedName>
    <definedName name="Cocineta_estufa_a_gas_dos_puestos" localSheetId="7">#REF!</definedName>
    <definedName name="Cocineta_estufa_a_gas_dos_puestos">#REF!</definedName>
    <definedName name="Codo_45_cobre_tipo_CxC" localSheetId="5">#REF!</definedName>
    <definedName name="Codo_45_cobre_tipo_CxC" localSheetId="7">#REF!</definedName>
    <definedName name="Codo_45_cobre_tipo_CxC">#REF!</definedName>
    <definedName name="Codo_90_1_4__c_x_c_sanitario_3" localSheetId="5">#REF!</definedName>
    <definedName name="Codo_90_1_4__c_x_c_sanitario_3" localSheetId="7">#REF!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 localSheetId="5">#REF!</definedName>
    <definedName name="CotizacionARP" localSheetId="7">#REF!</definedName>
    <definedName name="CotizacionARP">#REF!</definedName>
    <definedName name="Cuadrilla_Albañilería_OF_Ayudante" localSheetId="5">#REF!</definedName>
    <definedName name="Cuadrilla_Albañilería_OF_Ayudante" localSheetId="7">#REF!</definedName>
    <definedName name="Cuadrilla_Albañilería_OF_Ayudante">#REF!</definedName>
    <definedName name="Cubierta_sándwich___Deck_Aluzinc_333C_mm_Cal_26" localSheetId="5">#REF!</definedName>
    <definedName name="Cubierta_sándwich___Deck_Aluzinc_333C_mm_Cal_26" localSheetId="7">#REF!</definedName>
    <definedName name="Cubierta_sándwich___Deck_Aluzinc_333C_mm_Cal_26">#REF!</definedName>
    <definedName name="Cubierta_Trapezoidal_Acesco_3_05">#REF!</definedName>
    <definedName name="Cuchillas">#REF!</definedName>
    <definedName name="Cupula_tragante_4_x2">#REF!</definedName>
    <definedName name="Dbgcm">#REF!</definedName>
    <definedName name="Dcacm">#REF!</definedName>
    <definedName name="des">#REF!</definedName>
    <definedName name="DESC">VLOOKUP([2]PPTO!$F1,[2]AC!$B$1:$D$65536,2,0)</definedName>
    <definedName name="Desinfeccion_del_Sistema_de_Agua_Potable" localSheetId="5">#REF!</definedName>
    <definedName name="Desinfeccion_del_Sistema_de_Agua_Potable" localSheetId="7">#REF!</definedName>
    <definedName name="Desinfeccion_del_Sistema_de_Agua_Potable">#REF!</definedName>
    <definedName name="DifConsultoriaFMMin" localSheetId="5">#REF!</definedName>
    <definedName name="DifConsultoriaFMMin" localSheetId="7">#REF!</definedName>
    <definedName name="DifConsultoriaFMMin">#REF!</definedName>
    <definedName name="Disolvente_Thinner" localSheetId="5">#REF!</definedName>
    <definedName name="Disolvente_Thinner" localSheetId="7">#REF!</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sbcm">#REF!</definedName>
    <definedName name="ducha_antivandalica_mezclador">#REF!</definedName>
    <definedName name="Durmiente_3_m">#REF!</definedName>
    <definedName name="Durmiente_Abarco_4m">#REF!</definedName>
    <definedName name="Durmiente_Ordinario_4m">#REF!</definedName>
    <definedName name="ECO">#REF!</definedName>
    <definedName name="Emeflex_3_00_mm">#REF!</definedName>
    <definedName name="Endurecedor">#REF!</definedName>
    <definedName name="Entramado_piso__repisas_8_4_3">#REF!</definedName>
    <definedName name="EQ_P">#N/A</definedName>
    <definedName name="Equipo_de_Medida_de_Energia_Activa_y_Reactiva__Transformadores_de_Corriente_de_660_5_A_Bornera_de_Prueba_y_Celda" localSheetId="5">#REF!</definedName>
    <definedName name="Equipo_de_Medida_de_Energia_Activa_y_Reactiva__Transformadores_de_Corriente_de_660_5_A_Bornera_de_Prueba_y_Celda" localSheetId="7">#REF!</definedName>
    <definedName name="Equipo_de_Medida_de_Energia_Activa_y_Reactiva__Transformadores_de_Corriente_de_660_5_A_Bornera_de_Prueba_y_Celda">#REF!</definedName>
    <definedName name="Equipo_para_Suministro_Agua_No_Potable_Según_Especificacion" localSheetId="5">#REF!</definedName>
    <definedName name="Equipo_para_Suministro_Agua_No_Potable_Según_Especificacion" localSheetId="7">#REF!</definedName>
    <definedName name="Equipo_para_Suministro_Agua_No_Potable_Según_Especificacion">#REF!</definedName>
    <definedName name="Equipo_para_Suministro_de_Agua_Potable_Según_Especificacion" localSheetId="5">#REF!</definedName>
    <definedName name="Equipo_para_Suministro_de_Agua_Potable_Según_Especificacion" localSheetId="7">#REF!</definedName>
    <definedName name="Equipo_para_Suministro_de_Agua_Potable_Según_Especificacion">#REF!</definedName>
    <definedName name="Equipo_Proteccion_de_Incendio_Según_Especificacion">#REF!</definedName>
    <definedName name="EQUIPOS">[6]EQUIPOS!$B$20:$IV$1000</definedName>
    <definedName name="ESC">#N/A</definedName>
    <definedName name="Escalera_metálica_en_caracol_Diametro_1_80" localSheetId="7">#REF!</definedName>
    <definedName name="Escalera_metálica_en_caracol_Diametro_1_80">#REF!</definedName>
    <definedName name="Escalera_Metalica_tramo_5_50_ML" localSheetId="5">#REF!</definedName>
    <definedName name="Escalera_Metalica_tramo_5_50_ML" localSheetId="7">#REF!</definedName>
    <definedName name="Escalera_Metalica_tramo_5_50_ML">#REF!</definedName>
    <definedName name="Escobas" localSheetId="5">#REF!</definedName>
    <definedName name="Escobas" localSheetId="7">#REF!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jo_4.00_mm">#REF!</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tractor_de_Olores_con_Persiana_Ref.">#REF!</definedName>
    <definedName name="FactorMultFinalFMMin">#REF!</definedName>
    <definedName name="FactorMultiplicaCalculadoFMMin">#REF!</definedName>
    <definedName name="FECHA.CONTRATO">[5]VARIABLES!$C$7</definedName>
    <definedName name="fffff" localSheetId="5">#REF!</definedName>
    <definedName name="fffff" localSheetId="7">#REF!</definedName>
    <definedName name="fffff">#REF!</definedName>
    <definedName name="Fijamix_Alfa" localSheetId="5">#REF!</definedName>
    <definedName name="Fijamix_Alfa" localSheetId="7">#REF!</definedName>
    <definedName name="Fijamix_Alfa">#REF!</definedName>
    <definedName name="FJRG" localSheetId="5">#REF!</definedName>
    <definedName name="FJRG" localSheetId="7">#REF!</definedName>
    <definedName name="FJRG">#REF!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frmMainForm_tblFormContainer_trContentRow_tdLeftColumn_divViewProfilePerspective_tblProfileDetails_trIsGroupContentRow_tdTitleCell_rptIsGroupRepeater_rpteIsGroupConditionalElements_lnkIsGroupConditionalSpan_1" localSheetId="2">Directorio!$Q$9</definedName>
    <definedName name="G">IF(ISERROR([2]PPTO!G1+[2]PPTO!I1+[2]PPTO!K1+[2]PPTO!M1+[2]PPTO!O1),"",ROUND(([2]PPTO!G1+[2]PPTO!I1+[2]PPTO!K1+[2]PPTO!M1+[2]PPTO!O1),2))</definedName>
    <definedName name="Gabinete_Cerrado_de_Comunicaciones_de_100x60x60_cm." localSheetId="5">#REF!</definedName>
    <definedName name="Gabinete_Cerrado_de_Comunicaciones_de_100x60x60_cm." localSheetId="7">#REF!</definedName>
    <definedName name="Gabinete_Cerrado_de_Comunicaciones_de_100x60x60_cm.">#REF!</definedName>
    <definedName name="Gabinete_Cerrado_de_Comunicaciones_de_60x60x60_cm." localSheetId="5">#REF!</definedName>
    <definedName name="Gabinete_Cerrado_de_Comunicaciones_de_60x60x60_cm." localSheetId="7">#REF!</definedName>
    <definedName name="Gabinete_Cerrado_de_Comunicaciones_de_60x60x60_cm.">#REF!</definedName>
    <definedName name="Gabinetes_de_Incendio" localSheetId="5">#REF!</definedName>
    <definedName name="Gabinetes_de_Incendio" localSheetId="7">#REF!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estores">[7]Datos!$A$2:$A$100</definedName>
    <definedName name="gggg" localSheetId="5">#REF!</definedName>
    <definedName name="gggg" localSheetId="7">#REF!</definedName>
    <definedName name="gggg">#REF!</definedName>
    <definedName name="Grama_Kikuyo" localSheetId="5">#REF!</definedName>
    <definedName name="Grama_Kikuyo" localSheetId="7">#REF!</definedName>
    <definedName name="Grama_Kikuyo">#REF!</definedName>
    <definedName name="Granito__No_hay_sugerencias__peruano_No_3" localSheetId="5">#REF!</definedName>
    <definedName name="Granito__No_hay_sugerencias__peruano_No_3" localSheetId="7">#REF!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noraProfesionales">#REF!</definedName>
    <definedName name="HonoraTecnicos">#REF!</definedName>
    <definedName name="Horno_Microondas">#REF!</definedName>
    <definedName name="Impermeabilizante_concreto_de_3000_P.S.I.">#REF!</definedName>
    <definedName name="Impermeabilizante_mortero_1_3">#REF!</definedName>
    <definedName name="Impermeabilizante_mortero_1_4">#REF!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TEM1">#REF!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Jardines">#REF!</definedName>
    <definedName name="JP" localSheetId="5">VLOOKUP([2]APU!#REF!,[2]AUX!#REF!,2,FALSE)</definedName>
    <definedName name="JP" localSheetId="7">VLOOKUP([2]APU!#REF!,[2]AUX!#REF!,2,FALSE)</definedName>
    <definedName name="JP">VLOOKUP([2]APU!#REF!,[2]AUX!#REF!,2,FALSE)</definedName>
    <definedName name="Juego_de_incrustaciones_acuacer" localSheetId="5">#REF!</definedName>
    <definedName name="Juego_de_incrustaciones_acuacer" localSheetId="7">#REF!</definedName>
    <definedName name="Juego_de_incrustaciones_acuacer">#REF!</definedName>
    <definedName name="Juego_de_incrustaciones_en_color_blanco" localSheetId="5">#REF!</definedName>
    <definedName name="Juego_de_incrustaciones_en_color_blanco" localSheetId="7">#REF!</definedName>
    <definedName name="Juego_de_incrustaciones_en_color_blanco">#REF!</definedName>
    <definedName name="Juegos_infantiles_según_catálogo_I.D.R.D." localSheetId="5">#REF!</definedName>
    <definedName name="Juegos_infantiles_según_catálogo_I.D.R.D." localSheetId="7">#REF!</definedName>
    <definedName name="Juegos_infantiles_según_catálogo_I.D.R.D.">#REF!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O" hidden="1">#REF!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G">LEN([2]PPTO!$F1)</definedName>
    <definedName name="Lija" localSheetId="5">#REF!</definedName>
    <definedName name="Lija" localSheetId="7">#REF!</definedName>
    <definedName name="Lija">#REF!</definedName>
    <definedName name="Listón_1.5x3x3" localSheetId="5">#REF!</definedName>
    <definedName name="Listón_1.5x3x3" localSheetId="7">#REF!</definedName>
    <definedName name="Listón_1.5x3x3">#REF!</definedName>
    <definedName name="Listón_M.H._Guayacán" localSheetId="5">#REF!</definedName>
    <definedName name="Listón_M.H._Guayacán" localSheetId="7">#REF!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[8]CUADRILLAS!$A$11:$H$1000</definedName>
    <definedName name="Manto_Fiber_GLass_600_XT" localSheetId="5">#REF!</definedName>
    <definedName name="Manto_Fiber_GLass_600_XT" localSheetId="7">#REF!</definedName>
    <definedName name="Manto_Fiber_GLass_600_XT">#REF!</definedName>
    <definedName name="Manual_de_Operación_y_Mantenimiento" localSheetId="5">#REF!</definedName>
    <definedName name="Manual_de_Operación_y_Mantenimiento" localSheetId="7">#REF!</definedName>
    <definedName name="Manual_de_Operación_y_Mantenimiento">#REF!</definedName>
    <definedName name="Marco_en_Lamina_Cal._18_2.10x1.50_P_13" localSheetId="5">#REF!</definedName>
    <definedName name="Marco_en_Lamina_Cal._18_2.10x1.50_P_13" localSheetId="7">#REF!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#REF!</definedName>
    <definedName name="MAT_P">#N/A</definedName>
    <definedName name="MATERIALES">[4]Materiales!$B$19:$J$2977</definedName>
    <definedName name="matriz" localSheetId="7">'[9]Calculo Puntaje'!#REF!</definedName>
    <definedName name="matriz">'[9]Calculo Puntaje'!#REF!</definedName>
    <definedName name="MAUL">#N/A</definedName>
    <definedName name="MBAT">#N/A</definedName>
    <definedName name="MCIR">#N/A</definedName>
    <definedName name="Mecheros_Bunsen" localSheetId="7">#REF!</definedName>
    <definedName name="Mecheros_Bunsen">#REF!</definedName>
    <definedName name="Medidores__Domestico__2" localSheetId="5">#REF!</definedName>
    <definedName name="Medidores__Domestico__2" localSheetId="7">#REF!</definedName>
    <definedName name="Medidores__Domestico__2">#REF!</definedName>
    <definedName name="Medidores__Incendio__1_1_2" localSheetId="5">#REF!</definedName>
    <definedName name="Medidores__Incendio__1_1_2" localSheetId="7">#REF!</definedName>
    <definedName name="Medidores__Incendio__1_1_2">#REF!</definedName>
    <definedName name="MESC">#N/A</definedName>
    <definedName name="Mesones_de_atención_en_granito_color_gris_jaspe." localSheetId="5">#REF!</definedName>
    <definedName name="Mesones_de_atención_en_granito_color_gris_jaspe." localSheetId="7">#REF!</definedName>
    <definedName name="Mesones_de_atención_en_granito_color_gris_jaspe.">#REF!</definedName>
    <definedName name="Metal_Deck_Cal_22" localSheetId="5">#REF!</definedName>
    <definedName name="Metal_Deck_Cal_22" localSheetId="7">#REF!</definedName>
    <definedName name="Metal_Deck_Cal_22">#REF!</definedName>
    <definedName name="Mineral" localSheetId="5">#REF!</definedName>
    <definedName name="Mineral" localSheetId="7">#REF!</definedName>
    <definedName name="Mineral">#REF!</definedName>
    <definedName name="MLAB">#N/A</definedName>
    <definedName name="MO_P">#N/A</definedName>
    <definedName name="Mortero_1___3" localSheetId="5">#REF!</definedName>
    <definedName name="Mortero_1___3" localSheetId="7">#REF!</definedName>
    <definedName name="Mortero_1___3">#REF!</definedName>
    <definedName name="Mortero_1_3_impermeabilizado" localSheetId="5">#REF!</definedName>
    <definedName name="Mortero_1_3_impermeabilizado" localSheetId="7">#REF!</definedName>
    <definedName name="Mortero_1_3_impermeabilizado">#REF!</definedName>
    <definedName name="Mortero_1_4" localSheetId="5">#REF!</definedName>
    <definedName name="Mortero_1_4" localSheetId="7">#REF!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UMERO">#REF!</definedName>
    <definedName name="NUX">IF(MATCH(MAX([2]APU!$I1:$L1),[2]APU!$I1:$L1,0)=2,1,IF(MATCH(MAX([2]APU!$I1:$L1),[2]APU!$I1:$L1,0)=1,6,IF(MATCH(MAX([2]APU!$I1:$L1),[2]APU!$I1:$L1,0)=3,2,4)))</definedName>
    <definedName name="OBJETO.CONTRATO">[5]VARIABLES!$C$8</definedName>
    <definedName name="Oficial" localSheetId="5">#REF!</definedName>
    <definedName name="Oficial" localSheetId="7">#REF!</definedName>
    <definedName name="Oficial">#REF!</definedName>
    <definedName name="Organizador_de_Cables_de_Puenteo" localSheetId="5">#REF!</definedName>
    <definedName name="Organizador_de_Cables_de_Puenteo" localSheetId="7">#REF!</definedName>
    <definedName name="Organizador_de_Cables_de_Puenteo">#REF!</definedName>
    <definedName name="Orinal_Mediano_Ref._08860" localSheetId="5">#REF!</definedName>
    <definedName name="Orinal_Mediano_Ref._08860" localSheetId="7">#REF!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ROUND(VLOOKUP([2]PPTO!$F1,[2]APU!$G$1:$H$65536,2,FALSE),0)</definedName>
    <definedName name="Pegacor" localSheetId="5">#REF!</definedName>
    <definedName name="Pegacor" localSheetId="7">#REF!</definedName>
    <definedName name="Pegacor">#REF!</definedName>
    <definedName name="Pegante_Colbón" localSheetId="5">#REF!</definedName>
    <definedName name="Pegante_Colbón" localSheetId="7">#REF!</definedName>
    <definedName name="Pegante_Colbón">#REF!</definedName>
    <definedName name="Percha_en_AI_Doble_Ref._FB_5502" localSheetId="5">#REF!</definedName>
    <definedName name="Percha_en_AI_Doble_Ref._FB_5502" localSheetId="7">#REF!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restacionesSeguridadOtrosFMMin">#REF!</definedName>
    <definedName name="PRESUPUESTO">[3]PRESUPUESTO!$B$6:$L$2024</definedName>
    <definedName name="Profesionales">[7]Datos!$B$2:$B$60</definedName>
    <definedName name="Puentes_metalicos_Según_Diseño" localSheetId="5">#REF!</definedName>
    <definedName name="Puentes_metalicos_Según_Diseño" localSheetId="7">#REF!</definedName>
    <definedName name="Puentes_metalicos_Según_Diseño">#REF!</definedName>
    <definedName name="Puerta_en_Lamina_Cal._18_2.10x60__Incluye_marco_y_Rejilla__P_10" localSheetId="5">#REF!</definedName>
    <definedName name="Puerta_en_Lamina_Cal._18_2.10x60__Incluye_marco_y_Rejilla__P_10" localSheetId="7">#REF!</definedName>
    <definedName name="Puerta_en_Lamina_Cal._18_2.10x60__Incluye_marco_y_Rejilla__P_10">#REF!</definedName>
    <definedName name="Puerta_en_Lamina_Cal._18_2.10x75__Incluye_marco_y_Rejilla__P_8" localSheetId="5">#REF!</definedName>
    <definedName name="Puerta_en_Lamina_Cal._18_2.10x75__Incluye_marco_y_Rejilla__P_8" localSheetId="7">#REF!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VZ">VLOOKUP([2]PPTO!$F1,[2]APU!$G$1:$H$65536,2,FALSE)</definedName>
    <definedName name="Recebo_común" localSheetId="5">#REF!</definedName>
    <definedName name="Recebo_común" localSheetId="7">#REF!</definedName>
    <definedName name="Recebo_común">#REF!</definedName>
    <definedName name="registro_aparatos" localSheetId="5">#REF!</definedName>
    <definedName name="registro_aparatos" localSheetId="7">#REF!</definedName>
    <definedName name="registro_aparatos">#REF!</definedName>
    <definedName name="Registro_Toya_3_4" localSheetId="5">#REF!</definedName>
    <definedName name="Registro_Toya_3_4" localSheetId="7">#REF!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te_y_o_bordillo_cubiertas_0_10___0_20">#REF!</definedName>
    <definedName name="Remates_Laterales_y_Superiores_en_Aluzinc">#REF!</definedName>
    <definedName name="Remates_sillares_ventanas">#REF!</definedName>
    <definedName name="REP.CONTRATANTE">[5]VARIABLES!$C$11</definedName>
    <definedName name="REP.CONTRATISTA">[5]VARIABLES!$C$10</definedName>
    <definedName name="Reparaciones_en_PVC_A.LL._2" localSheetId="5">#REF!</definedName>
    <definedName name="Reparaciones_en_PVC_A.LL._2" localSheetId="7">#REF!</definedName>
    <definedName name="Reparaciones_en_PVC_A.LL._2">#REF!</definedName>
    <definedName name="Reparaciones_en_PVC_A.LL._3" localSheetId="5">#REF!</definedName>
    <definedName name="Reparaciones_en_PVC_A.LL._3" localSheetId="7">#REF!</definedName>
    <definedName name="Reparaciones_en_PVC_A.LL._3">#REF!</definedName>
    <definedName name="Reparaciones_en_PVC_A.LL._4" localSheetId="5">#REF!</definedName>
    <definedName name="Reparaciones_en_PVC_A.LL._4" localSheetId="7">#REF!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SUMIF([2]PPTO!$B$1:$B$65536,[2]PPTO!$B2,[2]PPTO!A$1:A$65536)</definedName>
    <definedName name="Salida_de_Barrera_Fotoelectrica" localSheetId="5">#REF!</definedName>
    <definedName name="Salida_de_Barrera_Fotoelectrica" localSheetId="7">#REF!</definedName>
    <definedName name="Salida_de_Barrera_Fotoelectrica">#REF!</definedName>
    <definedName name="Salida_de_Datos_1XRJ45__Cat_5___Incluye_toma_cajas__Faceplate_y_Accesorios" localSheetId="5">#REF!</definedName>
    <definedName name="Salida_de_Datos_1XRJ45__Cat_5___Incluye_toma_cajas__Faceplate_y_Accesorios" localSheetId="7">#REF!</definedName>
    <definedName name="Salida_de_Datos_1XRJ45__Cat_5___Incluye_toma_cajas__Faceplate_y_Accesorios">#REF!</definedName>
    <definedName name="Salida_de_Sensor_de_Movimiento" localSheetId="5">#REF!</definedName>
    <definedName name="Salida_de_Sensor_de_Movimiento" localSheetId="7">#REF!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5">#REF!</definedName>
    <definedName name="Seccionador_de_Maniobras_de_17.5_KV_630_A" localSheetId="7">#REF!</definedName>
    <definedName name="Seccionador_de_Maniobras_de_17.5_KV_630_A">#REF!</definedName>
    <definedName name="Seguetas" localSheetId="5">#REF!</definedName>
    <definedName name="Seguetas" localSheetId="7">#REF!</definedName>
    <definedName name="Seguetas">#REF!</definedName>
    <definedName name="Servicio_de_Volqueta" localSheetId="5">#REF!</definedName>
    <definedName name="Servicio_de_Volqueta" localSheetId="7">#REF!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steo">[5]PERSONAL!$D$8</definedName>
    <definedName name="TipoCosteoNivelRiesgo" localSheetId="5">#REF!</definedName>
    <definedName name="TipoCosteoNivelRiesgo" localSheetId="7">#REF!</definedName>
    <definedName name="TipoCosteoNivelRiesgo">#REF!</definedName>
    <definedName name="Tiras_Alistado_3_x_3_x_3" localSheetId="5">#REF!</definedName>
    <definedName name="Tiras_Alistado_3_x_3_x_3" localSheetId="7">#REF!</definedName>
    <definedName name="Tiras_Alistado_3_x_3_x_3">#REF!</definedName>
    <definedName name="_xlnm.Print_Titles" localSheetId="6">'Requisitos Técnicos'!$A:$A</definedName>
    <definedName name="Toma_telefónica" localSheetId="5">#REF!</definedName>
    <definedName name="Toma_telefónica" localSheetId="7">#REF!</definedName>
    <definedName name="Toma_telefónica">#REF!</definedName>
    <definedName name="Toma_Trifásica" localSheetId="5">#REF!</definedName>
    <definedName name="Toma_Trifásica" localSheetId="7">#REF!</definedName>
    <definedName name="Toma_Trifásica">#REF!</definedName>
    <definedName name="Tornillo_para_Madera_1__No.6" localSheetId="5">#REF!</definedName>
    <definedName name="Tornillo_para_Madera_1__No.6" localSheetId="7">#REF!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R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N">VLOOKUP([2]PPTO!$F1,[2]AC!$B$1:$D$65536,3,FALSE)</definedName>
    <definedName name="V">[2]INS!$F$464*(1+[2]INS!$I$464)</definedName>
    <definedName name="V_1___2.7x1.966___Plano_de_Detalle_No._A_159" localSheetId="5">#REF!</definedName>
    <definedName name="V_1___2.7x1.966___Plano_de_Detalle_No._A_159" localSheetId="7">#REF!</definedName>
    <definedName name="V_1___2.7x1.966___Plano_de_Detalle_No._A_159">#REF!</definedName>
    <definedName name="V_10___1.8x6.9___Plano_de_Detalle_No._A_161" localSheetId="5">#REF!</definedName>
    <definedName name="V_10___1.8x6.9___Plano_de_Detalle_No._A_161" localSheetId="7">#REF!</definedName>
    <definedName name="V_10___1.8x6.9___Plano_de_Detalle_No._A_161">#REF!</definedName>
    <definedName name="V_11___2x1.9___Plano_de_Detalle_No._A_161" localSheetId="5">#REF!</definedName>
    <definedName name="V_11___2x1.9___Plano_de_Detalle_No._A_161" localSheetId="7">#REF!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5">#REF!</definedName>
    <definedName name="Valla_Informativa_Licencia_2.00X1.00" localSheetId="7">#REF!</definedName>
    <definedName name="Valla_Informativa_Licencia_2.00X1.00">#REF!</definedName>
    <definedName name="Valvula_de_Paso_Directo_125_PSIG_Vapor__200_PSIG_Agua_1" localSheetId="5">#REF!</definedName>
    <definedName name="Valvula_de_Paso_Directo_125_PSIG_Vapor__200_PSIG_Agua_1" localSheetId="7">#REF!</definedName>
    <definedName name="Valvula_de_Paso_Directo_125_PSIG_Vapor__200_PSIG_Agua_1">#REF!</definedName>
    <definedName name="Valvula_de_Paso_Directo_125_PSIG_Vapor__200_PSIG_Agua_1_1_2" localSheetId="5">#REF!</definedName>
    <definedName name="Valvula_de_Paso_Directo_125_PSIG_Vapor__200_PSIG_Agua_1_1_2" localSheetId="7">#REF!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VR_UN_ACT">#N/A</definedName>
    <definedName name="VR_UN_EQ">#N/A</definedName>
    <definedName name="VR_UN_MO">#N/A</definedName>
    <definedName name="VR_UN_TPTE">#N/A</definedName>
    <definedName name="wrn.Presup.._.Tramo._.3._.Defin.." localSheetId="5" hidden="1">{"Tramo 3.1",#N/A,FALSE,"TR3-1";"Tramo 3.2",#N/A,FALSE,"TR3-2";"Tramo 3.3",#N/A,FALSE,"TR3-3";"Tramo 3.4",#N/A,FALSE,"TR3-4";"Tramo 3.6",#N/A,FALSE,"TR3-6";"Agrega",#N/A,FALSE,"AGREG. rafa"}</definedName>
    <definedName name="wrn.Presup.._.Tramo._.3._.Defin.." localSheetId="7"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5" hidden="1">{"Cant. Tramo 1 y 3.6",#N/A,FALSE,"Tramo 1 y Tramo 3-6";"Cant. Acc y Tramo 3 Subt 1 a 4",#N/A,FALSE,"Acceso Tunel -Tramo 3(Subt 1-4)"}</definedName>
    <definedName name="wrn.Resumen._.cantidades." localSheetId="7"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5">#REF!</definedName>
    <definedName name="Yeso" localSheetId="7">#REF!</definedName>
    <definedName name="Yeso">#REF!</definedName>
    <definedName name="z">[10]Datos!$B$2:$B$60</definedName>
    <definedName name="Zocalo_en_acero_inoxidable_e_0_10_ML" localSheetId="5">#REF!</definedName>
    <definedName name="Zocalo_en_acero_inoxidable_e_0_10_ML" localSheetId="7">#REF!</definedName>
    <definedName name="Zocalo_en_acero_inoxidable_e_0_10_ML">#REF!</definedName>
    <definedName name="Zorra_Metalica__Ruedas_de_Caucho" localSheetId="5">#REF!</definedName>
    <definedName name="Zorra_Metalica__Ruedas_de_Caucho" localSheetId="7">#REF!</definedName>
    <definedName name="Zorra_Metalica__Ruedas_de_Caucho">#REF!</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0" i="41" l="1"/>
  <c r="K56" i="16" l="1"/>
  <c r="K55" i="16"/>
  <c r="H57" i="16"/>
  <c r="K54" i="16"/>
  <c r="K53" i="16"/>
  <c r="K52" i="16"/>
  <c r="K51" i="16"/>
  <c r="K50" i="16"/>
  <c r="K57" i="16" s="1"/>
  <c r="I48" i="16"/>
  <c r="O18" i="41"/>
  <c r="H45" i="16"/>
  <c r="H34" i="16"/>
  <c r="K44" i="16"/>
  <c r="K43" i="16"/>
  <c r="K42" i="16"/>
  <c r="K41" i="16"/>
  <c r="I39" i="16"/>
  <c r="K32" i="16"/>
  <c r="K45" i="16" l="1"/>
  <c r="AU16" i="41"/>
  <c r="AQ16" i="41"/>
  <c r="AM16" i="41"/>
  <c r="AE16" i="41"/>
  <c r="AA16" i="41"/>
  <c r="W16" i="41"/>
  <c r="S16" i="41"/>
  <c r="O16" i="41"/>
  <c r="K16" i="41"/>
  <c r="G16" i="41"/>
  <c r="C16" i="41"/>
  <c r="AU14" i="41"/>
  <c r="AQ14" i="41"/>
  <c r="AM14" i="41"/>
  <c r="AE14" i="41"/>
  <c r="AA14" i="41"/>
  <c r="W14" i="41"/>
  <c r="S14" i="41"/>
  <c r="O14" i="41"/>
  <c r="K14" i="41"/>
  <c r="G14" i="41"/>
  <c r="AU10" i="41"/>
  <c r="AQ10" i="41"/>
  <c r="AM10" i="41"/>
  <c r="AE10" i="41"/>
  <c r="AA10" i="41"/>
  <c r="W10" i="41"/>
  <c r="S10" i="41"/>
  <c r="O10" i="41"/>
  <c r="K10" i="41"/>
  <c r="G10" i="41"/>
  <c r="C10" i="41"/>
  <c r="K8" i="41"/>
  <c r="G8" i="41"/>
  <c r="K31" i="16"/>
  <c r="E87" i="16" l="1"/>
  <c r="E69" i="16"/>
  <c r="K33" i="16"/>
  <c r="K30" i="16"/>
  <c r="G6" i="16" l="1"/>
  <c r="K29" i="16"/>
  <c r="K28" i="16"/>
  <c r="K34" i="16" s="1"/>
  <c r="I26" i="16" l="1"/>
  <c r="I3" i="47"/>
  <c r="B4" i="1"/>
  <c r="G24" i="50"/>
  <c r="F24" i="50"/>
  <c r="G9" i="50"/>
  <c r="F9" i="50"/>
  <c r="B3" i="50"/>
  <c r="B2" i="50"/>
  <c r="J28" i="50"/>
  <c r="I28" i="50"/>
  <c r="H28" i="50"/>
  <c r="G28" i="50"/>
  <c r="F28" i="50"/>
  <c r="C28" i="50"/>
  <c r="J24" i="50"/>
  <c r="I24" i="50"/>
  <c r="H24" i="50"/>
  <c r="J13" i="50"/>
  <c r="J31" i="50" s="1"/>
  <c r="I13" i="50"/>
  <c r="I31" i="50" s="1"/>
  <c r="H13" i="50"/>
  <c r="H31" i="50" s="1"/>
  <c r="G13" i="50"/>
  <c r="G31" i="50" s="1"/>
  <c r="F13" i="50"/>
  <c r="C13" i="50"/>
  <c r="C31" i="50" s="1"/>
  <c r="J9" i="50"/>
  <c r="I9" i="50"/>
  <c r="H9" i="50"/>
  <c r="F31" i="50" l="1"/>
  <c r="B5" i="1"/>
  <c r="B6" i="1" s="1"/>
  <c r="B7" i="1" s="1"/>
  <c r="P10" i="1"/>
  <c r="N9" i="1"/>
  <c r="N10" i="1"/>
  <c r="M9" i="1"/>
  <c r="P8" i="1"/>
  <c r="P7" i="1"/>
  <c r="P6" i="1"/>
  <c r="P5" i="1"/>
  <c r="N8" i="1"/>
  <c r="M8" i="1" s="1"/>
  <c r="N7" i="1"/>
  <c r="M7" i="1" s="1"/>
  <c r="N6" i="1"/>
  <c r="M6" i="1" s="1"/>
  <c r="N5" i="1"/>
  <c r="M5" i="1" s="1"/>
  <c r="M4" i="1"/>
  <c r="G10" i="16" l="1"/>
  <c r="O22" i="41"/>
  <c r="I15" i="11"/>
  <c r="C52" i="47" l="1"/>
  <c r="C54" i="47" s="1"/>
  <c r="F51" i="47"/>
  <c r="F50" i="47"/>
  <c r="F49" i="47"/>
  <c r="C39" i="47"/>
  <c r="F38" i="47"/>
  <c r="F37" i="47"/>
  <c r="F36" i="47"/>
  <c r="C25" i="47"/>
  <c r="C26" i="47" s="1"/>
  <c r="C27" i="47" s="1"/>
  <c r="F24" i="47"/>
  <c r="F23" i="47"/>
  <c r="F22" i="47"/>
  <c r="F10" i="47"/>
  <c r="F9" i="47"/>
  <c r="F8" i="47"/>
  <c r="C11" i="47"/>
  <c r="F11" i="47" l="1"/>
  <c r="F52" i="47"/>
  <c r="F54" i="47" s="1"/>
  <c r="F25" i="47"/>
  <c r="F12" i="47"/>
  <c r="F13" i="47" s="1"/>
  <c r="F39" i="47"/>
  <c r="F41" i="47" s="1"/>
  <c r="C41" i="47"/>
  <c r="F26" i="47"/>
  <c r="F27" i="47" l="1"/>
  <c r="F22" i="11" l="1"/>
  <c r="A2" i="44"/>
  <c r="B8" i="1" l="1"/>
  <c r="B9" i="1" s="1"/>
  <c r="P9" i="1"/>
  <c r="AH11" i="1" l="1"/>
  <c r="AF11" i="1"/>
  <c r="W11" i="1"/>
  <c r="AU8" i="41" l="1"/>
  <c r="AQ8" i="41"/>
  <c r="AM8" i="41"/>
  <c r="AE8" i="41"/>
  <c r="AA8" i="41"/>
  <c r="W8" i="41"/>
  <c r="S8" i="41"/>
  <c r="O8" i="41"/>
  <c r="K17" i="16" l="1"/>
  <c r="I17" i="16"/>
  <c r="K16" i="16"/>
  <c r="I16" i="16"/>
  <c r="K15" i="16"/>
  <c r="I15" i="16"/>
  <c r="I14" i="16"/>
  <c r="K14" i="16" s="1"/>
  <c r="I13" i="16"/>
  <c r="K13" i="16" s="1"/>
  <c r="I12" i="16"/>
  <c r="K12" i="16" s="1"/>
  <c r="K18" i="16" l="1"/>
  <c r="P11" i="1" l="1"/>
  <c r="N11" i="1"/>
  <c r="I6" i="11" l="1"/>
  <c r="M23" i="1" l="1"/>
  <c r="M22" i="1"/>
  <c r="M21" i="1"/>
  <c r="M20" i="1"/>
  <c r="M19" i="1"/>
  <c r="M18" i="1"/>
  <c r="M16" i="1"/>
  <c r="M15" i="1"/>
  <c r="M14" i="1"/>
  <c r="M13" i="1"/>
  <c r="M12" i="1"/>
  <c r="M11" i="1"/>
  <c r="Y11" i="1" s="1"/>
  <c r="M10" i="1"/>
  <c r="I4" i="11"/>
  <c r="N1" i="41" l="1"/>
  <c r="N2" i="41" s="1"/>
  <c r="O1" i="41" l="1"/>
  <c r="R1" i="41"/>
  <c r="S1" i="41" l="1"/>
  <c r="V1" i="41"/>
  <c r="V2" i="41" s="1"/>
  <c r="R2" i="41"/>
  <c r="W1" i="41" l="1"/>
  <c r="Z1" i="41"/>
  <c r="Z2" i="41" l="1"/>
  <c r="AA1" i="41"/>
  <c r="AD1" i="41"/>
  <c r="AE1" i="41" l="1"/>
  <c r="AH1" i="41"/>
  <c r="AD2" i="41"/>
  <c r="AI1" i="41" l="1"/>
  <c r="AL1" i="41"/>
  <c r="AH2" i="41"/>
  <c r="AM1" i="41" l="1"/>
  <c r="AP1" i="41"/>
  <c r="AL2" i="41"/>
  <c r="AQ1" i="41" l="1"/>
  <c r="AT1" i="41"/>
  <c r="AP2" i="41"/>
  <c r="AT2" i="41" l="1"/>
  <c r="AU1" i="41"/>
  <c r="M17" i="1" l="1"/>
  <c r="B10" i="1" l="1"/>
  <c r="B11" i="1" s="1"/>
  <c r="B12" i="1" s="1"/>
  <c r="B13" i="1" s="1"/>
  <c r="B14" i="1" s="1"/>
  <c r="B15" i="1" s="1"/>
  <c r="B16" i="1" s="1"/>
  <c r="B17" i="1" s="1"/>
  <c r="B18" i="1" s="1"/>
  <c r="B19" i="1" s="1"/>
  <c r="B20" i="1" s="1"/>
  <c r="B21" i="1" s="1"/>
  <c r="B22" i="1" s="1"/>
  <c r="B23" i="1" s="1"/>
  <c r="M3" i="1" l="1"/>
  <c r="M2" i="1"/>
  <c r="A2" i="16"/>
  <c r="A1" i="16"/>
  <c r="K21" i="16" l="1"/>
  <c r="K24" i="16"/>
  <c r="K22" i="16"/>
  <c r="K19" i="16"/>
  <c r="K23"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Linda Yanny Pedraza Ortiz</author>
  </authors>
  <commentList>
    <comment ref="C39" authorId="0" shapeId="0" xr:uid="{7B094302-E424-4A73-929F-5E82FFB04771}">
      <text>
        <r>
          <rPr>
            <sz val="9"/>
            <color indexed="81"/>
            <rFont val="Tahoma"/>
            <family val="2"/>
          </rPr>
          <t xml:space="preserve">INCLUYE IVA
</t>
        </r>
      </text>
    </comment>
    <comment ref="C52" authorId="0" shapeId="0" xr:uid="{D5F73516-82C8-453D-B08F-00C1E0683E04}">
      <text>
        <r>
          <rPr>
            <sz val="9"/>
            <color indexed="81"/>
            <rFont val="Tahoma"/>
            <family val="2"/>
          </rPr>
          <t xml:space="preserve">INCLUYE IVA
</t>
        </r>
      </text>
    </comment>
  </commentList>
</comments>
</file>

<file path=xl/sharedStrings.xml><?xml version="1.0" encoding="utf-8"?>
<sst xmlns="http://schemas.openxmlformats.org/spreadsheetml/2006/main" count="682" uniqueCount="332">
  <si>
    <t>AÑO</t>
  </si>
  <si>
    <t>SMMLV</t>
  </si>
  <si>
    <t>Proceso No.</t>
  </si>
  <si>
    <t>FNA-VTTD-CPA-006-2023</t>
  </si>
  <si>
    <t xml:space="preserve">Entidad: </t>
  </si>
  <si>
    <t>FONDO NACIONAL DEL AHORRO</t>
  </si>
  <si>
    <t>Objeto T:</t>
  </si>
  <si>
    <t>RENOVACIÓN DE SUSCRIPCIONES, HABILITACIÓN DE DATA STORAGE (10 GB) Y SOPORTE DE SEGUNDO NIVEL PARA EL SISTEMA CRM DEL FNA</t>
  </si>
  <si>
    <t>Presupuesto:</t>
  </si>
  <si>
    <t>Póliza de G. Y C. Crédito Req:</t>
  </si>
  <si>
    <t>Póliza de G. Y C. Crédito Req Grupo Unico</t>
  </si>
  <si>
    <t>Presupuesto Oficial en SMMLV</t>
  </si>
  <si>
    <t xml:space="preserve">Pago de derechos de participación </t>
  </si>
  <si>
    <t>USD</t>
  </si>
  <si>
    <t>TECNICO</t>
  </si>
  <si>
    <t>Cronograma:</t>
  </si>
  <si>
    <t>FINANCIERO</t>
  </si>
  <si>
    <t>Cierre del término para presentar propuestas:</t>
  </si>
  <si>
    <t xml:space="preserve">ABOGADO </t>
  </si>
  <si>
    <t>Informe de Solicitud de Aclaraciones</t>
  </si>
  <si>
    <t>Plazo para Subsanar</t>
  </si>
  <si>
    <t>Año de evaluacion del proceso</t>
  </si>
  <si>
    <t>Informe de Verificación de Requisitos Habilitantes</t>
  </si>
  <si>
    <t>SMMLV del año del proceso</t>
  </si>
  <si>
    <t>Plazo para Observaciones</t>
  </si>
  <si>
    <t>Publicacion Observaciones</t>
  </si>
  <si>
    <t>Respuesta a Observaciones</t>
  </si>
  <si>
    <t>Audiencia</t>
  </si>
  <si>
    <t>Fecha 1 mes antes de cierre para control Certificado Existencia y Póliza Garantía</t>
  </si>
  <si>
    <t xml:space="preserve"> </t>
  </si>
  <si>
    <t xml:space="preserve">FIRMEZA DE RUP </t>
  </si>
  <si>
    <t xml:space="preserve">REVISAR DIEZ DIAS HABILES </t>
  </si>
  <si>
    <t>PROFESIONAL DE ESTUDIOS PREVIOS</t>
  </si>
  <si>
    <t>ASESOR JURIDICO DEL PROCESO</t>
  </si>
  <si>
    <t>CARLOS HECTOR CASTRO</t>
  </si>
  <si>
    <t>JHON  JAIRO CORREDOR CALDAS</t>
  </si>
  <si>
    <t>CELMIRA MORENO CARRERO</t>
  </si>
  <si>
    <t>ALEXANDRA BAUTISTA BELTRAN</t>
  </si>
  <si>
    <t>DIANA PATRICIA LOPEZ ESTUPIÑAN</t>
  </si>
  <si>
    <t>CLAUDIA BEATRIZ NIETO</t>
  </si>
  <si>
    <t>ERICK VONN CABARCAS GOMEZ</t>
  </si>
  <si>
    <t>ELSA LUCIA CRUZ RODRIGUEZ</t>
  </si>
  <si>
    <t>FREDY CASTELLANOS OVIEDO</t>
  </si>
  <si>
    <t>GERMAN ANDRES URREGO SABOGAL</t>
  </si>
  <si>
    <t>GERMAN ALFONSO RODRIGUEZ SILVA</t>
  </si>
  <si>
    <t>IVAN ABELARDO SARMIENTO GALVIS</t>
  </si>
  <si>
    <t>HERNANDO ALFONSO GOMEZ LOPEZ</t>
  </si>
  <si>
    <t>JOSE RODRIGO BERMUDEZ CASTRO</t>
  </si>
  <si>
    <t>JAIRO FIDEL ORTEGA CHAPARRO</t>
  </si>
  <si>
    <t>MARGARITA MARIA MUÑOZ CABRERA</t>
  </si>
  <si>
    <t>JHON JAIRO  ORTIZ RODRIGUEZ</t>
  </si>
  <si>
    <t>SANTIAGO PEREZ BUITRAGO</t>
  </si>
  <si>
    <t>JORGE ANDRES OSORIO ORTIZ</t>
  </si>
  <si>
    <t>TANIA LILIANA SANABRIA BARRERA</t>
  </si>
  <si>
    <t>LUSANGELA GALINDO BERROCAL</t>
  </si>
  <si>
    <t>JAIME ALEJANDRO DURAN FONTANILLA</t>
  </si>
  <si>
    <t>MARIO ERIBERTO CHACON TUNJO</t>
  </si>
  <si>
    <t>MONICA YULIETH PONGUTA ACHURY</t>
  </si>
  <si>
    <t>MONICA SANCHEZ MORENO</t>
  </si>
  <si>
    <t>CAMILO ERNESTO QUIROGA MORA</t>
  </si>
  <si>
    <t>ORLANDO FABIO BARRIOS  LOZANO</t>
  </si>
  <si>
    <t>JUAN SEBASTIAN ARANGO PASTOR</t>
  </si>
  <si>
    <t>OSCAR JULIAN OLEA SALGADO</t>
  </si>
  <si>
    <t>SANDRA GIOVANA SALEH FRANCO</t>
  </si>
  <si>
    <t>WILSON BONILLA CRISTANCHO</t>
  </si>
  <si>
    <t>LUIS CARLOS ANDRADE FONSECA</t>
  </si>
  <si>
    <t>No.</t>
  </si>
  <si>
    <t>PROCESO</t>
  </si>
  <si>
    <t>NOMBRE DEL OFERENTE</t>
  </si>
  <si>
    <t>NIT</t>
  </si>
  <si>
    <t>REPRESENTANTE LEGAL</t>
  </si>
  <si>
    <t>CEDULA</t>
  </si>
  <si>
    <t xml:space="preserve">Teléfono </t>
  </si>
  <si>
    <t>Fax</t>
  </si>
  <si>
    <t>Celular</t>
  </si>
  <si>
    <t xml:space="preserve">Direccion </t>
  </si>
  <si>
    <t xml:space="preserve">Email </t>
  </si>
  <si>
    <t xml:space="preserve">Ciudad </t>
  </si>
  <si>
    <t>NOMBRE COMPLETO</t>
  </si>
  <si>
    <t>INTEGRANTES DEL CONSORCIO O DE LA UNION TEMPORAL</t>
  </si>
  <si>
    <t>Socios Integrante 1</t>
  </si>
  <si>
    <t>Socios Integrante 2</t>
  </si>
  <si>
    <t>Socios Integrante 3</t>
  </si>
  <si>
    <t>Integrante 1</t>
  </si>
  <si>
    <t>% Int. 1</t>
  </si>
  <si>
    <t>NIT O CEDULA DE CIUDADANIA</t>
  </si>
  <si>
    <t>Integrante 2</t>
  </si>
  <si>
    <t>% Int. 2</t>
  </si>
  <si>
    <t>INTEGRANTE 3</t>
  </si>
  <si>
    <t>% Int. 3</t>
  </si>
  <si>
    <t>Integrante 4</t>
  </si>
  <si>
    <t>% Int. 4</t>
  </si>
  <si>
    <t>Integrante 5</t>
  </si>
  <si>
    <t>% Int. 5</t>
  </si>
  <si>
    <t>INTEGRANTE 6</t>
  </si>
  <si>
    <t>% Int. 6</t>
  </si>
  <si>
    <t>Integrante 7</t>
  </si>
  <si>
    <t>% Int. 7</t>
  </si>
  <si>
    <t>Integrante 8</t>
  </si>
  <si>
    <t>% Int. 8</t>
  </si>
  <si>
    <t>INTEGRANTE 9</t>
  </si>
  <si>
    <t>% Int. 9</t>
  </si>
  <si>
    <t>Socio 1</t>
  </si>
  <si>
    <t>Socio 2</t>
  </si>
  <si>
    <t>Socio 3</t>
  </si>
  <si>
    <t>Socio 4</t>
  </si>
  <si>
    <t>Socio 5</t>
  </si>
  <si>
    <t>Socio 6</t>
  </si>
  <si>
    <t>Nombre</t>
  </si>
  <si>
    <t>C. de Ciudadania</t>
  </si>
  <si>
    <t>CONSORCIO FNA SF FREEWAY INTELECTO</t>
  </si>
  <si>
    <t>PILAR SAMIRA CASTELLANOS</t>
  </si>
  <si>
    <t>Bogotá</t>
  </si>
  <si>
    <t>FREEWAY FCG COLOMBIA S.A.S.</t>
  </si>
  <si>
    <t>901.413.546-0</t>
  </si>
  <si>
    <t>INTELECTO SOLUCIONES Y TECNOLOGÍA S.A.S</t>
  </si>
  <si>
    <t>805.022.904-8</t>
  </si>
  <si>
    <t>SISTEMAS COLOMBIA S.A.S</t>
  </si>
  <si>
    <t>900218578 7</t>
  </si>
  <si>
    <t>ANDRÉS SANTIAGO GIOLITO</t>
  </si>
  <si>
    <t>FNA-VTTD-CP-011-2023</t>
  </si>
  <si>
    <t>CONTRATAR UNIDAD DE CIBERSEGURIDAD QUE PROPORCIONE SERVICIOS DE  SEGURIDAD INTEGRADOS AL FONDO NACIONAL DEL AHORRO</t>
  </si>
  <si>
    <t xml:space="preserve">INFORME DE EVALUACIÓN PRELIMINAR DE REQUISITOS DE CARÁCTER TÉCNICO </t>
  </si>
  <si>
    <t>Como producto de la verificación de los Requisitos Técnicos, a la fecha del presente Informe el resultado es el siguiente:</t>
  </si>
  <si>
    <t>No</t>
  </si>
  <si>
    <t>OFERENTE</t>
  </si>
  <si>
    <t>REQUISITOS MÍNIMOS TÉCNICOS EXIGIDOS</t>
  </si>
  <si>
    <t>CONSORCIO UNIDAD DE CIBERSEGURIDAD FNA</t>
  </si>
  <si>
    <t>CUMPLE</t>
  </si>
  <si>
    <t>SOFTICS INGENIEROS SAS CI</t>
  </si>
  <si>
    <t>NO CUMPLE</t>
  </si>
  <si>
    <t>COMWARE SA</t>
  </si>
  <si>
    <t>Este informe permanecerá a disposición de los interesados, por el término de dos (2) dias hábiles, de  conformidad con lo establecido en el Cronograma previsto en las Reglas de Participación.</t>
  </si>
  <si>
    <t>(ORIGINAL FIRMADO)</t>
  </si>
  <si>
    <t>Cristian Garcia</t>
  </si>
  <si>
    <t>Evaluador Técnico</t>
  </si>
  <si>
    <t>Condiciones Experiencia del OFERENTE</t>
  </si>
  <si>
    <t># Contratos</t>
  </si>
  <si>
    <t>Fecha Lím. Fin. Cont.</t>
  </si>
  <si>
    <t>Valor Sumatoria Contratos SMMLV</t>
  </si>
  <si>
    <t>PRESUPUESTO</t>
  </si>
  <si>
    <r>
      <t xml:space="preserve">4.1.2.5.2  EXPERIENCIA ESPECIFICA
</t>
    </r>
    <r>
      <rPr>
        <sz val="9"/>
        <rFont val="Arial Narrow"/>
        <family val="2"/>
      </rPr>
      <t xml:space="preserve">
a. Prestar el servicio de centro de operaciones de seguridad “SOC” o actividades relacionadas.
- Máximo tres (3) certificaciones de contratos cuyo objeto, alcance y/o actividades incluyan correlación de eventos, gestión o monitoreo de incidentes.
- Por lo menos una certificación deberá tener dentro de sus actividades Threat hunting, SOAR, monitoreo de infraestructura on-premise y cloud, auditoría continua de seguridad y vigilancia digital.
- Por lo menos una certificación debe tener administración y soporte de herramientas de ciberdefensa darktrace. 
b. Suministro de servicios de seguridad informática y/o servicios de seguridad gestionada
- Dos (2) certificaciones de contratos, relacionadas con:
- Todas deben incluir análisis o gestión de vulnerabilidades.
- Por lo menos una deberá incluir dentro de su objeto, alcance y/o actividades, implementación o actualización del sistema de gestión para seguridad de la información (SGSI), actualización del esquema de gestión de incidentes, definición de monitoreo de base de datos.
b. Una certificación o contratos celebrados, cuyo objeto o actividades contengan renovación de plataforma de antivirus y antimalware en una empresa del estado de carácter financiero.</t>
    </r>
  </si>
  <si>
    <t xml:space="preserve">EXPERIENCIA ADICIONAL </t>
  </si>
  <si>
    <t>N/A</t>
  </si>
  <si>
    <t xml:space="preserve">NUMERAL 6.2.1 PRIMER CRITERIO (8 PUNTOS) </t>
  </si>
  <si>
    <t>NUMERAL 6.2.1 SEGUNDO CRITERIO (15 PUNTOS)</t>
  </si>
  <si>
    <t>NUMERAL 6.2.1 TERCER CRITERIO (15 PUNTOS)</t>
  </si>
  <si>
    <t>NUMERAL 6.2.1 TERCER CRITERIO (20 PUNTOS)</t>
  </si>
  <si>
    <t>OFERENTE:</t>
  </si>
  <si>
    <t>Folio</t>
  </si>
  <si>
    <t>Propietario o Entidad Contratante</t>
  </si>
  <si>
    <t>Contratista</t>
  </si>
  <si>
    <t>Objeto o descripción de las obligaciones</t>
  </si>
  <si>
    <t>Fecha Finalización</t>
  </si>
  <si>
    <t>Valor Contrato us$</t>
  </si>
  <si>
    <t>TRM
(Si aplica)</t>
  </si>
  <si>
    <t>Valor Contrato</t>
  </si>
  <si>
    <t>SMMLV para Cálculo</t>
  </si>
  <si>
    <t>% Part Ejecuc</t>
  </si>
  <si>
    <t>Valor Contrato en SMMLV</t>
  </si>
  <si>
    <t>APLICA PARA CRITERIO DIFERENCIAL</t>
  </si>
  <si>
    <t>Código UNSPSC</t>
  </si>
  <si>
    <t>HABILITADO / 
NO HABILITADO</t>
  </si>
  <si>
    <t>Observaciones</t>
  </si>
  <si>
    <t>SF</t>
  </si>
  <si>
    <t>MSI SISTEMAS DE
INTELIGENCIA DE
MERCADO SA</t>
  </si>
  <si>
    <t>MNEMO CYBER
SEC SAS</t>
  </si>
  <si>
    <t>Servicios gestionados de SOC (Security Operation Center. Correlación de eventos a través de herramientas SIEM. Gestión. Monitoreo y protección de amenazas (threat hunting) e incidentes de seguridad, Solución de automatización, orquestación y respuesta de seguridad (SOAR), Monitorización continua de la infraestructura (NOC) on premise y cloud,  Auditorías continuas de seguridad por nivel de madurez, vigilancia digital y protección de marca.</t>
  </si>
  <si>
    <t>21/04/2021</t>
  </si>
  <si>
    <t>NO APLICA</t>
  </si>
  <si>
    <t>No aplica</t>
  </si>
  <si>
    <t>El Oferente cumple conla experiencia minima habilitante</t>
  </si>
  <si>
    <t>EMTEL</t>
  </si>
  <si>
    <t>MNEMO COLOMBIA SAS</t>
  </si>
  <si>
    <t>Prestar servicio  de centro de operaciones  de seguridad "SOC" para el instituto  colombiano  agropecuario  - ICA. En el marco del contrato interadministrativo  No GGC-021-2021  de 2021 , suscrito entre el instituto colombiano agropecuario  - ICA  y EMTEL S.A.E.S.P</t>
  </si>
  <si>
    <t>30/12/2021</t>
  </si>
  <si>
    <t>CONTRALORÍA GENERAL DE LA REPÚBLICA</t>
  </si>
  <si>
    <t>ADQUISICIÓN DE UN SISTEMA DE SEGURIDAD INTEGRAL DE INFORMACION, QUE INCLUYE EL LICENCIAMIENTO CORPORATIVO SCISO, MAVERIC, PRESEA Y REMEDY; DISEÑO E IMPLEMENTACION DE LA ARQUITECTURA DE SEGURIDAD DE LA RED; DISEÑO E IMPLEMENTACION DEL SOCK; ENTREGA DEL ESTUDIO DE CORRELACION Y RECOMENDACIONES Y LA TRANSFERENCIA DE CONOCIMIENTO DE TODO AL SISTEMA; IMPLEMENTACIÓN DE LAS METODOLOGÍAS Y PRODUCTOS INTEGRADOS PARA LA OPERACIÓN Y MONITOREO DE INCIDENTES DE SEGURIDAD.</t>
  </si>
  <si>
    <t>28/12/2012</t>
  </si>
  <si>
    <t>432225-432323-432332-831216-931515-811615</t>
  </si>
  <si>
    <t>DIRECCIÓN
EJECUTIVA DE
ADMINISTRACIÓN
JUDICIAL</t>
  </si>
  <si>
    <t>Adquirir la actualización, ¡mplementación y puesta en operación de un esquema de  seguridad informática y de la información para la Rama Judicial.</t>
  </si>
  <si>
    <t>321518-432323-811120-432332-432225-811615-831216-931515</t>
  </si>
  <si>
    <t>BBVA SA</t>
  </si>
  <si>
    <t>MNEMO
EVOLUTION &amp;
INTEGRATION SA</t>
  </si>
  <si>
    <t>Servicio MSSP, seguridad gestionada de infraestructura y correlación de eventos, servicio de análisis de vulnerabilidades continuo, servicio de identificación, gestión de remediación de incidentes digitales</t>
  </si>
  <si>
    <t>30/04/2017</t>
  </si>
  <si>
    <t>FONDO NACIONAL
DEL AHORRO</t>
  </si>
  <si>
    <t>MNEMO
COLOMBIA SAS</t>
  </si>
  <si>
    <t>Renovación y fortalecimiento de la infraestructura tecnológica de seguridad que soporta la plataforma de antivirus y antimalware existente en el FNA</t>
  </si>
  <si>
    <t>30/09/2022</t>
  </si>
  <si>
    <t>321518-432332-432225-432323-811120-811615-831216-931515</t>
  </si>
  <si>
    <t>CONMARCOSTA</t>
  </si>
  <si>
    <t>Adquisición  e implementación de licenciamiento  de antivirus y EDR para jefatura de inteligencia naval  por el periodo  de 36 meses</t>
  </si>
  <si>
    <t>30/12/2020</t>
  </si>
  <si>
    <t>432225-432323-432332-811120</t>
  </si>
  <si>
    <t>INVERCOLOMBIA</t>
  </si>
  <si>
    <t>Adquisición de 17200 licencias de antivirus  con modulo  de EDR  por el periodo de 12 meses</t>
  </si>
  <si>
    <t>28/02/2022</t>
  </si>
  <si>
    <t>IPSE</t>
  </si>
  <si>
    <t>El objeto del contrato  es la adquisición, configuración, implementación  y soporte  de licencias  para una solución antivirus  para el IPSE</t>
  </si>
  <si>
    <t>31/12/2020</t>
  </si>
  <si>
    <t>DIGSA</t>
  </si>
  <si>
    <t xml:space="preserve">Adquisición de una solución de protección de punto final que incluya EDR, parchado de aplicaciones y seguridad para correo office 365  para la dirección general de sanidad militar </t>
  </si>
  <si>
    <t>31/12/2021</t>
  </si>
  <si>
    <t>432225-432323-432332-811121</t>
  </si>
  <si>
    <t>MINISTERIO DE DEFENSA NACIONAL
COMANDO GENERAL FUERZAS MILITARES
EJÉRCITO NACIONAL
CENTRAL ADMINISTRATIVA Y CONTABLE ESPECIALIZADA TELEMATICA</t>
  </si>
  <si>
    <t>ACTUALIZACION DE LICENCIAS Y MANTENIMIENTO DE LA PLATAFORMA FIREEYE NX Y HX (GAOCC) CIBERDEFENSA</t>
  </si>
  <si>
    <t>31/12/2019</t>
  </si>
  <si>
    <t>COLOMBIA TELECOMUNICACIONES S.A. ESP</t>
  </si>
  <si>
    <t>Licencias de Uso a Perpetuidad para la Solución de Seguridad FIREEYE NETWORK SECURITY y se compromete a Prestar los Servicios de Instalación, Soporte y Mantenimiento para el Proyecto del Cliente SENA.</t>
  </si>
  <si>
    <t>43222500
43232300
43233200
81161500</t>
  </si>
  <si>
    <t>UNIDAD DE BÚSQUEDA DE PERSONAS DADAS POR DESAPARECIDAS EN EL CONTEXTO Y EN RAZÓN DEL CONFLICTO ARMADO</t>
  </si>
  <si>
    <t>Adquisición de herramientas licenciadas especializadas de ciberseguridad para la UBPD.</t>
  </si>
  <si>
    <t>25/12/2020</t>
  </si>
  <si>
    <t>LA AGENCIA NACIONAL DE HIDROCARBUROS</t>
  </si>
  <si>
    <t>REALIZAR PRUEBAS DE VULNERABILIDAD Y ETHICAL HACKING A LOS SISTEMAS DE LA ANH</t>
  </si>
  <si>
    <t>43222500
43232300
43233200
81112000
81161500</t>
  </si>
  <si>
    <t>EMPRESAR DE ACUEDUCTO Y ALCANTARILLADO DE BOGOTA</t>
  </si>
  <si>
    <t>Prestación de servicios de operación, mantenimiento, soporte, medición, arrendamiento y prestación de los servicios de tecnología de la información a la empresa de Acueducto, alcantarillado y aseo de bogota, EAB-ESP</t>
  </si>
  <si>
    <t>15/02/2017</t>
  </si>
  <si>
    <t>43222500
43232300
43233200
81112000
83121600
32151800
81161500</t>
  </si>
  <si>
    <t>ETRAINING SAS</t>
  </si>
  <si>
    <t>SERVICIOS GESTIONADOS DE SOC SECURITY OPETATION CENTER</t>
  </si>
  <si>
    <t>31/01/2021</t>
  </si>
  <si>
    <t>43222500
43232300
43233200
81112000</t>
  </si>
  <si>
    <t>FUNDACION UNIVERSITARIA DE POPAYAN</t>
  </si>
  <si>
    <t>PRESTACIÓN DE LOS SERVICIOS DE GESTIÓN DEL SOC (SECURITY OPERATION CENTER)</t>
  </si>
  <si>
    <t>15/06/2022</t>
  </si>
  <si>
    <t>43222500
43233200
81112000
81161500</t>
  </si>
  <si>
    <t>POE</t>
  </si>
  <si>
    <t>POE EN SMMLV</t>
  </si>
  <si>
    <t>SMMLV 2023</t>
  </si>
  <si>
    <t>SMMLV 2022</t>
  </si>
  <si>
    <t>SMMLV 2021</t>
  </si>
  <si>
    <t>SMMLV 2020</t>
  </si>
  <si>
    <t>SMMLV 2019</t>
  </si>
  <si>
    <t>SMMLV 2018</t>
  </si>
  <si>
    <t>SMMLV 2017</t>
  </si>
  <si>
    <t>SMMLV 2016</t>
  </si>
  <si>
    <t>SMMLV 2015</t>
  </si>
  <si>
    <t>SMMLV 2014</t>
  </si>
  <si>
    <t>SMMLV 2013</t>
  </si>
  <si>
    <t>SMMLV 2012</t>
  </si>
  <si>
    <t>SMMLV 2011</t>
  </si>
  <si>
    <t>SMMLV 2010</t>
  </si>
  <si>
    <t>SMMLV 2009</t>
  </si>
  <si>
    <t>SMMLV 2006</t>
  </si>
  <si>
    <t>SMMLV 2005</t>
  </si>
  <si>
    <t>EXPERIENCIA EN SMMLV DEL OFERENTE</t>
  </si>
  <si>
    <t>RESULTADO EVALUACIÓN</t>
  </si>
  <si>
    <t>SISTEMAS COLOMBIA</t>
  </si>
  <si>
    <t>PRODUCTOS FAMILIA</t>
  </si>
  <si>
    <t>CONTRATISTA</t>
  </si>
  <si>
    <t>FECHA DE TERMINACIÓN</t>
  </si>
  <si>
    <t>TRM</t>
  </si>
  <si>
    <t>VALOR INICIAL CONTRATO</t>
  </si>
  <si>
    <t>ADICIÓN 1</t>
  </si>
  <si>
    <t>ADICIÓN 2</t>
  </si>
  <si>
    <t>VALOR FINAL  CONTRATO</t>
  </si>
  <si>
    <t>IVA</t>
  </si>
  <si>
    <t>DOCUMENTO</t>
  </si>
  <si>
    <t xml:space="preserve">SI </t>
  </si>
  <si>
    <t>NO</t>
  </si>
  <si>
    <t>OBSERVACIONES</t>
  </si>
  <si>
    <t>REQUISITOS HABILITANTES</t>
  </si>
  <si>
    <t>4.1.2.1.	CERTIFICACIONES DE FABRICANTE Y/O MAYORISTA</t>
  </si>
  <si>
    <t>El oferente o alguno de los miembros que conforman el oferente plural,  debe presentar certificaciones expedidas por el fabricante y/o mayorista,  donde acredite que  puede comercializar cada una de las plataformas objeto del presente proceso, las cuales acuerdo con lo solicitado en el anexo técnico, corresponden a: 
- RENOVACION: las certificaciones a presentar corresponden a: Guardium, Qualys, Darktrace, Fortify
- SUSCRIPCION: Solución de detección y respuesta – XDR, Sistema de correlación de eventos SIEM, Seguridad de red en nombres de dominio DNS, Protección de aplicaciones WEB, Endpoint Security Solution, Control de acceso seguro a la nube (CASB), Isolated Execution, Server Security, Intrusion Prevention System (IPS), Solución gobierno de identidades 
Las certificaciones mencionadas deben estar vigentes a la fecha de presentación  de la propuesta, con fecha de suscripción no mayor a sesenta (60) días calendario contados a partir de la fecha de finalización del término para presentar oferta</t>
  </si>
  <si>
    <t>x</t>
  </si>
  <si>
    <t>El oferente adjunta las certificaciones solicitadas  en las cuales cumple con la renovación de las plataformas Guardium, Qualys, Darktrace, Fortify, En cuanto a la suscripción  se verifica la certificaciones de TREND MICRO COLOMBIA, FORTINET E INFOBLOX  que cumplen con los requisitos solicitaos en el punto 4.1.2.1. CERTIFICACIONES DE FABRICANTE Y/O MAYORISTA, solicitados en las reglas de participación</t>
  </si>
  <si>
    <t>El oferente no presenta las certificaciones solicitadas en las cuales demuestre que cumple que con la renovación de las plataformas Guardium, Qualys, Darktrace, Fortify, En cuanto a la suscripción  se verifica la certificaciones de TREND MICRO COLOMBIA,  que no  cumplen con los requisitos solicitaos en el punto 4.1.2.1. CERTIFICACIONES DE FABRICANTE Y/O MAYORISTA, solicitados en las reglas de participación, ya que la certificación fue expedida el  27 de junio de 2023 y tiene una vigencia de 60 dias, establecido asi. "La presente certificación tiene fecha de validez 60 días calendario a partir de la fecha de su emisión"</t>
  </si>
  <si>
    <t>Las dos certificaciones de fabricantes adjuntas no se pueden verificar ya que el archivo no se deja abrir o esta dañado los documentos son certificacion de fabricante_1, certificacion de fabricante_2. No se adjuntan certificaciones de suscripciones solicitadas en el numeral 4.1.2.1.	CERTIFICACIONES DE FABRICANTE Y/O MAYORISTA</t>
  </si>
  <si>
    <t>X</t>
  </si>
  <si>
    <t>4.1.2.2.	CERTIFICACIÓN FIRST</t>
  </si>
  <si>
    <t>El oferente o alguno de los miembros del oferente plural debe presentar certificación o constancia  expedida por FIRST, donde acredite que es miembro Vigente de FIRST, con una antigüedad mínima de 5 años 
Las certificaciones o constancias mencionadas deben estar vigentes a la fecha de presentación  de la propuesta.</t>
  </si>
  <si>
    <t>El oferente cumple con la información solicitada en el punto 4.1.2.2. CERTIFICACIÓN FIRST establecido en las regalas de participación</t>
  </si>
  <si>
    <t>El oferente presenta la certificación solicitada en el punto 4.1.2.2. CERTIFICACIÓN FIRST establecido en las regalas de participación, no obstante el certificado no demuestra la antigüedad de la misma ni tampoco se evidencia que la empresa contiene la certificación</t>
  </si>
  <si>
    <t>El oferente presenta documento llamadado CERTIFICACION FIRST el cual no tiene el contenido de lo solicitado.</t>
  </si>
  <si>
    <t>4.1.2.3.	CERTIFICACION CERT</t>
  </si>
  <si>
    <t xml:space="preserve">
El oferente o alguno de los miembros del oferente plural debe presentar certificación o constancia  expedida por CARNEGIE MELLON UNIVERSITY, donde acredite que uno de los SOC ofertados para el presente proceso de selección se encuentra certificado como CERT y/o ser miembro de un CSIRT en cualquier geografía.
Las certificaciones o constancias mencionadas deben estar vigentes a la fecha de presentación  de la propuesta</t>
  </si>
  <si>
    <r>
      <t xml:space="preserve">El oferente cumple con la información  solicitada en el punto 4.1.2.3. </t>
    </r>
    <r>
      <rPr>
        <sz val="8"/>
        <color theme="1"/>
        <rFont val="Arial Narrow"/>
        <family val="2"/>
      </rPr>
      <t>CERTIFICACIÓN CERT establecido en las regalas de participación</t>
    </r>
  </si>
  <si>
    <t>El oferente no presenta los documentos solicitados en el punto 4.1.2.3. CERTIFICACIÓN CERT establecido en las regalas de participación, lo que adjunta no es correcto</t>
  </si>
  <si>
    <t>El oferente no presenta los documentos solicitados en el punto 4.1.2.3. CERTIFICACIÓN CERT establecido en las regalas de participación.</t>
  </si>
  <si>
    <t>4.1.2.4.	CERTIFICACIÓN CENTRO DE DATOS ALTERNOS</t>
  </si>
  <si>
    <t>Debido a los ataques que han sufrido diferentes centros de datos del país, es necesario que el proponente cuente con un (1) centro de datos-SOC en el territorio nacional y dos (02) centros de datos-SOC alternos ubicados fuera del país que permita garantizar a la entidad que la operación de estos servicios críticos tendrá continuidad en caso de una situación de contingencia nacional y/o desastres naturales y/o afectación de indisponibilidad por ataques organizados.</t>
  </si>
  <si>
    <t>El oferente cumple con los requisitos establecidos en el numeral 4.1.2.4. CERTIFICACIÓN CENTRO DE DATOS ALTERNOS</t>
  </si>
  <si>
    <t>El oferente no presenta los documentos solicitados en el punto 4.1.2.4.	CERTIFICACIÓN CENTRO DE DATOS ALTERNOS, lo que adjunta no es correcto</t>
  </si>
  <si>
    <t>4.1.2.5.	CERTIFICACIONES ISO</t>
  </si>
  <si>
    <t xml:space="preserve">El proponente deberá contar con mínimo las siguientes certificaciones frente a los procesos que hacen referencia a los servicios de Gestión de incidentes de seguridad, Vigilancia digital, auditorías técnicas de seguridad y monitorización de eventos de seguridad, las cuales deben estar vigentes a la fecha de presentación de la propuesta y expedida por entidad certificadora de reconocida idoneidad:
-	Certificación ISO 27001 correspondiente al sistema de gestión de seguridad de la información con una antigüedad mínima de 10 años.
-	Certificación ISO 22301 correspondiente al sistema de continuidad del negocio con una antigüedad mínima de 3 años.
</t>
  </si>
  <si>
    <t>El oferente presenta las certificaciones solicitadas en el punto 4.1.2.5. CERTIFICACIONES ISO en las cuales cumple con los requistos solicitados en las reglas de participación</t>
  </si>
  <si>
    <t>El oferente no presenta las certificaciones solicitadas en el punto  4.1.2.5. CERTIFICACIONES ISO, solo tiene un documento que dice certifcación ISO y este esta en blanco</t>
  </si>
  <si>
    <t>El oferente  presenta certificación iso 27001 la cual se encuentra vigente pero no se evidencia la antigüedad de 10 años solicitadas en el punto  4.1.2.5. CERTIFICACIONES ISO, no adjunto la certificación de la ISO 22301.</t>
  </si>
  <si>
    <t xml:space="preserve">4.1.2.5.2  EXPERIENCIA ESPECIFICA </t>
  </si>
  <si>
    <t>a.	Prestar el servicio de centro de operaciones de seguridad “SOC” o actividades relacionadas.
-	Máximo tres (3) certificaciones de contratos cuyo objeto, alcance y/o actividades incluyan correlación de eventos, gestión o monitoreo de incidentes.
-	Por lo menos una certificación deberá tener dentro de sus actividades Threat hunting, SOAR, monitoreo de infraestructura on-premise y cloud, auditoría continua de seguridad y vigilancia digital.
-	Por lo menos una certificación debe tener administración y soporte de herramientas de ciberdefensa darktrace. 
b.	Suministro de servicios de seguridad informática y/o servicios de seguridad gestionada
-	Dos (2) certificaciones de contratos, relacionadas con:
-	Todas deben incluir análisis o gestión de vulnerabilidades.
-	Por lo menos una deberá incluir dentro de su objeto, alcance y/o actividades, implementación o actualización del sistema de gestión para seguridad de la información (SGSI), actualización del esquema de gestión de incidentes, definición de monitoreo de base de datos.
b.	Una certificación o contratos celebrados, cuyo objeto o actividades contengan renovación de plataforma de antivirus y antimalware en una empresa del estado de carácter financiero.</t>
  </si>
  <si>
    <t>El oferente aportó para la verificación de los requisitos técnicos habilitantes y en la certificaciones se puede constatar que el objeto o actividades corresponde conforme al numeral de las reglas de participación 4.1.2.5.2. EXPERIENCIA ESPECIFICA</t>
  </si>
  <si>
    <t>El oferente no cumple con la experiencia minima habilitante  establecida en el numeral 4.1.2.6.1   EXPERIENCIA GENERAL, tampoco cumple con la experiencia especifica plasmada en el numeral 4.1.2.5.2  EXPERIENCIA ESPECIFICA .</t>
  </si>
  <si>
    <t>El oferente no cumple con la experiencia conforme al numeral de las reglas de participación 4.1.2.5.2. EXPERIENCIA ESPECIFICA, Por lo menos una certificación deberá tener dentro de sus actividades Threat hunting, SOAR, monitoreo de infraestructura on-premise y cloud, auditoría continua de seguridad y vigilancia digital.
-Por lo menos una certificación debe tener administración y soporte de herramientas de ciberdefensa darktrace. b.	Una certificación o contratos celebrados, cuyo objeto o actividades contengan renovación de plataforma de antivirus y antimalware en una empresa del estado de carácter financiero.</t>
  </si>
  <si>
    <t xml:space="preserve">4.1.2.8.	MANIFESTACIÓN DE ACEPTACIÓN DE REQUERIMIENTOS MÍNIMOS OBLIGATORIOS </t>
  </si>
  <si>
    <t>El proponente deberá manifestar mediante la suscripción por el Representante Legal del FORMATO 13, que entiende, acepta y cumple cada uno de los requerimientos técnicos mínimos obligatorios exigidos en el Anexo 1. Especificaciones técnicas de los servicios requeridos, los cuales han sido dados a conocer, sin perjuicio de que en la ejecución del contrato se acuerden entre las partes requerimientos técnicos adicionales a los establecidos en el proceso de selección.</t>
  </si>
  <si>
    <t>El oferente presenta Formato 13 debidamente diligenciado y suscrito de conformidad con lo exigido en las Reglas de Participación, numeral 4.1.2.8</t>
  </si>
  <si>
    <t>TOTAL</t>
  </si>
  <si>
    <t>4.4. CRITERIOS DE CALIFICACIÓN DE LAS PROPUESTAS – PONDERABLES</t>
  </si>
  <si>
    <t>4.4.2. FACTORES TÉCNICOS PONDERABLES (40 Puntos)</t>
  </si>
  <si>
    <t>Renovación de 750 suscripciones Lightning – Sales Cloud – Enterprise CRM (Adicional sin costo para la Entidad).</t>
  </si>
  <si>
    <t>PUNTAJE MAXIMO</t>
  </si>
  <si>
    <t xml:space="preserve">UN (1) MES ADICIONAL </t>
  </si>
  <si>
    <t>DOS (2) MESES ADICIONALES</t>
  </si>
  <si>
    <t>TRES (3) MESES ADICIONALES</t>
  </si>
  <si>
    <t xml:space="preserve">TOTAL </t>
  </si>
  <si>
    <t>D. ASIGNACIÓN PUNTAJE APOYO A LA INDUSTRIA NACIONAL  (10 PUNTOS)</t>
  </si>
  <si>
    <t>ASIGNACIÓN DE PUNTAJE APOYO A LA INDUSTRIA NACIONAL</t>
  </si>
  <si>
    <t>E. ASIGNACIÓN INCENTIVO DECRETO 392 de 2018 (1 PUNTO)</t>
  </si>
  <si>
    <t>Incentivo Decreto 392 de 2018 (Aplicable para procesos cuyo aviso de convocatoria sea publicado a partir del 1 de junio de 2018, corresponderá al 1% del total de los puntos establecidos, para licitaciones y concursos de méritos)</t>
  </si>
  <si>
    <t>Renovación y habilitación adicional sin costo para la Entidad de Data Storage (10 GB) Enterprise (adicional sin costo para la Entidad)</t>
  </si>
  <si>
    <t>(1) Data Storage (10 GB) Enterprise (Adicional)</t>
  </si>
  <si>
    <t>(2) Data Storage (10 GB) Enterprise (Adicional)</t>
  </si>
  <si>
    <t>(3) Data Storage (10 GB) Enterprise (Adicional)</t>
  </si>
  <si>
    <t>SUMATORIA PUNTAJE TOTAL</t>
  </si>
  <si>
    <t>El oferente aporto formato 21 diligeciado con la oferta</t>
  </si>
  <si>
    <t>Experiencia a Acreditar  GENERAL</t>
  </si>
  <si>
    <t xml:space="preserve">
432225 -432323 -432332-
811120-
831216-
931515-
321518-
811615
</t>
  </si>
  <si>
    <t>4.1.2.9 	PERSONAL MINIMO</t>
  </si>
  <si>
    <r>
      <t xml:space="preserve">El oferente deberá contar con una estructura y organización técnica, para poder responder con calidad a las necesidades del FNA y por ende cumplir cabalmente con el objeto del contrato que se pretende suscribir, por tanto, deberá contar con personal técnico idóneo y deberá aportar: El oferente deberá remitir junto con su propuesta el FORMATO 21 de personal mínimo, en el cual manifestará el ofrecimiento de los perfiles con la idoneidad y experiencia. según lo solicitado. 
</t>
    </r>
    <r>
      <rPr>
        <b/>
        <sz val="8"/>
        <rFont val="Arial Narrow"/>
        <family val="2"/>
      </rPr>
      <t>Nota</t>
    </r>
    <r>
      <rPr>
        <sz val="8"/>
        <rFont val="Arial Narrow"/>
        <family val="2"/>
      </rPr>
      <t>: El Contratista deberá entregar para verificación y aprobación del supervisor del contrato, en los dos (2) primeros días hábiles después de la firma del acta de inicio, el detalle del equipo de trabajo (hojas de vida, soportes que acrediten estudios y experiencia) de acuerdo con las especificaciones y perfil definido en el presente requerimiento y anexo de especificaciones técnicas.</t>
    </r>
  </si>
  <si>
    <t>El oferente presenta Formato 21 de personal minimo debidamente diligenciado y suscrito,  en el cual manifesta el ofrecimiento de los perfiles con la idoneidad y experiencia, de conformidad con lo exigido en las Reglas de Participación, numeral 4.1.2.9</t>
  </si>
  <si>
    <t>El oferente no presenta Formato 21 de personal minimo debidamente diligenciado y suscrito,  en el cual manifesta el ofrecimiento de los perfiles con la idoneidad y experiencia, de conformidad con lo exigido en las Reglas de Participación, numeral 4.1.2.9</t>
  </si>
  <si>
    <t>4.1.2.1.	CERTIFICACIONES DE FABRICANTE Y/O MAYORISTA
4.1.2.2. CERTIFICACIÓN FIRST 
4.1.2.3. CERTIFICACION CERT
4.1.2.4. CERTIFICACIÓN CENTRO DE DATOS ALTERNOS
4.1.2.5. CERTIFICACIONES ISO
4.1.2.8. MANIFESTACIÓN DE ACEPTACIÓN DE REQUERIMIENTOS MÍNIMOS OBLIGATORIOS
4.1.2.9 	PERSONAL MINIMO</t>
  </si>
  <si>
    <t xml:space="preserve">Se tendra como NO CUMPLE, dado que a pesar de aportar el  formato solicitado por la entidad  para acreditacion de este criterio, se le solicita al proponente allegar delegación realizada por el Presidente el señor Luis Alberto Bocanegra, que para el caso de conformidad con certificado de existencia y representación lega obra como representante legal, dado que quien firma los documentos de la propuesta al presente proceso selectivo es la primera suplente , la señora Monica de Pilar Camacho casado, pero en los documentos no obra dicha facultad en atención a la falta  absoluta, temporal o accidental del representante. </t>
  </si>
  <si>
    <t>NO HABILITADO</t>
  </si>
  <si>
    <t>RECHAZADO</t>
  </si>
  <si>
    <t>Bogotá D.C., a los once  (11) días del mes de Diciembre de 2023</t>
  </si>
  <si>
    <t>Una vez cumplido el plazo establecido para la subsanación el proponente no allegó lo requerido por el comité evaluador por lo tanto NO CUMPLE  y  en consecuencia de lo anterior, y teniendo en cuenta lo establecido en el numeral 1 del punto2.5 CAUSALES DE RECHAZO de las reglas de participación, El FNA rechazará la Presente propuesta teniendo en cuenta que: "Cuando el comité evaluador haya solicitado presentar algún documento o subsanar o aclarar alguna información necesaria para el cumplimiento de los requisitos habilitantes, y el oferente no aporte, subsane o aclare lo pertinente, en los plazos y condiciones señalados por el comité evaluador"</t>
  </si>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</sst>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1" formatCode="_-* #,##0_-;\-* #,##0_-;_-* &quot;-&quot;_-;_-@_-"/>
    <numFmt numFmtId="43" formatCode="_-* #,##0.00_-;\-* #,##0.00_-;_-* &quot;-&quot;??_-;_-@_-"/>
    <numFmt numFmtId="164" formatCode="_-* #,##0.00\ &quot;€&quot;_-;\-* #,##0.00\ &quot;€&quot;_-;_-* &quot;-&quot;??\ &quot;€&quot;_-;_-@_-"/>
    <numFmt numFmtId="165" formatCode="_(&quot;$&quot;\ * #,##0.00_);_(&quot;$&quot;\ * \(#,##0.00\);_(&quot;$&quot;\ * &quot;-&quot;??_);_(@_)"/>
    <numFmt numFmtId="166" formatCode="_(* #,##0.00_);_(* \(#,##0.00\);_(* &quot;-&quot;??_);_(@_)"/>
    <numFmt numFmtId="167" formatCode="_-* #,##0.00\ _€_-;\-* #,##0.00\ _€_-;_-* &quot;-&quot;??\ _€_-;_-@_-"/>
    <numFmt numFmtId="168" formatCode="_ &quot;$&quot;\ * #,##0_ ;_ &quot;$&quot;\ * \-#,##0_ ;_ &quot;$&quot;\ * &quot;-&quot;_ ;_ @_ "/>
    <numFmt numFmtId="169" formatCode="_ &quot;$&quot;\ * #,##0.00_ ;_ &quot;$&quot;\ * \-#,##0.00_ ;_ &quot;$&quot;\ * &quot;-&quot;??_ ;_ @_ "/>
    <numFmt numFmtId="170" formatCode="_ * #,##0.00_ ;_ * \-#,##0.00_ ;_ * &quot;-&quot;??_ ;_ @_ "/>
    <numFmt numFmtId="171" formatCode="_(&quot;$&quot;* #,##0.00_);_(&quot;$&quot;* \(#,##0.00\);_(&quot;$&quot;* &quot;-&quot;??_);_(@_)"/>
    <numFmt numFmtId="172" formatCode="_(&quot;$&quot;* #,##0_);_(&quot;$&quot;* \(#,##0\);_(&quot;$&quot;* &quot;-&quot;??_);_(@_)"/>
    <numFmt numFmtId="173" formatCode="[$-C0A]dd\-mmm\-yy;@"/>
    <numFmt numFmtId="174" formatCode="_([$€]* #,##0.00_);_([$€]* \(#,##0.00\);_([$€]* &quot;-&quot;??_);_(@_)"/>
    <numFmt numFmtId="175" formatCode="[$$-240A]\ #,##0.00_ ;\-[$$-240A]\ #,##0.00\ "/>
    <numFmt numFmtId="176" formatCode="#,##0.00_ ;\-#,##0.00\ "/>
    <numFmt numFmtId="177" formatCode="[$$-240A]\ #,##0.00"/>
    <numFmt numFmtId="178" formatCode="_-* #,##0.000\ _€_-;\-* #,##0.000\ _€_-;_-* &quot;-&quot;??\ _€_-;_-@_-"/>
    <numFmt numFmtId="179" formatCode="&quot;$&quot;\ #,##0.00"/>
    <numFmt numFmtId="180" formatCode="_ * #,##0.00_ ;_ * \-#,##0.00_ ;_ * &quot;-&quot;???_ ;_ @_ "/>
    <numFmt numFmtId="181" formatCode="_-* #,##0\ _€_-;\-* #,##0\ _€_-;_-* &quot;-&quot;??\ _€_-;_-@_-"/>
    <numFmt numFmtId="182" formatCode="_-* #,##0\ _p_t_a_-;\-* #,##0\ _p_t_a_-;_-* &quot;-&quot;\ _p_t_a_-;_-@_-"/>
    <numFmt numFmtId="183" formatCode="&quot;$&quot;\ #,##0.00;&quot;$&quot;\ \-#,##0.00"/>
    <numFmt numFmtId="184" formatCode="#,##0_ ;\-#,##0\ "/>
    <numFmt numFmtId="185" formatCode="#,###.0"/>
    <numFmt numFmtId="186" formatCode="_(&quot;$&quot;\ * #,##0_);_(&quot;$&quot;\ * \(#,##0\);_(&quot;$&quot;\ * &quot;-&quot;_);_(@_)"/>
    <numFmt numFmtId="187" formatCode="#,###.0\ &quot;COP&quot;"/>
    <numFmt numFmtId="188" formatCode="#,##0.00\ \€"/>
    <numFmt numFmtId="189" formatCode="#,###.00"/>
    <numFmt numFmtId="190" formatCode="#,###.00\ &quot;COP&quot;"/>
    <numFmt numFmtId="191" formatCode="[$$-240A]\ #,##0.00;\-[$$-240A]\ #,##0.00"/>
    <numFmt numFmtId="192" formatCode="&quot;$&quot;\ #,##0"/>
  </numFmts>
  <fonts count="9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10"/>
      <name val="Arial"/>
      <family val="2"/>
    </font>
    <font>
      <sz val="10"/>
      <name val="Arial"/>
      <family val="2"/>
    </font>
    <font>
      <sz val="11"/>
      <color theme="1"/>
      <name val="Calibri"/>
      <family val="2"/>
      <scheme val="minor"/>
    </font>
    <font>
      <sz val="8"/>
      <name val="Arial"/>
      <family val="2"/>
    </font>
    <font>
      <b/>
      <sz val="8"/>
      <name val="Arial Narrow"/>
      <family val="2"/>
    </font>
    <font>
      <sz val="8"/>
      <name val="Arial Narrow"/>
      <family val="2"/>
    </font>
    <font>
      <b/>
      <sz val="8"/>
      <color indexed="8"/>
      <name val="Arial Narrow"/>
      <family val="2"/>
    </font>
    <font>
      <sz val="10"/>
      <name val="Arial Narrow"/>
      <family val="2"/>
    </font>
    <font>
      <sz val="8"/>
      <color indexed="8"/>
      <name val="Arial Narrow"/>
      <family val="2"/>
    </font>
    <font>
      <u/>
      <sz val="8"/>
      <color indexed="12"/>
      <name val="Arial Narrow"/>
      <family val="2"/>
    </font>
    <font>
      <b/>
      <sz val="12"/>
      <name val="Arial Narrow"/>
      <family val="2"/>
    </font>
    <font>
      <sz val="12"/>
      <name val="Arial Narrow"/>
      <family val="2"/>
    </font>
    <font>
      <sz val="9"/>
      <name val="Arial Narrow"/>
      <family val="2"/>
    </font>
    <font>
      <b/>
      <sz val="9"/>
      <name val="Arial Narrow"/>
      <family val="2"/>
    </font>
    <font>
      <u/>
      <sz val="9"/>
      <name val="Arial Narrow"/>
      <family val="2"/>
    </font>
    <font>
      <sz val="9"/>
      <color indexed="10"/>
      <name val="Arial Narrow"/>
      <family val="2"/>
    </font>
    <font>
      <b/>
      <sz val="10"/>
      <name val="Arial Narrow"/>
      <family val="2"/>
    </font>
    <font>
      <sz val="8"/>
      <color theme="0"/>
      <name val="Arial Narrow"/>
      <family val="2"/>
    </font>
    <font>
      <sz val="8"/>
      <name val="Tahoma"/>
      <family val="2"/>
    </font>
    <font>
      <sz val="8"/>
      <name val="Univers"/>
      <family val="2"/>
    </font>
    <font>
      <sz val="11"/>
      <name val="Arial Narrow"/>
      <family val="2"/>
    </font>
    <font>
      <b/>
      <sz val="11"/>
      <name val="Arial Narrow"/>
      <family val="2"/>
    </font>
    <font>
      <sz val="11"/>
      <color theme="0"/>
      <name val="Arial Narrow"/>
      <family val="2"/>
    </font>
    <font>
      <sz val="10"/>
      <color theme="0"/>
      <name val="Arial Narrow"/>
      <family val="2"/>
    </font>
    <font>
      <b/>
      <sz val="16"/>
      <name val="Arial Narrow"/>
      <family val="2"/>
    </font>
    <font>
      <sz val="11"/>
      <color theme="1"/>
      <name val="Calibri"/>
      <family val="2"/>
    </font>
    <font>
      <b/>
      <sz val="18"/>
      <name val="Arial Narrow"/>
      <family val="2"/>
    </font>
    <font>
      <sz val="10"/>
      <name val="Arial"/>
      <family val="2"/>
    </font>
    <font>
      <sz val="10"/>
      <name val="Zurich BT"/>
    </font>
    <font>
      <sz val="7"/>
      <name val="Arial Narrow"/>
      <family val="2"/>
    </font>
    <font>
      <b/>
      <sz val="22"/>
      <name val="Arial Narrow"/>
      <family val="2"/>
    </font>
    <font>
      <sz val="10"/>
      <color theme="1"/>
      <name val="Verdana"/>
      <family val="2"/>
    </font>
    <font>
      <sz val="10"/>
      <color theme="1"/>
      <name val="Arial"/>
      <family val="2"/>
    </font>
    <font>
      <sz val="16"/>
      <name val="Arial Narrow"/>
      <family val="2"/>
    </font>
    <font>
      <b/>
      <sz val="16"/>
      <color rgb="FFFF0000"/>
      <name val="Arial Narrow"/>
      <family val="2"/>
    </font>
    <font>
      <b/>
      <sz val="10"/>
      <color theme="1"/>
      <name val="Verdana"/>
      <family val="2"/>
    </font>
    <font>
      <b/>
      <sz val="14"/>
      <color theme="1"/>
      <name val="Verdana"/>
      <family val="2"/>
    </font>
    <font>
      <b/>
      <sz val="8"/>
      <color rgb="FF0000FF"/>
      <name val="Arial Narrow"/>
      <family val="2"/>
    </font>
    <font>
      <b/>
      <sz val="8"/>
      <color theme="0"/>
      <name val="Arial Narrow"/>
      <family val="2"/>
    </font>
    <font>
      <sz val="8"/>
      <color theme="4" tint="0.59999389629810485"/>
      <name val="Arial Narrow"/>
      <family val="2"/>
    </font>
    <font>
      <b/>
      <sz val="8"/>
      <color theme="8" tint="0.79998168889431442"/>
      <name val="Arial Narrow"/>
      <family val="2"/>
    </font>
    <font>
      <b/>
      <sz val="16"/>
      <color theme="0"/>
      <name val="Arial Narrow"/>
      <family val="2"/>
    </font>
    <font>
      <b/>
      <sz val="18"/>
      <color theme="0"/>
      <name val="Arial Narrow"/>
      <family val="2"/>
    </font>
    <font>
      <b/>
      <sz val="14"/>
      <color theme="0"/>
      <name val="Arial Narrow"/>
      <family val="2"/>
    </font>
    <font>
      <b/>
      <sz val="11"/>
      <color theme="1"/>
      <name val="Calibri"/>
      <family val="2"/>
      <scheme val="minor"/>
    </font>
    <font>
      <b/>
      <sz val="11"/>
      <name val="Calibri"/>
      <family val="2"/>
      <scheme val="minor"/>
    </font>
    <font>
      <b/>
      <sz val="10"/>
      <name val="Arial"/>
      <family val="2"/>
    </font>
    <font>
      <b/>
      <sz val="11"/>
      <color rgb="FF0000FF"/>
      <name val="Calibri"/>
      <family val="2"/>
      <scheme val="minor"/>
    </font>
    <font>
      <b/>
      <sz val="14"/>
      <color rgb="FF0000FF"/>
      <name val="Arial Narrow"/>
      <family val="2"/>
    </font>
    <font>
      <sz val="9"/>
      <color indexed="81"/>
      <name val="Tahoma"/>
      <family val="2"/>
    </font>
    <font>
      <b/>
      <sz val="16"/>
      <color rgb="FF0000FF"/>
      <name val="Arial Narrow"/>
      <family val="2"/>
    </font>
    <font>
      <b/>
      <sz val="11"/>
      <color rgb="FFFF0000"/>
      <name val="Arial Narrow"/>
      <family val="2"/>
    </font>
    <font>
      <b/>
      <sz val="16"/>
      <name val="Arial"/>
      <family val="2"/>
    </font>
    <font>
      <b/>
      <sz val="14"/>
      <name val="Arial"/>
      <family val="2"/>
    </font>
    <font>
      <b/>
      <sz val="20"/>
      <color rgb="FF0000FF"/>
      <name val="Arial"/>
      <family val="2"/>
    </font>
    <font>
      <sz val="11"/>
      <name val="Arial"/>
      <family val="2"/>
    </font>
    <font>
      <sz val="12"/>
      <name val="Arial"/>
      <family val="2"/>
    </font>
    <font>
      <b/>
      <sz val="12"/>
      <name val="Arial"/>
      <family val="2"/>
    </font>
    <font>
      <b/>
      <sz val="14"/>
      <color rgb="FF0000FF"/>
      <name val="Arial"/>
      <family val="2"/>
    </font>
    <font>
      <b/>
      <sz val="20"/>
      <name val="Arial"/>
      <family val="2"/>
    </font>
    <font>
      <b/>
      <sz val="18"/>
      <name val="Arial"/>
      <family val="2"/>
    </font>
    <font>
      <sz val="16"/>
      <color theme="1"/>
      <name val="Calibri"/>
      <family val="2"/>
      <scheme val="minor"/>
    </font>
    <font>
      <b/>
      <sz val="16"/>
      <color theme="0"/>
      <name val="Calibri"/>
      <family val="2"/>
      <scheme val="minor"/>
    </font>
    <font>
      <b/>
      <sz val="12"/>
      <color theme="0"/>
      <name val="Arial Narrow"/>
      <family val="2"/>
    </font>
    <font>
      <sz val="8"/>
      <color theme="1"/>
      <name val="Arial"/>
      <family val="2"/>
    </font>
    <font>
      <sz val="8"/>
      <color theme="1"/>
      <name val="Arial Narrow"/>
      <family val="2"/>
    </font>
    <font>
      <b/>
      <sz val="14"/>
      <color rgb="FFFF0000"/>
      <name val="Arial Narrow"/>
      <family val="2"/>
    </font>
    <font>
      <b/>
      <sz val="11"/>
      <color rgb="FF0000FF"/>
      <name val="Arial Narrow"/>
      <family val="2"/>
    </font>
  </fonts>
  <fills count="29">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theme="8"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rgb="FFDBE5F1"/>
        <bgColor indexed="64"/>
      </patternFill>
    </fill>
    <fill>
      <patternFill patternType="solid">
        <fgColor rgb="FF808080"/>
        <bgColor indexed="64"/>
      </patternFill>
    </fill>
    <fill>
      <patternFill patternType="solid">
        <fgColor rgb="FFDAEEF3"/>
        <bgColor indexed="64"/>
      </patternFill>
    </fill>
    <fill>
      <patternFill patternType="solid">
        <fgColor rgb="FFDDD9C4"/>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rgb="FF002060"/>
        <bgColor indexed="64"/>
      </patternFill>
    </fill>
    <fill>
      <patternFill patternType="solid">
        <fgColor theme="4" tint="0.59999389629810485"/>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4" tint="-0.49998474074526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medium">
        <color indexed="64"/>
      </left>
      <right/>
      <top/>
      <bottom style="medium">
        <color indexed="64"/>
      </bottom>
      <diagonal/>
    </border>
    <border>
      <left/>
      <right style="medium">
        <color indexed="17"/>
      </right>
      <top style="medium">
        <color indexed="17"/>
      </top>
      <bottom style="medium">
        <color indexed="17"/>
      </bottom>
      <diagonal/>
    </border>
    <border>
      <left style="medium">
        <color indexed="17"/>
      </left>
      <right/>
      <top style="medium">
        <color indexed="64"/>
      </top>
      <bottom style="medium">
        <color indexed="17"/>
      </bottom>
      <diagonal/>
    </border>
    <border>
      <left/>
      <right style="medium">
        <color indexed="17"/>
      </right>
      <top style="medium">
        <color indexed="64"/>
      </top>
      <bottom style="medium">
        <color indexed="17"/>
      </bottom>
      <diagonal/>
    </border>
    <border>
      <left style="medium">
        <color indexed="17"/>
      </left>
      <right/>
      <top style="medium">
        <color indexed="17"/>
      </top>
      <bottom style="medium">
        <color indexed="17"/>
      </bottom>
      <diagonal/>
    </border>
    <border>
      <left style="thin">
        <color indexed="64"/>
      </left>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21">
    <xf numFmtId="0" fontId="0" fillId="0" borderId="0"/>
    <xf numFmtId="174" fontId="29" fillId="0" borderId="0" applyFont="0" applyFill="0" applyBorder="0" applyAlignment="0" applyProtection="0"/>
    <xf numFmtId="174" fontId="29"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0" fontId="28" fillId="0" borderId="0" applyFont="0" applyFill="0" applyBorder="0" applyAlignment="0" applyProtection="0"/>
    <xf numFmtId="0"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0" fontId="27" fillId="0" borderId="0" applyNumberFormat="0" applyFill="0" applyBorder="0" applyAlignment="0" applyProtection="0">
      <alignment vertical="top"/>
      <protection locked="0"/>
    </xf>
    <xf numFmtId="167" fontId="26" fillId="0" borderId="0" applyFont="0" applyFill="0" applyBorder="0" applyAlignment="0" applyProtection="0"/>
    <xf numFmtId="179" fontId="28" fillId="0" borderId="0" applyFont="0" applyFill="0" applyBorder="0" applyAlignment="0" applyProtection="0"/>
    <xf numFmtId="179" fontId="26" fillId="0" borderId="0" applyFont="0" applyFill="0" applyBorder="0" applyAlignment="0" applyProtection="0"/>
    <xf numFmtId="177" fontId="28" fillId="0" borderId="0" applyFont="0" applyFill="0" applyBorder="0" applyAlignment="0" applyProtection="0"/>
    <xf numFmtId="177" fontId="26" fillId="0" borderId="0" applyFont="0" applyFill="0" applyBorder="0" applyAlignment="0" applyProtection="0"/>
    <xf numFmtId="171" fontId="29" fillId="0" borderId="0" applyFont="0" applyFill="0" applyBorder="0" applyAlignment="0" applyProtection="0"/>
    <xf numFmtId="171" fontId="26" fillId="0" borderId="0" applyFont="0" applyFill="0" applyBorder="0" applyAlignment="0" applyProtection="0"/>
    <xf numFmtId="171" fontId="26" fillId="0" borderId="0" applyFont="0" applyFill="0" applyBorder="0" applyAlignment="0" applyProtection="0"/>
    <xf numFmtId="171" fontId="26" fillId="0" borderId="0" applyFont="0" applyFill="0" applyBorder="0" applyAlignment="0" applyProtection="0"/>
    <xf numFmtId="171" fontId="26" fillId="0" borderId="0" applyFont="0" applyFill="0" applyBorder="0" applyAlignment="0" applyProtection="0"/>
    <xf numFmtId="178" fontId="28" fillId="0" borderId="0" applyFont="0" applyFill="0" applyBorder="0" applyAlignment="0" applyProtection="0"/>
    <xf numFmtId="176" fontId="28" fillId="0" borderId="0" applyFont="0" applyFill="0" applyBorder="0" applyAlignment="0" applyProtection="0"/>
    <xf numFmtId="176" fontId="26" fillId="0" borderId="0" applyFont="0" applyFill="0" applyBorder="0" applyAlignment="0" applyProtection="0"/>
    <xf numFmtId="178" fontId="26" fillId="0" borderId="0" applyFont="0" applyFill="0" applyBorder="0" applyAlignment="0" applyProtection="0"/>
    <xf numFmtId="178" fontId="28" fillId="0" borderId="0" applyFont="0" applyFill="0" applyBorder="0" applyAlignment="0" applyProtection="0"/>
    <xf numFmtId="178" fontId="26" fillId="0" borderId="0" applyFont="0" applyFill="0" applyBorder="0" applyAlignment="0" applyProtection="0"/>
    <xf numFmtId="0" fontId="28" fillId="0" borderId="0"/>
    <xf numFmtId="0" fontId="28" fillId="0" borderId="0"/>
    <xf numFmtId="0" fontId="26"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9" fontId="26" fillId="0" borderId="0" applyFont="0" applyFill="0" applyBorder="0" applyAlignment="0" applyProtection="0"/>
    <xf numFmtId="9" fontId="28" fillId="0" borderId="0" applyFont="0" applyFill="0" applyBorder="0" applyAlignment="0" applyProtection="0"/>
    <xf numFmtId="9" fontId="26" fillId="0" borderId="0" applyFont="0" applyFill="0" applyBorder="0" applyAlignment="0" applyProtection="0"/>
    <xf numFmtId="0" fontId="25" fillId="0" borderId="0"/>
    <xf numFmtId="182" fontId="26" fillId="0" borderId="0" applyFont="0" applyFill="0" applyBorder="0" applyAlignment="0" applyProtection="0"/>
    <xf numFmtId="183" fontId="26" fillId="0" borderId="0" applyFont="0" applyFill="0" applyBorder="0" applyAlignment="0" applyProtection="0"/>
    <xf numFmtId="179" fontId="26" fillId="0" borderId="0" applyFont="0" applyFill="0" applyBorder="0" applyAlignment="0" applyProtection="0"/>
    <xf numFmtId="179" fontId="26" fillId="0" borderId="0" applyFont="0" applyFill="0" applyBorder="0" applyAlignment="0" applyProtection="0"/>
    <xf numFmtId="166" fontId="26" fillId="0" borderId="0" applyFont="0" applyFill="0" applyBorder="0" applyAlignment="0" applyProtection="0"/>
    <xf numFmtId="165" fontId="26" fillId="0" borderId="0" applyFon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24" fillId="0" borderId="0"/>
    <xf numFmtId="174" fontId="26" fillId="0" borderId="0" applyFont="0" applyFill="0" applyBorder="0" applyAlignment="0" applyProtection="0"/>
    <xf numFmtId="174" fontId="26" fillId="0" borderId="0" applyFont="0" applyFill="0" applyBorder="0" applyAlignment="0" applyProtection="0"/>
    <xf numFmtId="0" fontId="26" fillId="0" borderId="0" applyFont="0" applyFill="0" applyBorder="0" applyAlignment="0" applyProtection="0"/>
    <xf numFmtId="179" fontId="26" fillId="0" borderId="0" applyFont="0" applyFill="0" applyBorder="0" applyAlignment="0" applyProtection="0"/>
    <xf numFmtId="177" fontId="26" fillId="0" borderId="0" applyFont="0" applyFill="0" applyBorder="0" applyAlignment="0" applyProtection="0"/>
    <xf numFmtId="171" fontId="26" fillId="0" borderId="0" applyFont="0" applyFill="0" applyBorder="0" applyAlignment="0" applyProtection="0"/>
    <xf numFmtId="178" fontId="26" fillId="0" borderId="0" applyFont="0" applyFill="0" applyBorder="0" applyAlignment="0" applyProtection="0"/>
    <xf numFmtId="176" fontId="26" fillId="0" borderId="0" applyFont="0" applyFill="0" applyBorder="0" applyAlignment="0" applyProtection="0"/>
    <xf numFmtId="178" fontId="26" fillId="0" borderId="0" applyFont="0" applyFill="0" applyBorder="0" applyAlignment="0" applyProtection="0"/>
    <xf numFmtId="0" fontId="23" fillId="0" borderId="0"/>
    <xf numFmtId="0" fontId="26" fillId="0" borderId="0"/>
    <xf numFmtId="0" fontId="26"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6" fillId="0" borderId="0" applyFont="0" applyFill="0" applyBorder="0" applyAlignment="0" applyProtection="0"/>
    <xf numFmtId="0" fontId="22" fillId="0" borderId="0"/>
    <xf numFmtId="0" fontId="21" fillId="0" borderId="0"/>
    <xf numFmtId="165" fontId="21" fillId="0" borderId="0" applyFont="0" applyFill="0" applyBorder="0" applyAlignment="0" applyProtection="0"/>
    <xf numFmtId="166" fontId="21" fillId="0" borderId="0" applyFont="0" applyFill="0" applyBorder="0" applyAlignment="0" applyProtection="0"/>
    <xf numFmtId="9" fontId="21" fillId="0" borderId="0" applyFont="0" applyFill="0" applyBorder="0" applyAlignment="0" applyProtection="0"/>
    <xf numFmtId="164" fontId="26" fillId="0" borderId="0" applyFont="0" applyFill="0" applyBorder="0" applyAlignment="0" applyProtection="0"/>
    <xf numFmtId="0" fontId="53" fillId="0" borderId="0"/>
    <xf numFmtId="0" fontId="20" fillId="0" borderId="0"/>
    <xf numFmtId="166" fontId="20" fillId="0" borderId="0" applyFont="0" applyFill="0" applyBorder="0" applyAlignment="0" applyProtection="0"/>
    <xf numFmtId="165" fontId="20" fillId="0" borderId="0" applyFont="0" applyFill="0" applyBorder="0" applyAlignment="0" applyProtection="0"/>
    <xf numFmtId="0" fontId="26" fillId="0" borderId="0"/>
    <xf numFmtId="0" fontId="26" fillId="0" borderId="0"/>
    <xf numFmtId="170" fontId="26" fillId="0" borderId="0" applyFont="0" applyFill="0" applyBorder="0" applyAlignment="0" applyProtection="0"/>
    <xf numFmtId="9" fontId="26" fillId="0" borderId="0" applyFont="0" applyFill="0" applyBorder="0" applyAlignment="0" applyProtection="0"/>
    <xf numFmtId="166" fontId="26" fillId="0" borderId="0" applyFont="0" applyFill="0" applyBorder="0" applyAlignment="0" applyProtection="0"/>
    <xf numFmtId="0" fontId="19" fillId="0" borderId="0"/>
    <xf numFmtId="165" fontId="19" fillId="0" borderId="0" applyFont="0" applyFill="0" applyBorder="0" applyAlignment="0" applyProtection="0"/>
    <xf numFmtId="166" fontId="19" fillId="0" borderId="0" applyFont="0" applyFill="0" applyBorder="0" applyAlignment="0" applyProtection="0"/>
    <xf numFmtId="9" fontId="19" fillId="0" borderId="0" applyFont="0" applyFill="0" applyBorder="0" applyAlignment="0" applyProtection="0"/>
    <xf numFmtId="0" fontId="18" fillId="0" borderId="0"/>
    <xf numFmtId="165" fontId="18" fillId="0" borderId="0" applyFont="0" applyFill="0" applyBorder="0" applyAlignment="0" applyProtection="0"/>
    <xf numFmtId="166" fontId="18" fillId="0" borderId="0" applyFont="0" applyFill="0" applyBorder="0" applyAlignment="0" applyProtection="0"/>
    <xf numFmtId="9" fontId="18" fillId="0" borderId="0" applyFont="0" applyFill="0" applyBorder="0" applyAlignment="0" applyProtection="0"/>
    <xf numFmtId="0" fontId="17" fillId="0" borderId="0"/>
    <xf numFmtId="165" fontId="17" fillId="0" borderId="0" applyFont="0" applyFill="0" applyBorder="0" applyAlignment="0" applyProtection="0"/>
    <xf numFmtId="166" fontId="17" fillId="0" borderId="0" applyFont="0" applyFill="0" applyBorder="0" applyAlignment="0" applyProtection="0"/>
    <xf numFmtId="9" fontId="17" fillId="0" borderId="0" applyFont="0" applyFill="0" applyBorder="0" applyAlignment="0" applyProtection="0"/>
    <xf numFmtId="0" fontId="16" fillId="0" borderId="0"/>
    <xf numFmtId="0" fontId="15" fillId="0" borderId="0"/>
    <xf numFmtId="165" fontId="15" fillId="0" borderId="0" applyFont="0" applyFill="0" applyBorder="0" applyAlignment="0" applyProtection="0"/>
    <xf numFmtId="166" fontId="15" fillId="0" borderId="0" applyFont="0" applyFill="0" applyBorder="0" applyAlignment="0" applyProtection="0"/>
    <xf numFmtId="9" fontId="15" fillId="0" borderId="0" applyFont="0" applyFill="0" applyBorder="0" applyAlignment="0" applyProtection="0"/>
    <xf numFmtId="0" fontId="14" fillId="0" borderId="0"/>
    <xf numFmtId="165" fontId="14" fillId="0" borderId="0" applyFont="0" applyFill="0" applyBorder="0" applyAlignment="0" applyProtection="0"/>
    <xf numFmtId="166" fontId="14" fillId="0" borderId="0" applyFont="0" applyFill="0" applyBorder="0" applyAlignment="0" applyProtection="0"/>
    <xf numFmtId="9" fontId="14" fillId="0" borderId="0" applyFont="0" applyFill="0" applyBorder="0" applyAlignment="0" applyProtection="0"/>
    <xf numFmtId="165" fontId="55" fillId="0" borderId="0" applyFont="0" applyFill="0" applyBorder="0" applyAlignment="0" applyProtection="0"/>
    <xf numFmtId="166" fontId="55" fillId="0" borderId="0" applyFont="0" applyFill="0" applyBorder="0" applyAlignment="0" applyProtection="0"/>
    <xf numFmtId="0" fontId="13" fillId="0" borderId="0"/>
    <xf numFmtId="0" fontId="13" fillId="0" borderId="0"/>
    <xf numFmtId="0" fontId="56" fillId="0" borderId="0"/>
    <xf numFmtId="165" fontId="13" fillId="0" borderId="0" applyFont="0" applyFill="0" applyBorder="0" applyAlignment="0" applyProtection="0"/>
    <xf numFmtId="166" fontId="13" fillId="0" borderId="0" applyFont="0" applyFill="0" applyBorder="0" applyAlignment="0" applyProtection="0"/>
    <xf numFmtId="169" fontId="56" fillId="0" borderId="0" applyFont="0" applyFill="0" applyBorder="0" applyAlignment="0" applyProtection="0"/>
    <xf numFmtId="0" fontId="12" fillId="0" borderId="0"/>
    <xf numFmtId="165" fontId="12" fillId="0" borderId="0" applyFont="0" applyFill="0" applyBorder="0" applyAlignment="0" applyProtection="0"/>
    <xf numFmtId="0" fontId="11" fillId="0" borderId="0"/>
    <xf numFmtId="0" fontId="11" fillId="0" borderId="0"/>
    <xf numFmtId="0" fontId="10" fillId="0" borderId="0"/>
    <xf numFmtId="165" fontId="10" fillId="0" borderId="0" applyFont="0" applyFill="0" applyBorder="0" applyAlignment="0" applyProtection="0"/>
    <xf numFmtId="166" fontId="10" fillId="0" borderId="0" applyFont="0" applyFill="0" applyBorder="0" applyAlignment="0" applyProtection="0"/>
    <xf numFmtId="9" fontId="10" fillId="0" borderId="0" applyFont="0" applyFill="0" applyBorder="0" applyAlignment="0" applyProtection="0"/>
    <xf numFmtId="49" fontId="59" fillId="0" borderId="0" applyFill="0" applyBorder="0" applyProtection="0">
      <alignment horizontal="left" vertical="center"/>
    </xf>
    <xf numFmtId="165" fontId="26" fillId="0" borderId="0" applyFont="0" applyFill="0" applyBorder="0" applyAlignment="0" applyProtection="0"/>
    <xf numFmtId="0" fontId="60" fillId="0" borderId="0"/>
    <xf numFmtId="0" fontId="63" fillId="18" borderId="0" applyNumberFormat="0" applyBorder="0" applyProtection="0">
      <alignment horizontal="center" vertical="center"/>
    </xf>
    <xf numFmtId="0" fontId="9" fillId="0" borderId="0"/>
    <xf numFmtId="166" fontId="60" fillId="0" borderId="0" applyFont="0" applyFill="0" applyBorder="0" applyAlignment="0" applyProtection="0"/>
    <xf numFmtId="0" fontId="64" fillId="19" borderId="1" applyNumberFormat="0" applyProtection="0">
      <alignment horizontal="left" vertical="center"/>
    </xf>
    <xf numFmtId="185" fontId="59" fillId="0" borderId="0" applyFill="0" applyBorder="0" applyProtection="0">
      <alignment horizontal="right" vertical="center"/>
    </xf>
    <xf numFmtId="43" fontId="60" fillId="0" borderId="0" applyFont="0" applyFill="0" applyBorder="0" applyAlignment="0" applyProtection="0"/>
    <xf numFmtId="9" fontId="60" fillId="0" borderId="0" applyFont="0" applyFill="0" applyBorder="0" applyAlignment="0" applyProtection="0"/>
    <xf numFmtId="187" fontId="60" fillId="0" borderId="0" applyFont="0" applyFill="0" applyBorder="0" applyAlignment="0" applyProtection="0"/>
    <xf numFmtId="186" fontId="60" fillId="0" borderId="0" applyFont="0" applyFill="0" applyBorder="0" applyAlignment="0" applyProtection="0"/>
    <xf numFmtId="43" fontId="60" fillId="0" borderId="0" applyFont="0" applyFill="0" applyBorder="0" applyAlignment="0" applyProtection="0"/>
    <xf numFmtId="41" fontId="60" fillId="0" borderId="0" applyFont="0" applyFill="0" applyBorder="0" applyAlignment="0" applyProtection="0"/>
    <xf numFmtId="0" fontId="63" fillId="20" borderId="0" applyNumberFormat="0" applyBorder="0" applyProtection="0">
      <alignment horizontal="center" vertical="center"/>
    </xf>
    <xf numFmtId="0" fontId="63" fillId="19" borderId="0" applyNumberFormat="0" applyBorder="0" applyProtection="0">
      <alignment horizontal="center" vertical="center" wrapText="1"/>
    </xf>
    <xf numFmtId="0" fontId="63" fillId="19" borderId="0" applyNumberFormat="0" applyBorder="0" applyProtection="0">
      <alignment horizontal="right" vertical="center" wrapText="1"/>
    </xf>
    <xf numFmtId="0" fontId="63" fillId="21" borderId="0" applyNumberFormat="0" applyBorder="0" applyProtection="0">
      <alignment horizontal="center" vertical="center" wrapText="1"/>
    </xf>
    <xf numFmtId="0" fontId="59" fillId="21" borderId="0" applyNumberFormat="0" applyBorder="0" applyProtection="0">
      <alignment horizontal="right" vertical="center" wrapText="1"/>
    </xf>
    <xf numFmtId="0" fontId="63" fillId="0" borderId="0" applyNumberFormat="0" applyFill="0" applyBorder="0" applyProtection="0">
      <alignment horizontal="left" vertical="center"/>
    </xf>
    <xf numFmtId="0" fontId="63" fillId="0" borderId="0" applyNumberFormat="0" applyFill="0" applyBorder="0" applyProtection="0">
      <alignment horizontal="right" vertical="center"/>
    </xf>
    <xf numFmtId="188" fontId="59" fillId="0" borderId="0" applyFill="0" applyBorder="0" applyProtection="0">
      <alignment horizontal="right" vertical="center"/>
    </xf>
    <xf numFmtId="14" fontId="59" fillId="0" borderId="0" applyFill="0" applyBorder="0" applyProtection="0">
      <alignment horizontal="right" vertical="center"/>
    </xf>
    <xf numFmtId="22" fontId="59" fillId="0" borderId="0" applyFill="0" applyBorder="0" applyProtection="0">
      <alignment horizontal="right" vertical="center"/>
    </xf>
    <xf numFmtId="4" fontId="59" fillId="0" borderId="0" applyFill="0" applyBorder="0" applyProtection="0">
      <alignment horizontal="right" vertical="center"/>
    </xf>
    <xf numFmtId="0" fontId="59" fillId="0" borderId="1" applyNumberFormat="0" applyFill="0" applyProtection="0">
      <alignment horizontal="left" vertical="center"/>
    </xf>
    <xf numFmtId="188" fontId="59" fillId="0" borderId="1" applyFill="0" applyProtection="0">
      <alignment horizontal="right" vertical="center"/>
    </xf>
    <xf numFmtId="3" fontId="59" fillId="0" borderId="1" applyFill="0" applyProtection="0">
      <alignment horizontal="right" vertical="center"/>
    </xf>
    <xf numFmtId="4" fontId="59" fillId="0" borderId="1" applyFill="0" applyProtection="0">
      <alignment horizontal="right" vertical="center"/>
    </xf>
    <xf numFmtId="0" fontId="60" fillId="0" borderId="1" applyNumberFormat="0" applyFont="0" applyFill="0" applyAlignment="0" applyProtection="0"/>
    <xf numFmtId="0" fontId="8" fillId="0" borderId="0"/>
    <xf numFmtId="189" fontId="59" fillId="0" borderId="0" applyFill="0" applyBorder="0" applyProtection="0">
      <alignment horizontal="right" vertical="center"/>
    </xf>
    <xf numFmtId="0" fontId="7" fillId="0" borderId="0"/>
    <xf numFmtId="190" fontId="60" fillId="0" borderId="0" applyFont="0" applyFill="0" applyBorder="0" applyAlignment="0" applyProtection="0"/>
    <xf numFmtId="165" fontId="7" fillId="0" borderId="0" applyFont="0" applyFill="0" applyBorder="0" applyAlignment="0" applyProtection="0"/>
    <xf numFmtId="166" fontId="7" fillId="0" borderId="0" applyFont="0" applyFill="0" applyBorder="0" applyAlignment="0" applyProtection="0"/>
    <xf numFmtId="9" fontId="7" fillId="0" borderId="0" applyFont="0" applyFill="0" applyBorder="0" applyAlignment="0" applyProtection="0"/>
    <xf numFmtId="0" fontId="6" fillId="0" borderId="0"/>
    <xf numFmtId="165" fontId="6" fillId="0" borderId="0" applyFont="0" applyFill="0" applyBorder="0" applyAlignment="0" applyProtection="0"/>
    <xf numFmtId="166" fontId="6" fillId="0" borderId="0" applyFont="0" applyFill="0" applyBorder="0" applyAlignment="0" applyProtection="0"/>
    <xf numFmtId="9" fontId="6" fillId="0" borderId="0" applyFont="0" applyFill="0" applyBorder="0" applyAlignment="0" applyProtection="0"/>
    <xf numFmtId="0" fontId="5" fillId="0" borderId="0"/>
    <xf numFmtId="165" fontId="5" fillId="0" borderId="0" applyFont="0" applyFill="0" applyBorder="0" applyAlignment="0" applyProtection="0"/>
    <xf numFmtId="0" fontId="26" fillId="0" borderId="0"/>
    <xf numFmtId="0" fontId="4" fillId="0" borderId="0"/>
    <xf numFmtId="0" fontId="3" fillId="0" borderId="0"/>
    <xf numFmtId="165" fontId="3" fillId="0" borderId="0" applyFont="0" applyFill="0" applyBorder="0" applyAlignment="0" applyProtection="0"/>
    <xf numFmtId="166" fontId="2" fillId="0" borderId="0" applyFont="0" applyFill="0" applyBorder="0" applyAlignment="0" applyProtection="0"/>
    <xf numFmtId="0" fontId="2" fillId="0" borderId="0"/>
  </cellStyleXfs>
  <cellXfs count="324">
    <xf numFmtId="0" fontId="0" fillId="0" borderId="0" xfId="0"/>
    <xf numFmtId="0" fontId="33" fillId="0" borderId="0" xfId="0" applyFont="1" applyAlignment="1">
      <alignment vertical="center"/>
    </xf>
    <xf numFmtId="0" fontId="33" fillId="4" borderId="1" xfId="0" applyFont="1" applyFill="1" applyBorder="1" applyAlignment="1">
      <alignment horizontal="center" vertical="center" wrapText="1"/>
    </xf>
    <xf numFmtId="0" fontId="33" fillId="0" borderId="1" xfId="0" applyFont="1" applyBorder="1" applyAlignment="1">
      <alignment horizontal="center" vertical="center" wrapText="1"/>
    </xf>
    <xf numFmtId="0" fontId="33" fillId="0" borderId="1" xfId="0" applyFont="1" applyBorder="1" applyAlignment="1">
      <alignment horizontal="left" vertical="center" wrapText="1"/>
    </xf>
    <xf numFmtId="49" fontId="33" fillId="0" borderId="1" xfId="0" applyNumberFormat="1" applyFont="1" applyBorder="1" applyAlignment="1">
      <alignment horizontal="center" vertical="center" wrapText="1"/>
    </xf>
    <xf numFmtId="0" fontId="33" fillId="0" borderId="0" xfId="0" applyFont="1" applyAlignment="1">
      <alignment wrapText="1"/>
    </xf>
    <xf numFmtId="0" fontId="33" fillId="0" borderId="0" xfId="0" applyFont="1" applyAlignment="1">
      <alignment vertical="center" wrapText="1"/>
    </xf>
    <xf numFmtId="0" fontId="33" fillId="5" borderId="1" xfId="0" applyFont="1" applyFill="1" applyBorder="1" applyAlignment="1">
      <alignment horizontal="center" vertical="center" wrapText="1"/>
    </xf>
    <xf numFmtId="0" fontId="33" fillId="5" borderId="1" xfId="0" applyFont="1" applyFill="1" applyBorder="1" applyAlignment="1">
      <alignment vertical="center" wrapText="1"/>
    </xf>
    <xf numFmtId="0" fontId="33" fillId="0" borderId="1" xfId="0" applyFont="1" applyBorder="1" applyAlignment="1">
      <alignment vertical="center" wrapText="1"/>
    </xf>
    <xf numFmtId="3" fontId="36" fillId="2" borderId="1" xfId="0" applyNumberFormat="1" applyFont="1" applyFill="1" applyBorder="1" applyAlignment="1" applyProtection="1">
      <alignment horizontal="center" vertical="center" wrapText="1"/>
      <protection locked="0"/>
    </xf>
    <xf numFmtId="1" fontId="36" fillId="2" borderId="1" xfId="0" applyNumberFormat="1" applyFont="1" applyFill="1" applyBorder="1" applyAlignment="1" applyProtection="1">
      <alignment horizontal="center" vertical="center" wrapText="1"/>
      <protection locked="0"/>
    </xf>
    <xf numFmtId="0" fontId="33" fillId="7" borderId="1" xfId="0" applyFont="1" applyFill="1" applyBorder="1" applyAlignment="1">
      <alignment horizontal="left" vertical="center" wrapText="1"/>
    </xf>
    <xf numFmtId="9" fontId="33" fillId="7" borderId="1" xfId="0" applyNumberFormat="1" applyFont="1" applyFill="1" applyBorder="1" applyAlignment="1">
      <alignment vertical="center" wrapText="1"/>
    </xf>
    <xf numFmtId="184" fontId="33" fillId="7" borderId="1" xfId="14" applyNumberFormat="1" applyFont="1" applyFill="1" applyBorder="1" applyAlignment="1">
      <alignment horizontal="left" vertical="center" wrapText="1"/>
    </xf>
    <xf numFmtId="0" fontId="33" fillId="8" borderId="1" xfId="0" applyFont="1" applyFill="1" applyBorder="1" applyAlignment="1">
      <alignment horizontal="left" vertical="center" wrapText="1"/>
    </xf>
    <xf numFmtId="9" fontId="33" fillId="8" borderId="1" xfId="0" applyNumberFormat="1" applyFont="1" applyFill="1" applyBorder="1" applyAlignment="1">
      <alignment vertical="center" wrapText="1"/>
    </xf>
    <xf numFmtId="3" fontId="33" fillId="8" borderId="1" xfId="0" applyNumberFormat="1" applyFont="1" applyFill="1" applyBorder="1" applyAlignment="1">
      <alignment horizontal="center" vertical="center" wrapText="1"/>
    </xf>
    <xf numFmtId="3" fontId="36" fillId="9" borderId="1" xfId="0" applyNumberFormat="1" applyFont="1" applyFill="1" applyBorder="1" applyAlignment="1" applyProtection="1">
      <alignment horizontal="center" vertical="center" wrapText="1"/>
      <protection locked="0"/>
    </xf>
    <xf numFmtId="9" fontId="33" fillId="9" borderId="1" xfId="0" applyNumberFormat="1" applyFont="1" applyFill="1" applyBorder="1" applyAlignment="1">
      <alignment horizontal="center" vertical="center" wrapText="1"/>
    </xf>
    <xf numFmtId="3" fontId="33" fillId="9" borderId="1" xfId="0" applyNumberFormat="1" applyFont="1" applyFill="1" applyBorder="1" applyAlignment="1">
      <alignment horizontal="center" vertical="center" wrapText="1"/>
    </xf>
    <xf numFmtId="0" fontId="33" fillId="7" borderId="1" xfId="0" applyFont="1" applyFill="1" applyBorder="1" applyAlignment="1">
      <alignment vertical="center" wrapText="1"/>
    </xf>
    <xf numFmtId="3" fontId="36" fillId="7" borderId="1" xfId="0" applyNumberFormat="1" applyFont="1" applyFill="1" applyBorder="1" applyAlignment="1" applyProtection="1">
      <alignment horizontal="center" vertical="center" wrapText="1"/>
      <protection locked="0"/>
    </xf>
    <xf numFmtId="0" fontId="33" fillId="7" borderId="1" xfId="0" applyFont="1" applyFill="1" applyBorder="1" applyAlignment="1">
      <alignment horizontal="center" vertical="center" wrapText="1"/>
    </xf>
    <xf numFmtId="3" fontId="33" fillId="7" borderId="1" xfId="0" applyNumberFormat="1" applyFont="1" applyFill="1" applyBorder="1" applyAlignment="1">
      <alignment horizontal="center" vertical="center" wrapText="1"/>
    </xf>
    <xf numFmtId="0" fontId="33" fillId="8" borderId="1" xfId="0" applyFont="1" applyFill="1" applyBorder="1" applyAlignment="1">
      <alignment horizontal="center" vertical="center" wrapText="1"/>
    </xf>
    <xf numFmtId="0" fontId="33" fillId="9" borderId="1" xfId="0" applyFont="1" applyFill="1" applyBorder="1" applyAlignment="1">
      <alignment horizontal="center" vertical="center" wrapText="1"/>
    </xf>
    <xf numFmtId="0" fontId="33" fillId="0" borderId="0" xfId="0" applyFont="1" applyAlignment="1">
      <alignment horizontal="center" vertical="center" wrapText="1"/>
    </xf>
    <xf numFmtId="3" fontId="33" fillId="0" borderId="1" xfId="0" applyNumberFormat="1" applyFont="1" applyBorder="1" applyAlignment="1">
      <alignment horizontal="center" vertical="center" wrapText="1"/>
    </xf>
    <xf numFmtId="1" fontId="36" fillId="0" borderId="1" xfId="0" applyNumberFormat="1" applyFont="1" applyBorder="1" applyAlignment="1" applyProtection="1">
      <alignment horizontal="center" vertical="center" wrapText="1"/>
      <protection locked="0"/>
    </xf>
    <xf numFmtId="3" fontId="36" fillId="0" borderId="1" xfId="0" applyNumberFormat="1" applyFont="1" applyBorder="1" applyAlignment="1">
      <alignment horizontal="center" vertical="center" wrapText="1"/>
    </xf>
    <xf numFmtId="181" fontId="33" fillId="7" borderId="1" xfId="14" applyNumberFormat="1" applyFont="1" applyFill="1" applyBorder="1" applyAlignment="1">
      <alignment horizontal="center" vertical="center" wrapText="1"/>
    </xf>
    <xf numFmtId="3" fontId="37" fillId="0" borderId="1" xfId="13" applyNumberFormat="1" applyFont="1" applyFill="1" applyBorder="1" applyAlignment="1" applyProtection="1">
      <alignment horizontal="center" vertical="center" wrapText="1"/>
      <protection locked="0"/>
    </xf>
    <xf numFmtId="0" fontId="33" fillId="0" borderId="0" xfId="0" applyFont="1" applyAlignment="1">
      <alignment horizontal="center" wrapText="1"/>
    </xf>
    <xf numFmtId="0" fontId="38" fillId="3" borderId="1" xfId="32" applyFont="1" applyFill="1" applyBorder="1" applyAlignment="1">
      <alignment horizontal="center" vertical="center" wrapText="1"/>
    </xf>
    <xf numFmtId="168" fontId="38" fillId="3" borderId="1" xfId="32" applyNumberFormat="1" applyFont="1" applyFill="1" applyBorder="1" applyAlignment="1">
      <alignment horizontal="center" vertical="center" wrapText="1"/>
    </xf>
    <xf numFmtId="3" fontId="38" fillId="3" borderId="1" xfId="32" applyNumberFormat="1" applyFont="1" applyFill="1" applyBorder="1" applyAlignment="1">
      <alignment horizontal="center" vertical="center" wrapText="1"/>
    </xf>
    <xf numFmtId="168" fontId="39" fillId="3" borderId="1" xfId="32" applyNumberFormat="1" applyFont="1" applyFill="1" applyBorder="1" applyAlignment="1">
      <alignment horizontal="center" vertical="center" wrapText="1"/>
    </xf>
    <xf numFmtId="0" fontId="32" fillId="4" borderId="8" xfId="0" applyFont="1" applyFill="1" applyBorder="1" applyAlignment="1">
      <alignment horizontal="center" vertical="center" wrapText="1"/>
    </xf>
    <xf numFmtId="49" fontId="32" fillId="4" borderId="1" xfId="0" applyNumberFormat="1" applyFont="1" applyFill="1" applyBorder="1" applyAlignment="1">
      <alignment horizontal="center" vertical="center" wrapText="1"/>
    </xf>
    <xf numFmtId="0" fontId="33" fillId="0" borderId="0" xfId="0" applyFont="1"/>
    <xf numFmtId="0" fontId="33" fillId="5" borderId="1" xfId="0" applyFont="1" applyFill="1" applyBorder="1" applyAlignment="1">
      <alignment horizontal="left" vertical="center" wrapText="1"/>
    </xf>
    <xf numFmtId="3" fontId="34" fillId="8" borderId="1" xfId="0" applyNumberFormat="1" applyFont="1" applyFill="1" applyBorder="1" applyAlignment="1">
      <alignment horizontal="center" vertical="center" wrapText="1"/>
    </xf>
    <xf numFmtId="3" fontId="34" fillId="9" borderId="1" xfId="0" applyNumberFormat="1" applyFont="1" applyFill="1" applyBorder="1" applyAlignment="1">
      <alignment horizontal="center" vertical="center" wrapText="1"/>
    </xf>
    <xf numFmtId="0" fontId="32" fillId="4" borderId="1" xfId="0" applyFont="1" applyFill="1" applyBorder="1" applyAlignment="1">
      <alignment horizontal="center" vertical="center" wrapText="1"/>
    </xf>
    <xf numFmtId="3" fontId="34" fillId="7" borderId="1" xfId="0" applyNumberFormat="1" applyFont="1" applyFill="1" applyBorder="1" applyAlignment="1">
      <alignment horizontal="center" vertical="center" wrapText="1"/>
    </xf>
    <xf numFmtId="0" fontId="32" fillId="0" borderId="0" xfId="0" applyFont="1" applyAlignment="1">
      <alignment horizontal="center" vertical="center" wrapText="1"/>
    </xf>
    <xf numFmtId="0" fontId="40" fillId="0" borderId="0" xfId="0" applyFont="1" applyAlignment="1">
      <alignment vertical="center"/>
    </xf>
    <xf numFmtId="172" fontId="40" fillId="0" borderId="0" xfId="20" applyNumberFormat="1" applyFont="1" applyBorder="1" applyAlignment="1">
      <alignment vertical="center"/>
    </xf>
    <xf numFmtId="0" fontId="42" fillId="0" borderId="0" xfId="0" applyFont="1" applyAlignment="1">
      <alignment vertical="center"/>
    </xf>
    <xf numFmtId="169" fontId="41" fillId="9" borderId="0" xfId="0" applyNumberFormat="1" applyFont="1" applyFill="1" applyAlignment="1">
      <alignment vertical="center"/>
    </xf>
    <xf numFmtId="175" fontId="40" fillId="0" borderId="0" xfId="0" applyNumberFormat="1" applyFont="1" applyAlignment="1">
      <alignment vertical="center"/>
    </xf>
    <xf numFmtId="0" fontId="41" fillId="0" borderId="0" xfId="0" applyFont="1" applyAlignment="1">
      <alignment horizontal="left" vertical="center" wrapText="1"/>
    </xf>
    <xf numFmtId="0" fontId="42" fillId="0" borderId="0" xfId="0" applyFont="1" applyAlignment="1">
      <alignment horizontal="left" vertical="center"/>
    </xf>
    <xf numFmtId="0" fontId="41" fillId="0" borderId="0" xfId="0" applyFont="1" applyAlignment="1">
      <alignment vertical="center"/>
    </xf>
    <xf numFmtId="14" fontId="41" fillId="0" borderId="0" xfId="0" applyNumberFormat="1" applyFont="1" applyAlignment="1">
      <alignment vertical="center"/>
    </xf>
    <xf numFmtId="172" fontId="41" fillId="0" borderId="0" xfId="0" applyNumberFormat="1" applyFont="1" applyAlignment="1">
      <alignment vertical="center"/>
    </xf>
    <xf numFmtId="176" fontId="40" fillId="0" borderId="0" xfId="0" applyNumberFormat="1" applyFont="1" applyAlignment="1">
      <alignment vertical="center"/>
    </xf>
    <xf numFmtId="168" fontId="41" fillId="0" borderId="0" xfId="0" applyNumberFormat="1" applyFont="1" applyAlignment="1">
      <alignment vertical="center"/>
    </xf>
    <xf numFmtId="0" fontId="41" fillId="9" borderId="0" xfId="0" applyFont="1" applyFill="1" applyAlignment="1">
      <alignment vertical="center"/>
    </xf>
    <xf numFmtId="173" fontId="41" fillId="9" borderId="0" xfId="0" applyNumberFormat="1" applyFont="1" applyFill="1" applyAlignment="1">
      <alignment vertical="center"/>
    </xf>
    <xf numFmtId="14" fontId="43" fillId="0" borderId="0" xfId="0" applyNumberFormat="1" applyFont="1" applyAlignment="1">
      <alignment vertical="center"/>
    </xf>
    <xf numFmtId="168" fontId="43" fillId="0" borderId="0" xfId="0" applyNumberFormat="1" applyFont="1" applyAlignment="1">
      <alignment horizontal="center" vertical="center"/>
    </xf>
    <xf numFmtId="173" fontId="40" fillId="0" borderId="0" xfId="0" applyNumberFormat="1" applyFont="1" applyAlignment="1">
      <alignment vertical="center"/>
    </xf>
    <xf numFmtId="18" fontId="43" fillId="0" borderId="0" xfId="0" applyNumberFormat="1" applyFont="1" applyAlignment="1">
      <alignment vertical="center"/>
    </xf>
    <xf numFmtId="0" fontId="40" fillId="0" borderId="0" xfId="0" applyFont="1" applyAlignment="1">
      <alignment horizontal="left" vertical="center" wrapText="1"/>
    </xf>
    <xf numFmtId="177" fontId="40" fillId="0" borderId="0" xfId="0" applyNumberFormat="1" applyFont="1" applyAlignment="1">
      <alignment vertical="center"/>
    </xf>
    <xf numFmtId="169" fontId="41" fillId="0" borderId="0" xfId="0" applyNumberFormat="1" applyFont="1" applyAlignment="1">
      <alignment vertical="center"/>
    </xf>
    <xf numFmtId="0" fontId="40" fillId="0" borderId="0" xfId="0" applyFont="1" applyAlignment="1">
      <alignment vertical="center" wrapText="1"/>
    </xf>
    <xf numFmtId="0" fontId="40" fillId="0" borderId="0" xfId="0" quotePrefix="1" applyFont="1" applyAlignment="1">
      <alignment horizontal="left" vertical="center" wrapText="1"/>
    </xf>
    <xf numFmtId="14" fontId="40" fillId="0" borderId="0" xfId="0" applyNumberFormat="1" applyFont="1" applyAlignment="1">
      <alignment vertical="center"/>
    </xf>
    <xf numFmtId="169" fontId="40" fillId="0" borderId="0" xfId="0" applyNumberFormat="1" applyFont="1" applyAlignment="1">
      <alignment vertical="center"/>
    </xf>
    <xf numFmtId="0" fontId="40" fillId="0" borderId="0" xfId="0" quotePrefix="1" applyFont="1" applyAlignment="1">
      <alignment vertical="center"/>
    </xf>
    <xf numFmtId="0" fontId="35" fillId="0" borderId="0" xfId="0" applyFont="1" applyAlignment="1">
      <alignment vertical="center"/>
    </xf>
    <xf numFmtId="0" fontId="33" fillId="0" borderId="0" xfId="30" applyFont="1" applyAlignment="1">
      <alignment vertical="center" wrapText="1"/>
    </xf>
    <xf numFmtId="17" fontId="33" fillId="0" borderId="0" xfId="30" applyNumberFormat="1" applyFont="1" applyAlignment="1">
      <alignment horizontal="center" vertical="center" wrapText="1"/>
    </xf>
    <xf numFmtId="0" fontId="33" fillId="0" borderId="0" xfId="30" applyFont="1" applyAlignment="1">
      <alignment horizontal="center" vertical="center" wrapText="1"/>
    </xf>
    <xf numFmtId="0" fontId="32" fillId="0" borderId="0" xfId="30" applyFont="1" applyAlignment="1">
      <alignment horizontal="center" vertical="center" wrapText="1"/>
    </xf>
    <xf numFmtId="0" fontId="32" fillId="4" borderId="1" xfId="30" applyFont="1" applyFill="1" applyBorder="1" applyAlignment="1">
      <alignment horizontal="center" vertical="center" wrapText="1"/>
    </xf>
    <xf numFmtId="170" fontId="33" fillId="0" borderId="1" xfId="32" applyNumberFormat="1" applyFont="1" applyBorder="1" applyAlignment="1">
      <alignment horizontal="center" vertical="center" wrapText="1"/>
    </xf>
    <xf numFmtId="0" fontId="33" fillId="0" borderId="0" xfId="30" applyFont="1" applyAlignment="1">
      <alignment horizontal="left" vertical="center" wrapText="1"/>
    </xf>
    <xf numFmtId="17" fontId="32" fillId="4" borderId="1" xfId="30" applyNumberFormat="1" applyFont="1" applyFill="1" applyBorder="1" applyAlignment="1">
      <alignment horizontal="center" vertical="center" wrapText="1"/>
    </xf>
    <xf numFmtId="0" fontId="32" fillId="4" borderId="1" xfId="30" applyFont="1" applyFill="1" applyBorder="1" applyAlignment="1">
      <alignment horizontal="right" vertical="center" wrapText="1"/>
    </xf>
    <xf numFmtId="0" fontId="32" fillId="4" borderId="5" xfId="30" applyFont="1" applyFill="1" applyBorder="1" applyAlignment="1">
      <alignment horizontal="center" vertical="center" wrapText="1"/>
    </xf>
    <xf numFmtId="17" fontId="32" fillId="4" borderId="5" xfId="30" applyNumberFormat="1" applyFont="1" applyFill="1" applyBorder="1" applyAlignment="1">
      <alignment horizontal="center" vertical="center" wrapText="1"/>
    </xf>
    <xf numFmtId="0" fontId="33" fillId="0" borderId="5" xfId="0" applyFont="1" applyBorder="1" applyAlignment="1">
      <alignment horizontal="center" vertical="center" wrapText="1"/>
    </xf>
    <xf numFmtId="0" fontId="33" fillId="0" borderId="1" xfId="32" applyFont="1" applyBorder="1" applyAlignment="1">
      <alignment horizontal="left" vertical="center" wrapText="1"/>
    </xf>
    <xf numFmtId="17" fontId="33" fillId="5" borderId="1" xfId="32" applyNumberFormat="1" applyFont="1" applyFill="1" applyBorder="1" applyAlignment="1">
      <alignment horizontal="center" vertical="center" wrapText="1"/>
    </xf>
    <xf numFmtId="169" fontId="33" fillId="0" borderId="1" xfId="32" applyNumberFormat="1" applyFont="1" applyBorder="1" applyAlignment="1">
      <alignment horizontal="center" vertical="center" wrapText="1"/>
    </xf>
    <xf numFmtId="169" fontId="33" fillId="0" borderId="1" xfId="32" applyNumberFormat="1" applyFont="1" applyBorder="1" applyAlignment="1">
      <alignment vertical="center" wrapText="1"/>
    </xf>
    <xf numFmtId="180" fontId="33" fillId="0" borderId="1" xfId="32" applyNumberFormat="1" applyFont="1" applyBorder="1" applyAlignment="1">
      <alignment vertical="center" wrapText="1"/>
    </xf>
    <xf numFmtId="9" fontId="33" fillId="0" borderId="1" xfId="49" applyFont="1" applyFill="1" applyBorder="1" applyAlignment="1">
      <alignment horizontal="center" vertical="center" wrapText="1"/>
    </xf>
    <xf numFmtId="167" fontId="33" fillId="0" borderId="0" xfId="14" applyFont="1" applyFill="1" applyBorder="1" applyAlignment="1">
      <alignment horizontal="center" vertical="center" wrapText="1"/>
    </xf>
    <xf numFmtId="180" fontId="32" fillId="4" borderId="1" xfId="30" applyNumberFormat="1" applyFont="1" applyFill="1" applyBorder="1" applyAlignment="1">
      <alignment vertical="center" wrapText="1"/>
    </xf>
    <xf numFmtId="180" fontId="32" fillId="4" borderId="1" xfId="30" applyNumberFormat="1" applyFont="1" applyFill="1" applyBorder="1" applyAlignment="1">
      <alignment horizontal="center" vertical="center" wrapText="1"/>
    </xf>
    <xf numFmtId="0" fontId="33" fillId="0" borderId="1" xfId="30" applyFont="1" applyBorder="1" applyAlignment="1">
      <alignment horizontal="left" vertical="center" wrapText="1"/>
    </xf>
    <xf numFmtId="181" fontId="45" fillId="0" borderId="0" xfId="14" applyNumberFormat="1" applyFont="1" applyFill="1" applyAlignment="1">
      <alignment horizontal="center" vertical="center" wrapText="1"/>
    </xf>
    <xf numFmtId="0" fontId="44" fillId="11" borderId="1" xfId="0" applyFont="1" applyFill="1" applyBorder="1" applyAlignment="1">
      <alignment vertical="center"/>
    </xf>
    <xf numFmtId="173" fontId="41" fillId="9" borderId="1" xfId="0" applyNumberFormat="1" applyFont="1" applyFill="1" applyBorder="1" applyAlignment="1">
      <alignment horizontal="center" vertical="center"/>
    </xf>
    <xf numFmtId="3" fontId="27" fillId="0" borderId="1" xfId="13" applyNumberFormat="1" applyFill="1" applyBorder="1" applyAlignment="1" applyProtection="1">
      <alignment horizontal="center" vertical="center" wrapText="1"/>
      <protection locked="0"/>
    </xf>
    <xf numFmtId="0" fontId="38" fillId="0" borderId="0" xfId="0" applyFont="1" applyAlignment="1">
      <alignment vertical="center"/>
    </xf>
    <xf numFmtId="0" fontId="38" fillId="0" borderId="0" xfId="0" applyFont="1" applyAlignment="1">
      <alignment horizontal="center" vertical="center"/>
    </xf>
    <xf numFmtId="0" fontId="48" fillId="0" borderId="0" xfId="0" applyFont="1" applyAlignment="1">
      <alignment vertical="center"/>
    </xf>
    <xf numFmtId="0" fontId="49" fillId="6" borderId="1" xfId="0" applyFont="1" applyFill="1" applyBorder="1" applyAlignment="1">
      <alignment horizontal="center" vertical="center"/>
    </xf>
    <xf numFmtId="0" fontId="49" fillId="6" borderId="1" xfId="0" applyFont="1" applyFill="1" applyBorder="1" applyAlignment="1">
      <alignment horizontal="center" vertical="center" wrapText="1"/>
    </xf>
    <xf numFmtId="0" fontId="48" fillId="6" borderId="1" xfId="0" applyFont="1" applyFill="1" applyBorder="1" applyAlignment="1">
      <alignment horizontal="center" vertical="center"/>
    </xf>
    <xf numFmtId="0" fontId="49" fillId="0" borderId="0" xfId="0" applyFont="1" applyAlignment="1">
      <alignment horizontal="center" vertical="center"/>
    </xf>
    <xf numFmtId="0" fontId="49" fillId="0" borderId="0" xfId="0" applyFont="1" applyAlignment="1">
      <alignment vertical="center"/>
    </xf>
    <xf numFmtId="0" fontId="48" fillId="0" borderId="0" xfId="0" applyFont="1" applyAlignment="1">
      <alignment horizontal="left" vertical="center" wrapText="1"/>
    </xf>
    <xf numFmtId="0" fontId="48" fillId="0" borderId="0" xfId="0" applyFont="1" applyAlignment="1">
      <alignment horizontal="left" vertical="center"/>
    </xf>
    <xf numFmtId="0" fontId="49" fillId="0" borderId="0" xfId="0" applyFont="1" applyAlignment="1">
      <alignment horizontal="left" vertical="top"/>
    </xf>
    <xf numFmtId="0" fontId="50" fillId="0" borderId="0" xfId="0" applyFont="1" applyAlignment="1">
      <alignment vertical="center"/>
    </xf>
    <xf numFmtId="0" fontId="44" fillId="0" borderId="0" xfId="0" applyFont="1" applyAlignment="1">
      <alignment vertical="center"/>
    </xf>
    <xf numFmtId="0" fontId="41" fillId="11" borderId="0" xfId="0" applyFont="1" applyFill="1" applyAlignment="1">
      <alignment vertical="center" wrapText="1"/>
    </xf>
    <xf numFmtId="0" fontId="41" fillId="11" borderId="0" xfId="0" applyFont="1" applyFill="1" applyAlignment="1">
      <alignment horizontal="left" vertical="center" wrapText="1"/>
    </xf>
    <xf numFmtId="167" fontId="33" fillId="0" borderId="0" xfId="30" applyNumberFormat="1" applyFont="1" applyAlignment="1">
      <alignment horizontal="center" vertical="center" wrapText="1"/>
    </xf>
    <xf numFmtId="0" fontId="50" fillId="0" borderId="0" xfId="0" applyFont="1" applyAlignment="1">
      <alignment horizontal="left" vertical="center"/>
    </xf>
    <xf numFmtId="0" fontId="50" fillId="0" borderId="0" xfId="0" applyFont="1" applyAlignment="1">
      <alignment horizontal="left" vertical="center" wrapText="1"/>
    </xf>
    <xf numFmtId="0" fontId="51" fillId="0" borderId="0" xfId="0" applyFont="1" applyAlignment="1">
      <alignment vertical="center"/>
    </xf>
    <xf numFmtId="0" fontId="33" fillId="0" borderId="1" xfId="0" applyFont="1" applyBorder="1" applyAlignment="1">
      <alignment horizontal="justify" vertical="center" wrapText="1"/>
    </xf>
    <xf numFmtId="177" fontId="33" fillId="0" borderId="0" xfId="30" applyNumberFormat="1" applyFont="1" applyAlignment="1">
      <alignment vertical="center" wrapText="1"/>
    </xf>
    <xf numFmtId="3" fontId="33" fillId="8" borderId="1" xfId="0" applyNumberFormat="1" applyFont="1" applyFill="1" applyBorder="1" applyAlignment="1">
      <alignment horizontal="left" vertical="center" wrapText="1"/>
    </xf>
    <xf numFmtId="0" fontId="33" fillId="0" borderId="3" xfId="0" applyFont="1" applyBorder="1" applyAlignment="1">
      <alignment horizontal="center" vertical="center" wrapText="1"/>
    </xf>
    <xf numFmtId="180" fontId="32" fillId="15" borderId="1" xfId="30" applyNumberFormat="1" applyFont="1" applyFill="1" applyBorder="1" applyAlignment="1">
      <alignment horizontal="center" vertical="center" wrapText="1"/>
    </xf>
    <xf numFmtId="180" fontId="32" fillId="16" borderId="1" xfId="30" applyNumberFormat="1" applyFont="1" applyFill="1" applyBorder="1" applyAlignment="1">
      <alignment horizontal="center" vertical="center" wrapText="1"/>
    </xf>
    <xf numFmtId="0" fontId="32" fillId="16" borderId="1" xfId="30" applyFont="1" applyFill="1" applyBorder="1" applyAlignment="1">
      <alignment vertical="center" wrapText="1"/>
    </xf>
    <xf numFmtId="0" fontId="32" fillId="17" borderId="1" xfId="30" applyFont="1" applyFill="1" applyBorder="1" applyAlignment="1">
      <alignment vertical="center" wrapText="1"/>
    </xf>
    <xf numFmtId="0" fontId="32" fillId="15" borderId="1" xfId="30" applyFont="1" applyFill="1" applyBorder="1" applyAlignment="1">
      <alignment vertical="center" wrapText="1"/>
    </xf>
    <xf numFmtId="180" fontId="32" fillId="17" borderId="1" xfId="30" applyNumberFormat="1" applyFont="1" applyFill="1" applyBorder="1" applyAlignment="1">
      <alignment horizontal="center" vertical="center" wrapText="1"/>
    </xf>
    <xf numFmtId="0" fontId="33" fillId="5" borderId="1" xfId="0" applyFont="1" applyFill="1" applyBorder="1" applyAlignment="1">
      <alignment horizontal="justify" vertical="center" wrapText="1"/>
    </xf>
    <xf numFmtId="9" fontId="33" fillId="0" borderId="0" xfId="0" applyNumberFormat="1" applyFont="1" applyAlignment="1">
      <alignment wrapText="1"/>
    </xf>
    <xf numFmtId="0" fontId="57" fillId="0" borderId="1" xfId="0" applyFont="1" applyBorder="1" applyAlignment="1">
      <alignment horizontal="left" vertical="center" wrapText="1"/>
    </xf>
    <xf numFmtId="180" fontId="33" fillId="0" borderId="5" xfId="32" applyNumberFormat="1" applyFont="1" applyBorder="1" applyAlignment="1">
      <alignment vertical="center" wrapText="1"/>
    </xf>
    <xf numFmtId="0" fontId="52" fillId="4" borderId="12" xfId="0" applyFont="1" applyFill="1" applyBorder="1" applyAlignment="1">
      <alignment horizontal="center" vertical="center" wrapText="1"/>
    </xf>
    <xf numFmtId="0" fontId="61" fillId="0" borderId="0" xfId="0" applyFont="1"/>
    <xf numFmtId="0" fontId="35" fillId="0" borderId="1" xfId="0" applyFont="1" applyBorder="1" applyAlignment="1">
      <alignment horizontal="left" vertical="center" wrapText="1"/>
    </xf>
    <xf numFmtId="2" fontId="33" fillId="0" borderId="0" xfId="49" applyNumberFormat="1" applyFont="1" applyFill="1" applyAlignment="1">
      <alignment vertical="center" wrapText="1"/>
    </xf>
    <xf numFmtId="2" fontId="33" fillId="0" borderId="0" xfId="30" applyNumberFormat="1" applyFont="1" applyAlignment="1">
      <alignment vertical="center" wrapText="1"/>
    </xf>
    <xf numFmtId="180" fontId="32" fillId="14" borderId="1" xfId="30" applyNumberFormat="1" applyFont="1" applyFill="1" applyBorder="1" applyAlignment="1">
      <alignment horizontal="center" vertical="center" wrapText="1"/>
    </xf>
    <xf numFmtId="0" fontId="32" fillId="14" borderId="1" xfId="30" applyFont="1" applyFill="1" applyBorder="1" applyAlignment="1">
      <alignment vertical="center" wrapText="1"/>
    </xf>
    <xf numFmtId="0" fontId="33" fillId="22" borderId="5" xfId="0" applyFont="1" applyFill="1" applyBorder="1" applyAlignment="1">
      <alignment horizontal="justify" vertical="center" wrapText="1"/>
    </xf>
    <xf numFmtId="0" fontId="66" fillId="24" borderId="1" xfId="30" applyFont="1" applyFill="1" applyBorder="1" applyAlignment="1">
      <alignment horizontal="right" vertical="center" wrapText="1"/>
    </xf>
    <xf numFmtId="0" fontId="66" fillId="24" borderId="1" xfId="30" applyFont="1" applyFill="1" applyBorder="1" applyAlignment="1">
      <alignment vertical="center" wrapText="1"/>
    </xf>
    <xf numFmtId="15" fontId="67" fillId="25" borderId="1" xfId="30" applyNumberFormat="1" applyFont="1" applyFill="1" applyBorder="1" applyAlignment="1">
      <alignment horizontal="center" vertical="center" wrapText="1"/>
    </xf>
    <xf numFmtId="17" fontId="68" fillId="4" borderId="1" xfId="30" applyNumberFormat="1" applyFont="1" applyFill="1" applyBorder="1" applyAlignment="1">
      <alignment horizontal="center" vertical="center" wrapText="1"/>
    </xf>
    <xf numFmtId="0" fontId="44" fillId="0" borderId="17" xfId="30" applyFont="1" applyBorder="1" applyAlignment="1">
      <alignment vertical="center" wrapText="1"/>
    </xf>
    <xf numFmtId="0" fontId="44" fillId="0" borderId="0" xfId="30" applyFont="1" applyAlignment="1">
      <alignment vertical="center" wrapText="1"/>
    </xf>
    <xf numFmtId="177" fontId="33" fillId="0" borderId="0" xfId="30" applyNumberFormat="1" applyFont="1" applyAlignment="1">
      <alignment horizontal="center" vertical="center" wrapText="1"/>
    </xf>
    <xf numFmtId="180" fontId="32" fillId="4" borderId="0" xfId="30" applyNumberFormat="1" applyFont="1" applyFill="1" applyAlignment="1">
      <alignment horizontal="center" vertical="center" wrapText="1"/>
    </xf>
    <xf numFmtId="0" fontId="66" fillId="24" borderId="0" xfId="0" applyFont="1" applyFill="1" applyAlignment="1">
      <alignment horizontal="center" vertical="center" wrapText="1"/>
    </xf>
    <xf numFmtId="0" fontId="66" fillId="24" borderId="8" xfId="0" applyFont="1" applyFill="1" applyBorder="1" applyAlignment="1">
      <alignment horizontal="left" vertical="center" wrapText="1"/>
    </xf>
    <xf numFmtId="0" fontId="35" fillId="0" borderId="1" xfId="0" applyFont="1" applyBorder="1" applyAlignment="1">
      <alignment horizontal="center" vertical="center" wrapText="1"/>
    </xf>
    <xf numFmtId="0" fontId="69" fillId="24" borderId="1" xfId="30" applyFont="1" applyFill="1" applyBorder="1" applyAlignment="1">
      <alignment horizontal="center" vertical="center" wrapText="1"/>
    </xf>
    <xf numFmtId="0" fontId="33" fillId="0" borderId="5" xfId="32" applyFont="1" applyBorder="1" applyAlignment="1">
      <alignment horizontal="center" vertical="center" wrapText="1"/>
    </xf>
    <xf numFmtId="166" fontId="72" fillId="0" borderId="0" xfId="219" applyFont="1"/>
    <xf numFmtId="0" fontId="2" fillId="0" borderId="0" xfId="220"/>
    <xf numFmtId="9" fontId="2" fillId="0" borderId="0" xfId="220" applyNumberFormat="1"/>
    <xf numFmtId="166" fontId="0" fillId="0" borderId="0" xfId="219" applyFont="1"/>
    <xf numFmtId="0" fontId="72" fillId="0" borderId="0" xfId="220" applyFont="1"/>
    <xf numFmtId="14" fontId="0" fillId="0" borderId="0" xfId="219" applyNumberFormat="1" applyFont="1"/>
    <xf numFmtId="0" fontId="73" fillId="0" borderId="0" xfId="220" applyFont="1"/>
    <xf numFmtId="166" fontId="72" fillId="11" borderId="0" xfId="219" applyFont="1" applyFill="1"/>
    <xf numFmtId="43" fontId="2" fillId="0" borderId="0" xfId="220" applyNumberFormat="1"/>
    <xf numFmtId="166" fontId="74" fillId="0" borderId="0" xfId="219" applyFont="1"/>
    <xf numFmtId="43" fontId="72" fillId="0" borderId="0" xfId="220" applyNumberFormat="1" applyFont="1"/>
    <xf numFmtId="0" fontId="75" fillId="0" borderId="0" xfId="220" applyFont="1"/>
    <xf numFmtId="166" fontId="75" fillId="0" borderId="0" xfId="219" applyFont="1"/>
    <xf numFmtId="166" fontId="72" fillId="0" borderId="0" xfId="219" applyFont="1" applyFill="1" applyAlignment="1">
      <alignment horizontal="right"/>
    </xf>
    <xf numFmtId="166" fontId="0" fillId="0" borderId="0" xfId="219" applyFont="1" applyFill="1"/>
    <xf numFmtId="0" fontId="72" fillId="0" borderId="0" xfId="220" applyFont="1" applyAlignment="1">
      <alignment horizontal="center" vertical="center"/>
    </xf>
    <xf numFmtId="166" fontId="26" fillId="0" borderId="0" xfId="219" applyFont="1"/>
    <xf numFmtId="0" fontId="48" fillId="25" borderId="1" xfId="30" applyFont="1" applyFill="1" applyBorder="1" applyAlignment="1">
      <alignment horizontal="center" vertical="center" wrapText="1"/>
    </xf>
    <xf numFmtId="3" fontId="79" fillId="0" borderId="1" xfId="0" applyNumberFormat="1" applyFont="1" applyBorder="1" applyAlignment="1">
      <alignment horizontal="center" vertical="center"/>
    </xf>
    <xf numFmtId="0" fontId="26" fillId="0" borderId="0" xfId="215"/>
    <xf numFmtId="0" fontId="74" fillId="0" borderId="0" xfId="215" applyFont="1"/>
    <xf numFmtId="0" fontId="74" fillId="17" borderId="1" xfId="215" applyFont="1" applyFill="1" applyBorder="1" applyAlignment="1">
      <alignment horizontal="center" vertical="center" wrapText="1"/>
    </xf>
    <xf numFmtId="0" fontId="74" fillId="26" borderId="1" xfId="215" applyFont="1" applyFill="1" applyBorder="1" applyAlignment="1">
      <alignment horizontal="center" vertical="center" wrapText="1"/>
    </xf>
    <xf numFmtId="0" fontId="74" fillId="26" borderId="8" xfId="215" applyFont="1" applyFill="1" applyBorder="1" applyAlignment="1">
      <alignment horizontal="center" vertical="center" wrapText="1"/>
    </xf>
    <xf numFmtId="0" fontId="83" fillId="0" borderId="1" xfId="215" applyFont="1" applyBorder="1" applyAlignment="1">
      <alignment horizontal="justify" vertical="center" wrapText="1"/>
    </xf>
    <xf numFmtId="0" fontId="26" fillId="0" borderId="1" xfId="215" applyBorder="1" applyAlignment="1">
      <alignment horizontal="center" vertical="center"/>
    </xf>
    <xf numFmtId="0" fontId="26" fillId="0" borderId="8" xfId="215" applyBorder="1" applyAlignment="1">
      <alignment horizontal="center" vertical="center"/>
    </xf>
    <xf numFmtId="0" fontId="81" fillId="0" borderId="1" xfId="215" applyFont="1" applyBorder="1" applyAlignment="1">
      <alignment horizontal="center" wrapText="1"/>
    </xf>
    <xf numFmtId="0" fontId="81" fillId="0" borderId="8" xfId="215" applyFont="1" applyBorder="1" applyAlignment="1">
      <alignment horizontal="center" vertical="center"/>
    </xf>
    <xf numFmtId="0" fontId="81" fillId="0" borderId="1" xfId="215" applyFont="1" applyBorder="1" applyAlignment="1">
      <alignment horizontal="center" vertical="center"/>
    </xf>
    <xf numFmtId="0" fontId="26" fillId="13" borderId="1" xfId="215" applyFill="1" applyBorder="1" applyAlignment="1">
      <alignment horizontal="center" vertical="center" wrapText="1"/>
    </xf>
    <xf numFmtId="0" fontId="85" fillId="0" borderId="1" xfId="215" applyFont="1" applyBorder="1" applyAlignment="1">
      <alignment horizontal="center" vertical="center"/>
    </xf>
    <xf numFmtId="0" fontId="26" fillId="4" borderId="1" xfId="215" applyFill="1" applyBorder="1" applyAlignment="1">
      <alignment wrapText="1"/>
    </xf>
    <xf numFmtId="0" fontId="26" fillId="0" borderId="1" xfId="215" applyBorder="1"/>
    <xf numFmtId="0" fontId="74" fillId="27" borderId="1" xfId="215" applyFont="1" applyFill="1" applyBorder="1" applyAlignment="1">
      <alignment horizontal="center" vertical="center" wrapText="1"/>
    </xf>
    <xf numFmtId="0" fontId="85" fillId="0" borderId="0" xfId="215" applyFont="1"/>
    <xf numFmtId="0" fontId="86" fillId="26" borderId="1" xfId="215" applyFont="1" applyFill="1" applyBorder="1" applyAlignment="1">
      <alignment horizontal="center" vertical="center"/>
    </xf>
    <xf numFmtId="0" fontId="86" fillId="26" borderId="8" xfId="215" applyFont="1" applyFill="1" applyBorder="1" applyAlignment="1">
      <alignment horizontal="center" vertical="center"/>
    </xf>
    <xf numFmtId="184" fontId="33" fillId="7" borderId="1" xfId="14" applyNumberFormat="1" applyFont="1" applyFill="1" applyBorder="1" applyAlignment="1">
      <alignment horizontal="center" vertical="center" wrapText="1"/>
    </xf>
    <xf numFmtId="0" fontId="1" fillId="0" borderId="0" xfId="220" applyFont="1"/>
    <xf numFmtId="191" fontId="52" fillId="0" borderId="1" xfId="7" applyNumberFormat="1" applyFont="1" applyFill="1" applyBorder="1" applyAlignment="1">
      <alignment horizontal="center" vertical="center" wrapText="1"/>
    </xf>
    <xf numFmtId="0" fontId="31" fillId="0" borderId="0" xfId="0" applyFont="1" applyAlignment="1">
      <alignment vertical="center" wrapText="1"/>
    </xf>
    <xf numFmtId="179" fontId="0" fillId="5" borderId="1" xfId="0" applyNumberFormat="1" applyFill="1" applyBorder="1" applyAlignment="1">
      <alignment vertical="center"/>
    </xf>
    <xf numFmtId="179" fontId="26" fillId="5" borderId="1" xfId="0" applyNumberFormat="1" applyFont="1" applyFill="1" applyBorder="1" applyAlignment="1">
      <alignment vertical="center"/>
    </xf>
    <xf numFmtId="0" fontId="32" fillId="5" borderId="0" xfId="30" applyFont="1" applyFill="1" applyAlignment="1">
      <alignment vertical="center" wrapText="1"/>
    </xf>
    <xf numFmtId="0" fontId="33" fillId="5" borderId="8" xfId="0" applyFont="1" applyFill="1" applyBorder="1" applyAlignment="1">
      <alignment horizontal="justify" vertical="center" wrapText="1"/>
    </xf>
    <xf numFmtId="179" fontId="88" fillId="0" borderId="1" xfId="0" applyNumberFormat="1" applyFont="1" applyBorder="1" applyAlignment="1">
      <alignment horizontal="center" vertical="center"/>
    </xf>
    <xf numFmtId="0" fontId="26" fillId="0" borderId="1" xfId="0" applyFont="1" applyBorder="1" applyAlignment="1">
      <alignment horizontal="center" vertical="center" wrapText="1"/>
    </xf>
    <xf numFmtId="0" fontId="89" fillId="5" borderId="18" xfId="0" applyFont="1" applyFill="1" applyBorder="1" applyAlignment="1">
      <alignment horizontal="left" vertical="center"/>
    </xf>
    <xf numFmtId="179" fontId="89" fillId="5" borderId="19" xfId="0" applyNumberFormat="1" applyFont="1" applyFill="1" applyBorder="1" applyAlignment="1">
      <alignment horizontal="left" vertical="center" wrapText="1"/>
    </xf>
    <xf numFmtId="0" fontId="89" fillId="5" borderId="20" xfId="0" applyFont="1" applyFill="1" applyBorder="1" applyAlignment="1">
      <alignment horizontal="left" vertical="center"/>
    </xf>
    <xf numFmtId="2" fontId="89" fillId="5" borderId="21" xfId="0" applyNumberFormat="1" applyFont="1" applyFill="1" applyBorder="1" applyAlignment="1">
      <alignment horizontal="left" vertical="center"/>
    </xf>
    <xf numFmtId="192" fontId="89" fillId="5" borderId="21" xfId="0" applyNumberFormat="1" applyFont="1" applyFill="1" applyBorder="1" applyAlignment="1">
      <alignment horizontal="left" vertical="center"/>
    </xf>
    <xf numFmtId="0" fontId="89" fillId="5" borderId="20" xfId="0" applyFont="1" applyFill="1" applyBorder="1" applyAlignment="1">
      <alignment horizontal="left" vertical="center" wrapText="1"/>
    </xf>
    <xf numFmtId="0" fontId="90" fillId="28" borderId="22" xfId="0" applyFont="1" applyFill="1" applyBorder="1" applyAlignment="1">
      <alignment horizontal="left" vertical="center" wrapText="1"/>
    </xf>
    <xf numFmtId="0" fontId="90" fillId="28" borderId="23" xfId="0" applyFont="1" applyFill="1" applyBorder="1" applyAlignment="1">
      <alignment horizontal="left" vertical="center" wrapText="1"/>
    </xf>
    <xf numFmtId="179" fontId="26" fillId="0" borderId="1" xfId="0" applyNumberFormat="1" applyFont="1" applyBorder="1" applyAlignment="1">
      <alignment vertical="center"/>
    </xf>
    <xf numFmtId="179" fontId="26" fillId="0" borderId="1" xfId="0" applyNumberFormat="1" applyFont="1" applyBorder="1" applyAlignment="1">
      <alignment horizontal="center" vertical="center"/>
    </xf>
    <xf numFmtId="180" fontId="76" fillId="0" borderId="1" xfId="32" applyNumberFormat="1" applyFont="1" applyBorder="1" applyAlignment="1">
      <alignment vertical="center"/>
    </xf>
    <xf numFmtId="180" fontId="33" fillId="5" borderId="1" xfId="32" applyNumberFormat="1" applyFont="1" applyFill="1" applyBorder="1" applyAlignment="1">
      <alignment vertical="center" wrapText="1"/>
    </xf>
    <xf numFmtId="14" fontId="33" fillId="5" borderId="1" xfId="32" applyNumberFormat="1" applyFont="1" applyFill="1" applyBorder="1" applyAlignment="1">
      <alignment horizontal="center" vertical="center" wrapText="1"/>
    </xf>
    <xf numFmtId="0" fontId="31" fillId="0" borderId="1" xfId="0" applyFont="1" applyBorder="1" applyAlignment="1">
      <alignment horizontal="left" vertical="center" wrapText="1"/>
    </xf>
    <xf numFmtId="0" fontId="31" fillId="0" borderId="1" xfId="0" applyFont="1" applyBorder="1" applyAlignment="1">
      <alignment vertical="center" wrapText="1"/>
    </xf>
    <xf numFmtId="0" fontId="31" fillId="0" borderId="1" xfId="0" applyFont="1" applyBorder="1" applyAlignment="1">
      <alignment horizontal="center" vertical="center" wrapText="1"/>
    </xf>
    <xf numFmtId="0" fontId="92" fillId="0" borderId="0" xfId="0" applyFont="1" applyAlignment="1">
      <alignment vertical="center" wrapText="1"/>
    </xf>
    <xf numFmtId="179" fontId="33" fillId="0" borderId="0" xfId="30" applyNumberFormat="1" applyFont="1" applyAlignment="1">
      <alignment horizontal="center" vertical="center" wrapText="1"/>
    </xf>
    <xf numFmtId="179" fontId="33" fillId="0" borderId="0" xfId="30" applyNumberFormat="1" applyFont="1" applyAlignment="1">
      <alignment vertical="center" wrapText="1"/>
    </xf>
    <xf numFmtId="0" fontId="33" fillId="0" borderId="1" xfId="30" applyFont="1" applyBorder="1" applyAlignment="1">
      <alignment horizontal="center" vertical="center" wrapText="1"/>
    </xf>
    <xf numFmtId="179" fontId="26" fillId="0" borderId="1" xfId="0" applyNumberFormat="1" applyFont="1" applyBorder="1" applyAlignment="1">
      <alignment horizontal="center" vertical="center" wrapText="1"/>
    </xf>
    <xf numFmtId="3" fontId="95" fillId="0" borderId="1" xfId="0" applyNumberFormat="1" applyFont="1" applyBorder="1" applyAlignment="1">
      <alignment horizontal="center" vertical="center"/>
    </xf>
    <xf numFmtId="0" fontId="40" fillId="0" borderId="0" xfId="0" applyFont="1" applyAlignment="1">
      <alignment vertical="center" wrapText="1"/>
    </xf>
    <xf numFmtId="0" fontId="41" fillId="12" borderId="0" xfId="0" applyFont="1" applyFill="1" applyAlignment="1">
      <alignment horizontal="center" vertical="center" wrapText="1"/>
    </xf>
    <xf numFmtId="0" fontId="41" fillId="12" borderId="0" xfId="0" applyFont="1" applyFill="1" applyAlignment="1">
      <alignment horizontal="center" vertical="center"/>
    </xf>
    <xf numFmtId="0" fontId="41" fillId="12" borderId="0" xfId="0" applyFont="1" applyFill="1" applyAlignment="1">
      <alignment horizontal="left" vertical="center" wrapText="1"/>
    </xf>
    <xf numFmtId="0" fontId="41" fillId="12" borderId="0" xfId="0" applyFont="1" applyFill="1" applyAlignment="1">
      <alignment horizontal="left" vertical="center"/>
    </xf>
    <xf numFmtId="0" fontId="40" fillId="23" borderId="0" xfId="0" applyFont="1" applyFill="1" applyAlignment="1">
      <alignment horizontal="left" vertical="center" wrapText="1"/>
    </xf>
    <xf numFmtId="0" fontId="40" fillId="0" borderId="0" xfId="0" applyFont="1" applyAlignment="1">
      <alignment horizontal="left" vertical="center" wrapText="1"/>
    </xf>
    <xf numFmtId="0" fontId="41" fillId="10" borderId="9" xfId="0" applyFont="1" applyFill="1" applyBorder="1" applyAlignment="1">
      <alignment horizontal="center" vertical="center"/>
    </xf>
    <xf numFmtId="0" fontId="41" fillId="10" borderId="2" xfId="0" applyFont="1" applyFill="1" applyBorder="1" applyAlignment="1">
      <alignment horizontal="center" vertical="center"/>
    </xf>
    <xf numFmtId="0" fontId="46" fillId="0" borderId="14" xfId="0" applyFont="1" applyBorder="1" applyAlignment="1">
      <alignment horizontal="left" vertical="center" wrapText="1"/>
    </xf>
    <xf numFmtId="0" fontId="46" fillId="0" borderId="15" xfId="0" applyFont="1" applyBorder="1" applyAlignment="1">
      <alignment horizontal="left" vertical="center" wrapText="1"/>
    </xf>
    <xf numFmtId="0" fontId="46" fillId="0" borderId="16" xfId="0" applyFont="1" applyBorder="1" applyAlignment="1">
      <alignment horizontal="left" vertical="center" wrapText="1"/>
    </xf>
    <xf numFmtId="0" fontId="46" fillId="0" borderId="13" xfId="0" applyFont="1" applyBorder="1" applyAlignment="1">
      <alignment horizontal="left" vertical="center" wrapText="1"/>
    </xf>
    <xf numFmtId="0" fontId="47" fillId="0" borderId="16" xfId="0" applyFont="1" applyBorder="1" applyAlignment="1">
      <alignment horizontal="left" vertical="center"/>
    </xf>
    <xf numFmtId="0" fontId="47" fillId="0" borderId="13" xfId="0" applyFont="1" applyBorder="1" applyAlignment="1">
      <alignment horizontal="left" vertical="center"/>
    </xf>
    <xf numFmtId="0" fontId="47" fillId="0" borderId="16" xfId="0" applyFont="1" applyBorder="1" applyAlignment="1">
      <alignment horizontal="left"/>
    </xf>
    <xf numFmtId="0" fontId="47" fillId="0" borderId="13" xfId="0" applyFont="1" applyBorder="1" applyAlignment="1">
      <alignment horizontal="left"/>
    </xf>
    <xf numFmtId="0" fontId="31" fillId="0" borderId="16" xfId="0" applyFont="1" applyBorder="1" applyAlignment="1">
      <alignment horizontal="left"/>
    </xf>
    <xf numFmtId="0" fontId="31" fillId="0" borderId="13" xfId="0" applyFont="1" applyBorder="1" applyAlignment="1">
      <alignment horizontal="left"/>
    </xf>
    <xf numFmtId="0" fontId="32" fillId="4" borderId="1" xfId="0" applyFont="1" applyFill="1" applyBorder="1" applyAlignment="1">
      <alignment horizontal="center" vertical="center" wrapText="1"/>
    </xf>
    <xf numFmtId="0" fontId="32" fillId="7" borderId="1" xfId="0" applyFont="1" applyFill="1" applyBorder="1" applyAlignment="1">
      <alignment horizontal="center" vertical="center" wrapText="1"/>
    </xf>
    <xf numFmtId="0" fontId="32" fillId="8" borderId="1" xfId="0" applyFont="1" applyFill="1" applyBorder="1" applyAlignment="1">
      <alignment horizontal="center" vertical="center" wrapText="1"/>
    </xf>
    <xf numFmtId="0" fontId="32" fillId="9" borderId="1" xfId="0" applyFont="1" applyFill="1" applyBorder="1" applyAlignment="1">
      <alignment horizontal="center" vertical="center" wrapText="1"/>
    </xf>
    <xf numFmtId="3" fontId="34" fillId="8" borderId="1" xfId="0" applyNumberFormat="1" applyFont="1" applyFill="1" applyBorder="1" applyAlignment="1">
      <alignment horizontal="center" vertical="center" wrapText="1"/>
    </xf>
    <xf numFmtId="3" fontId="34" fillId="9" borderId="1" xfId="0" applyNumberFormat="1" applyFont="1" applyFill="1" applyBorder="1" applyAlignment="1">
      <alignment horizontal="center" vertical="center" wrapText="1"/>
    </xf>
    <xf numFmtId="3" fontId="34" fillId="7" borderId="1" xfId="0" applyNumberFormat="1" applyFont="1" applyFill="1" applyBorder="1" applyAlignment="1">
      <alignment horizontal="center" vertical="center" wrapText="1"/>
    </xf>
    <xf numFmtId="0" fontId="48" fillId="0" borderId="0" xfId="0" applyFont="1" applyAlignment="1">
      <alignment horizontal="left" vertical="center"/>
    </xf>
    <xf numFmtId="0" fontId="49" fillId="0" borderId="0" xfId="0" applyFont="1" applyAlignment="1">
      <alignment horizontal="left" vertical="center"/>
    </xf>
    <xf numFmtId="0" fontId="38" fillId="0" borderId="0" xfId="0" applyFont="1" applyAlignment="1">
      <alignment horizontal="center" vertical="center" wrapText="1"/>
    </xf>
    <xf numFmtId="0" fontId="50" fillId="0" borderId="0" xfId="0" applyFont="1" applyAlignment="1">
      <alignment horizontal="justify" vertical="center" wrapText="1"/>
    </xf>
    <xf numFmtId="0" fontId="48" fillId="0" borderId="0" xfId="0" applyFont="1" applyAlignment="1">
      <alignment horizontal="justify" vertical="center" wrapText="1"/>
    </xf>
    <xf numFmtId="0" fontId="49" fillId="0" borderId="0" xfId="0" applyFont="1" applyAlignment="1">
      <alignment horizontal="justify" vertical="center" wrapText="1"/>
    </xf>
    <xf numFmtId="0" fontId="49" fillId="6" borderId="8" xfId="0" applyFont="1" applyFill="1" applyBorder="1" applyAlignment="1">
      <alignment horizontal="center" vertical="center"/>
    </xf>
    <xf numFmtId="0" fontId="49" fillId="6" borderId="3" xfId="0" applyFont="1" applyFill="1" applyBorder="1" applyAlignment="1">
      <alignment horizontal="center" vertical="center"/>
    </xf>
    <xf numFmtId="0" fontId="49" fillId="0" borderId="8" xfId="0" applyFont="1" applyBorder="1" applyAlignment="1">
      <alignment horizontal="center" vertical="center"/>
    </xf>
    <xf numFmtId="0" fontId="49" fillId="0" borderId="3" xfId="0" applyFont="1" applyBorder="1" applyAlignment="1">
      <alignment horizontal="center" vertical="center"/>
    </xf>
    <xf numFmtId="0" fontId="35" fillId="5" borderId="24" xfId="32" applyFont="1" applyFill="1" applyBorder="1" applyAlignment="1">
      <alignment horizontal="left" vertical="center" wrapText="1"/>
    </xf>
    <xf numFmtId="0" fontId="33" fillId="5" borderId="25" xfId="32" applyFont="1" applyFill="1" applyBorder="1" applyAlignment="1">
      <alignment horizontal="left" vertical="center" wrapText="1"/>
    </xf>
    <xf numFmtId="0" fontId="33" fillId="5" borderId="5" xfId="32" applyFont="1" applyFill="1" applyBorder="1" applyAlignment="1">
      <alignment horizontal="left" vertical="center" wrapText="1"/>
    </xf>
    <xf numFmtId="0" fontId="70" fillId="24" borderId="6" xfId="30" applyFont="1" applyFill="1" applyBorder="1" applyAlignment="1">
      <alignment horizontal="center" vertical="center" wrapText="1"/>
    </xf>
    <xf numFmtId="0" fontId="70" fillId="24" borderId="7" xfId="30" applyFont="1" applyFill="1" applyBorder="1" applyAlignment="1">
      <alignment horizontal="center" vertical="center" wrapText="1"/>
    </xf>
    <xf numFmtId="0" fontId="70" fillId="24" borderId="4" xfId="30" applyFont="1" applyFill="1" applyBorder="1" applyAlignment="1">
      <alignment horizontal="center" vertical="center" wrapText="1"/>
    </xf>
    <xf numFmtId="170" fontId="66" fillId="24" borderId="8" xfId="30" applyNumberFormat="1" applyFont="1" applyFill="1" applyBorder="1" applyAlignment="1">
      <alignment horizontal="center" vertical="center" wrapText="1"/>
    </xf>
    <xf numFmtId="170" fontId="66" fillId="24" borderId="11" xfId="30" applyNumberFormat="1" applyFont="1" applyFill="1" applyBorder="1" applyAlignment="1">
      <alignment horizontal="center" vertical="center" wrapText="1"/>
    </xf>
    <xf numFmtId="170" fontId="66" fillId="24" borderId="3" xfId="30" applyNumberFormat="1" applyFont="1" applyFill="1" applyBorder="1" applyAlignment="1">
      <alignment horizontal="center" vertical="center" wrapText="1"/>
    </xf>
    <xf numFmtId="2" fontId="32" fillId="0" borderId="0" xfId="0" applyNumberFormat="1" applyFont="1" applyAlignment="1">
      <alignment horizontal="left" vertical="center" wrapText="1"/>
    </xf>
    <xf numFmtId="0" fontId="33" fillId="0" borderId="0" xfId="0" applyFont="1" applyAlignment="1">
      <alignment horizontal="left" vertical="center"/>
    </xf>
    <xf numFmtId="49" fontId="32" fillId="0" borderId="0" xfId="0" applyNumberFormat="1" applyFont="1" applyAlignment="1">
      <alignment horizontal="center" vertical="center" wrapText="1"/>
    </xf>
    <xf numFmtId="0" fontId="33" fillId="0" borderId="0" xfId="0" applyFont="1" applyAlignment="1">
      <alignment vertical="center"/>
    </xf>
    <xf numFmtId="2" fontId="32" fillId="0" borderId="0" xfId="0" applyNumberFormat="1" applyFont="1" applyAlignment="1">
      <alignment horizontal="center" vertical="center" wrapText="1"/>
    </xf>
    <xf numFmtId="0" fontId="54" fillId="4" borderId="8" xfId="30" applyFont="1" applyFill="1" applyBorder="1" applyAlignment="1">
      <alignment horizontal="center" vertical="center" wrapText="1"/>
    </xf>
    <xf numFmtId="0" fontId="54" fillId="4" borderId="11" xfId="30" applyFont="1" applyFill="1" applyBorder="1" applyAlignment="1">
      <alignment horizontal="center" vertical="center" wrapText="1"/>
    </xf>
    <xf numFmtId="0" fontId="54" fillId="4" borderId="3" xfId="30" applyFont="1" applyFill="1" applyBorder="1" applyAlignment="1">
      <alignment horizontal="center" vertical="center" wrapText="1"/>
    </xf>
    <xf numFmtId="2" fontId="41" fillId="25" borderId="8" xfId="30" applyNumberFormat="1" applyFont="1" applyFill="1" applyBorder="1" applyAlignment="1">
      <alignment horizontal="left" vertical="center" wrapText="1"/>
    </xf>
    <xf numFmtId="2" fontId="41" fillId="25" borderId="11" xfId="30" applyNumberFormat="1" applyFont="1" applyFill="1" applyBorder="1" applyAlignment="1">
      <alignment horizontal="left" vertical="center" wrapText="1"/>
    </xf>
    <xf numFmtId="2" fontId="41" fillId="25" borderId="3" xfId="30" applyNumberFormat="1" applyFont="1" applyFill="1" applyBorder="1" applyAlignment="1">
      <alignment horizontal="left" vertical="center" wrapText="1"/>
    </xf>
    <xf numFmtId="0" fontId="58" fillId="0" borderId="8" xfId="0" applyFont="1" applyBorder="1" applyAlignment="1">
      <alignment horizontal="left" vertical="center" wrapText="1"/>
    </xf>
    <xf numFmtId="0" fontId="58" fillId="0" borderId="11" xfId="0" applyFont="1" applyBorder="1" applyAlignment="1">
      <alignment horizontal="left" vertical="center" wrapText="1"/>
    </xf>
    <xf numFmtId="0" fontId="58" fillId="0" borderId="3" xfId="0" applyFont="1" applyBorder="1" applyAlignment="1">
      <alignment horizontal="left" vertical="center" wrapText="1"/>
    </xf>
    <xf numFmtId="0" fontId="32" fillId="4" borderId="1" xfId="30" applyFont="1" applyFill="1" applyBorder="1" applyAlignment="1">
      <alignment horizontal="right" vertical="center" wrapText="1"/>
    </xf>
    <xf numFmtId="0" fontId="65" fillId="0" borderId="0" xfId="0" applyFont="1" applyAlignment="1">
      <alignment horizontal="center" vertical="center" wrapText="1"/>
    </xf>
    <xf numFmtId="0" fontId="65" fillId="0" borderId="7" xfId="0" applyFont="1" applyBorder="1" applyAlignment="1">
      <alignment horizontal="center" vertical="center" wrapText="1"/>
    </xf>
    <xf numFmtId="0" fontId="32" fillId="0" borderId="0" xfId="0" applyFont="1" applyAlignment="1">
      <alignment horizontal="center" vertical="center" wrapText="1"/>
    </xf>
    <xf numFmtId="0" fontId="33" fillId="0" borderId="0" xfId="0" applyFont="1" applyAlignment="1">
      <alignment horizontal="center" vertical="center" wrapText="1"/>
    </xf>
    <xf numFmtId="0" fontId="57" fillId="0" borderId="0" xfId="0" applyFont="1" applyAlignment="1">
      <alignment horizontal="center" vertical="center" wrapText="1"/>
    </xf>
    <xf numFmtId="3" fontId="52" fillId="4" borderId="9" xfId="0" applyNumberFormat="1" applyFont="1" applyFill="1" applyBorder="1" applyAlignment="1">
      <alignment horizontal="center" vertical="center" wrapText="1"/>
    </xf>
    <xf numFmtId="0" fontId="52" fillId="4" borderId="10" xfId="0" applyFont="1" applyFill="1" applyBorder="1" applyAlignment="1">
      <alignment horizontal="center" vertical="center" wrapText="1"/>
    </xf>
    <xf numFmtId="0" fontId="52" fillId="4" borderId="2" xfId="0" applyFont="1" applyFill="1" applyBorder="1" applyAlignment="1">
      <alignment horizontal="center" vertical="center" wrapText="1"/>
    </xf>
    <xf numFmtId="0" fontId="71" fillId="24" borderId="0" xfId="0" applyFont="1" applyFill="1" applyAlignment="1">
      <alignment horizontal="center" vertical="center" wrapText="1"/>
    </xf>
    <xf numFmtId="3" fontId="78" fillId="4" borderId="9" xfId="0" applyNumberFormat="1" applyFont="1" applyFill="1" applyBorder="1" applyAlignment="1">
      <alignment horizontal="center" vertical="center" wrapText="1"/>
    </xf>
    <xf numFmtId="0" fontId="78" fillId="4" borderId="10" xfId="0" applyFont="1" applyFill="1" applyBorder="1" applyAlignment="1">
      <alignment horizontal="center" vertical="center" wrapText="1"/>
    </xf>
    <xf numFmtId="0" fontId="78" fillId="4" borderId="2" xfId="0" applyFont="1" applyFill="1" applyBorder="1" applyAlignment="1">
      <alignment horizontal="center" vertical="center" wrapText="1"/>
    </xf>
    <xf numFmtId="3" fontId="62" fillId="4" borderId="9" xfId="0" applyNumberFormat="1" applyFont="1" applyFill="1" applyBorder="1" applyAlignment="1">
      <alignment horizontal="center" vertical="center" wrapText="1"/>
    </xf>
    <xf numFmtId="0" fontId="62" fillId="4" borderId="10" xfId="0" applyFont="1" applyFill="1" applyBorder="1" applyAlignment="1">
      <alignment horizontal="center" vertical="center" wrapText="1"/>
    </xf>
    <xf numFmtId="0" fontId="62" fillId="4" borderId="2" xfId="0" applyFont="1" applyFill="1" applyBorder="1" applyAlignment="1">
      <alignment horizontal="center" vertical="center" wrapText="1"/>
    </xf>
    <xf numFmtId="0" fontId="66" fillId="24" borderId="0" xfId="0" applyFont="1" applyFill="1" applyAlignment="1">
      <alignment horizontal="center" vertical="center" wrapText="1"/>
    </xf>
    <xf numFmtId="0" fontId="66" fillId="24" borderId="7" xfId="0" applyFont="1" applyFill="1" applyBorder="1" applyAlignment="1">
      <alignment horizontal="center" vertical="center" wrapText="1"/>
    </xf>
    <xf numFmtId="0" fontId="91" fillId="24" borderId="0" xfId="0" applyFont="1" applyFill="1" applyAlignment="1">
      <alignment horizontal="center" vertical="center" wrapText="1"/>
    </xf>
    <xf numFmtId="0" fontId="91" fillId="24" borderId="7" xfId="0" applyFont="1" applyFill="1" applyBorder="1" applyAlignment="1">
      <alignment horizontal="center" vertical="center" wrapText="1"/>
    </xf>
    <xf numFmtId="0" fontId="71" fillId="24" borderId="7" xfId="0" applyFont="1" applyFill="1" applyBorder="1" applyAlignment="1">
      <alignment horizontal="center" vertical="center" wrapText="1"/>
    </xf>
    <xf numFmtId="0" fontId="81" fillId="0" borderId="8" xfId="215" applyFont="1" applyBorder="1" applyAlignment="1">
      <alignment horizontal="center" vertical="center"/>
    </xf>
    <xf numFmtId="0" fontId="81" fillId="0" borderId="11" xfId="215" applyFont="1" applyBorder="1" applyAlignment="1">
      <alignment horizontal="center" vertical="center"/>
    </xf>
    <xf numFmtId="0" fontId="81" fillId="0" borderId="3" xfId="215" applyFont="1" applyBorder="1" applyAlignment="1">
      <alignment horizontal="center" vertical="center"/>
    </xf>
    <xf numFmtId="0" fontId="87" fillId="0" borderId="8" xfId="215" applyFont="1" applyBorder="1" applyAlignment="1">
      <alignment horizontal="center" vertical="center"/>
    </xf>
    <xf numFmtId="0" fontId="87" fillId="0" borderId="11" xfId="215" applyFont="1" applyBorder="1" applyAlignment="1">
      <alignment horizontal="center" vertical="center"/>
    </xf>
    <xf numFmtId="0" fontId="87" fillId="0" borderId="3" xfId="215" applyFont="1" applyBorder="1" applyAlignment="1">
      <alignment horizontal="center" vertical="center"/>
    </xf>
    <xf numFmtId="0" fontId="84" fillId="0" borderId="8" xfId="215" applyFont="1" applyBorder="1" applyAlignment="1">
      <alignment horizontal="center" vertical="center"/>
    </xf>
    <xf numFmtId="0" fontId="84" fillId="0" borderId="11" xfId="215" applyFont="1" applyBorder="1" applyAlignment="1">
      <alignment horizontal="center" vertical="center"/>
    </xf>
    <xf numFmtId="0" fontId="84" fillId="0" borderId="3" xfId="215" applyFont="1" applyBorder="1" applyAlignment="1">
      <alignment horizontal="center" vertical="center"/>
    </xf>
    <xf numFmtId="0" fontId="74" fillId="0" borderId="8" xfId="215" applyFont="1" applyBorder="1" applyAlignment="1">
      <alignment horizontal="center" vertical="center"/>
    </xf>
    <xf numFmtId="0" fontId="74" fillId="0" borderId="11" xfId="215" applyFont="1" applyBorder="1" applyAlignment="1">
      <alignment horizontal="center" vertical="center"/>
    </xf>
    <xf numFmtId="0" fontId="74" fillId="0" borderId="3" xfId="215" applyFont="1" applyBorder="1" applyAlignment="1">
      <alignment horizontal="center" vertical="center"/>
    </xf>
    <xf numFmtId="0" fontId="80" fillId="0" borderId="0" xfId="215" applyFont="1" applyAlignment="1">
      <alignment horizontal="center" vertical="center" wrapText="1"/>
    </xf>
    <xf numFmtId="0" fontId="81" fillId="0" borderId="0" xfId="215" applyFont="1" applyAlignment="1">
      <alignment horizontal="center"/>
    </xf>
    <xf numFmtId="0" fontId="82" fillId="0" borderId="0" xfId="215" applyFont="1" applyAlignment="1">
      <alignment horizontal="center"/>
    </xf>
    <xf numFmtId="180" fontId="94" fillId="0" borderId="1" xfId="32" applyNumberFormat="1" applyFont="1" applyBorder="1" applyAlignment="1">
      <alignment vertical="center" wrapText="1"/>
    </xf>
    <xf numFmtId="0" fontId="33" fillId="0" borderId="24" xfId="0" applyFont="1" applyFill="1" applyBorder="1" applyAlignment="1">
      <alignment horizontal="center" vertical="center" wrapText="1"/>
    </xf>
    <xf numFmtId="0" fontId="33" fillId="0" borderId="25" xfId="0" applyFont="1" applyFill="1" applyBorder="1" applyAlignment="1">
      <alignment horizontal="center" vertical="center" wrapText="1"/>
    </xf>
    <xf numFmtId="0" fontId="33" fillId="0" borderId="5" xfId="0" applyFont="1" applyFill="1" applyBorder="1" applyAlignment="1">
      <alignment horizontal="center" vertical="center" wrapText="1"/>
    </xf>
  </cellXfs>
  <cellStyles count="221">
    <cellStyle name="BodyStyle" xfId="172" xr:uid="{00000000-0005-0000-0000-000000000000}"/>
    <cellStyle name="BodyStyleBold" xfId="191" xr:uid="{00000000-0005-0000-0000-000001000000}"/>
    <cellStyle name="BodyStyleBoldRight" xfId="192" xr:uid="{00000000-0005-0000-0000-000002000000}"/>
    <cellStyle name="BodyStyleWithBorder" xfId="197" xr:uid="{00000000-0005-0000-0000-000003000000}"/>
    <cellStyle name="BorderThinBlack" xfId="201" xr:uid="{00000000-0005-0000-0000-000004000000}"/>
    <cellStyle name="Comma" xfId="184" xr:uid="{00000000-0005-0000-0000-000005000000}"/>
    <cellStyle name="Comma [0]" xfId="185" xr:uid="{00000000-0005-0000-0000-000006000000}"/>
    <cellStyle name="Currency" xfId="173" xr:uid="{00000000-0005-0000-0000-000001000000}"/>
    <cellStyle name="Currency [0]" xfId="183" xr:uid="{00000000-0005-0000-0000-000008000000}"/>
    <cellStyle name="Currency 2" xfId="182" xr:uid="{00000000-0005-0000-0000-000007000000}"/>
    <cellStyle name="Currency 3" xfId="205" xr:uid="{242A5D4F-2779-4AC8-82B5-CFC34CA93499}"/>
    <cellStyle name="DateStyle" xfId="194" xr:uid="{00000000-0005-0000-0000-000009000000}"/>
    <cellStyle name="DateTimeStyle" xfId="195" xr:uid="{00000000-0005-0000-0000-00000A000000}"/>
    <cellStyle name="Decimal" xfId="196" xr:uid="{00000000-0005-0000-0000-00000B000000}"/>
    <cellStyle name="DecimalWithBorder" xfId="200" xr:uid="{00000000-0005-0000-0000-00000C000000}"/>
    <cellStyle name="Euro" xfId="1" xr:uid="{00000000-0005-0000-0000-000002000000}"/>
    <cellStyle name="Euro 2" xfId="2" xr:uid="{00000000-0005-0000-0000-000003000000}"/>
    <cellStyle name="Euro 2 2" xfId="3" xr:uid="{00000000-0005-0000-0000-000004000000}"/>
    <cellStyle name="Euro 2 3" xfId="4" xr:uid="{00000000-0005-0000-0000-000005000000}"/>
    <cellStyle name="Euro 2 4" xfId="5" xr:uid="{00000000-0005-0000-0000-000006000000}"/>
    <cellStyle name="Euro 2 5" xfId="6" xr:uid="{00000000-0005-0000-0000-000007000000}"/>
    <cellStyle name="Euro 2 6" xfId="90" xr:uid="{00000000-0005-0000-0000-000008000000}"/>
    <cellStyle name="Euro 3" xfId="7" xr:uid="{00000000-0005-0000-0000-000009000000}"/>
    <cellStyle name="Euro 3 2" xfId="8" xr:uid="{00000000-0005-0000-0000-00000A000000}"/>
    <cellStyle name="Euro 3 3" xfId="91" xr:uid="{00000000-0005-0000-0000-00000B000000}"/>
    <cellStyle name="Euro 4" xfId="9" xr:uid="{00000000-0005-0000-0000-00000C000000}"/>
    <cellStyle name="Euro 5" xfId="10" xr:uid="{00000000-0005-0000-0000-00000D000000}"/>
    <cellStyle name="Euro 6" xfId="11" xr:uid="{00000000-0005-0000-0000-00000E000000}"/>
    <cellStyle name="Euro 7" xfId="12" xr:uid="{00000000-0005-0000-0000-00000F000000}"/>
    <cellStyle name="Euro 8" xfId="89" xr:uid="{00000000-0005-0000-0000-000010000000}"/>
    <cellStyle name="EuroCurrency" xfId="193" xr:uid="{00000000-0005-0000-0000-00000D000000}"/>
    <cellStyle name="EuroCurrencyWithBorder" xfId="198" xr:uid="{00000000-0005-0000-0000-00000E000000}"/>
    <cellStyle name="HeaderStyle" xfId="175" xr:uid="{00000000-0005-0000-0000-000011000000}"/>
    <cellStyle name="HeaderSubTop" xfId="189" xr:uid="{00000000-0005-0000-0000-000010000000}"/>
    <cellStyle name="HeaderSubTopNoBold" xfId="190" xr:uid="{00000000-0005-0000-0000-000011000000}"/>
    <cellStyle name="HeaderTopBuyer" xfId="186" xr:uid="{00000000-0005-0000-0000-000012000000}"/>
    <cellStyle name="HeaderTopStyle" xfId="187" xr:uid="{00000000-0005-0000-0000-000013000000}"/>
    <cellStyle name="HeaderTopStyleAlignRight" xfId="188" xr:uid="{00000000-0005-0000-0000-000014000000}"/>
    <cellStyle name="Hipervínculo" xfId="13" builtinId="8"/>
    <cellStyle name="MainTitle" xfId="178" xr:uid="{E63DB016-0567-4461-97C6-6E0CE597DE2C}"/>
    <cellStyle name="Millares" xfId="14" builtinId="3"/>
    <cellStyle name="Millares [0] 2" xfId="53" xr:uid="{00000000-0005-0000-0000-000014000000}"/>
    <cellStyle name="Millares [0] 3" xfId="54" xr:uid="{00000000-0005-0000-0000-000015000000}"/>
    <cellStyle name="Millares 10" xfId="150" xr:uid="{00000000-0005-0000-0000-000016000000}"/>
    <cellStyle name="Millares 11" xfId="134" xr:uid="{00000000-0005-0000-0000-000017000000}"/>
    <cellStyle name="Millares 12" xfId="154" xr:uid="{00000000-0005-0000-0000-000018000000}"/>
    <cellStyle name="Millares 13" xfId="157" xr:uid="{00000000-0005-0000-0000-000019000000}"/>
    <cellStyle name="Millares 14" xfId="170" xr:uid="{00000000-0005-0000-0000-00001A000000}"/>
    <cellStyle name="Millares 14 2" xfId="177" xr:uid="{00000000-0005-0000-0000-00001B000000}"/>
    <cellStyle name="Millares 15" xfId="180" xr:uid="{00000000-0005-0000-0000-0000F4000000}"/>
    <cellStyle name="Millares 16" xfId="207" xr:uid="{27A24B5B-77DB-4FAF-9431-234F5A0D75A0}"/>
    <cellStyle name="Millares 17" xfId="211" xr:uid="{0F9D65E2-6FF1-46A3-94F2-754A26031B68}"/>
    <cellStyle name="Millares 18" xfId="219" xr:uid="{AA916FF5-86E6-41D7-9EC1-1C03B9C7EEC3}"/>
    <cellStyle name="Millares 2" xfId="15" xr:uid="{00000000-0005-0000-0000-00001C000000}"/>
    <cellStyle name="Millares 2 2" xfId="16" xr:uid="{00000000-0005-0000-0000-00001D000000}"/>
    <cellStyle name="Millares 2 3" xfId="55" xr:uid="{00000000-0005-0000-0000-00001E000000}"/>
    <cellStyle name="Millares 2 4" xfId="56" xr:uid="{00000000-0005-0000-0000-00001F000000}"/>
    <cellStyle name="Millares 2 5" xfId="92" xr:uid="{00000000-0005-0000-0000-000020000000}"/>
    <cellStyle name="Millares 2 6" xfId="162" xr:uid="{00000000-0005-0000-0000-000021000000}"/>
    <cellStyle name="Millares 3" xfId="17" xr:uid="{00000000-0005-0000-0000-000022000000}"/>
    <cellStyle name="Millares 3 2" xfId="18" xr:uid="{00000000-0005-0000-0000-000023000000}"/>
    <cellStyle name="Millares 3 3" xfId="93" xr:uid="{00000000-0005-0000-0000-000024000000}"/>
    <cellStyle name="Millares 3 48" xfId="132" xr:uid="{00000000-0005-0000-0000-000025000000}"/>
    <cellStyle name="Millares 4" xfId="57" xr:uid="{00000000-0005-0000-0000-000026000000}"/>
    <cellStyle name="Millares 5" xfId="123" xr:uid="{00000000-0005-0000-0000-000027000000}"/>
    <cellStyle name="Millares 6" xfId="128" xr:uid="{00000000-0005-0000-0000-000028000000}"/>
    <cellStyle name="Millares 7" xfId="137" xr:uid="{00000000-0005-0000-0000-000029000000}"/>
    <cellStyle name="Millares 8" xfId="141" xr:uid="{00000000-0005-0000-0000-00002A000000}"/>
    <cellStyle name="Millares 9" xfId="145" xr:uid="{00000000-0005-0000-0000-00002B000000}"/>
    <cellStyle name="Moneda 10" xfId="140" xr:uid="{00000000-0005-0000-0000-00002D000000}"/>
    <cellStyle name="Moneda 11" xfId="144" xr:uid="{00000000-0005-0000-0000-00002E000000}"/>
    <cellStyle name="Moneda 12" xfId="149" xr:uid="{00000000-0005-0000-0000-00002F000000}"/>
    <cellStyle name="Moneda 13" xfId="153" xr:uid="{00000000-0005-0000-0000-000030000000}"/>
    <cellStyle name="Moneda 14" xfId="156" xr:uid="{00000000-0005-0000-0000-000031000000}"/>
    <cellStyle name="Moneda 15" xfId="165" xr:uid="{00000000-0005-0000-0000-000032000000}"/>
    <cellStyle name="Moneda 16" xfId="169" xr:uid="{00000000-0005-0000-0000-000033000000}"/>
    <cellStyle name="Moneda 17" xfId="206" xr:uid="{38FE4752-09A9-40BE-8F50-0EB201521CAB}"/>
    <cellStyle name="Moneda 18" xfId="210" xr:uid="{3020CAC4-01CE-4E12-8582-4B4125F2F05C}"/>
    <cellStyle name="Moneda 19" xfId="214" xr:uid="{707E3225-6789-451F-910E-822BE47C2B3E}"/>
    <cellStyle name="Moneda 2" xfId="19" xr:uid="{00000000-0005-0000-0000-000034000000}"/>
    <cellStyle name="Moneda 2 2" xfId="20" xr:uid="{00000000-0005-0000-0000-000035000000}"/>
    <cellStyle name="Moneda 2 3" xfId="21" xr:uid="{00000000-0005-0000-0000-000036000000}"/>
    <cellStyle name="Moneda 2 4" xfId="22" xr:uid="{00000000-0005-0000-0000-000037000000}"/>
    <cellStyle name="Moneda 2 5" xfId="23" xr:uid="{00000000-0005-0000-0000-000038000000}"/>
    <cellStyle name="Moneda 2 6" xfId="94" xr:uid="{00000000-0005-0000-0000-000039000000}"/>
    <cellStyle name="Moneda 2 7" xfId="161" xr:uid="{00000000-0005-0000-0000-00003A000000}"/>
    <cellStyle name="Moneda 20" xfId="218" xr:uid="{EC561BE5-9B86-4164-8DEC-24CC6A2AC66D}"/>
    <cellStyle name="Moneda 3" xfId="24" xr:uid="{00000000-0005-0000-0000-00003B000000}"/>
    <cellStyle name="Moneda 3 2" xfId="25" xr:uid="{00000000-0005-0000-0000-00003C000000}"/>
    <cellStyle name="Moneda 3 2 2" xfId="26" xr:uid="{00000000-0005-0000-0000-00003D000000}"/>
    <cellStyle name="Moneda 3 2 3" xfId="96" xr:uid="{00000000-0005-0000-0000-00003E000000}"/>
    <cellStyle name="Moneda 3 3" xfId="27" xr:uid="{00000000-0005-0000-0000-00003F000000}"/>
    <cellStyle name="Moneda 3 4" xfId="95" xr:uid="{00000000-0005-0000-0000-000040000000}"/>
    <cellStyle name="Moneda 4" xfId="28" xr:uid="{00000000-0005-0000-0000-000041000000}"/>
    <cellStyle name="Moneda 4 2" xfId="29" xr:uid="{00000000-0005-0000-0000-000042000000}"/>
    <cellStyle name="Moneda 4 3" xfId="97" xr:uid="{00000000-0005-0000-0000-000043000000}"/>
    <cellStyle name="Moneda 4 4" xfId="163" xr:uid="{00000000-0005-0000-0000-000044000000}"/>
    <cellStyle name="Moneda 5" xfId="58" xr:uid="{00000000-0005-0000-0000-000045000000}"/>
    <cellStyle name="Moneda 6" xfId="122" xr:uid="{00000000-0005-0000-0000-000046000000}"/>
    <cellStyle name="Moneda 7" xfId="125" xr:uid="{00000000-0005-0000-0000-000047000000}"/>
    <cellStyle name="Moneda 8" xfId="129" xr:uid="{00000000-0005-0000-0000-000048000000}"/>
    <cellStyle name="Moneda 9" xfId="136" xr:uid="{00000000-0005-0000-0000-000049000000}"/>
    <cellStyle name="Normal" xfId="0" builtinId="0"/>
    <cellStyle name="Normal 10" xfId="98" xr:uid="{00000000-0005-0000-0000-00004B000000}"/>
    <cellStyle name="Normal 10 2" xfId="215" xr:uid="{313C6A1A-54BB-40B3-B872-8FEAA3042FBE}"/>
    <cellStyle name="Normal 11" xfId="120" xr:uid="{00000000-0005-0000-0000-00004C000000}"/>
    <cellStyle name="Normal 12" xfId="121" xr:uid="{00000000-0005-0000-0000-00004D000000}"/>
    <cellStyle name="Normal 13" xfId="126" xr:uid="{00000000-0005-0000-0000-00004E000000}"/>
    <cellStyle name="Normal 14" xfId="127" xr:uid="{00000000-0005-0000-0000-00004F000000}"/>
    <cellStyle name="Normal 14 2" xfId="159" xr:uid="{00000000-0005-0000-0000-000050000000}"/>
    <cellStyle name="Normal 14 3" xfId="167" xr:uid="{00000000-0005-0000-0000-000051000000}"/>
    <cellStyle name="Normal 14 4" xfId="176" xr:uid="{00000000-0005-0000-0000-000052000000}"/>
    <cellStyle name="Normal 14 5" xfId="202" xr:uid="{C12F79F9-4C5E-4A02-B2B5-5934746160EE}"/>
    <cellStyle name="Normal 14 6" xfId="204" xr:uid="{861DC648-6D88-471C-861E-13DC1214FF39}"/>
    <cellStyle name="Normal 14 7" xfId="216" xr:uid="{350886FE-4B79-45FA-B707-14AFFD7AEAD3}"/>
    <cellStyle name="Normal 15" xfId="135" xr:uid="{00000000-0005-0000-0000-000053000000}"/>
    <cellStyle name="Normal 15 2" xfId="174" xr:uid="{00000000-0005-0000-0000-000054000000}"/>
    <cellStyle name="Normal 16" xfId="139" xr:uid="{00000000-0005-0000-0000-000055000000}"/>
    <cellStyle name="Normal 17" xfId="143" xr:uid="{00000000-0005-0000-0000-000056000000}"/>
    <cellStyle name="Normal 18" xfId="147" xr:uid="{00000000-0005-0000-0000-000057000000}"/>
    <cellStyle name="Normal 19" xfId="148" xr:uid="{00000000-0005-0000-0000-000058000000}"/>
    <cellStyle name="Normal 2" xfId="30" xr:uid="{00000000-0005-0000-0000-000059000000}"/>
    <cellStyle name="Normal 2 10" xfId="130" xr:uid="{00000000-0005-0000-0000-00005A000000}"/>
    <cellStyle name="Normal 2 2" xfId="31" xr:uid="{00000000-0005-0000-0000-00005B000000}"/>
    <cellStyle name="Normal 2 2 10" xfId="131" xr:uid="{00000000-0005-0000-0000-00005C000000}"/>
    <cellStyle name="Normal 2 2 2" xfId="32" xr:uid="{00000000-0005-0000-0000-00005D000000}"/>
    <cellStyle name="Normal 2 2 3" xfId="100" xr:uid="{00000000-0005-0000-0000-00005E000000}"/>
    <cellStyle name="Normal 2 3" xfId="59" xr:uid="{00000000-0005-0000-0000-00005F000000}"/>
    <cellStyle name="Normal 2 4" xfId="60" xr:uid="{00000000-0005-0000-0000-000060000000}"/>
    <cellStyle name="Normal 2 5" xfId="99" xr:uid="{00000000-0005-0000-0000-000061000000}"/>
    <cellStyle name="Normal 2 6" xfId="158" xr:uid="{00000000-0005-0000-0000-000062000000}"/>
    <cellStyle name="Normal 2 7" xfId="166" xr:uid="{00000000-0005-0000-0000-000063000000}"/>
    <cellStyle name="Normal 20" xfId="152" xr:uid="{00000000-0005-0000-0000-000064000000}"/>
    <cellStyle name="Normal 21" xfId="164" xr:uid="{00000000-0005-0000-0000-000065000000}"/>
    <cellStyle name="Normal 22" xfId="168" xr:uid="{00000000-0005-0000-0000-000066000000}"/>
    <cellStyle name="Normal 23" xfId="209" xr:uid="{1C39066E-8A4E-487F-935A-269FFE8AB891}"/>
    <cellStyle name="Normal 24" xfId="213" xr:uid="{4EC9B3F2-634F-4833-B42B-211BB0AC2EC8}"/>
    <cellStyle name="Normal 25" xfId="217" xr:uid="{DF79C3A6-F682-4878-B2BD-7F81D387D996}"/>
    <cellStyle name="Normal 26" xfId="220" xr:uid="{E2B4861D-2E43-4354-B4BB-E2787446883C}"/>
    <cellStyle name="Normal 3" xfId="33" xr:uid="{00000000-0005-0000-0000-000067000000}"/>
    <cellStyle name="Normal 3 2" xfId="34" xr:uid="{00000000-0005-0000-0000-000068000000}"/>
    <cellStyle name="Normal 3 2 2" xfId="35" xr:uid="{00000000-0005-0000-0000-000069000000}"/>
    <cellStyle name="Normal 3 2 2 2" xfId="103" xr:uid="{00000000-0005-0000-0000-00006A000000}"/>
    <cellStyle name="Normal 3 2 3" xfId="102" xr:uid="{00000000-0005-0000-0000-00006B000000}"/>
    <cellStyle name="Normal 3 3" xfId="36" xr:uid="{00000000-0005-0000-0000-00006C000000}"/>
    <cellStyle name="Normal 3 3 2" xfId="37" xr:uid="{00000000-0005-0000-0000-00006D000000}"/>
    <cellStyle name="Normal 3 3 2 2" xfId="105" xr:uid="{00000000-0005-0000-0000-00006E000000}"/>
    <cellStyle name="Normal 3 3 3" xfId="104" xr:uid="{00000000-0005-0000-0000-00006F000000}"/>
    <cellStyle name="Normal 3 4" xfId="38" xr:uid="{00000000-0005-0000-0000-000070000000}"/>
    <cellStyle name="Normal 3 4 2" xfId="39" xr:uid="{00000000-0005-0000-0000-000071000000}"/>
    <cellStyle name="Normal 3 4 2 2" xfId="107" xr:uid="{00000000-0005-0000-0000-000072000000}"/>
    <cellStyle name="Normal 3 4 3" xfId="106" xr:uid="{00000000-0005-0000-0000-000073000000}"/>
    <cellStyle name="Normal 3 5" xfId="40" xr:uid="{00000000-0005-0000-0000-000074000000}"/>
    <cellStyle name="Normal 3 5 2" xfId="108" xr:uid="{00000000-0005-0000-0000-000075000000}"/>
    <cellStyle name="Normal 3 6" xfId="101" xr:uid="{00000000-0005-0000-0000-000076000000}"/>
    <cellStyle name="Normal 4" xfId="41" xr:uid="{00000000-0005-0000-0000-000077000000}"/>
    <cellStyle name="Normal 4 2" xfId="42" xr:uid="{00000000-0005-0000-0000-000078000000}"/>
    <cellStyle name="Normal 4 2 2" xfId="43" xr:uid="{00000000-0005-0000-0000-000079000000}"/>
    <cellStyle name="Normal 4 2 2 2" xfId="111" xr:uid="{00000000-0005-0000-0000-00007A000000}"/>
    <cellStyle name="Normal 4 2 3" xfId="110" xr:uid="{00000000-0005-0000-0000-00007B000000}"/>
    <cellStyle name="Normal 4 3" xfId="44" xr:uid="{00000000-0005-0000-0000-00007C000000}"/>
    <cellStyle name="Normal 4 3 2" xfId="45" xr:uid="{00000000-0005-0000-0000-00007D000000}"/>
    <cellStyle name="Normal 4 3 2 2" xfId="113" xr:uid="{00000000-0005-0000-0000-00007E000000}"/>
    <cellStyle name="Normal 4 3 3" xfId="112" xr:uid="{00000000-0005-0000-0000-00007F000000}"/>
    <cellStyle name="Normal 4 4" xfId="46" xr:uid="{00000000-0005-0000-0000-000080000000}"/>
    <cellStyle name="Normal 4 4 2" xfId="47" xr:uid="{00000000-0005-0000-0000-000081000000}"/>
    <cellStyle name="Normal 4 4 2 2" xfId="115" xr:uid="{00000000-0005-0000-0000-000082000000}"/>
    <cellStyle name="Normal 4 4 3" xfId="114" xr:uid="{00000000-0005-0000-0000-000083000000}"/>
    <cellStyle name="Normal 4 5" xfId="48" xr:uid="{00000000-0005-0000-0000-000084000000}"/>
    <cellStyle name="Normal 4 5 2" xfId="116" xr:uid="{00000000-0005-0000-0000-000085000000}"/>
    <cellStyle name="Normal 4 6" xfId="109" xr:uid="{00000000-0005-0000-0000-000086000000}"/>
    <cellStyle name="Normal 4 7" xfId="160" xr:uid="{00000000-0005-0000-0000-000087000000}"/>
    <cellStyle name="Normal 5" xfId="52" xr:uid="{00000000-0005-0000-0000-000088000000}"/>
    <cellStyle name="Normal 5 2" xfId="117" xr:uid="{00000000-0005-0000-0000-000089000000}"/>
    <cellStyle name="Normal 6" xfId="61" xr:uid="{00000000-0005-0000-0000-00008A000000}"/>
    <cellStyle name="Normal 7" xfId="62" xr:uid="{00000000-0005-0000-0000-00008B000000}"/>
    <cellStyle name="Normal 7 10" xfId="63" xr:uid="{00000000-0005-0000-0000-00008C000000}"/>
    <cellStyle name="Normal 7 11" xfId="64" xr:uid="{00000000-0005-0000-0000-00008D000000}"/>
    <cellStyle name="Normal 7 12" xfId="65" xr:uid="{00000000-0005-0000-0000-00008E000000}"/>
    <cellStyle name="Normal 7 13" xfId="66" xr:uid="{00000000-0005-0000-0000-00008F000000}"/>
    <cellStyle name="Normal 7 14" xfId="67" xr:uid="{00000000-0005-0000-0000-000090000000}"/>
    <cellStyle name="Normal 7 15" xfId="68" xr:uid="{00000000-0005-0000-0000-000091000000}"/>
    <cellStyle name="Normal 7 16" xfId="69" xr:uid="{00000000-0005-0000-0000-000092000000}"/>
    <cellStyle name="Normal 7 17" xfId="70" xr:uid="{00000000-0005-0000-0000-000093000000}"/>
    <cellStyle name="Normal 7 18" xfId="71" xr:uid="{00000000-0005-0000-0000-000094000000}"/>
    <cellStyle name="Normal 7 19" xfId="72" xr:uid="{00000000-0005-0000-0000-000095000000}"/>
    <cellStyle name="Normal 7 2" xfId="73" xr:uid="{00000000-0005-0000-0000-000096000000}"/>
    <cellStyle name="Normal 7 20" xfId="74" xr:uid="{00000000-0005-0000-0000-000097000000}"/>
    <cellStyle name="Normal 7 21" xfId="75" xr:uid="{00000000-0005-0000-0000-000098000000}"/>
    <cellStyle name="Normal 7 22" xfId="76" xr:uid="{00000000-0005-0000-0000-000099000000}"/>
    <cellStyle name="Normal 7 3" xfId="77" xr:uid="{00000000-0005-0000-0000-00009A000000}"/>
    <cellStyle name="Normal 7 4" xfId="78" xr:uid="{00000000-0005-0000-0000-00009B000000}"/>
    <cellStyle name="Normal 7 5" xfId="79" xr:uid="{00000000-0005-0000-0000-00009C000000}"/>
    <cellStyle name="Normal 7 6" xfId="80" xr:uid="{00000000-0005-0000-0000-00009D000000}"/>
    <cellStyle name="Normal 7 7" xfId="81" xr:uid="{00000000-0005-0000-0000-00009E000000}"/>
    <cellStyle name="Normal 7 8" xfId="82" xr:uid="{00000000-0005-0000-0000-00009F000000}"/>
    <cellStyle name="Normal 7 9" xfId="83" xr:uid="{00000000-0005-0000-0000-0000A0000000}"/>
    <cellStyle name="Normal 8" xfId="84" xr:uid="{00000000-0005-0000-0000-0000A1000000}"/>
    <cellStyle name="Normal 9" xfId="88" xr:uid="{00000000-0005-0000-0000-0000A2000000}"/>
    <cellStyle name="Normal 9 2" xfId="118" xr:uid="{00000000-0005-0000-0000-0000A3000000}"/>
    <cellStyle name="Numeric" xfId="179" xr:uid="{D907AD58-645A-49EB-96F8-56C9E45F8BED}"/>
    <cellStyle name="Numeric 2" xfId="203" xr:uid="{DE3BDB93-007C-4DE6-A78E-928C03956CDC}"/>
    <cellStyle name="NumericWithBorder" xfId="199" xr:uid="{00000000-0005-0000-0000-000019000000}"/>
    <cellStyle name="Percent" xfId="181" xr:uid="{00000000-0005-0000-0000-00001A000000}"/>
    <cellStyle name="Porcentaje" xfId="49" builtinId="5"/>
    <cellStyle name="Porcentaje 10" xfId="212" xr:uid="{12C04024-E8D4-4E98-AC4D-D8EE894A4656}"/>
    <cellStyle name="Porcentaje 2" xfId="124" xr:uid="{00000000-0005-0000-0000-0000A5000000}"/>
    <cellStyle name="Porcentaje 3" xfId="138" xr:uid="{00000000-0005-0000-0000-0000A6000000}"/>
    <cellStyle name="Porcentaje 4" xfId="142" xr:uid="{00000000-0005-0000-0000-0000A7000000}"/>
    <cellStyle name="Porcentaje 5" xfId="146" xr:uid="{00000000-0005-0000-0000-0000A8000000}"/>
    <cellStyle name="Porcentaje 6" xfId="151" xr:uid="{00000000-0005-0000-0000-0000A9000000}"/>
    <cellStyle name="Porcentaje 7" xfId="155" xr:uid="{00000000-0005-0000-0000-0000AA000000}"/>
    <cellStyle name="Porcentaje 8" xfId="171" xr:uid="{00000000-0005-0000-0000-0000AB000000}"/>
    <cellStyle name="Porcentaje 9" xfId="208" xr:uid="{A1C2EEBA-A1DE-48BC-B6D0-C6505E5A12CB}"/>
    <cellStyle name="Porcentual 2" xfId="50" xr:uid="{00000000-0005-0000-0000-0000AC000000}"/>
    <cellStyle name="Porcentual 2 10" xfId="133" xr:uid="{00000000-0005-0000-0000-0000AD000000}"/>
    <cellStyle name="Porcentual 2 2" xfId="51" xr:uid="{00000000-0005-0000-0000-0000AE000000}"/>
    <cellStyle name="Porcentual 2 3" xfId="85" xr:uid="{00000000-0005-0000-0000-0000AF000000}"/>
    <cellStyle name="Porcentual 2 4" xfId="86" xr:uid="{00000000-0005-0000-0000-0000B0000000}"/>
    <cellStyle name="Porcentual 2 5" xfId="119" xr:uid="{00000000-0005-0000-0000-0000B1000000}"/>
    <cellStyle name="Porcentual 3" xfId="87" xr:uid="{00000000-0005-0000-0000-0000B2000000}"/>
  </cellStyles>
  <dxfs count="11">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indexed="11"/>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colors>
    <mruColors>
      <color rgb="FF0000FF"/>
      <color rgb="FFFFCCFF"/>
      <color rgb="FFFFFFCC"/>
      <color rgb="FFFF9966"/>
      <color rgb="FFFF7C80"/>
      <color rgb="FF66FF66"/>
      <color rgb="FFCCFFFF"/>
      <color rgb="FFF3BDE1"/>
      <color rgb="FFEAEAEA"/>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calcChain" Target="calcChain.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sharedStrings" Target="sharedStrings.xml"/><Relationship Id="rId27"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19</xdr:row>
      <xdr:rowOff>240196</xdr:rowOff>
    </xdr:from>
    <xdr:to>
      <xdr:col>2</xdr:col>
      <xdr:colOff>173935</xdr:colOff>
      <xdr:row>20</xdr:row>
      <xdr:rowOff>127338</xdr:rowOff>
    </xdr:to>
    <xdr:pic>
      <xdr:nvPicPr>
        <xdr:cNvPr id="4" name="Imagen 3" descr="Imagen que contiene cadena, tabla&#10;&#10;Descripción generada automáticamente">
          <a:extLst>
            <a:ext uri="{FF2B5EF4-FFF2-40B4-BE49-F238E27FC236}">
              <a16:creationId xmlns:a16="http://schemas.microsoft.com/office/drawing/2014/main" id="{61D30249-0ECE-D325-83E0-C01A6F80EA5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4696239"/>
          <a:ext cx="877957" cy="3426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1119188</xdr:colOff>
      <xdr:row>3</xdr:row>
      <xdr:rowOff>154782</xdr:rowOff>
    </xdr:from>
    <xdr:to>
      <xdr:col>14</xdr:col>
      <xdr:colOff>158749</xdr:colOff>
      <xdr:row>18</xdr:row>
      <xdr:rowOff>11568</xdr:rowOff>
    </xdr:to>
    <xdr:pic>
      <xdr:nvPicPr>
        <xdr:cNvPr id="4" name="Imagen 3">
          <a:extLst>
            <a:ext uri="{FF2B5EF4-FFF2-40B4-BE49-F238E27FC236}">
              <a16:creationId xmlns:a16="http://schemas.microsoft.com/office/drawing/2014/main" id="{CAF0B14B-BF77-4691-2A63-7973F1B49B1E}"/>
            </a:ext>
          </a:extLst>
        </xdr:cNvPr>
        <xdr:cNvPicPr>
          <a:picLocks noChangeAspect="1"/>
        </xdr:cNvPicPr>
      </xdr:nvPicPr>
      <xdr:blipFill>
        <a:blip xmlns:r="http://schemas.openxmlformats.org/officeDocument/2006/relationships" r:embed="rId1"/>
        <a:stretch>
          <a:fillRect/>
        </a:stretch>
      </xdr:blipFill>
      <xdr:spPr>
        <a:xfrm>
          <a:off x="7977188" y="726282"/>
          <a:ext cx="6361905" cy="271428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Ecabarca\Oficina\Fonade\A&#241;o%202009\Frank%20L&#243;pez%20Jimenez\Folio%203527-2009%20Proceso%20Compra%20Carpas\CronogramasSubastaInvers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NOBR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ocuments%20and%20Settings\rbermude\Configuraci&#243;n%20local\Archivos%20temporales%20de%20Internet\Content.Outlook\YG5UEJV7\rbermude\Oficina\1-LP%20-%20LICITACION%20PUBLICA\LP%20023-2011\APERTURA%20DE%20SOBRES%20LP%20023-201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Ecabarca\Oficina\Fonade\A&#241;o%202009\Cesar%20Tulio%20Moreno\Folio%203914%20-%202009%20Autoclave%20para%20CAMI%20Trinidad%20Gal&#225;n\CronogramasSubastaInversaSA006-2009.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file:///C:\Users\lpedrazao\Documents\Oficina\2023\EVALUACIONES\CRM%20%20CRM%20FNA-VTTD-CP-003-2023\INFORME%20DE%20EVALUACI&#211;N%20T&#201;CNICA%20PRELIMINAR%20CRM%20FNA-VTTD-CP-003-2023.xlsx" TargetMode="External"/><Relationship Id="rId1" Type="http://schemas.openxmlformats.org/officeDocument/2006/relationships/externalLinkPath" Target="/Users/lpedrazao/Documents/Oficina/2023/EVALUACIONES/CRM%20%20CRM%20FNA-VTTD-CP-003-2023/INFORME%20DE%20EVALUACI&#211;N%20T&#201;CNICA%20PRELIMINAR%20CRM%20FNA-VTTD-CP-003-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Datos"/>
      <sheetName val="PRESUPUESTOS-REV1"/>
      <sheetName val="PU (2)"/>
      <sheetName val="PESOS"/>
      <sheetName val="G&amp;G"/>
      <sheetName val="COSTOS UNITARIOS"/>
      <sheetName val="CA-2909"/>
      <sheetName val="TRAYECTO 1"/>
      <sheetName val="CABG"/>
      <sheetName val=""/>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LORES"/>
    </sheetNames>
    <sheetDataSet>
      <sheetData sheetId="0"/>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LISTA"/>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sheetData sheetId="18" refreshError="1"/>
      <sheetData sheetId="19" refreshError="1"/>
      <sheetData sheetId="2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MMLV"/>
      <sheetName val="General"/>
      <sheetName val="Directorio"/>
      <sheetName val="Conclusión Eval Técnica"/>
      <sheetName val="Exp. Proponente"/>
      <sheetName val="Hoja1"/>
      <sheetName val="Requisitos Técnicos"/>
      <sheetName val="Ponderación Técnica"/>
    </sheetNames>
    <sheetDataSet>
      <sheetData sheetId="0"/>
      <sheetData sheetId="1"/>
      <sheetData sheetId="2">
        <row r="6">
          <cell r="C6"/>
        </row>
        <row r="7">
          <cell r="C7"/>
        </row>
        <row r="8">
          <cell r="C8"/>
        </row>
        <row r="21">
          <cell r="C21"/>
        </row>
        <row r="22">
          <cell r="C22"/>
        </row>
        <row r="23">
          <cell r="C23"/>
        </row>
      </sheetData>
      <sheetData sheetId="3"/>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56"/>
  <sheetViews>
    <sheetView workbookViewId="0">
      <selection activeCell="E5" sqref="E5"/>
    </sheetView>
  </sheetViews>
  <sheetFormatPr baseColWidth="10" defaultColWidth="11.42578125" defaultRowHeight="12.75"/>
  <cols>
    <col min="2" max="2" width="11.85546875" bestFit="1" customWidth="1"/>
  </cols>
  <sheetData>
    <row r="1" spans="1:2" ht="15.75">
      <c r="A1" s="35" t="s">
        <v>0</v>
      </c>
      <c r="B1" s="36" t="s">
        <v>1</v>
      </c>
    </row>
    <row r="2" spans="1:2" ht="15.75">
      <c r="A2" s="37">
        <v>2023</v>
      </c>
      <c r="B2" s="36">
        <v>1160000</v>
      </c>
    </row>
    <row r="3" spans="1:2" ht="15.75">
      <c r="A3" s="37">
        <v>2022</v>
      </c>
      <c r="B3" s="38">
        <v>1000000</v>
      </c>
    </row>
    <row r="4" spans="1:2" ht="15.75">
      <c r="A4" s="37">
        <v>2021</v>
      </c>
      <c r="B4" s="38">
        <v>908526</v>
      </c>
    </row>
    <row r="5" spans="1:2" ht="15.75">
      <c r="A5" s="37">
        <v>2020</v>
      </c>
      <c r="B5" s="38">
        <v>877802</v>
      </c>
    </row>
    <row r="6" spans="1:2" ht="15.75">
      <c r="A6" s="37">
        <v>2019</v>
      </c>
      <c r="B6" s="38">
        <v>828116</v>
      </c>
    </row>
    <row r="7" spans="1:2" ht="15.75">
      <c r="A7" s="37">
        <v>2018</v>
      </c>
      <c r="B7" s="38">
        <v>781242</v>
      </c>
    </row>
    <row r="8" spans="1:2" ht="15.75">
      <c r="A8" s="37">
        <v>2017</v>
      </c>
      <c r="B8" s="38">
        <v>737717</v>
      </c>
    </row>
    <row r="9" spans="1:2" ht="15.75">
      <c r="A9" s="37">
        <v>2016</v>
      </c>
      <c r="B9" s="38">
        <v>689454</v>
      </c>
    </row>
    <row r="10" spans="1:2" ht="15.75">
      <c r="A10" s="37">
        <v>2015</v>
      </c>
      <c r="B10" s="38">
        <v>644350</v>
      </c>
    </row>
    <row r="11" spans="1:2" ht="15.75">
      <c r="A11" s="37">
        <v>2014</v>
      </c>
      <c r="B11" s="38">
        <v>616000</v>
      </c>
    </row>
    <row r="12" spans="1:2" ht="15.75">
      <c r="A12" s="37">
        <v>2013</v>
      </c>
      <c r="B12" s="38">
        <v>589500</v>
      </c>
    </row>
    <row r="13" spans="1:2" ht="15.75">
      <c r="A13" s="37">
        <v>2012</v>
      </c>
      <c r="B13" s="38">
        <v>566700</v>
      </c>
    </row>
    <row r="14" spans="1:2" ht="15.75">
      <c r="A14" s="37">
        <v>2011</v>
      </c>
      <c r="B14" s="38">
        <v>535600</v>
      </c>
    </row>
    <row r="15" spans="1:2" ht="15.75">
      <c r="A15" s="37">
        <v>2010</v>
      </c>
      <c r="B15" s="38">
        <v>515000</v>
      </c>
    </row>
    <row r="16" spans="1:2" ht="15.75">
      <c r="A16" s="37">
        <v>2009</v>
      </c>
      <c r="B16" s="38">
        <v>496900</v>
      </c>
    </row>
    <row r="17" spans="1:2" ht="15.75">
      <c r="A17" s="37">
        <v>2008</v>
      </c>
      <c r="B17" s="38">
        <v>461500</v>
      </c>
    </row>
    <row r="18" spans="1:2" ht="15.75">
      <c r="A18" s="37">
        <v>2007</v>
      </c>
      <c r="B18" s="38">
        <v>433700</v>
      </c>
    </row>
    <row r="19" spans="1:2" ht="15.75">
      <c r="A19" s="37">
        <v>2006</v>
      </c>
      <c r="B19" s="38">
        <v>408000</v>
      </c>
    </row>
    <row r="20" spans="1:2" ht="15.75">
      <c r="A20" s="37">
        <v>2005</v>
      </c>
      <c r="B20" s="38">
        <v>381500</v>
      </c>
    </row>
    <row r="21" spans="1:2" ht="15.75">
      <c r="A21" s="37">
        <v>2004</v>
      </c>
      <c r="B21" s="38">
        <v>358000</v>
      </c>
    </row>
    <row r="22" spans="1:2" ht="15.75">
      <c r="A22" s="37">
        <v>2003</v>
      </c>
      <c r="B22" s="38">
        <v>332000</v>
      </c>
    </row>
    <row r="23" spans="1:2" ht="15.75">
      <c r="A23" s="37">
        <v>2002</v>
      </c>
      <c r="B23" s="38">
        <v>309000</v>
      </c>
    </row>
    <row r="24" spans="1:2" ht="15.75">
      <c r="A24" s="37">
        <v>2001</v>
      </c>
      <c r="B24" s="38">
        <v>286000</v>
      </c>
    </row>
    <row r="25" spans="1:2" ht="15.75">
      <c r="A25" s="37">
        <v>2000</v>
      </c>
      <c r="B25" s="38">
        <v>260100</v>
      </c>
    </row>
    <row r="26" spans="1:2" ht="15.75">
      <c r="A26" s="37">
        <v>1999</v>
      </c>
      <c r="B26" s="38">
        <v>236460</v>
      </c>
    </row>
    <row r="27" spans="1:2" ht="15.75">
      <c r="A27" s="37">
        <v>1998</v>
      </c>
      <c r="B27" s="38">
        <v>203825.93</v>
      </c>
    </row>
    <row r="28" spans="1:2" ht="15.75">
      <c r="A28" s="37">
        <v>1997</v>
      </c>
      <c r="B28" s="38">
        <v>172005</v>
      </c>
    </row>
    <row r="29" spans="1:2" ht="15.75">
      <c r="A29" s="37">
        <v>1996</v>
      </c>
      <c r="B29" s="38">
        <v>142125</v>
      </c>
    </row>
    <row r="30" spans="1:2" ht="15.75">
      <c r="A30" s="37">
        <v>1995</v>
      </c>
      <c r="B30" s="38">
        <v>118933.5</v>
      </c>
    </row>
    <row r="31" spans="1:2" ht="15.75">
      <c r="A31" s="37">
        <v>1994</v>
      </c>
      <c r="B31" s="38">
        <v>98700</v>
      </c>
    </row>
    <row r="32" spans="1:2" ht="15.75">
      <c r="A32" s="37">
        <v>1993</v>
      </c>
      <c r="B32" s="38">
        <v>81510</v>
      </c>
    </row>
    <row r="33" spans="1:2" ht="15.75">
      <c r="A33" s="37">
        <v>1992</v>
      </c>
      <c r="B33" s="38">
        <v>65190</v>
      </c>
    </row>
    <row r="34" spans="1:2" ht="15.75">
      <c r="A34" s="37">
        <v>1991</v>
      </c>
      <c r="B34" s="38">
        <v>51720</v>
      </c>
    </row>
    <row r="35" spans="1:2" ht="15.75">
      <c r="A35" s="37">
        <v>1990</v>
      </c>
      <c r="B35" s="38">
        <v>41025</v>
      </c>
    </row>
    <row r="36" spans="1:2" ht="15.75">
      <c r="A36" s="37">
        <v>1989</v>
      </c>
      <c r="B36" s="38">
        <v>32559</v>
      </c>
    </row>
    <row r="37" spans="1:2" ht="15.75">
      <c r="A37" s="37">
        <v>1988</v>
      </c>
      <c r="B37" s="38">
        <v>25637.4</v>
      </c>
    </row>
    <row r="38" spans="1:2" ht="15.75">
      <c r="A38" s="37">
        <v>1987</v>
      </c>
      <c r="B38" s="38">
        <v>20509.8</v>
      </c>
    </row>
    <row r="39" spans="1:2" ht="15.75">
      <c r="A39" s="37">
        <v>1986</v>
      </c>
      <c r="B39" s="38">
        <v>16811.400000000001</v>
      </c>
    </row>
    <row r="40" spans="1:2" ht="15.75">
      <c r="A40" s="37">
        <v>1985</v>
      </c>
      <c r="B40" s="38">
        <v>13557.6</v>
      </c>
    </row>
    <row r="41" spans="1:2" ht="15.75">
      <c r="A41" s="37">
        <v>1984</v>
      </c>
      <c r="B41" s="38">
        <v>11298</v>
      </c>
    </row>
    <row r="42" spans="1:2" ht="15.75">
      <c r="A42" s="37">
        <v>1983</v>
      </c>
      <c r="B42" s="38">
        <v>9261</v>
      </c>
    </row>
    <row r="43" spans="1:2" ht="15.75">
      <c r="A43" s="37">
        <v>1982</v>
      </c>
      <c r="B43" s="38">
        <v>7410</v>
      </c>
    </row>
    <row r="44" spans="1:2" ht="15.75">
      <c r="A44" s="37">
        <v>1981</v>
      </c>
      <c r="B44" s="38">
        <v>5700</v>
      </c>
    </row>
    <row r="45" spans="1:2" ht="15.75">
      <c r="A45" s="37">
        <v>1980</v>
      </c>
      <c r="B45" s="38">
        <v>4500</v>
      </c>
    </row>
    <row r="46" spans="1:2" ht="15.75">
      <c r="A46" s="37">
        <v>1979</v>
      </c>
      <c r="B46" s="38">
        <v>3450</v>
      </c>
    </row>
    <row r="47" spans="1:2" ht="15.75">
      <c r="A47" s="37">
        <v>1978</v>
      </c>
      <c r="B47" s="38">
        <v>2550</v>
      </c>
    </row>
    <row r="48" spans="1:2" ht="15.75">
      <c r="A48" s="37">
        <v>1977</v>
      </c>
      <c r="B48" s="38">
        <v>1770</v>
      </c>
    </row>
    <row r="49" spans="1:2" ht="15.75">
      <c r="A49" s="37">
        <v>1976</v>
      </c>
      <c r="B49" s="38">
        <v>1560</v>
      </c>
    </row>
    <row r="50" spans="1:2" ht="15.75">
      <c r="A50" s="37">
        <v>1975</v>
      </c>
      <c r="B50" s="38">
        <v>1200</v>
      </c>
    </row>
    <row r="51" spans="1:2" ht="15.75">
      <c r="A51" s="37">
        <v>1974</v>
      </c>
      <c r="B51" s="38">
        <v>900</v>
      </c>
    </row>
    <row r="52" spans="1:2" ht="15.75">
      <c r="A52" s="37">
        <v>1972</v>
      </c>
      <c r="B52" s="38">
        <v>660</v>
      </c>
    </row>
    <row r="53" spans="1:2" ht="15.75">
      <c r="A53" s="37">
        <v>1969</v>
      </c>
      <c r="B53" s="38">
        <v>519</v>
      </c>
    </row>
    <row r="54" spans="1:2" ht="15.75">
      <c r="A54" s="37">
        <v>1963</v>
      </c>
      <c r="B54" s="38">
        <v>420</v>
      </c>
    </row>
    <row r="55" spans="1:2" ht="15.75">
      <c r="A55" s="37">
        <v>1962</v>
      </c>
      <c r="B55" s="38">
        <v>219</v>
      </c>
    </row>
    <row r="56" spans="1:2" ht="15.75">
      <c r="A56" s="37">
        <v>1960</v>
      </c>
      <c r="B56" s="38">
        <v>198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26"/>
  <sheetViews>
    <sheetView zoomScale="95" workbookViewId="0">
      <selection activeCell="K4" sqref="K4"/>
    </sheetView>
  </sheetViews>
  <sheetFormatPr baseColWidth="10" defaultColWidth="11.42578125" defaultRowHeight="13.5"/>
  <cols>
    <col min="1" max="1" width="10" style="48" customWidth="1"/>
    <col min="2" max="2" width="16.28515625" style="48" customWidth="1"/>
    <col min="3" max="3" width="14.85546875" style="48" customWidth="1"/>
    <col min="4" max="4" width="15.85546875" style="48" customWidth="1"/>
    <col min="5" max="5" width="26.28515625" style="48" customWidth="1"/>
    <col min="6" max="6" width="22.140625" style="48" customWidth="1"/>
    <col min="7" max="7" width="4.5703125" style="48" customWidth="1"/>
    <col min="8" max="8" width="35.7109375" style="48" customWidth="1"/>
    <col min="9" max="9" width="30.5703125" style="48" customWidth="1"/>
    <col min="10" max="10" width="6" style="48" customWidth="1"/>
    <col min="11" max="16384" width="11.42578125" style="48"/>
  </cols>
  <sheetData>
    <row r="1" spans="1:10" ht="36.75" customHeight="1">
      <c r="A1" s="48" t="s">
        <v>2</v>
      </c>
      <c r="B1" s="226" t="s">
        <v>3</v>
      </c>
      <c r="C1" s="227"/>
      <c r="D1" s="48" t="s">
        <v>4</v>
      </c>
      <c r="E1" s="228" t="s">
        <v>5</v>
      </c>
      <c r="F1" s="229"/>
      <c r="G1" s="229"/>
      <c r="H1" s="229"/>
      <c r="I1" s="229"/>
      <c r="J1" s="229"/>
    </row>
    <row r="2" spans="1:10" ht="36" customHeight="1">
      <c r="A2" s="48" t="s">
        <v>6</v>
      </c>
      <c r="B2" s="230" t="s">
        <v>7</v>
      </c>
      <c r="C2" s="230"/>
      <c r="D2" s="230"/>
      <c r="E2" s="230"/>
      <c r="F2" s="230"/>
      <c r="G2" s="230"/>
      <c r="H2" s="230"/>
      <c r="I2" s="230"/>
      <c r="J2" s="230"/>
    </row>
    <row r="3" spans="1:10">
      <c r="F3" s="49"/>
      <c r="H3" s="50" t="s">
        <v>8</v>
      </c>
      <c r="I3" s="51">
        <v>4532846151</v>
      </c>
    </row>
    <row r="4" spans="1:10">
      <c r="F4" s="49"/>
      <c r="H4" s="50" t="s">
        <v>9</v>
      </c>
      <c r="I4" s="52">
        <f>I3*0.1</f>
        <v>453284615.10000002</v>
      </c>
    </row>
    <row r="5" spans="1:10">
      <c r="F5" s="49"/>
      <c r="H5" s="53" t="s">
        <v>10</v>
      </c>
      <c r="I5" s="52"/>
    </row>
    <row r="6" spans="1:10">
      <c r="A6" s="54"/>
      <c r="B6" s="54"/>
      <c r="C6" s="54"/>
      <c r="D6" s="55"/>
      <c r="E6" s="56"/>
      <c r="F6" s="57"/>
      <c r="H6" s="48" t="s">
        <v>11</v>
      </c>
      <c r="I6" s="58">
        <f>I3/I15</f>
        <v>3907.6259922413792</v>
      </c>
    </row>
    <row r="7" spans="1:10">
      <c r="A7" s="54"/>
      <c r="B7" s="54"/>
      <c r="C7" s="54"/>
      <c r="D7" s="55"/>
      <c r="E7" s="56"/>
      <c r="F7" s="57"/>
      <c r="H7" s="50" t="s">
        <v>12</v>
      </c>
      <c r="I7" s="58"/>
    </row>
    <row r="8" spans="1:10">
      <c r="A8" s="54"/>
      <c r="B8" s="54"/>
      <c r="C8" s="54"/>
      <c r="D8" s="55"/>
      <c r="E8" s="56"/>
      <c r="F8" s="57"/>
      <c r="I8" s="114"/>
    </row>
    <row r="9" spans="1:10">
      <c r="A9" s="54"/>
      <c r="B9" s="54"/>
      <c r="C9" s="54"/>
      <c r="D9" s="55"/>
      <c r="E9" s="56"/>
      <c r="H9" s="48" t="s">
        <v>13</v>
      </c>
      <c r="I9" s="59"/>
    </row>
    <row r="10" spans="1:10">
      <c r="D10" s="55"/>
      <c r="E10" s="56"/>
      <c r="H10" s="55" t="s">
        <v>14</v>
      </c>
      <c r="I10" s="60"/>
    </row>
    <row r="11" spans="1:10">
      <c r="A11" s="50" t="s">
        <v>15</v>
      </c>
      <c r="H11" s="55" t="s">
        <v>16</v>
      </c>
      <c r="I11" s="60"/>
    </row>
    <row r="12" spans="1:10">
      <c r="B12" s="48" t="s">
        <v>17</v>
      </c>
      <c r="F12" s="61">
        <v>45198</v>
      </c>
      <c r="H12" s="55" t="s">
        <v>18</v>
      </c>
      <c r="I12" s="60"/>
    </row>
    <row r="13" spans="1:10">
      <c r="B13" s="48" t="s">
        <v>19</v>
      </c>
      <c r="F13" s="61">
        <v>45203</v>
      </c>
    </row>
    <row r="14" spans="1:10">
      <c r="B14" s="231" t="s">
        <v>20</v>
      </c>
      <c r="C14" s="231"/>
      <c r="D14" s="231"/>
      <c r="E14" s="231"/>
      <c r="F14" s="61">
        <v>45205</v>
      </c>
      <c r="H14" s="48" t="s">
        <v>21</v>
      </c>
      <c r="I14" s="60">
        <v>2023</v>
      </c>
    </row>
    <row r="15" spans="1:10">
      <c r="B15" s="225" t="s">
        <v>22</v>
      </c>
      <c r="C15" s="225"/>
      <c r="D15" s="225"/>
      <c r="E15" s="225"/>
      <c r="F15" s="61">
        <v>45209</v>
      </c>
      <c r="H15" s="48" t="s">
        <v>23</v>
      </c>
      <c r="I15" s="59">
        <f>VLOOKUP(I14, SMMLV!$A$2:$B$56,2,FALSE)</f>
        <v>1160000</v>
      </c>
    </row>
    <row r="16" spans="1:10" ht="13.5" customHeight="1">
      <c r="B16" s="225" t="s">
        <v>24</v>
      </c>
      <c r="C16" s="225"/>
      <c r="D16" s="225"/>
      <c r="E16" s="225"/>
      <c r="F16" s="61">
        <v>45210</v>
      </c>
      <c r="H16" s="62"/>
      <c r="I16" s="59"/>
    </row>
    <row r="17" spans="1:10">
      <c r="B17" s="225" t="s">
        <v>25</v>
      </c>
      <c r="C17" s="225"/>
      <c r="D17" s="225"/>
      <c r="E17" s="225"/>
      <c r="F17" s="61"/>
      <c r="H17" s="62"/>
      <c r="I17" s="63"/>
    </row>
    <row r="18" spans="1:10">
      <c r="B18" s="48" t="s">
        <v>26</v>
      </c>
      <c r="F18" s="61">
        <v>45211</v>
      </c>
      <c r="H18" s="62"/>
      <c r="I18" s="58"/>
    </row>
    <row r="19" spans="1:10">
      <c r="B19" s="48" t="s">
        <v>27</v>
      </c>
      <c r="F19" s="61">
        <v>45212</v>
      </c>
      <c r="H19" s="62"/>
      <c r="I19" s="63"/>
    </row>
    <row r="20" spans="1:10">
      <c r="F20" s="64"/>
      <c r="H20" s="62"/>
      <c r="I20" s="65"/>
    </row>
    <row r="21" spans="1:10">
      <c r="A21" s="54"/>
      <c r="F21" s="64"/>
    </row>
    <row r="22" spans="1:10">
      <c r="A22" s="54"/>
      <c r="B22" s="48" t="s">
        <v>28</v>
      </c>
      <c r="C22" s="54"/>
      <c r="D22" s="55"/>
      <c r="E22" s="66"/>
      <c r="F22" s="61">
        <f>+F12-30</f>
        <v>45168</v>
      </c>
      <c r="I22" s="67" t="s">
        <v>29</v>
      </c>
    </row>
    <row r="23" spans="1:10">
      <c r="B23" s="54"/>
      <c r="C23" s="54"/>
      <c r="D23" s="55"/>
      <c r="E23" s="66"/>
      <c r="F23" s="53"/>
      <c r="G23" s="66"/>
      <c r="H23" s="53"/>
      <c r="I23" s="68"/>
    </row>
    <row r="24" spans="1:10">
      <c r="A24" s="55"/>
      <c r="F24" s="55"/>
      <c r="G24" s="66"/>
      <c r="H24" s="53"/>
      <c r="I24" s="68"/>
    </row>
    <row r="25" spans="1:10">
      <c r="A25" s="69"/>
      <c r="B25" s="66"/>
      <c r="C25" s="66"/>
      <c r="D25" s="66"/>
      <c r="E25" s="66"/>
      <c r="F25" s="66"/>
      <c r="I25" s="68"/>
    </row>
    <row r="26" spans="1:10">
      <c r="B26" s="66"/>
      <c r="C26" s="70"/>
      <c r="D26" s="70"/>
      <c r="E26" s="70"/>
      <c r="F26" s="70"/>
      <c r="H26" s="71"/>
      <c r="I26" s="72"/>
    </row>
    <row r="27" spans="1:10" ht="29.25" customHeight="1">
      <c r="B27" s="73"/>
      <c r="F27" s="98" t="s">
        <v>30</v>
      </c>
      <c r="G27" s="66"/>
      <c r="H27" s="66"/>
      <c r="I27" s="66"/>
    </row>
    <row r="28" spans="1:10" ht="22.5" customHeight="1">
      <c r="F28" s="99"/>
      <c r="G28" s="70"/>
      <c r="H28" s="115" t="s">
        <v>31</v>
      </c>
      <c r="I28" s="70"/>
      <c r="J28" s="70"/>
    </row>
    <row r="29" spans="1:10">
      <c r="B29" s="73"/>
      <c r="H29" s="71"/>
      <c r="I29" s="72"/>
    </row>
    <row r="30" spans="1:10">
      <c r="I30" s="72"/>
    </row>
    <row r="31" spans="1:10">
      <c r="H31" s="71"/>
      <c r="I31" s="72"/>
    </row>
    <row r="32" spans="1:10">
      <c r="H32" s="71"/>
      <c r="I32" s="72"/>
    </row>
    <row r="33" spans="9:9">
      <c r="I33" s="72"/>
    </row>
    <row r="104" spans="2:6" ht="14.25" thickBot="1"/>
    <row r="105" spans="2:6" ht="14.25" thickBot="1">
      <c r="B105" s="232" t="s">
        <v>32</v>
      </c>
      <c r="C105" s="233"/>
      <c r="E105" s="232" t="s">
        <v>33</v>
      </c>
      <c r="F105" s="233"/>
    </row>
    <row r="106" spans="2:6" ht="14.25" thickBot="1">
      <c r="B106" s="234" t="s">
        <v>34</v>
      </c>
      <c r="C106" s="235"/>
      <c r="E106" s="234" t="s">
        <v>35</v>
      </c>
      <c r="F106" s="235"/>
    </row>
    <row r="107" spans="2:6" ht="14.25" thickBot="1">
      <c r="B107" s="236" t="s">
        <v>36</v>
      </c>
      <c r="C107" s="237"/>
      <c r="E107" s="236" t="s">
        <v>37</v>
      </c>
      <c r="F107" s="237"/>
    </row>
    <row r="108" spans="2:6" ht="14.25" thickBot="1">
      <c r="B108" s="236" t="s">
        <v>38</v>
      </c>
      <c r="C108" s="237"/>
      <c r="E108" s="236" t="s">
        <v>39</v>
      </c>
      <c r="F108" s="237"/>
    </row>
    <row r="109" spans="2:6" ht="14.25" thickBot="1">
      <c r="B109" s="236" t="s">
        <v>40</v>
      </c>
      <c r="C109" s="237"/>
      <c r="E109" s="236" t="s">
        <v>41</v>
      </c>
      <c r="F109" s="237"/>
    </row>
    <row r="110" spans="2:6" ht="14.25" thickBot="1">
      <c r="B110" s="238" t="s">
        <v>42</v>
      </c>
      <c r="C110" s="239"/>
      <c r="E110" s="238" t="s">
        <v>43</v>
      </c>
      <c r="F110" s="239"/>
    </row>
    <row r="111" spans="2:6" ht="14.25" thickBot="1">
      <c r="B111" s="236" t="s">
        <v>44</v>
      </c>
      <c r="C111" s="237"/>
      <c r="E111" s="236" t="s">
        <v>45</v>
      </c>
      <c r="F111" s="237"/>
    </row>
    <row r="112" spans="2:6" ht="14.25" thickBot="1">
      <c r="B112" s="240" t="s">
        <v>46</v>
      </c>
      <c r="C112" s="241"/>
      <c r="E112" s="240" t="s">
        <v>47</v>
      </c>
      <c r="F112" s="241"/>
    </row>
    <row r="113" spans="2:6" ht="14.25" thickBot="1">
      <c r="B113" s="236" t="s">
        <v>48</v>
      </c>
      <c r="C113" s="237"/>
      <c r="E113" s="236" t="s">
        <v>49</v>
      </c>
      <c r="F113" s="237"/>
    </row>
    <row r="114" spans="2:6" ht="14.25" thickBot="1">
      <c r="B114" s="240" t="s">
        <v>50</v>
      </c>
      <c r="C114" s="241"/>
      <c r="E114" s="236" t="s">
        <v>51</v>
      </c>
      <c r="F114" s="237"/>
    </row>
    <row r="115" spans="2:6" ht="14.25" thickBot="1">
      <c r="B115" s="236" t="s">
        <v>52</v>
      </c>
      <c r="C115" s="237"/>
      <c r="E115" s="242" t="s">
        <v>53</v>
      </c>
      <c r="F115" s="243"/>
    </row>
    <row r="116" spans="2:6" ht="14.25" thickBot="1">
      <c r="B116" s="236" t="s">
        <v>54</v>
      </c>
      <c r="C116" s="237"/>
      <c r="E116" s="236" t="s">
        <v>55</v>
      </c>
      <c r="F116" s="237"/>
    </row>
    <row r="117" spans="2:6" ht="14.25" thickBot="1">
      <c r="B117" s="236" t="s">
        <v>56</v>
      </c>
      <c r="C117" s="237"/>
      <c r="E117" s="236" t="s">
        <v>57</v>
      </c>
      <c r="F117" s="237"/>
    </row>
    <row r="118" spans="2:6" ht="14.25" customHeight="1" thickBot="1">
      <c r="B118" s="242" t="s">
        <v>58</v>
      </c>
      <c r="C118" s="243"/>
      <c r="E118" s="236" t="s">
        <v>59</v>
      </c>
      <c r="F118" s="237"/>
    </row>
    <row r="119" spans="2:6" ht="14.25" thickBot="1">
      <c r="B119" s="236" t="s">
        <v>60</v>
      </c>
      <c r="C119" s="237"/>
      <c r="E119" s="236" t="s">
        <v>61</v>
      </c>
      <c r="F119" s="237"/>
    </row>
    <row r="120" spans="2:6" ht="14.25" thickBot="1">
      <c r="B120" s="242" t="s">
        <v>62</v>
      </c>
      <c r="C120" s="243"/>
    </row>
    <row r="121" spans="2:6" ht="14.25" thickBot="1">
      <c r="B121" s="236" t="s">
        <v>63</v>
      </c>
      <c r="C121" s="237"/>
    </row>
    <row r="122" spans="2:6" ht="14.25" customHeight="1" thickBot="1">
      <c r="B122" s="236" t="s">
        <v>64</v>
      </c>
      <c r="C122" s="237"/>
    </row>
    <row r="123" spans="2:6" ht="14.25" thickBot="1">
      <c r="B123" s="236" t="s">
        <v>65</v>
      </c>
      <c r="C123" s="237"/>
    </row>
    <row r="126" spans="2:6" ht="21.75" customHeight="1"/>
  </sheetData>
  <mergeCells count="41">
    <mergeCell ref="B123:C123"/>
    <mergeCell ref="E109:F109"/>
    <mergeCell ref="E116:F116"/>
    <mergeCell ref="E117:F117"/>
    <mergeCell ref="E118:F118"/>
    <mergeCell ref="E119:F119"/>
    <mergeCell ref="E110:F110"/>
    <mergeCell ref="E111:F111"/>
    <mergeCell ref="E112:F112"/>
    <mergeCell ref="E113:F113"/>
    <mergeCell ref="E114:F114"/>
    <mergeCell ref="E115:F115"/>
    <mergeCell ref="B122:C122"/>
    <mergeCell ref="B118:C118"/>
    <mergeCell ref="B119:C119"/>
    <mergeCell ref="B120:C120"/>
    <mergeCell ref="B121:C121"/>
    <mergeCell ref="B114:C114"/>
    <mergeCell ref="B115:C115"/>
    <mergeCell ref="B116:C116"/>
    <mergeCell ref="B117:C117"/>
    <mergeCell ref="B109:C109"/>
    <mergeCell ref="B110:C110"/>
    <mergeCell ref="B111:C111"/>
    <mergeCell ref="B112:C112"/>
    <mergeCell ref="B113:C113"/>
    <mergeCell ref="B105:C105"/>
    <mergeCell ref="B106:C106"/>
    <mergeCell ref="B107:C107"/>
    <mergeCell ref="B108:C108"/>
    <mergeCell ref="B17:E17"/>
    <mergeCell ref="E105:F105"/>
    <mergeCell ref="E106:F106"/>
    <mergeCell ref="E107:F107"/>
    <mergeCell ref="E108:F108"/>
    <mergeCell ref="B15:E15"/>
    <mergeCell ref="B16:E16"/>
    <mergeCell ref="B1:C1"/>
    <mergeCell ref="E1:J1"/>
    <mergeCell ref="B2:J2"/>
    <mergeCell ref="B14:E14"/>
  </mergeCells>
  <phoneticPr fontId="0" type="noConversion"/>
  <dataValidations count="2">
    <dataValidation type="list" allowBlank="1" showInputMessage="1" showErrorMessage="1" sqref="I10" xr:uid="{00000000-0002-0000-0100-000000000000}">
      <formula1>$B$106:$B$123</formula1>
    </dataValidation>
    <dataValidation type="list" allowBlank="1" showInputMessage="1" showErrorMessage="1" sqref="I12" xr:uid="{00000000-0002-0000-0100-000001000000}">
      <formula1>$E$106:$E$119</formula1>
    </dataValidation>
  </dataValidations>
  <pageMargins left="0.75" right="0.75" top="1" bottom="1" header="0" footer="0"/>
  <pageSetup paperSize="141"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D24"/>
  <sheetViews>
    <sheetView view="pageBreakPreview" zoomScale="120" zoomScaleNormal="55" zoomScaleSheetLayoutView="120" workbookViewId="0">
      <pane xSplit="2" ySplit="3" topLeftCell="L4" activePane="bottomRight" state="frozen"/>
      <selection pane="topRight" activeCell="C1" sqref="C1"/>
      <selection pane="bottomLeft" activeCell="A4" sqref="A4"/>
      <selection pane="bottomRight" activeCell="Q4" sqref="Q4"/>
    </sheetView>
  </sheetViews>
  <sheetFormatPr baseColWidth="10" defaultColWidth="11.42578125" defaultRowHeight="40.5" customHeight="1"/>
  <cols>
    <col min="1" max="1" width="4" style="6" customWidth="1"/>
    <col min="2" max="2" width="15.85546875" style="6" customWidth="1"/>
    <col min="3" max="3" width="30.5703125" style="6" customWidth="1"/>
    <col min="4" max="4" width="13" style="6" customWidth="1"/>
    <col min="5" max="5" width="19.28515625" style="6" bestFit="1" customWidth="1"/>
    <col min="6" max="6" width="13.5703125" style="6" customWidth="1"/>
    <col min="7" max="7" width="11.85546875" style="6" hidden="1" customWidth="1"/>
    <col min="8" max="9" width="10.42578125" style="6" hidden="1" customWidth="1"/>
    <col min="10" max="10" width="7.28515625" style="6" hidden="1" customWidth="1"/>
    <col min="11" max="11" width="4.7109375" style="34" hidden="1" customWidth="1"/>
    <col min="12" max="12" width="11" style="6" customWidth="1"/>
    <col min="13" max="13" width="43.28515625" style="6" customWidth="1"/>
    <col min="14" max="14" width="21.85546875" style="6" customWidth="1"/>
    <col min="15" max="15" width="7.42578125" style="6" customWidth="1"/>
    <col min="16" max="16" width="20" style="6" customWidth="1"/>
    <col min="17" max="17" width="17.5703125" style="6" customWidth="1"/>
    <col min="18" max="18" width="7.28515625" style="6" customWidth="1"/>
    <col min="19" max="19" width="16.7109375" style="6" customWidth="1"/>
    <col min="20" max="20" width="15.28515625" style="6" customWidth="1"/>
    <col min="21" max="21" width="7.42578125" style="6" customWidth="1"/>
    <col min="22" max="22" width="14.28515625" style="6" customWidth="1"/>
    <col min="23" max="23" width="21.85546875" style="6" customWidth="1"/>
    <col min="24" max="24" width="7.42578125" style="6" customWidth="1"/>
    <col min="25" max="25" width="22.5703125" style="6" customWidth="1"/>
    <col min="26" max="26" width="17.5703125" style="6" customWidth="1"/>
    <col min="27" max="27" width="7.28515625" style="6" customWidth="1"/>
    <col min="28" max="28" width="16.7109375" style="6" customWidth="1"/>
    <col min="29" max="29" width="15.28515625" style="6" customWidth="1"/>
    <col min="30" max="30" width="7.42578125" style="6" customWidth="1"/>
    <col min="31" max="31" width="14.28515625" style="6" customWidth="1"/>
    <col min="32" max="32" width="21.85546875" style="6" customWidth="1"/>
    <col min="33" max="33" width="7.42578125" style="6" customWidth="1"/>
    <col min="34" max="34" width="22.5703125" style="6" customWidth="1"/>
    <col min="35" max="35" width="17.5703125" style="6" customWidth="1"/>
    <col min="36" max="36" width="7.28515625" style="6" customWidth="1"/>
    <col min="37" max="37" width="16.7109375" style="6" customWidth="1"/>
    <col min="38" max="38" width="15.28515625" style="6" customWidth="1"/>
    <col min="39" max="39" width="7.42578125" style="6" customWidth="1"/>
    <col min="40" max="40" width="14.28515625" style="6" customWidth="1"/>
    <col min="41" max="41" width="15.42578125" style="6" customWidth="1"/>
    <col min="42" max="42" width="11" style="6" customWidth="1"/>
    <col min="43" max="43" width="12.42578125" style="6" customWidth="1"/>
    <col min="44" max="76" width="11" style="6" customWidth="1"/>
    <col min="77" max="82" width="11.42578125" style="41"/>
    <col min="83" max="210" width="11" style="6" customWidth="1"/>
    <col min="211" max="16384" width="11.42578125" style="6"/>
  </cols>
  <sheetData>
    <row r="1" spans="1:76" ht="12.75" customHeight="1">
      <c r="A1" s="244" t="s">
        <v>66</v>
      </c>
      <c r="B1" s="244" t="s">
        <v>67</v>
      </c>
      <c r="C1" s="244" t="s">
        <v>68</v>
      </c>
      <c r="D1" s="244" t="s">
        <v>69</v>
      </c>
      <c r="E1" s="244" t="s">
        <v>70</v>
      </c>
      <c r="F1" s="244" t="s">
        <v>71</v>
      </c>
      <c r="G1" s="244" t="s">
        <v>72</v>
      </c>
      <c r="H1" s="244" t="s">
        <v>73</v>
      </c>
      <c r="I1" s="244" t="s">
        <v>74</v>
      </c>
      <c r="J1" s="244" t="s">
        <v>75</v>
      </c>
      <c r="K1" s="244" t="s">
        <v>76</v>
      </c>
      <c r="L1" s="244" t="s">
        <v>77</v>
      </c>
      <c r="M1" s="244" t="s">
        <v>78</v>
      </c>
      <c r="N1" s="244" t="s">
        <v>79</v>
      </c>
      <c r="O1" s="244"/>
      <c r="P1" s="244"/>
      <c r="Q1" s="244"/>
      <c r="R1" s="244"/>
      <c r="S1" s="244"/>
      <c r="T1" s="244"/>
      <c r="U1" s="244"/>
      <c r="V1" s="244"/>
      <c r="W1" s="244" t="s">
        <v>79</v>
      </c>
      <c r="X1" s="244"/>
      <c r="Y1" s="244"/>
      <c r="Z1" s="244"/>
      <c r="AA1" s="244"/>
      <c r="AB1" s="244"/>
      <c r="AC1" s="244"/>
      <c r="AD1" s="244"/>
      <c r="AE1" s="244"/>
      <c r="AF1" s="244" t="s">
        <v>79</v>
      </c>
      <c r="AG1" s="244"/>
      <c r="AH1" s="244"/>
      <c r="AI1" s="244"/>
      <c r="AJ1" s="244"/>
      <c r="AK1" s="244"/>
      <c r="AL1" s="244"/>
      <c r="AM1" s="244"/>
      <c r="AN1" s="244"/>
      <c r="AO1" s="250" t="s">
        <v>80</v>
      </c>
      <c r="AP1" s="250"/>
      <c r="AQ1" s="250"/>
      <c r="AR1" s="250"/>
      <c r="AS1" s="250"/>
      <c r="AT1" s="250"/>
      <c r="AU1" s="250"/>
      <c r="AV1" s="250"/>
      <c r="AW1" s="250"/>
      <c r="AX1" s="250"/>
      <c r="AY1" s="250"/>
      <c r="AZ1" s="250"/>
      <c r="BA1" s="248" t="s">
        <v>81</v>
      </c>
      <c r="BB1" s="248"/>
      <c r="BC1" s="248"/>
      <c r="BD1" s="248"/>
      <c r="BE1" s="248"/>
      <c r="BF1" s="248"/>
      <c r="BG1" s="248"/>
      <c r="BH1" s="248"/>
      <c r="BI1" s="248"/>
      <c r="BJ1" s="248"/>
      <c r="BK1" s="248"/>
      <c r="BL1" s="248"/>
      <c r="BM1" s="249" t="s">
        <v>82</v>
      </c>
      <c r="BN1" s="249"/>
      <c r="BO1" s="249"/>
      <c r="BP1" s="249"/>
      <c r="BQ1" s="249"/>
      <c r="BR1" s="249"/>
      <c r="BS1" s="249"/>
      <c r="BT1" s="249"/>
      <c r="BU1" s="249"/>
      <c r="BV1" s="249"/>
      <c r="BW1" s="249"/>
      <c r="BX1" s="249"/>
    </row>
    <row r="2" spans="1:76" ht="12.75" customHeight="1">
      <c r="A2" s="244"/>
      <c r="B2" s="244"/>
      <c r="C2" s="244"/>
      <c r="D2" s="244"/>
      <c r="E2" s="244"/>
      <c r="F2" s="244"/>
      <c r="G2" s="244"/>
      <c r="H2" s="244"/>
      <c r="I2" s="244"/>
      <c r="J2" s="244"/>
      <c r="K2" s="244"/>
      <c r="L2" s="244"/>
      <c r="M2" s="244" t="str">
        <f>"("&amp;E2&amp;": "&amp;N2&amp;" "&amp;TEXT(O2,"##0,00%")&amp;" - "&amp;P2&amp;" "&amp;TEXT(Q2,"##0,00%")&amp;" - "&amp;R2&amp;" "&amp;TEXT(S2,"##0,00%")&amp;")"</f>
        <v>(: Integrante 1 % Int. 1 - NIT O CEDULA DE CIUDADANIA Integrante 2 - % Int. 2 NIT O CEDULA DE CIUDADANIA)</v>
      </c>
      <c r="N2" s="245" t="s">
        <v>83</v>
      </c>
      <c r="O2" s="245" t="s">
        <v>84</v>
      </c>
      <c r="P2" s="245" t="s">
        <v>85</v>
      </c>
      <c r="Q2" s="246" t="s">
        <v>86</v>
      </c>
      <c r="R2" s="246" t="s">
        <v>87</v>
      </c>
      <c r="S2" s="246" t="s">
        <v>85</v>
      </c>
      <c r="T2" s="247" t="s">
        <v>88</v>
      </c>
      <c r="U2" s="247" t="s">
        <v>89</v>
      </c>
      <c r="V2" s="247" t="s">
        <v>85</v>
      </c>
      <c r="W2" s="245" t="s">
        <v>90</v>
      </c>
      <c r="X2" s="245" t="s">
        <v>91</v>
      </c>
      <c r="Y2" s="245" t="s">
        <v>85</v>
      </c>
      <c r="Z2" s="246" t="s">
        <v>92</v>
      </c>
      <c r="AA2" s="246" t="s">
        <v>93</v>
      </c>
      <c r="AB2" s="246" t="s">
        <v>85</v>
      </c>
      <c r="AC2" s="247" t="s">
        <v>94</v>
      </c>
      <c r="AD2" s="247" t="s">
        <v>95</v>
      </c>
      <c r="AE2" s="247" t="s">
        <v>85</v>
      </c>
      <c r="AF2" s="245" t="s">
        <v>96</v>
      </c>
      <c r="AG2" s="245" t="s">
        <v>97</v>
      </c>
      <c r="AH2" s="245" t="s">
        <v>85</v>
      </c>
      <c r="AI2" s="246" t="s">
        <v>98</v>
      </c>
      <c r="AJ2" s="246" t="s">
        <v>99</v>
      </c>
      <c r="AK2" s="246" t="s">
        <v>85</v>
      </c>
      <c r="AL2" s="247" t="s">
        <v>100</v>
      </c>
      <c r="AM2" s="247" t="s">
        <v>101</v>
      </c>
      <c r="AN2" s="247" t="s">
        <v>85</v>
      </c>
      <c r="AO2" s="250" t="s">
        <v>102</v>
      </c>
      <c r="AP2" s="250"/>
      <c r="AQ2" s="250" t="s">
        <v>103</v>
      </c>
      <c r="AR2" s="250"/>
      <c r="AS2" s="250" t="s">
        <v>104</v>
      </c>
      <c r="AT2" s="250"/>
      <c r="AU2" s="250" t="s">
        <v>105</v>
      </c>
      <c r="AV2" s="250"/>
      <c r="AW2" s="250" t="s">
        <v>106</v>
      </c>
      <c r="AX2" s="250"/>
      <c r="AY2" s="250" t="s">
        <v>107</v>
      </c>
      <c r="AZ2" s="250"/>
      <c r="BA2" s="248" t="s">
        <v>102</v>
      </c>
      <c r="BB2" s="248"/>
      <c r="BC2" s="248" t="s">
        <v>103</v>
      </c>
      <c r="BD2" s="248"/>
      <c r="BE2" s="248" t="s">
        <v>104</v>
      </c>
      <c r="BF2" s="248"/>
      <c r="BG2" s="248" t="s">
        <v>105</v>
      </c>
      <c r="BH2" s="248"/>
      <c r="BI2" s="248" t="s">
        <v>106</v>
      </c>
      <c r="BJ2" s="248"/>
      <c r="BK2" s="248" t="s">
        <v>107</v>
      </c>
      <c r="BL2" s="248"/>
      <c r="BM2" s="249" t="s">
        <v>102</v>
      </c>
      <c r="BN2" s="249"/>
      <c r="BO2" s="249" t="s">
        <v>103</v>
      </c>
      <c r="BP2" s="249"/>
      <c r="BQ2" s="249" t="s">
        <v>104</v>
      </c>
      <c r="BR2" s="249"/>
      <c r="BS2" s="249" t="s">
        <v>105</v>
      </c>
      <c r="BT2" s="249"/>
      <c r="BU2" s="249" t="s">
        <v>106</v>
      </c>
      <c r="BV2" s="249"/>
      <c r="BW2" s="249" t="s">
        <v>107</v>
      </c>
      <c r="BX2" s="249"/>
    </row>
    <row r="3" spans="1:76" s="7" customFormat="1" ht="13.5" customHeight="1">
      <c r="A3" s="244"/>
      <c r="B3" s="244"/>
      <c r="C3" s="244"/>
      <c r="D3" s="244"/>
      <c r="E3" s="244"/>
      <c r="F3" s="244"/>
      <c r="G3" s="244"/>
      <c r="H3" s="244"/>
      <c r="I3" s="244"/>
      <c r="J3" s="244"/>
      <c r="K3" s="244"/>
      <c r="L3" s="244"/>
      <c r="M3" s="244" t="str">
        <f>"("&amp;N3&amp;" "&amp;TEXT(O3,"##0,00%")&amp;" - "&amp;P3&amp;" "&amp;TEXT(Q3,"##0,00%")&amp;" - "&amp;R3&amp;" "&amp;TEXT(S3,"##0,00%")&amp;")"</f>
        <v>( 000% -  000% -  000%)</v>
      </c>
      <c r="N3" s="245"/>
      <c r="O3" s="245"/>
      <c r="P3" s="245"/>
      <c r="Q3" s="246"/>
      <c r="R3" s="246"/>
      <c r="S3" s="246"/>
      <c r="T3" s="247"/>
      <c r="U3" s="247"/>
      <c r="V3" s="247"/>
      <c r="W3" s="245"/>
      <c r="X3" s="245"/>
      <c r="Y3" s="245"/>
      <c r="Z3" s="246"/>
      <c r="AA3" s="246"/>
      <c r="AB3" s="246"/>
      <c r="AC3" s="247"/>
      <c r="AD3" s="247"/>
      <c r="AE3" s="247"/>
      <c r="AF3" s="245"/>
      <c r="AG3" s="245"/>
      <c r="AH3" s="245"/>
      <c r="AI3" s="246"/>
      <c r="AJ3" s="246"/>
      <c r="AK3" s="246"/>
      <c r="AL3" s="247"/>
      <c r="AM3" s="247"/>
      <c r="AN3" s="247"/>
      <c r="AO3" s="46" t="s">
        <v>108</v>
      </c>
      <c r="AP3" s="46" t="s">
        <v>109</v>
      </c>
      <c r="AQ3" s="46" t="s">
        <v>108</v>
      </c>
      <c r="AR3" s="46" t="s">
        <v>109</v>
      </c>
      <c r="AS3" s="46" t="s">
        <v>108</v>
      </c>
      <c r="AT3" s="46" t="s">
        <v>109</v>
      </c>
      <c r="AU3" s="46" t="s">
        <v>108</v>
      </c>
      <c r="AV3" s="46" t="s">
        <v>109</v>
      </c>
      <c r="AW3" s="46" t="s">
        <v>108</v>
      </c>
      <c r="AX3" s="46" t="s">
        <v>109</v>
      </c>
      <c r="AY3" s="46" t="s">
        <v>108</v>
      </c>
      <c r="AZ3" s="46" t="s">
        <v>109</v>
      </c>
      <c r="BA3" s="43" t="s">
        <v>108</v>
      </c>
      <c r="BB3" s="43" t="s">
        <v>109</v>
      </c>
      <c r="BC3" s="43" t="s">
        <v>108</v>
      </c>
      <c r="BD3" s="43" t="s">
        <v>109</v>
      </c>
      <c r="BE3" s="43" t="s">
        <v>108</v>
      </c>
      <c r="BF3" s="43" t="s">
        <v>109</v>
      </c>
      <c r="BG3" s="43" t="s">
        <v>108</v>
      </c>
      <c r="BH3" s="43" t="s">
        <v>109</v>
      </c>
      <c r="BI3" s="43" t="s">
        <v>108</v>
      </c>
      <c r="BJ3" s="43" t="s">
        <v>109</v>
      </c>
      <c r="BK3" s="43" t="s">
        <v>108</v>
      </c>
      <c r="BL3" s="43" t="s">
        <v>109</v>
      </c>
      <c r="BM3" s="44" t="s">
        <v>108</v>
      </c>
      <c r="BN3" s="44" t="s">
        <v>109</v>
      </c>
      <c r="BO3" s="44" t="s">
        <v>108</v>
      </c>
      <c r="BP3" s="44" t="s">
        <v>109</v>
      </c>
      <c r="BQ3" s="44" t="s">
        <v>108</v>
      </c>
      <c r="BR3" s="44" t="s">
        <v>109</v>
      </c>
      <c r="BS3" s="44" t="s">
        <v>108</v>
      </c>
      <c r="BT3" s="44" t="s">
        <v>109</v>
      </c>
      <c r="BU3" s="44" t="s">
        <v>108</v>
      </c>
      <c r="BV3" s="44" t="s">
        <v>109</v>
      </c>
      <c r="BW3" s="44" t="s">
        <v>108</v>
      </c>
      <c r="BX3" s="44" t="s">
        <v>109</v>
      </c>
    </row>
    <row r="4" spans="1:76" s="28" customFormat="1" ht="24.75" customHeight="1">
      <c r="A4" s="2">
        <v>1</v>
      </c>
      <c r="B4" s="8" t="str">
        <f>General!B1</f>
        <v>FNA-VTTD-CPA-006-2023</v>
      </c>
      <c r="C4" s="152" t="s">
        <v>110</v>
      </c>
      <c r="D4" s="3"/>
      <c r="E4" s="10" t="s">
        <v>111</v>
      </c>
      <c r="F4" s="11">
        <v>52782408</v>
      </c>
      <c r="G4" s="12"/>
      <c r="H4" s="12"/>
      <c r="I4" s="12"/>
      <c r="J4" s="11"/>
      <c r="K4" s="100"/>
      <c r="L4" s="11" t="s">
        <v>112</v>
      </c>
      <c r="M4" s="3" t="str">
        <f t="shared" ref="M4:M9" si="0">"("&amp;C4&amp;": "&amp;N4&amp;" "&amp;TEXT(O4,"##0,00%")&amp;" - "&amp;Q4&amp;" "&amp;TEXT(R4,"##0,00%")&amp;" - "&amp;T4&amp;" "&amp;TEXT(U4,"##0,00%")&amp;")"</f>
        <v>(CONSORCIO FNA SF FREEWAY INTELECTO: FREEWAY FCG COLOMBIA S.A.S. 70,00% - INTELECTO SOLUCIONES Y TECNOLOGÍA S.A.S 30,00% -  0,00%)</v>
      </c>
      <c r="N4" s="13" t="s">
        <v>113</v>
      </c>
      <c r="O4" s="14">
        <v>0.7</v>
      </c>
      <c r="P4" s="193" t="s">
        <v>114</v>
      </c>
      <c r="Q4" s="16" t="s">
        <v>115</v>
      </c>
      <c r="R4" s="17">
        <v>0.3</v>
      </c>
      <c r="S4" s="18" t="s">
        <v>116</v>
      </c>
      <c r="T4" s="19"/>
      <c r="U4" s="20"/>
      <c r="V4" s="21"/>
      <c r="W4" s="13"/>
      <c r="X4" s="14"/>
      <c r="Y4" s="15"/>
      <c r="Z4" s="16"/>
      <c r="AA4" s="17"/>
      <c r="AB4" s="18"/>
      <c r="AC4" s="19"/>
      <c r="AD4" s="20"/>
      <c r="AE4" s="21"/>
      <c r="AF4" s="13"/>
      <c r="AG4" s="14"/>
      <c r="AH4" s="15"/>
      <c r="AI4" s="16"/>
      <c r="AJ4" s="17"/>
      <c r="AK4" s="18"/>
      <c r="AL4" s="19"/>
      <c r="AM4" s="20"/>
      <c r="AN4" s="21"/>
      <c r="AO4" s="22"/>
      <c r="AP4" s="23"/>
      <c r="AQ4" s="24"/>
      <c r="AR4" s="25"/>
      <c r="AS4" s="24"/>
      <c r="AT4" s="25"/>
      <c r="AU4" s="24"/>
      <c r="AV4" s="25"/>
      <c r="AW4" s="24"/>
      <c r="AX4" s="25"/>
      <c r="AY4" s="24"/>
      <c r="AZ4" s="25"/>
      <c r="BA4" s="26"/>
      <c r="BB4" s="18"/>
      <c r="BC4" s="26"/>
      <c r="BD4" s="18"/>
      <c r="BE4" s="26"/>
      <c r="BF4" s="18"/>
      <c r="BG4" s="26"/>
      <c r="BH4" s="18"/>
      <c r="BI4" s="26"/>
      <c r="BJ4" s="18"/>
      <c r="BK4" s="26"/>
      <c r="BL4" s="18"/>
      <c r="BM4" s="27"/>
      <c r="BN4" s="21"/>
      <c r="BO4" s="27"/>
      <c r="BP4" s="21"/>
      <c r="BQ4" s="27"/>
      <c r="BR4" s="21"/>
      <c r="BS4" s="27"/>
      <c r="BT4" s="21"/>
      <c r="BU4" s="21"/>
      <c r="BV4" s="21"/>
      <c r="BW4" s="27"/>
      <c r="BX4" s="21"/>
    </row>
    <row r="5" spans="1:76" s="28" customFormat="1" ht="27.75" customHeight="1">
      <c r="A5" s="2">
        <v>2</v>
      </c>
      <c r="B5" s="8" t="str">
        <f t="shared" ref="B5:B7" si="1">B4</f>
        <v>FNA-VTTD-CPA-006-2023</v>
      </c>
      <c r="C5" s="152" t="s">
        <v>117</v>
      </c>
      <c r="D5" s="3" t="s">
        <v>118</v>
      </c>
      <c r="E5" s="10" t="s">
        <v>119</v>
      </c>
      <c r="F5" s="29">
        <v>386690</v>
      </c>
      <c r="G5" s="30"/>
      <c r="H5" s="30"/>
      <c r="I5" s="30"/>
      <c r="J5" s="31"/>
      <c r="K5" s="100"/>
      <c r="L5" s="11" t="s">
        <v>112</v>
      </c>
      <c r="M5" s="3" t="str">
        <f t="shared" si="0"/>
        <v>(SISTEMAS COLOMBIA S.A.S: SISTEMAS COLOMBIA S.A.S 100,00% -  0,00% -  0,00%)</v>
      </c>
      <c r="N5" s="13" t="str">
        <f>C5</f>
        <v>SISTEMAS COLOMBIA S.A.S</v>
      </c>
      <c r="O5" s="14">
        <v>1</v>
      </c>
      <c r="P5" s="15" t="str">
        <f>D5</f>
        <v>900218578 7</v>
      </c>
      <c r="Q5" s="16"/>
      <c r="R5" s="17"/>
      <c r="S5" s="18"/>
      <c r="T5" s="19"/>
      <c r="U5" s="20"/>
      <c r="V5" s="21"/>
      <c r="W5" s="13"/>
      <c r="X5" s="14"/>
      <c r="Y5" s="15"/>
      <c r="Z5" s="16"/>
      <c r="AA5" s="17"/>
      <c r="AB5" s="18"/>
      <c r="AC5" s="19"/>
      <c r="AD5" s="20"/>
      <c r="AE5" s="21"/>
      <c r="AF5" s="13"/>
      <c r="AG5" s="14"/>
      <c r="AH5" s="15"/>
      <c r="AI5" s="16"/>
      <c r="AJ5" s="17"/>
      <c r="AK5" s="18"/>
      <c r="AL5" s="19"/>
      <c r="AM5" s="20"/>
      <c r="AN5" s="21"/>
      <c r="AO5" s="22"/>
      <c r="AP5" s="25"/>
      <c r="AQ5" s="24"/>
      <c r="AR5" s="25"/>
      <c r="AS5" s="24"/>
      <c r="AT5" s="25"/>
      <c r="AU5" s="24"/>
      <c r="AV5" s="25"/>
      <c r="AW5" s="24"/>
      <c r="AX5" s="25"/>
      <c r="AY5" s="24"/>
      <c r="AZ5" s="25"/>
      <c r="BA5" s="26"/>
      <c r="BB5" s="18"/>
      <c r="BC5" s="26"/>
      <c r="BD5" s="18"/>
      <c r="BE5" s="26"/>
      <c r="BF5" s="18"/>
      <c r="BG5" s="26"/>
      <c r="BH5" s="18"/>
      <c r="BI5" s="26"/>
      <c r="BJ5" s="18"/>
      <c r="BK5" s="26"/>
      <c r="BL5" s="18"/>
      <c r="BM5" s="27"/>
      <c r="BN5" s="21"/>
      <c r="BO5" s="27"/>
      <c r="BP5" s="21"/>
      <c r="BQ5" s="27"/>
      <c r="BR5" s="21"/>
      <c r="BS5" s="27"/>
      <c r="BT5" s="21"/>
      <c r="BU5" s="21"/>
      <c r="BV5" s="21"/>
      <c r="BW5" s="27"/>
      <c r="BX5" s="21"/>
    </row>
    <row r="6" spans="1:76" s="28" customFormat="1" ht="22.5" hidden="1" customHeight="1">
      <c r="A6" s="2">
        <v>3</v>
      </c>
      <c r="B6" s="8" t="str">
        <f t="shared" si="1"/>
        <v>FNA-VTTD-CPA-006-2023</v>
      </c>
      <c r="C6" s="152"/>
      <c r="D6" s="3"/>
      <c r="E6" s="10"/>
      <c r="F6" s="29"/>
      <c r="G6" s="12"/>
      <c r="H6" s="30"/>
      <c r="I6" s="30"/>
      <c r="J6" s="11"/>
      <c r="K6" s="100"/>
      <c r="L6" s="11"/>
      <c r="M6" s="3" t="str">
        <f t="shared" si="0"/>
        <v>(: 0 0,00% -  0,00% -  0,00%)</v>
      </c>
      <c r="N6" s="13">
        <f>C6</f>
        <v>0</v>
      </c>
      <c r="O6" s="14"/>
      <c r="P6" s="15">
        <f t="shared" ref="P6:P7" si="2">D6</f>
        <v>0</v>
      </c>
      <c r="Q6" s="16"/>
      <c r="R6" s="17"/>
      <c r="S6" s="122"/>
      <c r="T6" s="19"/>
      <c r="U6" s="20"/>
      <c r="V6" s="21"/>
      <c r="W6" s="13"/>
      <c r="X6" s="14"/>
      <c r="Y6" s="15"/>
      <c r="Z6" s="16"/>
      <c r="AA6" s="17"/>
      <c r="AB6" s="122"/>
      <c r="AC6" s="19"/>
      <c r="AD6" s="20"/>
      <c r="AE6" s="21"/>
      <c r="AF6" s="13"/>
      <c r="AG6" s="14"/>
      <c r="AH6" s="15"/>
      <c r="AI6" s="16"/>
      <c r="AJ6" s="17"/>
      <c r="AK6" s="122"/>
      <c r="AL6" s="19"/>
      <c r="AM6" s="20"/>
      <c r="AN6" s="21"/>
      <c r="AO6" s="24"/>
      <c r="AP6" s="32"/>
      <c r="AQ6" s="24"/>
      <c r="AR6" s="25"/>
      <c r="AS6" s="24"/>
      <c r="AT6" s="25"/>
      <c r="AU6" s="24"/>
      <c r="AV6" s="25"/>
      <c r="AW6" s="24"/>
      <c r="AX6" s="25"/>
      <c r="AY6" s="24"/>
      <c r="AZ6" s="25"/>
      <c r="BA6" s="26"/>
      <c r="BB6" s="18"/>
      <c r="BC6" s="26"/>
      <c r="BD6" s="18"/>
      <c r="BE6" s="26"/>
      <c r="BF6" s="18"/>
      <c r="BG6" s="26"/>
      <c r="BH6" s="18"/>
      <c r="BI6" s="26"/>
      <c r="BJ6" s="18"/>
      <c r="BK6" s="26"/>
      <c r="BL6" s="18"/>
      <c r="BM6" s="27"/>
      <c r="BN6" s="21"/>
      <c r="BO6" s="27"/>
      <c r="BP6" s="21"/>
      <c r="BQ6" s="27"/>
      <c r="BR6" s="21"/>
      <c r="BS6" s="27"/>
      <c r="BT6" s="21"/>
      <c r="BU6" s="21"/>
      <c r="BV6" s="21"/>
      <c r="BW6" s="27"/>
      <c r="BX6" s="21"/>
    </row>
    <row r="7" spans="1:76" s="28" customFormat="1" ht="22.5" hidden="1" customHeight="1">
      <c r="A7" s="2">
        <v>4</v>
      </c>
      <c r="B7" s="8" t="str">
        <f t="shared" si="1"/>
        <v>FNA-VTTD-CPA-006-2023</v>
      </c>
      <c r="C7" s="152"/>
      <c r="D7" s="3"/>
      <c r="E7" s="10"/>
      <c r="F7" s="29"/>
      <c r="G7" s="30"/>
      <c r="H7" s="30"/>
      <c r="I7" s="30"/>
      <c r="J7" s="31"/>
      <c r="K7" s="33"/>
      <c r="L7" s="11"/>
      <c r="M7" s="3" t="str">
        <f t="shared" si="0"/>
        <v>(: 0 0,00% -  0,00% -  0,00%)</v>
      </c>
      <c r="N7" s="13">
        <f>C7</f>
        <v>0</v>
      </c>
      <c r="O7" s="14"/>
      <c r="P7" s="15">
        <f t="shared" si="2"/>
        <v>0</v>
      </c>
      <c r="Q7" s="16"/>
      <c r="R7" s="17"/>
      <c r="S7" s="18"/>
      <c r="T7" s="19"/>
      <c r="U7" s="20"/>
      <c r="V7" s="21"/>
      <c r="W7" s="13"/>
      <c r="X7" s="14"/>
      <c r="Y7" s="15"/>
      <c r="Z7" s="16"/>
      <c r="AA7" s="17"/>
      <c r="AB7" s="18"/>
      <c r="AC7" s="19"/>
      <c r="AD7" s="20"/>
      <c r="AE7" s="21"/>
      <c r="AF7" s="13"/>
      <c r="AG7" s="14"/>
      <c r="AH7" s="15"/>
      <c r="AI7" s="16"/>
      <c r="AJ7" s="17"/>
      <c r="AK7" s="18"/>
      <c r="AL7" s="19"/>
      <c r="AM7" s="20"/>
      <c r="AN7" s="21"/>
      <c r="AO7" s="24"/>
      <c r="AP7" s="25"/>
      <c r="AQ7" s="24"/>
      <c r="AR7" s="25"/>
      <c r="AS7" s="24"/>
      <c r="AT7" s="25"/>
      <c r="AU7" s="24"/>
      <c r="AV7" s="25"/>
      <c r="AW7" s="24"/>
      <c r="AX7" s="25"/>
      <c r="AY7" s="24"/>
      <c r="AZ7" s="25"/>
      <c r="BA7" s="26"/>
      <c r="BB7" s="18"/>
      <c r="BC7" s="26"/>
      <c r="BD7" s="18"/>
      <c r="BE7" s="26"/>
      <c r="BF7" s="18"/>
      <c r="BG7" s="26"/>
      <c r="BH7" s="18"/>
      <c r="BI7" s="26"/>
      <c r="BJ7" s="18"/>
      <c r="BK7" s="26"/>
      <c r="BL7" s="18"/>
      <c r="BM7" s="27"/>
      <c r="BN7" s="21"/>
      <c r="BO7" s="27"/>
      <c r="BP7" s="21"/>
      <c r="BQ7" s="27"/>
      <c r="BR7" s="21"/>
      <c r="BS7" s="27"/>
      <c r="BT7" s="21"/>
      <c r="BU7" s="21"/>
      <c r="BV7" s="21"/>
      <c r="BW7" s="27"/>
      <c r="BX7" s="21"/>
    </row>
    <row r="8" spans="1:76" ht="22.5" hidden="1" customHeight="1">
      <c r="A8" s="2">
        <v>5</v>
      </c>
      <c r="B8" s="8" t="str">
        <f t="shared" ref="B8:B23" si="3">B7</f>
        <v>FNA-VTTD-CPA-006-2023</v>
      </c>
      <c r="C8" s="136"/>
      <c r="D8" s="3"/>
      <c r="E8" s="10"/>
      <c r="F8" s="11"/>
      <c r="G8" s="12"/>
      <c r="H8" s="12"/>
      <c r="I8" s="12"/>
      <c r="J8" s="11"/>
      <c r="K8" s="100"/>
      <c r="L8" s="11"/>
      <c r="M8" s="3" t="str">
        <f t="shared" si="0"/>
        <v>(: 0 0,00% -  0,00% -  0,00%)</v>
      </c>
      <c r="N8" s="13">
        <f>C8</f>
        <v>0</v>
      </c>
      <c r="O8" s="14"/>
      <c r="P8" s="15">
        <f>D8</f>
        <v>0</v>
      </c>
      <c r="Q8" s="16"/>
      <c r="R8" s="17"/>
      <c r="S8" s="18"/>
      <c r="T8" s="19"/>
      <c r="U8" s="20"/>
      <c r="V8" s="21"/>
      <c r="W8" s="13"/>
      <c r="X8" s="14"/>
      <c r="Y8" s="15"/>
      <c r="Z8" s="16"/>
      <c r="AA8" s="17"/>
      <c r="AB8" s="18"/>
      <c r="AC8" s="19"/>
      <c r="AD8" s="20"/>
      <c r="AE8" s="21"/>
      <c r="AF8" s="13"/>
      <c r="AG8" s="14"/>
      <c r="AH8" s="15"/>
      <c r="AI8" s="16"/>
      <c r="AJ8" s="17"/>
      <c r="AK8" s="18"/>
      <c r="AL8" s="19"/>
      <c r="AM8" s="20"/>
      <c r="AN8" s="21"/>
      <c r="AO8" s="22"/>
      <c r="AP8" s="23"/>
      <c r="AQ8" s="24"/>
      <c r="AR8" s="25"/>
      <c r="AS8" s="24"/>
      <c r="AT8" s="25"/>
      <c r="AU8" s="24"/>
      <c r="AV8" s="25"/>
      <c r="AW8" s="24"/>
      <c r="AX8" s="25"/>
      <c r="AY8" s="24"/>
      <c r="AZ8" s="25"/>
      <c r="BA8" s="26"/>
      <c r="BB8" s="18"/>
      <c r="BC8" s="26"/>
      <c r="BD8" s="18"/>
      <c r="BE8" s="26"/>
      <c r="BF8" s="18"/>
      <c r="BG8" s="26"/>
      <c r="BH8" s="18"/>
      <c r="BI8" s="26"/>
      <c r="BJ8" s="18"/>
      <c r="BK8" s="26"/>
      <c r="BL8" s="18"/>
      <c r="BM8" s="27"/>
      <c r="BN8" s="21"/>
      <c r="BO8" s="27"/>
      <c r="BP8" s="21"/>
      <c r="BQ8" s="27"/>
      <c r="BR8" s="21"/>
      <c r="BS8" s="27"/>
      <c r="BT8" s="21"/>
      <c r="BU8" s="21"/>
      <c r="BV8" s="21"/>
      <c r="BW8" s="27"/>
      <c r="BX8" s="21"/>
    </row>
    <row r="9" spans="1:76" ht="22.5" hidden="1" customHeight="1">
      <c r="A9" s="2">
        <v>6</v>
      </c>
      <c r="B9" s="8" t="str">
        <f t="shared" si="3"/>
        <v>FNA-VTTD-CPA-006-2023</v>
      </c>
      <c r="C9" s="136"/>
      <c r="D9" s="3"/>
      <c r="E9" s="10"/>
      <c r="F9" s="29"/>
      <c r="G9" s="30"/>
      <c r="H9" s="30"/>
      <c r="I9" s="30"/>
      <c r="J9" s="31"/>
      <c r="K9" s="33"/>
      <c r="L9" s="11"/>
      <c r="M9" s="3" t="str">
        <f t="shared" si="0"/>
        <v>(: 0 0,00% -  0,00% -  0,00%)</v>
      </c>
      <c r="N9" s="13">
        <f t="shared" ref="N9:N11" si="4">C9</f>
        <v>0</v>
      </c>
      <c r="O9" s="14"/>
      <c r="P9" s="15">
        <f t="shared" ref="P9" si="5">D9</f>
        <v>0</v>
      </c>
      <c r="Q9" s="16"/>
      <c r="R9" s="17"/>
      <c r="S9" s="18"/>
      <c r="T9" s="19"/>
      <c r="U9" s="20"/>
      <c r="V9" s="21"/>
      <c r="W9" s="13"/>
      <c r="X9" s="14"/>
      <c r="Y9" s="15"/>
      <c r="Z9" s="16"/>
      <c r="AA9" s="17"/>
      <c r="AB9" s="18"/>
      <c r="AC9" s="19"/>
      <c r="AD9" s="20"/>
      <c r="AE9" s="21"/>
      <c r="AF9" s="13"/>
      <c r="AG9" s="14"/>
      <c r="AH9" s="15"/>
      <c r="AI9" s="16"/>
      <c r="AJ9" s="17"/>
      <c r="AK9" s="18"/>
      <c r="AL9" s="19"/>
      <c r="AM9" s="20"/>
      <c r="AN9" s="21"/>
      <c r="AO9" s="24"/>
      <c r="AP9" s="25"/>
      <c r="AQ9" s="24"/>
      <c r="AR9" s="25"/>
      <c r="AS9" s="24"/>
      <c r="AT9" s="25"/>
      <c r="AU9" s="24"/>
      <c r="AV9" s="25"/>
      <c r="AW9" s="24"/>
      <c r="AX9" s="25"/>
      <c r="AY9" s="24"/>
      <c r="AZ9" s="25"/>
      <c r="BA9" s="26"/>
      <c r="BB9" s="18"/>
      <c r="BC9" s="26"/>
      <c r="BD9" s="18"/>
      <c r="BE9" s="26"/>
      <c r="BF9" s="18"/>
      <c r="BG9" s="26"/>
      <c r="BH9" s="18"/>
      <c r="BI9" s="26"/>
      <c r="BJ9" s="18"/>
      <c r="BK9" s="26"/>
      <c r="BL9" s="18"/>
      <c r="BM9" s="27"/>
      <c r="BN9" s="21"/>
      <c r="BO9" s="27"/>
      <c r="BP9" s="21"/>
      <c r="BQ9" s="27"/>
      <c r="BR9" s="21"/>
      <c r="BS9" s="27"/>
      <c r="BT9" s="21"/>
      <c r="BU9" s="21"/>
      <c r="BV9" s="21"/>
      <c r="BW9" s="27"/>
      <c r="BX9" s="21"/>
    </row>
    <row r="10" spans="1:76" ht="40.5" hidden="1" customHeight="1">
      <c r="A10" s="2">
        <v>7</v>
      </c>
      <c r="B10" s="8" t="str">
        <f t="shared" si="3"/>
        <v>FNA-VTTD-CPA-006-2023</v>
      </c>
      <c r="C10" s="9"/>
      <c r="D10" s="3"/>
      <c r="E10" s="10"/>
      <c r="F10" s="29"/>
      <c r="G10" s="12"/>
      <c r="H10" s="30"/>
      <c r="I10" s="30"/>
      <c r="J10" s="11"/>
      <c r="K10" s="33"/>
      <c r="L10" s="11"/>
      <c r="M10" s="3" t="str">
        <f t="shared" ref="M10:M16" si="6">"("&amp;C10&amp;": "&amp;N10&amp;" "&amp;TEXT(O10,"##0,00%")&amp;" - "&amp;Q10&amp;" "&amp;TEXT(R10,"##0,00%")&amp;" - "&amp;T10&amp;" "&amp;TEXT(U10,"##0,00%")&amp;")"</f>
        <v>(: 0 0,00% -  0,00% -  0,00%)</v>
      </c>
      <c r="N10" s="13">
        <f t="shared" si="4"/>
        <v>0</v>
      </c>
      <c r="O10" s="14"/>
      <c r="P10" s="15">
        <f t="shared" ref="P10:P11" si="7">D10</f>
        <v>0</v>
      </c>
      <c r="Q10" s="16"/>
      <c r="R10" s="17"/>
      <c r="S10" s="18"/>
      <c r="T10" s="19"/>
      <c r="U10" s="20"/>
      <c r="V10" s="21"/>
      <c r="W10" s="13"/>
      <c r="X10" s="14"/>
      <c r="Y10" s="15"/>
      <c r="Z10" s="16"/>
      <c r="AA10" s="17"/>
      <c r="AB10" s="18"/>
      <c r="AC10" s="19"/>
      <c r="AD10" s="20"/>
      <c r="AE10" s="21"/>
      <c r="AF10" s="13"/>
      <c r="AG10" s="14"/>
      <c r="AH10" s="15"/>
      <c r="AI10" s="16"/>
      <c r="AJ10" s="17"/>
      <c r="AK10" s="18"/>
      <c r="AL10" s="19"/>
      <c r="AM10" s="20"/>
      <c r="AN10" s="21"/>
      <c r="AO10" s="24"/>
      <c r="AP10" s="32"/>
      <c r="AQ10" s="24"/>
      <c r="AR10" s="25"/>
      <c r="AS10" s="24"/>
      <c r="AT10" s="25"/>
      <c r="AU10" s="24"/>
      <c r="AV10" s="25"/>
      <c r="AW10" s="24"/>
      <c r="AX10" s="25"/>
      <c r="AY10" s="24"/>
      <c r="AZ10" s="25"/>
      <c r="BA10" s="26"/>
      <c r="BB10" s="18"/>
      <c r="BC10" s="26"/>
      <c r="BD10" s="18"/>
      <c r="BE10" s="26"/>
      <c r="BF10" s="18"/>
      <c r="BG10" s="26"/>
      <c r="BH10" s="18"/>
      <c r="BI10" s="26"/>
      <c r="BJ10" s="18"/>
      <c r="BK10" s="26"/>
      <c r="BL10" s="18"/>
      <c r="BM10" s="27"/>
      <c r="BN10" s="21"/>
      <c r="BO10" s="27"/>
      <c r="BP10" s="21"/>
      <c r="BQ10" s="27"/>
      <c r="BR10" s="21"/>
      <c r="BS10" s="27"/>
      <c r="BT10" s="21"/>
      <c r="BU10" s="21"/>
      <c r="BV10" s="21"/>
      <c r="BW10" s="27"/>
      <c r="BX10" s="21"/>
    </row>
    <row r="11" spans="1:76" ht="40.5" hidden="1" customHeight="1">
      <c r="A11" s="2">
        <v>8</v>
      </c>
      <c r="B11" s="8" t="str">
        <f t="shared" si="3"/>
        <v>FNA-VTTD-CPA-006-2023</v>
      </c>
      <c r="C11" s="9"/>
      <c r="D11" s="3"/>
      <c r="E11" s="10"/>
      <c r="F11" s="29"/>
      <c r="G11" s="30"/>
      <c r="H11" s="30"/>
      <c r="I11" s="30"/>
      <c r="J11" s="31"/>
      <c r="K11" s="33"/>
      <c r="L11" s="11"/>
      <c r="M11" s="3" t="str">
        <f t="shared" si="6"/>
        <v>(: 0 0,00% -  0,00% -  0,00%)</v>
      </c>
      <c r="N11" s="13">
        <f t="shared" si="4"/>
        <v>0</v>
      </c>
      <c r="O11" s="14"/>
      <c r="P11" s="15">
        <f t="shared" si="7"/>
        <v>0</v>
      </c>
      <c r="Q11" s="16"/>
      <c r="R11" s="17"/>
      <c r="S11" s="18"/>
      <c r="T11" s="19"/>
      <c r="U11" s="20"/>
      <c r="V11" s="21"/>
      <c r="W11" s="13">
        <f t="shared" ref="W11" si="8">L11</f>
        <v>0</v>
      </c>
      <c r="X11" s="14"/>
      <c r="Y11" s="15" t="str">
        <f t="shared" ref="Y11" si="9">M11</f>
        <v>(: 0 0,00% -  0,00% -  0,00%)</v>
      </c>
      <c r="Z11" s="16"/>
      <c r="AA11" s="17"/>
      <c r="AB11" s="18"/>
      <c r="AC11" s="19"/>
      <c r="AD11" s="20"/>
      <c r="AE11" s="21"/>
      <c r="AF11" s="13">
        <f t="shared" ref="AF11" si="10">U11</f>
        <v>0</v>
      </c>
      <c r="AG11" s="14"/>
      <c r="AH11" s="15">
        <f t="shared" ref="AH11" si="11">V11</f>
        <v>0</v>
      </c>
      <c r="AI11" s="16"/>
      <c r="AJ11" s="17"/>
      <c r="AK11" s="18"/>
      <c r="AL11" s="19"/>
      <c r="AM11" s="20"/>
      <c r="AN11" s="21"/>
      <c r="AO11" s="24"/>
      <c r="AP11" s="25"/>
      <c r="AQ11" s="24"/>
      <c r="AR11" s="25"/>
      <c r="AS11" s="24"/>
      <c r="AT11" s="25"/>
      <c r="AU11" s="24"/>
      <c r="AV11" s="25"/>
      <c r="AW11" s="24"/>
      <c r="AX11" s="25"/>
      <c r="AY11" s="24"/>
      <c r="AZ11" s="25"/>
      <c r="BA11" s="26"/>
      <c r="BB11" s="18"/>
      <c r="BC11" s="26"/>
      <c r="BD11" s="18"/>
      <c r="BE11" s="26"/>
      <c r="BF11" s="18"/>
      <c r="BG11" s="26"/>
      <c r="BH11" s="18"/>
      <c r="BI11" s="26"/>
      <c r="BJ11" s="18"/>
      <c r="BK11" s="26"/>
      <c r="BL11" s="18"/>
      <c r="BM11" s="27"/>
      <c r="BN11" s="21"/>
      <c r="BO11" s="27"/>
      <c r="BP11" s="21"/>
      <c r="BQ11" s="27"/>
      <c r="BR11" s="21"/>
      <c r="BS11" s="27"/>
      <c r="BT11" s="21"/>
      <c r="BU11" s="21"/>
      <c r="BV11" s="21"/>
      <c r="BW11" s="27"/>
      <c r="BX11" s="21"/>
    </row>
    <row r="12" spans="1:76" ht="40.5" hidden="1" customHeight="1">
      <c r="A12" s="2">
        <v>9</v>
      </c>
      <c r="B12" s="8" t="str">
        <f t="shared" si="3"/>
        <v>FNA-VTTD-CPA-006-2023</v>
      </c>
      <c r="C12" s="9"/>
      <c r="D12" s="3"/>
      <c r="E12" s="10"/>
      <c r="F12" s="29"/>
      <c r="G12" s="30"/>
      <c r="H12" s="30"/>
      <c r="I12" s="30"/>
      <c r="J12" s="31"/>
      <c r="K12" s="33"/>
      <c r="L12" s="11"/>
      <c r="M12" s="3" t="str">
        <f t="shared" si="6"/>
        <v>(:  0,00% -  0,00% -  0,00%)</v>
      </c>
      <c r="N12" s="13"/>
      <c r="O12" s="14"/>
      <c r="P12" s="15"/>
      <c r="Q12" s="16"/>
      <c r="R12" s="17"/>
      <c r="S12" s="18"/>
      <c r="T12" s="19"/>
      <c r="U12" s="20"/>
      <c r="V12" s="21"/>
      <c r="W12" s="13"/>
      <c r="X12" s="14"/>
      <c r="Y12" s="15"/>
      <c r="Z12" s="16"/>
      <c r="AA12" s="17"/>
      <c r="AB12" s="18"/>
      <c r="AC12" s="19"/>
      <c r="AD12" s="20"/>
      <c r="AE12" s="21"/>
      <c r="AF12" s="13"/>
      <c r="AG12" s="14"/>
      <c r="AH12" s="15"/>
      <c r="AI12" s="16"/>
      <c r="AJ12" s="17"/>
      <c r="AK12" s="18"/>
      <c r="AL12" s="19"/>
      <c r="AM12" s="20"/>
      <c r="AN12" s="21"/>
      <c r="AO12" s="24"/>
      <c r="AP12" s="25"/>
      <c r="AQ12" s="24"/>
      <c r="AR12" s="25"/>
      <c r="AS12" s="24"/>
      <c r="AT12" s="25"/>
      <c r="AU12" s="24"/>
      <c r="AV12" s="25"/>
      <c r="AW12" s="24"/>
      <c r="AX12" s="25"/>
      <c r="AY12" s="24"/>
      <c r="AZ12" s="25"/>
      <c r="BA12" s="26"/>
      <c r="BB12" s="18"/>
      <c r="BC12" s="26"/>
      <c r="BD12" s="18"/>
      <c r="BE12" s="26"/>
      <c r="BF12" s="18"/>
      <c r="BG12" s="26"/>
      <c r="BH12" s="18"/>
      <c r="BI12" s="26"/>
      <c r="BJ12" s="18"/>
      <c r="BK12" s="26"/>
      <c r="BL12" s="18"/>
      <c r="BM12" s="27"/>
      <c r="BN12" s="21"/>
      <c r="BO12" s="27"/>
      <c r="BP12" s="21"/>
      <c r="BQ12" s="27"/>
      <c r="BR12" s="21"/>
      <c r="BS12" s="27"/>
      <c r="BT12" s="21"/>
      <c r="BU12" s="21"/>
      <c r="BV12" s="21"/>
      <c r="BW12" s="27"/>
      <c r="BX12" s="21"/>
    </row>
    <row r="13" spans="1:76" ht="40.5" hidden="1" customHeight="1">
      <c r="A13" s="2">
        <v>10</v>
      </c>
      <c r="B13" s="8" t="str">
        <f t="shared" si="3"/>
        <v>FNA-VTTD-CPA-006-2023</v>
      </c>
      <c r="C13" s="9"/>
      <c r="D13" s="3"/>
      <c r="E13" s="10"/>
      <c r="F13" s="29"/>
      <c r="G13" s="30"/>
      <c r="H13" s="30"/>
      <c r="I13" s="30"/>
      <c r="J13" s="31"/>
      <c r="K13" s="33"/>
      <c r="L13" s="11"/>
      <c r="M13" s="3" t="str">
        <f t="shared" si="6"/>
        <v>(:  0,00% -  0,00% -  0,00%)</v>
      </c>
      <c r="N13" s="13"/>
      <c r="O13" s="14"/>
      <c r="P13" s="15"/>
      <c r="Q13" s="16"/>
      <c r="R13" s="17"/>
      <c r="S13" s="18"/>
      <c r="T13" s="19"/>
      <c r="U13" s="20"/>
      <c r="V13" s="21"/>
      <c r="W13" s="13"/>
      <c r="X13" s="14"/>
      <c r="Y13" s="15"/>
      <c r="Z13" s="16"/>
      <c r="AA13" s="17"/>
      <c r="AB13" s="18"/>
      <c r="AC13" s="19"/>
      <c r="AD13" s="20"/>
      <c r="AE13" s="21"/>
      <c r="AF13" s="13"/>
      <c r="AG13" s="14"/>
      <c r="AH13" s="15"/>
      <c r="AI13" s="16"/>
      <c r="AJ13" s="17"/>
      <c r="AK13" s="18"/>
      <c r="AL13" s="19"/>
      <c r="AM13" s="20"/>
      <c r="AN13" s="21"/>
      <c r="AO13" s="24"/>
      <c r="AP13" s="25"/>
      <c r="AQ13" s="24"/>
      <c r="AR13" s="25"/>
      <c r="AS13" s="24"/>
      <c r="AT13" s="25"/>
      <c r="AU13" s="24"/>
      <c r="AV13" s="25"/>
      <c r="AW13" s="24"/>
      <c r="AX13" s="25"/>
      <c r="AY13" s="24"/>
      <c r="AZ13" s="25"/>
      <c r="BA13" s="26"/>
      <c r="BB13" s="18"/>
      <c r="BC13" s="26"/>
      <c r="BD13" s="18"/>
      <c r="BE13" s="26"/>
      <c r="BF13" s="18"/>
      <c r="BG13" s="26"/>
      <c r="BH13" s="18"/>
      <c r="BI13" s="26"/>
      <c r="BJ13" s="18"/>
      <c r="BK13" s="26"/>
      <c r="BL13" s="18"/>
      <c r="BM13" s="27"/>
      <c r="BN13" s="21"/>
      <c r="BO13" s="27"/>
      <c r="BP13" s="21"/>
      <c r="BQ13" s="27"/>
      <c r="BR13" s="21"/>
      <c r="BS13" s="27"/>
      <c r="BT13" s="21"/>
      <c r="BU13" s="21"/>
      <c r="BV13" s="21"/>
      <c r="BW13" s="27"/>
      <c r="BX13" s="21"/>
    </row>
    <row r="14" spans="1:76" ht="40.5" hidden="1" customHeight="1">
      <c r="A14" s="2">
        <v>11</v>
      </c>
      <c r="B14" s="8" t="str">
        <f t="shared" si="3"/>
        <v>FNA-VTTD-CPA-006-2023</v>
      </c>
      <c r="C14" s="9"/>
      <c r="D14" s="3"/>
      <c r="E14" s="10"/>
      <c r="F14" s="29"/>
      <c r="G14" s="30"/>
      <c r="H14" s="30"/>
      <c r="I14" s="30"/>
      <c r="J14" s="31"/>
      <c r="K14" s="33"/>
      <c r="L14" s="11"/>
      <c r="M14" s="3" t="str">
        <f t="shared" si="6"/>
        <v>(:  0,00% -  0,00% -  0,00%)</v>
      </c>
      <c r="N14" s="13"/>
      <c r="O14" s="14"/>
      <c r="P14" s="15"/>
      <c r="Q14" s="16"/>
      <c r="R14" s="17"/>
      <c r="S14" s="18"/>
      <c r="T14" s="19"/>
      <c r="U14" s="20"/>
      <c r="V14" s="21"/>
      <c r="W14" s="13"/>
      <c r="X14" s="14"/>
      <c r="Y14" s="15"/>
      <c r="Z14" s="16"/>
      <c r="AA14" s="17"/>
      <c r="AB14" s="18"/>
      <c r="AC14" s="19"/>
      <c r="AD14" s="20"/>
      <c r="AE14" s="21"/>
      <c r="AF14" s="13"/>
      <c r="AG14" s="14"/>
      <c r="AH14" s="15"/>
      <c r="AI14" s="16"/>
      <c r="AJ14" s="17"/>
      <c r="AK14" s="18"/>
      <c r="AL14" s="19"/>
      <c r="AM14" s="20"/>
      <c r="AN14" s="21"/>
      <c r="AO14" s="24"/>
      <c r="AP14" s="25"/>
      <c r="AQ14" s="24"/>
      <c r="AR14" s="25"/>
      <c r="AS14" s="24"/>
      <c r="AT14" s="25"/>
      <c r="AU14" s="24"/>
      <c r="AV14" s="25"/>
      <c r="AW14" s="24"/>
      <c r="AX14" s="25"/>
      <c r="AY14" s="24"/>
      <c r="AZ14" s="25"/>
      <c r="BA14" s="26"/>
      <c r="BB14" s="18"/>
      <c r="BC14" s="26"/>
      <c r="BD14" s="18"/>
      <c r="BE14" s="26"/>
      <c r="BF14" s="18"/>
      <c r="BG14" s="26"/>
      <c r="BH14" s="18"/>
      <c r="BI14" s="26"/>
      <c r="BJ14" s="18"/>
      <c r="BK14" s="26"/>
      <c r="BL14" s="18"/>
      <c r="BM14" s="27"/>
      <c r="BN14" s="21"/>
      <c r="BO14" s="27"/>
      <c r="BP14" s="21"/>
      <c r="BQ14" s="27"/>
      <c r="BR14" s="21"/>
      <c r="BS14" s="27"/>
      <c r="BT14" s="21"/>
      <c r="BU14" s="21"/>
      <c r="BV14" s="21"/>
      <c r="BW14" s="27"/>
      <c r="BX14" s="21"/>
    </row>
    <row r="15" spans="1:76" ht="40.5" hidden="1" customHeight="1">
      <c r="A15" s="2">
        <v>12</v>
      </c>
      <c r="B15" s="8" t="str">
        <f t="shared" si="3"/>
        <v>FNA-VTTD-CPA-006-2023</v>
      </c>
      <c r="C15" s="9"/>
      <c r="D15" s="3"/>
      <c r="E15" s="10"/>
      <c r="F15" s="29"/>
      <c r="G15" s="30"/>
      <c r="H15" s="30"/>
      <c r="I15" s="30"/>
      <c r="J15" s="31"/>
      <c r="K15" s="33"/>
      <c r="L15" s="11"/>
      <c r="M15" s="3" t="str">
        <f t="shared" si="6"/>
        <v>(:  0,00% -  0,00% -  0,00%)</v>
      </c>
      <c r="N15" s="13"/>
      <c r="O15" s="14"/>
      <c r="P15" s="15"/>
      <c r="Q15" s="16"/>
      <c r="R15" s="17"/>
      <c r="S15" s="18"/>
      <c r="T15" s="19"/>
      <c r="U15" s="20"/>
      <c r="V15" s="21"/>
      <c r="W15" s="13"/>
      <c r="X15" s="14"/>
      <c r="Y15" s="15"/>
      <c r="Z15" s="16"/>
      <c r="AA15" s="17"/>
      <c r="AB15" s="18"/>
      <c r="AC15" s="19"/>
      <c r="AD15" s="20"/>
      <c r="AE15" s="21"/>
      <c r="AF15" s="13"/>
      <c r="AG15" s="14"/>
      <c r="AH15" s="15"/>
      <c r="AI15" s="16"/>
      <c r="AJ15" s="17"/>
      <c r="AK15" s="18"/>
      <c r="AL15" s="19"/>
      <c r="AM15" s="20"/>
      <c r="AN15" s="21"/>
      <c r="AO15" s="24"/>
      <c r="AP15" s="25"/>
      <c r="AQ15" s="24"/>
      <c r="AR15" s="25"/>
      <c r="AS15" s="24"/>
      <c r="AT15" s="25"/>
      <c r="AU15" s="24"/>
      <c r="AV15" s="25"/>
      <c r="AW15" s="24"/>
      <c r="AX15" s="25"/>
      <c r="AY15" s="24"/>
      <c r="AZ15" s="25"/>
      <c r="BA15" s="26"/>
      <c r="BB15" s="18"/>
      <c r="BC15" s="26"/>
      <c r="BD15" s="18"/>
      <c r="BE15" s="26"/>
      <c r="BF15" s="18"/>
      <c r="BG15" s="26"/>
      <c r="BH15" s="18"/>
      <c r="BI15" s="26"/>
      <c r="BJ15" s="18"/>
      <c r="BK15" s="26"/>
      <c r="BL15" s="18"/>
      <c r="BM15" s="27"/>
      <c r="BN15" s="21"/>
      <c r="BO15" s="27"/>
      <c r="BP15" s="21"/>
      <c r="BQ15" s="27"/>
      <c r="BR15" s="21"/>
      <c r="BS15" s="27"/>
      <c r="BT15" s="21"/>
      <c r="BU15" s="21"/>
      <c r="BV15" s="21"/>
      <c r="BW15" s="27"/>
      <c r="BX15" s="21"/>
    </row>
    <row r="16" spans="1:76" ht="40.5" hidden="1" customHeight="1">
      <c r="A16" s="2">
        <v>13</v>
      </c>
      <c r="B16" s="8" t="str">
        <f t="shared" si="3"/>
        <v>FNA-VTTD-CPA-006-2023</v>
      </c>
      <c r="C16" s="9"/>
      <c r="D16" s="3"/>
      <c r="E16" s="10"/>
      <c r="F16" s="29"/>
      <c r="G16" s="30"/>
      <c r="H16" s="30"/>
      <c r="I16" s="30"/>
      <c r="J16" s="31"/>
      <c r="K16" s="33"/>
      <c r="L16" s="11"/>
      <c r="M16" s="3" t="str">
        <f t="shared" si="6"/>
        <v>(:  0,00% -  0,00% -  0,00%)</v>
      </c>
      <c r="N16" s="13"/>
      <c r="O16" s="14"/>
      <c r="P16" s="15"/>
      <c r="Q16" s="16"/>
      <c r="R16" s="17"/>
      <c r="S16" s="18"/>
      <c r="T16" s="19"/>
      <c r="U16" s="20"/>
      <c r="V16" s="21"/>
      <c r="W16" s="13"/>
      <c r="X16" s="14"/>
      <c r="Y16" s="15"/>
      <c r="Z16" s="16"/>
      <c r="AA16" s="17"/>
      <c r="AB16" s="18"/>
      <c r="AC16" s="19"/>
      <c r="AD16" s="20"/>
      <c r="AE16" s="21"/>
      <c r="AF16" s="13"/>
      <c r="AG16" s="14"/>
      <c r="AH16" s="15"/>
      <c r="AI16" s="16"/>
      <c r="AJ16" s="17"/>
      <c r="AK16" s="18"/>
      <c r="AL16" s="19"/>
      <c r="AM16" s="20"/>
      <c r="AN16" s="21"/>
      <c r="AO16" s="24"/>
      <c r="AP16" s="25"/>
      <c r="AQ16" s="24"/>
      <c r="AR16" s="25"/>
      <c r="AS16" s="24"/>
      <c r="AT16" s="25"/>
      <c r="AU16" s="24"/>
      <c r="AV16" s="25"/>
      <c r="AW16" s="24"/>
      <c r="AX16" s="25"/>
      <c r="AY16" s="24"/>
      <c r="AZ16" s="25"/>
      <c r="BA16" s="26"/>
      <c r="BB16" s="18"/>
      <c r="BC16" s="26"/>
      <c r="BD16" s="18"/>
      <c r="BE16" s="26"/>
      <c r="BF16" s="18"/>
      <c r="BG16" s="26"/>
      <c r="BH16" s="18"/>
      <c r="BI16" s="26"/>
      <c r="BJ16" s="18"/>
      <c r="BK16" s="26"/>
      <c r="BL16" s="18"/>
      <c r="BM16" s="27"/>
      <c r="BN16" s="21"/>
      <c r="BO16" s="27"/>
      <c r="BP16" s="21"/>
      <c r="BQ16" s="27"/>
      <c r="BR16" s="21"/>
      <c r="BS16" s="27"/>
      <c r="BT16" s="21"/>
      <c r="BU16" s="21"/>
      <c r="BV16" s="21"/>
      <c r="BW16" s="27"/>
      <c r="BX16" s="21"/>
    </row>
    <row r="17" spans="1:76" ht="40.5" hidden="1" customHeight="1">
      <c r="A17" s="2">
        <v>14</v>
      </c>
      <c r="B17" s="8" t="str">
        <f t="shared" si="3"/>
        <v>FNA-VTTD-CPA-006-2023</v>
      </c>
      <c r="C17" s="9"/>
      <c r="D17" s="3"/>
      <c r="E17" s="10"/>
      <c r="F17" s="29"/>
      <c r="G17" s="30"/>
      <c r="H17" s="30"/>
      <c r="I17" s="30"/>
      <c r="J17" s="31"/>
      <c r="K17" s="33"/>
      <c r="L17" s="11"/>
      <c r="M17" s="3" t="str">
        <f t="shared" ref="M17" si="12">"("&amp;C17&amp;":"&amp;N17&amp;" "&amp;TEXT(O17,"##0,00%")&amp;" - "&amp;Q17&amp;" "&amp;TEXT(R17,"##0,00%")&amp;" - "&amp;T17&amp;" "&amp;TEXT(U17,"##0,00%")&amp;")"</f>
        <v>(: 0,00% -  0,00% -  0,00%)</v>
      </c>
      <c r="N17" s="13"/>
      <c r="O17" s="14"/>
      <c r="P17" s="15"/>
      <c r="Q17" s="16"/>
      <c r="R17" s="17"/>
      <c r="S17" s="18"/>
      <c r="T17" s="19"/>
      <c r="U17" s="20"/>
      <c r="V17" s="21"/>
      <c r="W17" s="13"/>
      <c r="X17" s="14"/>
      <c r="Y17" s="15"/>
      <c r="Z17" s="16"/>
      <c r="AA17" s="17"/>
      <c r="AB17" s="18"/>
      <c r="AC17" s="19"/>
      <c r="AD17" s="20"/>
      <c r="AE17" s="21"/>
      <c r="AF17" s="13"/>
      <c r="AG17" s="14"/>
      <c r="AH17" s="15"/>
      <c r="AI17" s="16"/>
      <c r="AJ17" s="17"/>
      <c r="AK17" s="18"/>
      <c r="AL17" s="19"/>
      <c r="AM17" s="20"/>
      <c r="AN17" s="21"/>
      <c r="AO17" s="24"/>
      <c r="AP17" s="25"/>
      <c r="AQ17" s="24"/>
      <c r="AR17" s="25"/>
      <c r="AS17" s="24"/>
      <c r="AT17" s="25"/>
      <c r="AU17" s="24"/>
      <c r="AV17" s="25"/>
      <c r="AW17" s="24"/>
      <c r="AX17" s="25"/>
      <c r="AY17" s="24"/>
      <c r="AZ17" s="25"/>
      <c r="BA17" s="26"/>
      <c r="BB17" s="18"/>
      <c r="BC17" s="26"/>
      <c r="BD17" s="18"/>
      <c r="BE17" s="26"/>
      <c r="BF17" s="18"/>
      <c r="BG17" s="26"/>
      <c r="BH17" s="18"/>
      <c r="BI17" s="26"/>
      <c r="BJ17" s="18"/>
      <c r="BK17" s="26"/>
      <c r="BL17" s="18"/>
      <c r="BM17" s="27"/>
      <c r="BN17" s="21"/>
      <c r="BO17" s="27"/>
      <c r="BP17" s="21"/>
      <c r="BQ17" s="27"/>
      <c r="BR17" s="21"/>
      <c r="BS17" s="27"/>
      <c r="BT17" s="21"/>
      <c r="BU17" s="21"/>
      <c r="BV17" s="21"/>
      <c r="BW17" s="27"/>
      <c r="BX17" s="21"/>
    </row>
    <row r="18" spans="1:76" ht="40.5" hidden="1" customHeight="1">
      <c r="A18" s="2">
        <v>15</v>
      </c>
      <c r="B18" s="3" t="str">
        <f t="shared" si="3"/>
        <v>FNA-VTTD-CPA-006-2023</v>
      </c>
      <c r="C18" s="10"/>
      <c r="D18" s="3"/>
      <c r="E18" s="10"/>
      <c r="F18" s="29"/>
      <c r="G18" s="30"/>
      <c r="H18" s="30"/>
      <c r="I18" s="30"/>
      <c r="J18" s="31"/>
      <c r="K18" s="33"/>
      <c r="L18" s="11"/>
      <c r="M18" s="3" t="str">
        <f t="shared" ref="M18:M23" si="13">"("&amp;C18&amp;": "&amp;N18&amp;" "&amp;TEXT(O18,"##0,00%")&amp;" - "&amp;Q18&amp;" "&amp;TEXT(R18,"##0,00%")&amp;" - "&amp;T18&amp;" "&amp;TEXT(U18,"##0,00%")&amp;")"</f>
        <v>(:  0,00% -  0,00% -  0,00%)</v>
      </c>
      <c r="N18" s="13"/>
      <c r="O18" s="14"/>
      <c r="P18" s="15"/>
      <c r="Q18" s="16"/>
      <c r="R18" s="17"/>
      <c r="S18" s="18"/>
      <c r="T18" s="19"/>
      <c r="U18" s="20"/>
      <c r="V18" s="21"/>
      <c r="W18" s="13"/>
      <c r="X18" s="14"/>
      <c r="Y18" s="15"/>
      <c r="Z18" s="16"/>
      <c r="AA18" s="17"/>
      <c r="AB18" s="18"/>
      <c r="AC18" s="19"/>
      <c r="AD18" s="20"/>
      <c r="AE18" s="21"/>
      <c r="AF18" s="13"/>
      <c r="AG18" s="14"/>
      <c r="AH18" s="15"/>
      <c r="AI18" s="16"/>
      <c r="AJ18" s="17"/>
      <c r="AK18" s="18"/>
      <c r="AL18" s="19"/>
      <c r="AM18" s="20"/>
      <c r="AN18" s="21"/>
      <c r="AO18" s="24"/>
      <c r="AP18" s="25"/>
      <c r="AQ18" s="24"/>
      <c r="AR18" s="25"/>
      <c r="AS18" s="24"/>
      <c r="AT18" s="25"/>
      <c r="AU18" s="24"/>
      <c r="AV18" s="25"/>
      <c r="AW18" s="24"/>
      <c r="AX18" s="25"/>
      <c r="AY18" s="24"/>
      <c r="AZ18" s="25"/>
      <c r="BA18" s="26"/>
      <c r="BB18" s="18"/>
      <c r="BC18" s="26"/>
      <c r="BD18" s="18"/>
      <c r="BE18" s="26"/>
      <c r="BF18" s="18"/>
      <c r="BG18" s="26"/>
      <c r="BH18" s="18"/>
      <c r="BI18" s="26"/>
      <c r="BJ18" s="18"/>
      <c r="BK18" s="26"/>
      <c r="BL18" s="18"/>
      <c r="BM18" s="27"/>
      <c r="BN18" s="21"/>
      <c r="BO18" s="27"/>
      <c r="BP18" s="21"/>
      <c r="BQ18" s="27"/>
      <c r="BR18" s="21"/>
      <c r="BS18" s="27"/>
      <c r="BT18" s="21"/>
      <c r="BU18" s="21"/>
      <c r="BV18" s="21"/>
      <c r="BW18" s="27"/>
      <c r="BX18" s="21"/>
    </row>
    <row r="19" spans="1:76" ht="40.5" hidden="1" customHeight="1">
      <c r="A19" s="2">
        <v>16</v>
      </c>
      <c r="B19" s="3" t="str">
        <f t="shared" si="3"/>
        <v>FNA-VTTD-CPA-006-2023</v>
      </c>
      <c r="C19" s="10"/>
      <c r="D19" s="3"/>
      <c r="E19" s="10"/>
      <c r="F19" s="29"/>
      <c r="G19" s="30"/>
      <c r="H19" s="30"/>
      <c r="I19" s="30"/>
      <c r="J19" s="31"/>
      <c r="K19" s="33"/>
      <c r="L19" s="11"/>
      <c r="M19" s="3" t="str">
        <f t="shared" si="13"/>
        <v>(:  0,00% -  0,00% -  0,00%)</v>
      </c>
      <c r="N19" s="13"/>
      <c r="O19" s="14"/>
      <c r="P19" s="15"/>
      <c r="Q19" s="16"/>
      <c r="R19" s="17"/>
      <c r="S19" s="18"/>
      <c r="T19" s="19"/>
      <c r="U19" s="20"/>
      <c r="V19" s="21"/>
      <c r="W19" s="13"/>
      <c r="X19" s="14"/>
      <c r="Y19" s="15"/>
      <c r="Z19" s="16"/>
      <c r="AA19" s="17"/>
      <c r="AB19" s="18"/>
      <c r="AC19" s="19"/>
      <c r="AD19" s="20"/>
      <c r="AE19" s="21"/>
      <c r="AF19" s="13"/>
      <c r="AG19" s="14"/>
      <c r="AH19" s="15"/>
      <c r="AI19" s="16"/>
      <c r="AJ19" s="17"/>
      <c r="AK19" s="18"/>
      <c r="AL19" s="19"/>
      <c r="AM19" s="20"/>
      <c r="AN19" s="21"/>
      <c r="AO19" s="24"/>
      <c r="AP19" s="25"/>
      <c r="AQ19" s="24"/>
      <c r="AR19" s="25"/>
      <c r="AS19" s="24"/>
      <c r="AT19" s="25"/>
      <c r="AU19" s="24"/>
      <c r="AV19" s="25"/>
      <c r="AW19" s="24"/>
      <c r="AX19" s="25"/>
      <c r="AY19" s="24"/>
      <c r="AZ19" s="25"/>
      <c r="BA19" s="26"/>
      <c r="BB19" s="18"/>
      <c r="BC19" s="26"/>
      <c r="BD19" s="18"/>
      <c r="BE19" s="26"/>
      <c r="BF19" s="18"/>
      <c r="BG19" s="26"/>
      <c r="BH19" s="18"/>
      <c r="BI19" s="26"/>
      <c r="BJ19" s="18"/>
      <c r="BK19" s="26"/>
      <c r="BL19" s="18"/>
      <c r="BM19" s="27"/>
      <c r="BN19" s="21"/>
      <c r="BO19" s="27"/>
      <c r="BP19" s="21"/>
      <c r="BQ19" s="27"/>
      <c r="BR19" s="21"/>
      <c r="BS19" s="27"/>
      <c r="BT19" s="21"/>
      <c r="BU19" s="21"/>
      <c r="BV19" s="21"/>
      <c r="BW19" s="27"/>
      <c r="BX19" s="21"/>
    </row>
    <row r="20" spans="1:76" ht="40.5" hidden="1" customHeight="1">
      <c r="A20" s="2">
        <v>17</v>
      </c>
      <c r="B20" s="3" t="str">
        <f t="shared" si="3"/>
        <v>FNA-VTTD-CPA-006-2023</v>
      </c>
      <c r="C20" s="10"/>
      <c r="D20" s="3"/>
      <c r="E20" s="10"/>
      <c r="F20" s="29"/>
      <c r="G20" s="30"/>
      <c r="H20" s="30"/>
      <c r="I20" s="30"/>
      <c r="J20" s="31"/>
      <c r="K20" s="33"/>
      <c r="L20" s="11"/>
      <c r="M20" s="3" t="str">
        <f t="shared" si="13"/>
        <v>(:  0,00% -  0,00% -  0,00%)</v>
      </c>
      <c r="N20" s="13"/>
      <c r="O20" s="14"/>
      <c r="P20" s="15"/>
      <c r="Q20" s="16"/>
      <c r="R20" s="17"/>
      <c r="S20" s="18"/>
      <c r="T20" s="19"/>
      <c r="U20" s="20"/>
      <c r="V20" s="21"/>
      <c r="W20" s="13"/>
      <c r="X20" s="14"/>
      <c r="Y20" s="15"/>
      <c r="Z20" s="16"/>
      <c r="AA20" s="17"/>
      <c r="AB20" s="18"/>
      <c r="AC20" s="19"/>
      <c r="AD20" s="20"/>
      <c r="AE20" s="21"/>
      <c r="AF20" s="13"/>
      <c r="AG20" s="14"/>
      <c r="AH20" s="15"/>
      <c r="AI20" s="16"/>
      <c r="AJ20" s="17"/>
      <c r="AK20" s="18"/>
      <c r="AL20" s="19"/>
      <c r="AM20" s="20"/>
      <c r="AN20" s="21"/>
      <c r="AO20" s="24"/>
      <c r="AP20" s="25"/>
      <c r="AQ20" s="24"/>
      <c r="AR20" s="25"/>
      <c r="AS20" s="24"/>
      <c r="AT20" s="25"/>
      <c r="AU20" s="24"/>
      <c r="AV20" s="25"/>
      <c r="AW20" s="24"/>
      <c r="AX20" s="25"/>
      <c r="AY20" s="24"/>
      <c r="AZ20" s="25"/>
      <c r="BA20" s="26"/>
      <c r="BB20" s="18"/>
      <c r="BC20" s="26"/>
      <c r="BD20" s="18"/>
      <c r="BE20" s="26"/>
      <c r="BF20" s="18"/>
      <c r="BG20" s="26"/>
      <c r="BH20" s="18"/>
      <c r="BI20" s="26"/>
      <c r="BJ20" s="18"/>
      <c r="BK20" s="26"/>
      <c r="BL20" s="18"/>
      <c r="BM20" s="27"/>
      <c r="BN20" s="21"/>
      <c r="BO20" s="27"/>
      <c r="BP20" s="21"/>
      <c r="BQ20" s="27"/>
      <c r="BR20" s="21"/>
      <c r="BS20" s="27"/>
      <c r="BT20" s="21"/>
      <c r="BU20" s="21"/>
      <c r="BV20" s="21"/>
      <c r="BW20" s="27"/>
      <c r="BX20" s="21"/>
    </row>
    <row r="21" spans="1:76" ht="40.5" hidden="1" customHeight="1">
      <c r="A21" s="2">
        <v>18</v>
      </c>
      <c r="B21" s="3" t="str">
        <f t="shared" si="3"/>
        <v>FNA-VTTD-CPA-006-2023</v>
      </c>
      <c r="C21" s="10"/>
      <c r="D21" s="3"/>
      <c r="E21" s="10"/>
      <c r="F21" s="29"/>
      <c r="G21" s="30"/>
      <c r="H21" s="30"/>
      <c r="I21" s="30"/>
      <c r="J21" s="31"/>
      <c r="K21" s="33"/>
      <c r="L21" s="11"/>
      <c r="M21" s="3" t="str">
        <f t="shared" si="13"/>
        <v>(:  0,00% -  0,00% -  0,00%)</v>
      </c>
      <c r="N21" s="13"/>
      <c r="O21" s="14"/>
      <c r="P21" s="15"/>
      <c r="Q21" s="16"/>
      <c r="R21" s="17"/>
      <c r="S21" s="18"/>
      <c r="T21" s="19"/>
      <c r="U21" s="20"/>
      <c r="V21" s="21"/>
      <c r="W21" s="13"/>
      <c r="X21" s="14"/>
      <c r="Y21" s="15"/>
      <c r="Z21" s="16"/>
      <c r="AA21" s="17"/>
      <c r="AB21" s="18"/>
      <c r="AC21" s="19"/>
      <c r="AD21" s="20"/>
      <c r="AE21" s="21"/>
      <c r="AF21" s="13"/>
      <c r="AG21" s="14"/>
      <c r="AH21" s="15"/>
      <c r="AI21" s="16"/>
      <c r="AJ21" s="17"/>
      <c r="AK21" s="18"/>
      <c r="AL21" s="19"/>
      <c r="AM21" s="20"/>
      <c r="AN21" s="21"/>
      <c r="AO21" s="24"/>
      <c r="AP21" s="25"/>
      <c r="AQ21" s="24"/>
      <c r="AR21" s="25"/>
      <c r="AS21" s="24"/>
      <c r="AT21" s="25"/>
      <c r="AU21" s="24"/>
      <c r="AV21" s="25"/>
      <c r="AW21" s="24"/>
      <c r="AX21" s="25"/>
      <c r="AY21" s="24"/>
      <c r="AZ21" s="25"/>
      <c r="BA21" s="26"/>
      <c r="BB21" s="18"/>
      <c r="BC21" s="26"/>
      <c r="BD21" s="18"/>
      <c r="BE21" s="26"/>
      <c r="BF21" s="18"/>
      <c r="BG21" s="26"/>
      <c r="BH21" s="18"/>
      <c r="BI21" s="26"/>
      <c r="BJ21" s="18"/>
      <c r="BK21" s="26"/>
      <c r="BL21" s="18"/>
      <c r="BM21" s="27"/>
      <c r="BN21" s="21"/>
      <c r="BO21" s="27"/>
      <c r="BP21" s="21"/>
      <c r="BQ21" s="27"/>
      <c r="BR21" s="21"/>
      <c r="BS21" s="27"/>
      <c r="BT21" s="21"/>
      <c r="BU21" s="21"/>
      <c r="BV21" s="21"/>
      <c r="BW21" s="27"/>
      <c r="BX21" s="21"/>
    </row>
    <row r="22" spans="1:76" ht="40.5" hidden="1" customHeight="1">
      <c r="A22" s="2">
        <v>19</v>
      </c>
      <c r="B22" s="3" t="str">
        <f t="shared" si="3"/>
        <v>FNA-VTTD-CPA-006-2023</v>
      </c>
      <c r="C22" s="10"/>
      <c r="D22" s="3"/>
      <c r="E22" s="10"/>
      <c r="F22" s="29"/>
      <c r="G22" s="30"/>
      <c r="H22" s="30"/>
      <c r="I22" s="30"/>
      <c r="J22" s="31"/>
      <c r="K22" s="33"/>
      <c r="L22" s="11"/>
      <c r="M22" s="3" t="str">
        <f t="shared" si="13"/>
        <v>(:  0,00% -  0,00% -  0,00%)</v>
      </c>
      <c r="N22" s="13"/>
      <c r="O22" s="14"/>
      <c r="P22" s="15"/>
      <c r="Q22" s="16"/>
      <c r="R22" s="17"/>
      <c r="S22" s="18"/>
      <c r="T22" s="19"/>
      <c r="U22" s="20"/>
      <c r="V22" s="21"/>
      <c r="W22" s="13"/>
      <c r="X22" s="14"/>
      <c r="Y22" s="15"/>
      <c r="Z22" s="16"/>
      <c r="AA22" s="17"/>
      <c r="AB22" s="18"/>
      <c r="AC22" s="19"/>
      <c r="AD22" s="20"/>
      <c r="AE22" s="21"/>
      <c r="AF22" s="13"/>
      <c r="AG22" s="14"/>
      <c r="AH22" s="15"/>
      <c r="AI22" s="16"/>
      <c r="AJ22" s="17"/>
      <c r="AK22" s="18"/>
      <c r="AL22" s="19"/>
      <c r="AM22" s="20"/>
      <c r="AN22" s="21"/>
      <c r="AO22" s="24"/>
      <c r="AP22" s="25"/>
      <c r="AQ22" s="24"/>
      <c r="AR22" s="25"/>
      <c r="AS22" s="24"/>
      <c r="AT22" s="25"/>
      <c r="AU22" s="24"/>
      <c r="AV22" s="25"/>
      <c r="AW22" s="24"/>
      <c r="AX22" s="25"/>
      <c r="AY22" s="24"/>
      <c r="AZ22" s="25"/>
      <c r="BA22" s="26"/>
      <c r="BB22" s="18"/>
      <c r="BC22" s="26"/>
      <c r="BD22" s="18"/>
      <c r="BE22" s="26"/>
      <c r="BF22" s="18"/>
      <c r="BG22" s="26"/>
      <c r="BH22" s="18"/>
      <c r="BI22" s="26"/>
      <c r="BJ22" s="18"/>
      <c r="BK22" s="26"/>
      <c r="BL22" s="18"/>
      <c r="BM22" s="27"/>
      <c r="BN22" s="21"/>
      <c r="BO22" s="27"/>
      <c r="BP22" s="21"/>
      <c r="BQ22" s="27"/>
      <c r="BR22" s="21"/>
      <c r="BS22" s="27"/>
      <c r="BT22" s="21"/>
      <c r="BU22" s="21"/>
      <c r="BV22" s="21"/>
      <c r="BW22" s="27"/>
      <c r="BX22" s="21"/>
    </row>
    <row r="23" spans="1:76" ht="40.5" hidden="1" customHeight="1">
      <c r="A23" s="2">
        <v>20</v>
      </c>
      <c r="B23" s="3" t="str">
        <f t="shared" si="3"/>
        <v>FNA-VTTD-CPA-006-2023</v>
      </c>
      <c r="C23" s="10"/>
      <c r="D23" s="3"/>
      <c r="E23" s="10"/>
      <c r="F23" s="29"/>
      <c r="G23" s="30"/>
      <c r="H23" s="30"/>
      <c r="I23" s="30"/>
      <c r="J23" s="31"/>
      <c r="K23" s="33"/>
      <c r="L23" s="11"/>
      <c r="M23" s="3" t="str">
        <f t="shared" si="13"/>
        <v>(:  0,00% -  0,00% -  0,00%)</v>
      </c>
      <c r="N23" s="13"/>
      <c r="O23" s="14"/>
      <c r="P23" s="15"/>
      <c r="Q23" s="16"/>
      <c r="R23" s="17"/>
      <c r="S23" s="18"/>
      <c r="T23" s="19"/>
      <c r="U23" s="20"/>
      <c r="V23" s="21"/>
      <c r="W23" s="13"/>
      <c r="X23" s="14"/>
      <c r="Y23" s="15"/>
      <c r="Z23" s="16"/>
      <c r="AA23" s="17"/>
      <c r="AB23" s="18"/>
      <c r="AC23" s="19"/>
      <c r="AD23" s="20"/>
      <c r="AE23" s="21"/>
      <c r="AF23" s="13"/>
      <c r="AG23" s="14"/>
      <c r="AH23" s="15"/>
      <c r="AI23" s="16"/>
      <c r="AJ23" s="17"/>
      <c r="AK23" s="18"/>
      <c r="AL23" s="19"/>
      <c r="AM23" s="20"/>
      <c r="AN23" s="21"/>
      <c r="AO23" s="24"/>
      <c r="AP23" s="25"/>
      <c r="AQ23" s="24"/>
      <c r="AR23" s="25"/>
      <c r="AS23" s="24"/>
      <c r="AT23" s="25"/>
      <c r="AU23" s="24"/>
      <c r="AV23" s="25"/>
      <c r="AW23" s="24"/>
      <c r="AX23" s="25"/>
      <c r="AY23" s="24"/>
      <c r="AZ23" s="25"/>
      <c r="BA23" s="26"/>
      <c r="BB23" s="18"/>
      <c r="BC23" s="26"/>
      <c r="BD23" s="18"/>
      <c r="BE23" s="26"/>
      <c r="BF23" s="18"/>
      <c r="BG23" s="26"/>
      <c r="BH23" s="18"/>
      <c r="BI23" s="26"/>
      <c r="BJ23" s="18"/>
      <c r="BK23" s="26"/>
      <c r="BL23" s="18"/>
      <c r="BM23" s="27"/>
      <c r="BN23" s="21"/>
      <c r="BO23" s="27"/>
      <c r="BP23" s="21"/>
      <c r="BQ23" s="27"/>
      <c r="BR23" s="21"/>
      <c r="BS23" s="27"/>
      <c r="BT23" s="21"/>
      <c r="BU23" s="21"/>
      <c r="BV23" s="21"/>
      <c r="BW23" s="27"/>
      <c r="BX23" s="21"/>
    </row>
    <row r="24" spans="1:76" ht="40.5" customHeight="1">
      <c r="X24" s="131"/>
    </row>
  </sheetData>
  <mergeCells count="64">
    <mergeCell ref="V2:V3"/>
    <mergeCell ref="K1:K3"/>
    <mergeCell ref="N1:V1"/>
    <mergeCell ref="N2:N3"/>
    <mergeCell ref="AO1:AZ1"/>
    <mergeCell ref="AU2:AV2"/>
    <mergeCell ref="P2:P3"/>
    <mergeCell ref="Q2:Q3"/>
    <mergeCell ref="R2:R3"/>
    <mergeCell ref="S2:S3"/>
    <mergeCell ref="U2:U3"/>
    <mergeCell ref="W1:AE1"/>
    <mergeCell ref="W2:W3"/>
    <mergeCell ref="X2:X3"/>
    <mergeCell ref="Y2:Y3"/>
    <mergeCell ref="Z2:Z3"/>
    <mergeCell ref="BA1:BL1"/>
    <mergeCell ref="T2:T3"/>
    <mergeCell ref="AW2:AX2"/>
    <mergeCell ref="J1:J3"/>
    <mergeCell ref="BQ2:BR2"/>
    <mergeCell ref="AY2:AZ2"/>
    <mergeCell ref="BC2:BD2"/>
    <mergeCell ref="O2:O3"/>
    <mergeCell ref="BM1:BX1"/>
    <mergeCell ref="BW2:BX2"/>
    <mergeCell ref="BU2:BV2"/>
    <mergeCell ref="AO2:AP2"/>
    <mergeCell ref="AQ2:AR2"/>
    <mergeCell ref="AS2:AT2"/>
    <mergeCell ref="BM2:BN2"/>
    <mergeCell ref="BS2:BT2"/>
    <mergeCell ref="A1:A3"/>
    <mergeCell ref="C1:C3"/>
    <mergeCell ref="E1:E3"/>
    <mergeCell ref="M1:M3"/>
    <mergeCell ref="B1:B3"/>
    <mergeCell ref="D1:D3"/>
    <mergeCell ref="F1:F3"/>
    <mergeCell ref="L1:L3"/>
    <mergeCell ref="G1:G3"/>
    <mergeCell ref="H1:H3"/>
    <mergeCell ref="I1:I3"/>
    <mergeCell ref="BG2:BH2"/>
    <mergeCell ref="BI2:BJ2"/>
    <mergeCell ref="BA2:BB2"/>
    <mergeCell ref="BE2:BF2"/>
    <mergeCell ref="BO2:BP2"/>
    <mergeCell ref="BK2:BL2"/>
    <mergeCell ref="AA2:AA3"/>
    <mergeCell ref="AB2:AB3"/>
    <mergeCell ref="AC2:AC3"/>
    <mergeCell ref="AD2:AD3"/>
    <mergeCell ref="AE2:AE3"/>
    <mergeCell ref="AF1:AN1"/>
    <mergeCell ref="AF2:AF3"/>
    <mergeCell ref="AG2:AG3"/>
    <mergeCell ref="AH2:AH3"/>
    <mergeCell ref="AI2:AI3"/>
    <mergeCell ref="AJ2:AJ3"/>
    <mergeCell ref="AK2:AK3"/>
    <mergeCell ref="AL2:AL3"/>
    <mergeCell ref="AM2:AM3"/>
    <mergeCell ref="AN2:AN3"/>
  </mergeCells>
  <phoneticPr fontId="0" type="noConversion"/>
  <printOptions horizontalCentered="1" verticalCentered="1"/>
  <pageMargins left="0.39370078740157483" right="0.39370078740157483" top="0.39370078740157483" bottom="0.39370078740157483" header="0.19685039370078741" footer="0.19685039370078741"/>
  <pageSetup paperSize="119" scale="22" orientation="landscape" r:id="rId1"/>
  <headerFooter alignWithMargins="0">
    <oddHeader>&amp;C&amp;"Verdana,Normal"&amp;8&amp;P de &amp;N</oddHeader>
    <oddFooter>&amp;L&amp;"Verdana,Normal"&amp;8Ing. Camilo BecerraIng. Johanna Gómez&amp;C&amp;F&amp;R&amp;A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32"/>
  <sheetViews>
    <sheetView showGridLines="0" tabSelected="1" view="pageBreakPreview" topLeftCell="A9" zoomScaleNormal="100" zoomScaleSheetLayoutView="100" workbookViewId="0">
      <selection activeCell="D24" sqref="D24"/>
    </sheetView>
  </sheetViews>
  <sheetFormatPr baseColWidth="10" defaultColWidth="11.42578125" defaultRowHeight="12.75"/>
  <cols>
    <col min="1" max="1" width="6.7109375" style="74" customWidth="1"/>
    <col min="2" max="2" width="3.85546875" style="74" customWidth="1"/>
    <col min="3" max="3" width="32.140625" style="74" customWidth="1"/>
    <col min="4" max="4" width="28.5703125" style="74" customWidth="1"/>
    <col min="5" max="5" width="20.42578125" style="74" customWidth="1"/>
    <col min="6" max="6" width="8.140625" style="74" customWidth="1"/>
    <col min="7" max="16384" width="11.42578125" style="74"/>
  </cols>
  <sheetData>
    <row r="2" spans="1:6" ht="15.75">
      <c r="A2" s="253" t="str">
        <f>General!E1</f>
        <v>FONDO NACIONAL DEL AHORRO</v>
      </c>
      <c r="B2" s="253"/>
      <c r="C2" s="253"/>
      <c r="D2" s="253"/>
      <c r="E2" s="253"/>
      <c r="F2" s="253"/>
    </row>
    <row r="3" spans="1:6" ht="15.75">
      <c r="A3" s="101"/>
      <c r="B3" s="101"/>
      <c r="C3" s="101"/>
      <c r="D3" s="101"/>
      <c r="E3" s="101"/>
      <c r="F3" s="101"/>
    </row>
    <row r="4" spans="1:6" ht="21" customHeight="1">
      <c r="A4" s="253" t="s">
        <v>120</v>
      </c>
      <c r="B4" s="253"/>
      <c r="C4" s="253"/>
      <c r="D4" s="253"/>
      <c r="E4" s="253"/>
      <c r="F4" s="253"/>
    </row>
    <row r="5" spans="1:6" ht="4.5" hidden="1" customHeight="1">
      <c r="A5" s="102"/>
      <c r="B5" s="102"/>
      <c r="C5" s="102"/>
      <c r="D5" s="102"/>
      <c r="E5" s="102"/>
      <c r="F5" s="102"/>
    </row>
    <row r="6" spans="1:6" ht="48" customHeight="1">
      <c r="A6" s="253" t="s">
        <v>121</v>
      </c>
      <c r="B6" s="253"/>
      <c r="C6" s="253"/>
      <c r="D6" s="253"/>
      <c r="E6" s="253"/>
      <c r="F6" s="253"/>
    </row>
    <row r="7" spans="1:6" ht="36.75" customHeight="1">
      <c r="A7" s="253" t="s">
        <v>122</v>
      </c>
      <c r="B7" s="253"/>
      <c r="C7" s="253"/>
      <c r="D7" s="253"/>
      <c r="E7" s="253"/>
      <c r="F7" s="253"/>
    </row>
    <row r="8" spans="1:6" ht="39.75" customHeight="1">
      <c r="A8" s="255" t="s">
        <v>123</v>
      </c>
      <c r="B8" s="256"/>
      <c r="C8" s="256"/>
      <c r="D8" s="256"/>
      <c r="E8" s="256"/>
      <c r="F8" s="256"/>
    </row>
    <row r="9" spans="1:6" ht="9.75" customHeight="1">
      <c r="A9" s="103"/>
      <c r="B9" s="103"/>
      <c r="C9" s="103"/>
      <c r="D9" s="103"/>
      <c r="E9" s="103"/>
      <c r="F9" s="103"/>
    </row>
    <row r="10" spans="1:6" ht="43.5" customHeight="1">
      <c r="A10" s="103"/>
      <c r="B10" s="104" t="s">
        <v>124</v>
      </c>
      <c r="C10" s="257" t="s">
        <v>125</v>
      </c>
      <c r="D10" s="258"/>
      <c r="E10" s="105" t="s">
        <v>126</v>
      </c>
      <c r="F10" s="103"/>
    </row>
    <row r="11" spans="1:6" ht="16.5">
      <c r="A11" s="103"/>
      <c r="B11" s="106">
        <v>1</v>
      </c>
      <c r="C11" s="259" t="s">
        <v>127</v>
      </c>
      <c r="D11" s="260"/>
      <c r="E11" s="224" t="s">
        <v>331</v>
      </c>
      <c r="F11" s="103"/>
    </row>
    <row r="12" spans="1:6" ht="16.5">
      <c r="A12" s="103"/>
      <c r="B12" s="106">
        <v>2</v>
      </c>
      <c r="C12" s="259" t="s">
        <v>129</v>
      </c>
      <c r="D12" s="260"/>
      <c r="E12" s="173" t="s">
        <v>328</v>
      </c>
      <c r="F12" s="103"/>
    </row>
    <row r="13" spans="1:6" ht="16.5">
      <c r="A13" s="103"/>
      <c r="B13" s="106">
        <v>3</v>
      </c>
      <c r="C13" s="259" t="s">
        <v>131</v>
      </c>
      <c r="D13" s="260"/>
      <c r="E13" s="173" t="s">
        <v>328</v>
      </c>
      <c r="F13" s="103"/>
    </row>
    <row r="14" spans="1:6" ht="16.5">
      <c r="A14" s="103"/>
      <c r="B14" s="107"/>
      <c r="C14" s="108"/>
      <c r="D14" s="108"/>
      <c r="E14" s="107"/>
      <c r="F14" s="103"/>
    </row>
    <row r="15" spans="1:6" ht="3.75" customHeight="1">
      <c r="A15" s="103"/>
      <c r="B15" s="103"/>
      <c r="C15" s="103"/>
      <c r="D15" s="103"/>
      <c r="E15" s="103"/>
      <c r="F15" s="103"/>
    </row>
    <row r="16" spans="1:6" ht="9" customHeight="1">
      <c r="A16" s="254" t="s">
        <v>132</v>
      </c>
      <c r="B16" s="254"/>
      <c r="C16" s="254"/>
      <c r="D16" s="254"/>
      <c r="E16" s="254"/>
      <c r="F16" s="254"/>
    </row>
    <row r="17" spans="1:6" ht="9.75" customHeight="1">
      <c r="A17" s="109"/>
      <c r="B17" s="109"/>
      <c r="C17" s="109"/>
      <c r="D17" s="109"/>
      <c r="E17" s="109"/>
      <c r="F17" s="109"/>
    </row>
    <row r="18" spans="1:6" ht="16.5" hidden="1">
      <c r="A18" s="109"/>
      <c r="B18" s="109"/>
      <c r="C18" s="109"/>
      <c r="D18" s="109"/>
      <c r="E18" s="109"/>
      <c r="F18" s="109"/>
    </row>
    <row r="19" spans="1:6" ht="25.5" customHeight="1">
      <c r="A19" s="251" t="s">
        <v>329</v>
      </c>
      <c r="B19" s="251"/>
      <c r="C19" s="251"/>
      <c r="D19" s="251"/>
      <c r="E19" s="109"/>
      <c r="F19" s="109"/>
    </row>
    <row r="20" spans="1:6" ht="36" customHeight="1">
      <c r="A20" s="111"/>
      <c r="B20" s="109"/>
      <c r="C20" s="109"/>
      <c r="D20" s="109"/>
      <c r="E20" s="109"/>
      <c r="F20" s="109"/>
    </row>
    <row r="21" spans="1:6" s="119" customFormat="1" ht="10.5" customHeight="1">
      <c r="A21" s="110"/>
      <c r="B21" s="118"/>
      <c r="C21" s="118"/>
      <c r="D21" s="117" t="s">
        <v>133</v>
      </c>
      <c r="E21" s="118"/>
      <c r="F21" s="118"/>
    </row>
    <row r="22" spans="1:6" ht="16.5">
      <c r="A22" s="252" t="s">
        <v>134</v>
      </c>
      <c r="B22" s="252"/>
      <c r="C22" s="252"/>
      <c r="D22" s="108"/>
      <c r="E22" s="108"/>
      <c r="F22" s="103"/>
    </row>
    <row r="23" spans="1:6" ht="16.5">
      <c r="A23" s="103" t="s">
        <v>135</v>
      </c>
      <c r="B23" s="103"/>
      <c r="C23" s="103"/>
      <c r="D23" s="103"/>
      <c r="E23" s="103"/>
      <c r="F23" s="103"/>
    </row>
    <row r="24" spans="1:6" ht="16.5">
      <c r="A24" s="103"/>
      <c r="B24" s="103"/>
      <c r="C24" s="103"/>
      <c r="D24" s="103"/>
      <c r="E24" s="103"/>
      <c r="F24" s="103"/>
    </row>
    <row r="25" spans="1:6" ht="3" customHeight="1">
      <c r="A25" s="112"/>
      <c r="B25" s="112"/>
      <c r="C25" s="112"/>
      <c r="D25" s="112" t="s">
        <v>133</v>
      </c>
      <c r="E25" s="112"/>
      <c r="F25" s="103"/>
    </row>
    <row r="26" spans="1:6">
      <c r="A26" s="113"/>
      <c r="B26" s="113"/>
    </row>
    <row r="27" spans="1:6" ht="12.75" customHeight="1"/>
    <row r="31" spans="1:6" ht="7.5" customHeight="1"/>
    <row r="32" spans="1:6" hidden="1"/>
  </sheetData>
  <sheetProtection algorithmName="SHA-512" hashValue="29h5l55nVDEQU5HPu8TUD7JN8aDc7A93jePqTjS4/jMLRBz8ddkBDSMmxvNFJIW7fGdsCJJM95T0Ws9L78pVoQ==" saltValue="fi3uKpSmQre/Wr1LmoatUQ==" spinCount="100000" sheet="1" objects="1" scenarios="1" selectLockedCells="1" selectUnlockedCells="1"/>
  <mergeCells count="12">
    <mergeCell ref="A19:D19"/>
    <mergeCell ref="A22:C22"/>
    <mergeCell ref="A6:F6"/>
    <mergeCell ref="A2:F2"/>
    <mergeCell ref="A16:F16"/>
    <mergeCell ref="A4:F4"/>
    <mergeCell ref="A7:F7"/>
    <mergeCell ref="A8:F8"/>
    <mergeCell ref="C10:D10"/>
    <mergeCell ref="C11:D11"/>
    <mergeCell ref="C12:D12"/>
    <mergeCell ref="C13:D13"/>
  </mergeCells>
  <printOptions horizontalCentered="1" verticalCentered="1"/>
  <pageMargins left="0.19685039370078741" right="0.15748031496062992" top="1.9685039370078741" bottom="0.74803149606299213" header="0" footer="0"/>
  <pageSetup paperSize="9" scale="86" orientation="portrait" r:id="rId1"/>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T88"/>
  <sheetViews>
    <sheetView showGridLines="0" topLeftCell="G42" zoomScale="68" zoomScaleNormal="68" zoomScaleSheetLayoutView="80" workbookViewId="0">
      <selection activeCell="O41" sqref="O41:O44"/>
    </sheetView>
  </sheetViews>
  <sheetFormatPr baseColWidth="10" defaultColWidth="12.42578125" defaultRowHeight="12.75"/>
  <cols>
    <col min="1" max="1" width="9" style="75" customWidth="1"/>
    <col min="2" max="2" width="26.28515625" style="81" customWidth="1"/>
    <col min="3" max="3" width="18.5703125" style="81" customWidth="1"/>
    <col min="4" max="4" width="80.140625" style="81" customWidth="1"/>
    <col min="5" max="5" width="21.7109375" style="76" bestFit="1" customWidth="1"/>
    <col min="6" max="6" width="13.140625" style="76" customWidth="1"/>
    <col min="7" max="7" width="16.28515625" style="76" bestFit="1" customWidth="1"/>
    <col min="8" max="8" width="34.140625" style="77" bestFit="1" customWidth="1"/>
    <col min="9" max="9" width="14.5703125" style="75" customWidth="1"/>
    <col min="10" max="10" width="13.28515625" style="75" bestFit="1" customWidth="1"/>
    <col min="11" max="11" width="15.85546875" style="75" customWidth="1"/>
    <col min="12" max="12" width="47.140625" style="75" customWidth="1"/>
    <col min="13" max="13" width="11.85546875" style="75" bestFit="1" customWidth="1"/>
    <col min="14" max="14" width="16.5703125" style="75" customWidth="1"/>
    <col min="15" max="15" width="91.42578125" style="75" customWidth="1"/>
    <col min="16" max="16" width="7.5703125" style="77" customWidth="1"/>
    <col min="17" max="17" width="4" style="75" bestFit="1" customWidth="1"/>
    <col min="18" max="19" width="3.7109375" style="75" bestFit="1" customWidth="1"/>
    <col min="20" max="20" width="4" style="75" bestFit="1" customWidth="1"/>
    <col min="21" max="21" width="12.7109375" style="75" customWidth="1"/>
    <col min="22" max="22" width="16.85546875" style="75" customWidth="1"/>
    <col min="23" max="27" width="52" style="75" customWidth="1"/>
    <col min="28" max="246" width="11.42578125" style="75" customWidth="1"/>
    <col min="247" max="16384" width="12.42578125" style="75"/>
  </cols>
  <sheetData>
    <row r="1" spans="1:20" s="7" customFormat="1" ht="44.25" hidden="1" customHeight="1">
      <c r="A1" s="270" t="str">
        <f>General!B2</f>
        <v>RENOVACIÓN DE SUSCRIPCIONES, HABILITACIÓN DE DATA STORAGE (10 GB) Y SOPORTE DE SEGUNDO NIVEL PARA EL SISTEMA CRM DEL FNA</v>
      </c>
      <c r="B1" s="270"/>
      <c r="C1" s="270"/>
      <c r="D1" s="270"/>
      <c r="E1" s="270"/>
      <c r="F1" s="270"/>
      <c r="G1" s="270"/>
      <c r="H1" s="270"/>
      <c r="I1" s="270"/>
      <c r="J1" s="270"/>
      <c r="K1" s="271"/>
      <c r="L1" s="271"/>
      <c r="M1" s="271"/>
      <c r="N1" s="271"/>
      <c r="O1" s="271"/>
      <c r="P1" s="1"/>
    </row>
    <row r="2" spans="1:20" s="7" customFormat="1" ht="13.5" hidden="1" customHeight="1">
      <c r="A2" s="274" t="str">
        <f>General!B1</f>
        <v>FNA-VTTD-CPA-006-2023</v>
      </c>
      <c r="B2" s="274"/>
      <c r="C2" s="274"/>
      <c r="D2" s="274"/>
      <c r="E2" s="274"/>
      <c r="F2" s="274"/>
      <c r="G2" s="274"/>
      <c r="H2" s="274"/>
      <c r="I2" s="274"/>
      <c r="J2" s="274"/>
      <c r="K2" s="273"/>
      <c r="L2" s="273"/>
      <c r="M2" s="273"/>
      <c r="N2" s="273"/>
      <c r="O2" s="273"/>
      <c r="P2" s="1"/>
    </row>
    <row r="3" spans="1:20" s="7" customFormat="1" ht="12.75" hidden="1" customHeight="1">
      <c r="A3" s="272" t="s">
        <v>136</v>
      </c>
      <c r="B3" s="272"/>
      <c r="C3" s="272"/>
      <c r="D3" s="272"/>
      <c r="E3" s="272"/>
      <c r="F3" s="272"/>
      <c r="G3" s="272"/>
      <c r="H3" s="272"/>
      <c r="I3" s="272"/>
      <c r="J3" s="272"/>
      <c r="K3" s="273"/>
      <c r="L3" s="273"/>
      <c r="M3" s="273"/>
      <c r="N3" s="273"/>
      <c r="O3" s="273"/>
      <c r="P3" s="1"/>
    </row>
    <row r="4" spans="1:20" hidden="1">
      <c r="H4" s="75"/>
      <c r="P4" s="75"/>
    </row>
    <row r="5" spans="1:20" ht="50.25" customHeight="1">
      <c r="A5" s="275" t="s">
        <v>319</v>
      </c>
      <c r="B5" s="276"/>
      <c r="C5" s="276"/>
      <c r="D5" s="277"/>
      <c r="E5" s="82" t="s">
        <v>137</v>
      </c>
      <c r="F5" s="145" t="s">
        <v>138</v>
      </c>
      <c r="G5" s="79" t="s">
        <v>139</v>
      </c>
      <c r="H5" s="79" t="s">
        <v>140</v>
      </c>
      <c r="I5" s="199"/>
      <c r="J5" s="199"/>
      <c r="K5" s="199"/>
      <c r="L5" s="199"/>
      <c r="M5" s="199"/>
      <c r="N5" s="199"/>
      <c r="O5" s="199"/>
      <c r="P5" s="75"/>
    </row>
    <row r="6" spans="1:20" ht="318" customHeight="1">
      <c r="A6" s="278" t="s">
        <v>141</v>
      </c>
      <c r="B6" s="279"/>
      <c r="C6" s="279"/>
      <c r="D6" s="280"/>
      <c r="E6" s="172">
        <v>6</v>
      </c>
      <c r="F6" s="144">
        <v>40376</v>
      </c>
      <c r="G6" s="195">
        <f>(H6/1160000)</f>
        <v>31465.60365775862</v>
      </c>
      <c r="H6" s="201">
        <v>36500100243</v>
      </c>
      <c r="I6" s="146"/>
      <c r="J6" s="147"/>
      <c r="K6" s="147"/>
      <c r="L6" s="147"/>
      <c r="M6" s="147"/>
      <c r="N6" s="147"/>
      <c r="O6" s="147"/>
      <c r="P6" s="75"/>
    </row>
    <row r="7" spans="1:20">
      <c r="G7" s="93"/>
      <c r="H7" s="148"/>
      <c r="P7" s="75"/>
    </row>
    <row r="8" spans="1:20">
      <c r="G8" s="93"/>
      <c r="H8" s="148"/>
      <c r="P8" s="75"/>
    </row>
    <row r="9" spans="1:20">
      <c r="G9" s="93"/>
      <c r="H9" s="148"/>
      <c r="P9" s="75"/>
      <c r="Q9" s="137">
        <v>0.5</v>
      </c>
      <c r="R9" s="137">
        <v>1</v>
      </c>
      <c r="S9" s="138">
        <v>1.5</v>
      </c>
      <c r="T9" s="138">
        <v>2</v>
      </c>
    </row>
    <row r="10" spans="1:20">
      <c r="G10" s="97" t="e">
        <f>COUNTIF(#REF!,"Vo.Bo.")</f>
        <v>#REF!</v>
      </c>
      <c r="H10" s="116"/>
      <c r="I10" s="121"/>
      <c r="J10" s="78"/>
    </row>
    <row r="11" spans="1:20" ht="38.25" hidden="1" customHeight="1">
      <c r="A11" s="281" t="s">
        <v>142</v>
      </c>
      <c r="B11" s="282"/>
      <c r="C11" s="282"/>
      <c r="D11" s="282"/>
      <c r="E11" s="282"/>
      <c r="F11" s="282"/>
      <c r="G11" s="282"/>
      <c r="H11" s="282"/>
      <c r="I11" s="282"/>
      <c r="J11" s="282"/>
      <c r="K11" s="282"/>
      <c r="L11" s="282"/>
      <c r="M11" s="282"/>
      <c r="N11" s="282"/>
      <c r="O11" s="283"/>
      <c r="P11" s="75"/>
    </row>
    <row r="12" spans="1:20" hidden="1">
      <c r="A12" s="86"/>
      <c r="B12" s="86"/>
      <c r="C12" s="87"/>
      <c r="D12" s="120"/>
      <c r="E12" s="88"/>
      <c r="F12" s="80" t="s">
        <v>143</v>
      </c>
      <c r="G12" s="89" t="s">
        <v>143</v>
      </c>
      <c r="H12" s="90"/>
      <c r="I12" s="91">
        <f>IF(E12&gt;0,VLOOKUP(YEAR(E12),SMMLV!$A$7:$B$56,2,FALSE),0)</f>
        <v>0</v>
      </c>
      <c r="J12" s="92"/>
      <c r="K12" s="91">
        <f t="shared" ref="K12:K17" si="0">IF(AND(E12&gt;=$F$6,H12&gt;0),H12/I12*J12,0)</f>
        <v>0</v>
      </c>
      <c r="L12" s="91"/>
      <c r="M12" s="91"/>
      <c r="N12" s="91"/>
      <c r="O12" s="3"/>
      <c r="P12" s="75"/>
    </row>
    <row r="13" spans="1:20" hidden="1">
      <c r="A13" s="86"/>
      <c r="B13" s="86"/>
      <c r="C13" s="87"/>
      <c r="D13" s="120"/>
      <c r="E13" s="88"/>
      <c r="F13" s="80" t="s">
        <v>143</v>
      </c>
      <c r="G13" s="89" t="s">
        <v>143</v>
      </c>
      <c r="H13" s="90"/>
      <c r="I13" s="91">
        <f>IF(E13&gt;0,VLOOKUP(YEAR(E13),SMMLV!$A$7:$B$56,2,FALSE),0)</f>
        <v>0</v>
      </c>
      <c r="J13" s="92"/>
      <c r="K13" s="91">
        <f t="shared" si="0"/>
        <v>0</v>
      </c>
      <c r="L13" s="91"/>
      <c r="M13" s="91"/>
      <c r="N13" s="91"/>
      <c r="O13" s="4"/>
      <c r="P13" s="75"/>
    </row>
    <row r="14" spans="1:20" hidden="1">
      <c r="A14" s="86"/>
      <c r="B14" s="86"/>
      <c r="C14" s="87"/>
      <c r="D14" s="4"/>
      <c r="E14" s="88"/>
      <c r="F14" s="80" t="s">
        <v>143</v>
      </c>
      <c r="G14" s="89" t="s">
        <v>143</v>
      </c>
      <c r="H14" s="90"/>
      <c r="I14" s="91">
        <f>IF(E14&gt;0,VLOOKUP(YEAR(E14),SMMLV!$A$10:$B$56,2,FALSE),0)</f>
        <v>0</v>
      </c>
      <c r="J14" s="92"/>
      <c r="K14" s="91">
        <f t="shared" si="0"/>
        <v>0</v>
      </c>
      <c r="L14" s="133"/>
      <c r="M14" s="133"/>
      <c r="N14" s="133"/>
      <c r="O14" s="141"/>
      <c r="P14" s="75"/>
    </row>
    <row r="15" spans="1:20" hidden="1">
      <c r="A15" s="86"/>
      <c r="B15" s="86"/>
      <c r="C15" s="87"/>
      <c r="D15" s="4"/>
      <c r="E15" s="88"/>
      <c r="F15" s="80"/>
      <c r="G15" s="89"/>
      <c r="H15" s="90"/>
      <c r="I15" s="91">
        <f>IF(E15&gt;0,VLOOKUP(YEAR(E15),SMMLV!$A$10:$B$56,2,FALSE),0)</f>
        <v>0</v>
      </c>
      <c r="J15" s="92"/>
      <c r="K15" s="91">
        <f t="shared" si="0"/>
        <v>0</v>
      </c>
      <c r="L15" s="91"/>
      <c r="M15" s="91"/>
      <c r="N15" s="91"/>
      <c r="O15" s="42"/>
      <c r="P15" s="75"/>
    </row>
    <row r="16" spans="1:20" hidden="1">
      <c r="A16" s="86"/>
      <c r="B16" s="86"/>
      <c r="C16" s="87"/>
      <c r="D16" s="4"/>
      <c r="E16" s="88"/>
      <c r="F16" s="80"/>
      <c r="G16" s="89"/>
      <c r="H16" s="90"/>
      <c r="I16" s="91">
        <f>IF(E16&gt;0,VLOOKUP(YEAR(E16),SMMLV!$A$10:$B$56,2,FALSE),0)</f>
        <v>0</v>
      </c>
      <c r="J16" s="92"/>
      <c r="K16" s="91">
        <f t="shared" si="0"/>
        <v>0</v>
      </c>
      <c r="L16" s="91"/>
      <c r="M16" s="91"/>
      <c r="N16" s="91"/>
      <c r="O16" s="42"/>
      <c r="P16" s="75"/>
    </row>
    <row r="17" spans="1:20" hidden="1">
      <c r="A17" s="86"/>
      <c r="B17" s="86"/>
      <c r="C17" s="87"/>
      <c r="D17" s="4"/>
      <c r="E17" s="88"/>
      <c r="F17" s="80"/>
      <c r="G17" s="89"/>
      <c r="H17" s="90"/>
      <c r="I17" s="91">
        <f>IF(E17&gt;0,VLOOKUP(YEAR(E17),SMMLV!$A$10:$B$56,2,FALSE),0)</f>
        <v>0</v>
      </c>
      <c r="J17" s="92"/>
      <c r="K17" s="91">
        <f t="shared" si="0"/>
        <v>0</v>
      </c>
      <c r="L17" s="91"/>
      <c r="M17" s="91"/>
      <c r="N17" s="91"/>
      <c r="O17" s="42"/>
      <c r="P17" s="75"/>
    </row>
    <row r="18" spans="1:20" hidden="1">
      <c r="A18" s="284"/>
      <c r="B18" s="284"/>
      <c r="C18" s="284"/>
      <c r="D18" s="284"/>
      <c r="E18" s="284"/>
      <c r="F18" s="284"/>
      <c r="G18" s="284"/>
      <c r="H18" s="284"/>
      <c r="I18" s="284"/>
      <c r="J18" s="83"/>
      <c r="K18" s="94">
        <f>SUM(K12:K17)</f>
        <v>0</v>
      </c>
      <c r="L18" s="94"/>
      <c r="M18" s="94"/>
      <c r="N18" s="94"/>
      <c r="O18" s="79"/>
    </row>
    <row r="19" spans="1:20" hidden="1">
      <c r="H19" s="78"/>
      <c r="I19" s="78"/>
      <c r="J19" s="78"/>
      <c r="K19" s="95" t="e">
        <f>IF(AND(K18&gt;=$G$6,#REF!&gt;0),"CUMPLE", "NO CUMPLE ")</f>
        <v>#REF!</v>
      </c>
      <c r="L19" s="149"/>
      <c r="M19" s="149"/>
      <c r="N19" s="149"/>
    </row>
    <row r="20" spans="1:20" hidden="1">
      <c r="D20" s="75"/>
      <c r="E20" s="75"/>
      <c r="F20" s="75"/>
      <c r="G20" s="75"/>
      <c r="H20" s="75"/>
    </row>
    <row r="21" spans="1:20" ht="15.75" hidden="1" customHeight="1">
      <c r="D21" s="75"/>
      <c r="E21" s="75"/>
      <c r="F21" s="75"/>
      <c r="G21" s="75"/>
      <c r="H21" s="75"/>
      <c r="K21" s="125" t="e">
        <f>IF(AND(K18&gt;=#REF!,K18&lt;=#REF!,K18&gt;0),"CUMPLE", "NO CUMPLE ")</f>
        <v>#REF!</v>
      </c>
      <c r="L21" s="125"/>
      <c r="M21" s="125"/>
      <c r="N21" s="125"/>
      <c r="O21" s="126" t="s">
        <v>144</v>
      </c>
    </row>
    <row r="22" spans="1:20" ht="15.75" hidden="1" customHeight="1">
      <c r="D22" s="75"/>
      <c r="E22" s="75"/>
      <c r="F22" s="75"/>
      <c r="G22" s="75"/>
      <c r="H22" s="75"/>
      <c r="K22" s="129" t="e">
        <f>IF(AND(K18&gt;=#REF!,K18&lt;=#REF!,K18&gt;0),"CUMPLE", "NO CUMPLE ")</f>
        <v>#REF!</v>
      </c>
      <c r="L22" s="129"/>
      <c r="M22" s="129"/>
      <c r="N22" s="129"/>
      <c r="O22" s="127" t="s">
        <v>145</v>
      </c>
    </row>
    <row r="23" spans="1:20" ht="15.75" hidden="1" customHeight="1">
      <c r="D23" s="75"/>
      <c r="E23" s="75"/>
      <c r="F23" s="75"/>
      <c r="G23" s="75"/>
      <c r="H23" s="75"/>
      <c r="K23" s="139" t="e">
        <f>IF(AND(K19&gt;=#REF!,K19&lt;=#REF!,K19&gt;0),"CUMPLE", "NO CUMPLE ")</f>
        <v>#REF!</v>
      </c>
      <c r="L23" s="139"/>
      <c r="M23" s="139"/>
      <c r="N23" s="139"/>
      <c r="O23" s="140" t="s">
        <v>146</v>
      </c>
    </row>
    <row r="24" spans="1:20" hidden="1">
      <c r="D24" s="75"/>
      <c r="E24" s="75"/>
      <c r="F24" s="75"/>
      <c r="G24" s="75"/>
      <c r="H24" s="75"/>
      <c r="K24" s="124" t="e">
        <f>IF(AND(K18&gt;=#REF!,K18&gt;0),"CUMPLE", "NO CUMPLE ")</f>
        <v>#REF!</v>
      </c>
      <c r="L24" s="124"/>
      <c r="M24" s="124"/>
      <c r="N24" s="124"/>
      <c r="O24" s="128" t="s">
        <v>147</v>
      </c>
    </row>
    <row r="25" spans="1:20">
      <c r="D25" s="75"/>
      <c r="E25" s="75"/>
      <c r="F25" s="75"/>
      <c r="G25" s="75"/>
      <c r="H25" s="75"/>
    </row>
    <row r="26" spans="1:20" ht="23.25">
      <c r="A26" s="142" t="s">
        <v>66</v>
      </c>
      <c r="B26" s="153">
        <v>1</v>
      </c>
      <c r="C26" s="143" t="s">
        <v>148</v>
      </c>
      <c r="D26" s="264" t="s">
        <v>127</v>
      </c>
      <c r="E26" s="265"/>
      <c r="F26" s="265"/>
      <c r="G26" s="265"/>
      <c r="H26" s="266"/>
      <c r="I26" s="267">
        <f>VLOOKUP(B26,Directorio!$A$4:$V$23,4,FALSE)</f>
        <v>0</v>
      </c>
      <c r="J26" s="268"/>
      <c r="K26" s="268"/>
      <c r="L26" s="268"/>
      <c r="M26" s="268"/>
      <c r="N26" s="268"/>
      <c r="O26" s="269"/>
      <c r="P26" s="75"/>
      <c r="Q26" s="121"/>
      <c r="R26" s="121"/>
      <c r="S26" s="121"/>
      <c r="T26" s="121"/>
    </row>
    <row r="27" spans="1:20" ht="25.5">
      <c r="A27" s="84" t="s">
        <v>149</v>
      </c>
      <c r="B27" s="84" t="s">
        <v>150</v>
      </c>
      <c r="C27" s="84" t="s">
        <v>151</v>
      </c>
      <c r="D27" s="84" t="s">
        <v>152</v>
      </c>
      <c r="E27" s="85" t="s">
        <v>153</v>
      </c>
      <c r="F27" s="84" t="s">
        <v>154</v>
      </c>
      <c r="G27" s="84" t="s">
        <v>155</v>
      </c>
      <c r="H27" s="84" t="s">
        <v>156</v>
      </c>
      <c r="I27" s="84" t="s">
        <v>157</v>
      </c>
      <c r="J27" s="84" t="s">
        <v>158</v>
      </c>
      <c r="K27" s="84" t="s">
        <v>159</v>
      </c>
      <c r="L27" s="84" t="s">
        <v>160</v>
      </c>
      <c r="M27" s="84" t="s">
        <v>161</v>
      </c>
      <c r="N27" s="84" t="s">
        <v>162</v>
      </c>
      <c r="O27" s="84" t="s">
        <v>163</v>
      </c>
      <c r="P27" s="75"/>
    </row>
    <row r="28" spans="1:20" ht="56.25">
      <c r="A28" s="86" t="s">
        <v>164</v>
      </c>
      <c r="B28" s="202" t="s">
        <v>165</v>
      </c>
      <c r="C28" s="96" t="s">
        <v>166</v>
      </c>
      <c r="D28" s="219" t="s">
        <v>167</v>
      </c>
      <c r="E28" s="215" t="s">
        <v>168</v>
      </c>
      <c r="F28" s="80" t="s">
        <v>143</v>
      </c>
      <c r="G28" s="80" t="s">
        <v>143</v>
      </c>
      <c r="H28" s="212">
        <v>3313086549.7399998</v>
      </c>
      <c r="I28" s="211">
        <v>908526</v>
      </c>
      <c r="J28" s="92">
        <v>1</v>
      </c>
      <c r="K28" s="197">
        <f>H28/I28</f>
        <v>3646.661240008541</v>
      </c>
      <c r="L28" s="214" t="s">
        <v>169</v>
      </c>
      <c r="M28" s="154" t="s">
        <v>170</v>
      </c>
      <c r="N28" s="213" t="s">
        <v>128</v>
      </c>
      <c r="O28" s="120" t="s">
        <v>171</v>
      </c>
      <c r="P28" s="75"/>
    </row>
    <row r="29" spans="1:20" ht="114.75">
      <c r="A29" s="86" t="s">
        <v>164</v>
      </c>
      <c r="B29" s="86" t="s">
        <v>172</v>
      </c>
      <c r="C29" s="202" t="s">
        <v>173</v>
      </c>
      <c r="D29" s="216" t="s">
        <v>174</v>
      </c>
      <c r="E29" s="215" t="s">
        <v>175</v>
      </c>
      <c r="F29" s="80" t="s">
        <v>143</v>
      </c>
      <c r="G29" s="80" t="s">
        <v>143</v>
      </c>
      <c r="H29" s="212">
        <v>1639803200</v>
      </c>
      <c r="I29" s="211">
        <v>908526</v>
      </c>
      <c r="J29" s="92">
        <v>1</v>
      </c>
      <c r="K29" s="198">
        <f t="shared" ref="K29" si="1">H29/I29</f>
        <v>1804.9050880216967</v>
      </c>
      <c r="L29" s="214" t="s">
        <v>169</v>
      </c>
      <c r="M29" s="154" t="s">
        <v>320</v>
      </c>
      <c r="N29" s="213" t="s">
        <v>128</v>
      </c>
      <c r="O29" s="120" t="s">
        <v>171</v>
      </c>
      <c r="P29" s="75"/>
    </row>
    <row r="30" spans="1:20" ht="67.5">
      <c r="A30" s="86" t="s">
        <v>164</v>
      </c>
      <c r="B30" s="86" t="s">
        <v>176</v>
      </c>
      <c r="C30" s="202" t="s">
        <v>173</v>
      </c>
      <c r="D30" s="196" t="s">
        <v>177</v>
      </c>
      <c r="E30" s="215" t="s">
        <v>178</v>
      </c>
      <c r="F30" s="80" t="s">
        <v>143</v>
      </c>
      <c r="G30" s="80" t="s">
        <v>143</v>
      </c>
      <c r="H30" s="212">
        <v>5363730370</v>
      </c>
      <c r="I30" s="211">
        <v>566700</v>
      </c>
      <c r="J30" s="92">
        <v>1</v>
      </c>
      <c r="K30" s="197">
        <f>H30/I30</f>
        <v>9464.8497794247396</v>
      </c>
      <c r="L30" s="214" t="s">
        <v>169</v>
      </c>
      <c r="M30" s="154" t="s">
        <v>179</v>
      </c>
      <c r="N30" s="213" t="s">
        <v>128</v>
      </c>
      <c r="O30" s="120" t="s">
        <v>171</v>
      </c>
      <c r="P30" s="75"/>
    </row>
    <row r="31" spans="1:20" ht="51">
      <c r="A31" s="86" t="s">
        <v>164</v>
      </c>
      <c r="B31" s="86" t="s">
        <v>180</v>
      </c>
      <c r="C31" s="202" t="s">
        <v>166</v>
      </c>
      <c r="D31" s="216" t="s">
        <v>181</v>
      </c>
      <c r="E31" s="215">
        <v>42320</v>
      </c>
      <c r="F31" s="80" t="s">
        <v>143</v>
      </c>
      <c r="G31" s="80" t="s">
        <v>143</v>
      </c>
      <c r="H31" s="212">
        <v>6299086086</v>
      </c>
      <c r="I31" s="211">
        <v>644350</v>
      </c>
      <c r="J31" s="92">
        <v>1</v>
      </c>
      <c r="K31" s="198">
        <f>H31/I31</f>
        <v>9775.8765981221386</v>
      </c>
      <c r="L31" s="214" t="s">
        <v>169</v>
      </c>
      <c r="M31" s="154" t="s">
        <v>182</v>
      </c>
      <c r="N31" s="213" t="s">
        <v>128</v>
      </c>
      <c r="O31" s="120" t="s">
        <v>171</v>
      </c>
      <c r="P31" s="75"/>
    </row>
    <row r="32" spans="1:20" ht="38.25">
      <c r="A32" s="86"/>
      <c r="B32" s="86" t="s">
        <v>183</v>
      </c>
      <c r="C32" s="202" t="s">
        <v>184</v>
      </c>
      <c r="D32" s="218" t="s">
        <v>185</v>
      </c>
      <c r="E32" s="215" t="s">
        <v>186</v>
      </c>
      <c r="F32" s="80" t="s">
        <v>143</v>
      </c>
      <c r="G32" s="80" t="s">
        <v>143</v>
      </c>
      <c r="H32" s="212">
        <v>2447183736.4899998</v>
      </c>
      <c r="I32" s="211">
        <v>737717</v>
      </c>
      <c r="J32" s="92">
        <v>1</v>
      </c>
      <c r="K32" s="198">
        <f>H32/I32</f>
        <v>3317.2391804580884</v>
      </c>
      <c r="L32" s="214" t="s">
        <v>169</v>
      </c>
      <c r="M32" s="154" t="s">
        <v>170</v>
      </c>
      <c r="N32" s="213" t="s">
        <v>128</v>
      </c>
      <c r="O32" s="120" t="s">
        <v>171</v>
      </c>
      <c r="P32" s="75"/>
    </row>
    <row r="33" spans="1:20" ht="51">
      <c r="A33" s="86" t="s">
        <v>164</v>
      </c>
      <c r="B33" s="86" t="s">
        <v>187</v>
      </c>
      <c r="C33" s="202" t="s">
        <v>188</v>
      </c>
      <c r="D33" s="217" t="s">
        <v>189</v>
      </c>
      <c r="E33" s="215" t="s">
        <v>190</v>
      </c>
      <c r="F33" s="80" t="s">
        <v>143</v>
      </c>
      <c r="G33" s="80" t="s">
        <v>143</v>
      </c>
      <c r="H33" s="212">
        <v>1640376761</v>
      </c>
      <c r="I33" s="211">
        <v>1000000</v>
      </c>
      <c r="J33" s="92">
        <v>1</v>
      </c>
      <c r="K33" s="197">
        <f>H33/I33</f>
        <v>1640.376761</v>
      </c>
      <c r="L33" s="214" t="s">
        <v>169</v>
      </c>
      <c r="M33" s="154" t="s">
        <v>191</v>
      </c>
      <c r="N33" s="213" t="s">
        <v>128</v>
      </c>
      <c r="O33" s="120" t="s">
        <v>171</v>
      </c>
      <c r="P33" s="75"/>
    </row>
    <row r="34" spans="1:20">
      <c r="H34" s="220">
        <f>SUM(H28:H33)</f>
        <v>20703266703.23</v>
      </c>
      <c r="K34" s="221">
        <f>SUM(K28:K33)</f>
        <v>29649.908647035201</v>
      </c>
    </row>
    <row r="39" spans="1:20" ht="23.25">
      <c r="A39" s="142" t="s">
        <v>66</v>
      </c>
      <c r="B39" s="153">
        <v>2</v>
      </c>
      <c r="C39" s="143" t="s">
        <v>148</v>
      </c>
      <c r="D39" s="264" t="s">
        <v>129</v>
      </c>
      <c r="E39" s="265"/>
      <c r="F39" s="265"/>
      <c r="G39" s="265"/>
      <c r="H39" s="266"/>
      <c r="I39" s="267" t="str">
        <f>VLOOKUP(B39,Directorio!$A$4:$V$23,4,FALSE)</f>
        <v>900218578 7</v>
      </c>
      <c r="J39" s="268"/>
      <c r="K39" s="268"/>
      <c r="L39" s="268"/>
      <c r="M39" s="268"/>
      <c r="N39" s="268"/>
      <c r="O39" s="269"/>
      <c r="P39" s="75"/>
      <c r="Q39" s="121"/>
      <c r="R39" s="121"/>
      <c r="S39" s="121"/>
      <c r="T39" s="121"/>
    </row>
    <row r="40" spans="1:20" ht="25.5">
      <c r="A40" s="84" t="s">
        <v>149</v>
      </c>
      <c r="B40" s="84" t="s">
        <v>150</v>
      </c>
      <c r="C40" s="84" t="s">
        <v>151</v>
      </c>
      <c r="D40" s="84" t="s">
        <v>152</v>
      </c>
      <c r="E40" s="85" t="s">
        <v>153</v>
      </c>
      <c r="F40" s="84" t="s">
        <v>154</v>
      </c>
      <c r="G40" s="84" t="s">
        <v>155</v>
      </c>
      <c r="H40" s="84" t="s">
        <v>156</v>
      </c>
      <c r="I40" s="84" t="s">
        <v>157</v>
      </c>
      <c r="J40" s="84" t="s">
        <v>158</v>
      </c>
      <c r="K40" s="84" t="s">
        <v>159</v>
      </c>
      <c r="L40" s="84" t="s">
        <v>160</v>
      </c>
      <c r="M40" s="84" t="s">
        <v>161</v>
      </c>
      <c r="N40" s="84" t="s">
        <v>162</v>
      </c>
      <c r="O40" s="84" t="s">
        <v>163</v>
      </c>
      <c r="P40" s="75"/>
    </row>
    <row r="41" spans="1:20" ht="108" customHeight="1">
      <c r="A41" s="86" t="s">
        <v>164</v>
      </c>
      <c r="B41" s="202" t="s">
        <v>192</v>
      </c>
      <c r="C41" s="96" t="s">
        <v>129</v>
      </c>
      <c r="D41" s="219" t="s">
        <v>193</v>
      </c>
      <c r="E41" s="215" t="s">
        <v>194</v>
      </c>
      <c r="F41" s="80" t="s">
        <v>143</v>
      </c>
      <c r="G41" s="80" t="s">
        <v>143</v>
      </c>
      <c r="H41" s="212">
        <v>105910000</v>
      </c>
      <c r="I41" s="211">
        <v>877803</v>
      </c>
      <c r="J41" s="92">
        <v>1</v>
      </c>
      <c r="K41" s="197">
        <f>H41/I41</f>
        <v>120.65349514640529</v>
      </c>
      <c r="L41" s="214" t="s">
        <v>169</v>
      </c>
      <c r="M41" s="154" t="s">
        <v>195</v>
      </c>
      <c r="N41" s="320" t="s">
        <v>327</v>
      </c>
      <c r="O41" s="321" t="s">
        <v>330</v>
      </c>
      <c r="P41" s="75"/>
    </row>
    <row r="42" spans="1:20" ht="103.5" customHeight="1">
      <c r="A42" s="86" t="s">
        <v>164</v>
      </c>
      <c r="B42" s="86" t="s">
        <v>196</v>
      </c>
      <c r="C42" s="96" t="s">
        <v>129</v>
      </c>
      <c r="D42" s="216" t="s">
        <v>197</v>
      </c>
      <c r="E42" s="215" t="s">
        <v>198</v>
      </c>
      <c r="F42" s="80" t="s">
        <v>143</v>
      </c>
      <c r="G42" s="80" t="s">
        <v>143</v>
      </c>
      <c r="H42" s="212">
        <v>2300000000</v>
      </c>
      <c r="I42" s="211">
        <v>1000000</v>
      </c>
      <c r="J42" s="92">
        <v>1</v>
      </c>
      <c r="K42" s="198">
        <f t="shared" ref="K42" si="2">H42/I42</f>
        <v>2300</v>
      </c>
      <c r="L42" s="214" t="s">
        <v>169</v>
      </c>
      <c r="M42" s="154" t="s">
        <v>195</v>
      </c>
      <c r="N42" s="320" t="s">
        <v>327</v>
      </c>
      <c r="O42" s="322"/>
      <c r="P42" s="75"/>
    </row>
    <row r="43" spans="1:20" ht="97.5" customHeight="1">
      <c r="A43" s="86" t="s">
        <v>164</v>
      </c>
      <c r="B43" s="86" t="s">
        <v>199</v>
      </c>
      <c r="C43" s="96" t="s">
        <v>129</v>
      </c>
      <c r="D43" s="196" t="s">
        <v>200</v>
      </c>
      <c r="E43" s="215" t="s">
        <v>201</v>
      </c>
      <c r="F43" s="80" t="s">
        <v>143</v>
      </c>
      <c r="G43" s="80" t="s">
        <v>143</v>
      </c>
      <c r="H43" s="212">
        <v>81965900</v>
      </c>
      <c r="I43" s="211">
        <v>877803</v>
      </c>
      <c r="J43" s="92">
        <v>1</v>
      </c>
      <c r="K43" s="197">
        <f>H43/I43</f>
        <v>93.376190329720899</v>
      </c>
      <c r="L43" s="214" t="s">
        <v>169</v>
      </c>
      <c r="M43" s="154" t="s">
        <v>195</v>
      </c>
      <c r="N43" s="320" t="s">
        <v>327</v>
      </c>
      <c r="O43" s="322"/>
      <c r="P43" s="75"/>
    </row>
    <row r="44" spans="1:20" ht="83.25" customHeight="1">
      <c r="A44" s="86" t="s">
        <v>164</v>
      </c>
      <c r="B44" s="86" t="s">
        <v>202</v>
      </c>
      <c r="C44" s="96" t="s">
        <v>129</v>
      </c>
      <c r="D44" s="216" t="s">
        <v>203</v>
      </c>
      <c r="E44" s="215" t="s">
        <v>204</v>
      </c>
      <c r="F44" s="80" t="s">
        <v>143</v>
      </c>
      <c r="G44" s="80" t="s">
        <v>143</v>
      </c>
      <c r="H44" s="212">
        <v>110942950</v>
      </c>
      <c r="I44" s="211">
        <v>908526</v>
      </c>
      <c r="J44" s="92">
        <v>1</v>
      </c>
      <c r="K44" s="198">
        <f>H44/I44</f>
        <v>122.1131260965564</v>
      </c>
      <c r="L44" s="214" t="s">
        <v>169</v>
      </c>
      <c r="M44" s="154" t="s">
        <v>205</v>
      </c>
      <c r="N44" s="320" t="s">
        <v>327</v>
      </c>
      <c r="O44" s="323"/>
      <c r="P44" s="75"/>
    </row>
    <row r="45" spans="1:20">
      <c r="H45" s="220">
        <f>SUM(H41:H44)</f>
        <v>2598818850</v>
      </c>
      <c r="K45" s="221">
        <f>SUM(K41:K44)</f>
        <v>2636.1428115726826</v>
      </c>
    </row>
    <row r="48" spans="1:20" ht="23.25">
      <c r="A48" s="142" t="s">
        <v>66</v>
      </c>
      <c r="B48" s="153">
        <v>3</v>
      </c>
      <c r="C48" s="143" t="s">
        <v>148</v>
      </c>
      <c r="D48" s="264" t="s">
        <v>131</v>
      </c>
      <c r="E48" s="265"/>
      <c r="F48" s="265"/>
      <c r="G48" s="265"/>
      <c r="H48" s="266"/>
      <c r="I48" s="267">
        <f>VLOOKUP(B48,Directorio!$A$4:$V$23,4,FALSE)</f>
        <v>0</v>
      </c>
      <c r="J48" s="268"/>
      <c r="K48" s="268"/>
      <c r="L48" s="268"/>
      <c r="M48" s="268"/>
      <c r="N48" s="268"/>
      <c r="O48" s="269"/>
      <c r="P48" s="75"/>
      <c r="Q48" s="121"/>
      <c r="R48" s="121"/>
      <c r="S48" s="121"/>
      <c r="T48" s="121"/>
    </row>
    <row r="49" spans="1:16" ht="25.5">
      <c r="A49" s="84" t="s">
        <v>149</v>
      </c>
      <c r="B49" s="84" t="s">
        <v>150</v>
      </c>
      <c r="C49" s="84" t="s">
        <v>151</v>
      </c>
      <c r="D49" s="84" t="s">
        <v>152</v>
      </c>
      <c r="E49" s="85" t="s">
        <v>153</v>
      </c>
      <c r="F49" s="84" t="s">
        <v>154</v>
      </c>
      <c r="G49" s="84" t="s">
        <v>155</v>
      </c>
      <c r="H49" s="84" t="s">
        <v>156</v>
      </c>
      <c r="I49" s="84" t="s">
        <v>157</v>
      </c>
      <c r="J49" s="84" t="s">
        <v>158</v>
      </c>
      <c r="K49" s="84" t="s">
        <v>159</v>
      </c>
      <c r="L49" s="84" t="s">
        <v>160</v>
      </c>
      <c r="M49" s="84" t="s">
        <v>161</v>
      </c>
      <c r="N49" s="84" t="s">
        <v>162</v>
      </c>
      <c r="O49" s="84" t="s">
        <v>163</v>
      </c>
      <c r="P49" s="75"/>
    </row>
    <row r="50" spans="1:16" ht="128.25" customHeight="1">
      <c r="A50" s="86" t="s">
        <v>164</v>
      </c>
      <c r="B50" s="218" t="s">
        <v>206</v>
      </c>
      <c r="C50" s="222" t="s">
        <v>131</v>
      </c>
      <c r="D50" s="219" t="s">
        <v>207</v>
      </c>
      <c r="E50" s="215" t="s">
        <v>208</v>
      </c>
      <c r="F50" s="80" t="s">
        <v>143</v>
      </c>
      <c r="G50" s="80" t="s">
        <v>143</v>
      </c>
      <c r="H50" s="223">
        <v>674770077.08000004</v>
      </c>
      <c r="I50" s="211">
        <v>828116</v>
      </c>
      <c r="J50" s="92">
        <v>1</v>
      </c>
      <c r="K50" s="197">
        <f>H50/I50</f>
        <v>814.82555231392712</v>
      </c>
      <c r="L50" s="261" t="s">
        <v>326</v>
      </c>
      <c r="M50" s="154"/>
      <c r="N50" s="320" t="s">
        <v>327</v>
      </c>
      <c r="O50" s="321" t="s">
        <v>330</v>
      </c>
      <c r="P50" s="75"/>
    </row>
    <row r="51" spans="1:16" ht="69.75" customHeight="1">
      <c r="A51" s="86" t="s">
        <v>164</v>
      </c>
      <c r="B51" s="86" t="s">
        <v>209</v>
      </c>
      <c r="C51" s="222" t="s">
        <v>131</v>
      </c>
      <c r="D51" s="216" t="s">
        <v>210</v>
      </c>
      <c r="E51" s="215">
        <v>43961</v>
      </c>
      <c r="F51" s="80" t="s">
        <v>143</v>
      </c>
      <c r="G51" s="80" t="s">
        <v>143</v>
      </c>
      <c r="H51" s="212">
        <v>2856000000</v>
      </c>
      <c r="I51" s="211">
        <v>781242</v>
      </c>
      <c r="J51" s="92">
        <v>1</v>
      </c>
      <c r="K51" s="198">
        <f t="shared" ref="K51" si="3">H51/I51</f>
        <v>3655.7174345465296</v>
      </c>
      <c r="L51" s="262"/>
      <c r="M51" s="154" t="s">
        <v>211</v>
      </c>
      <c r="N51" s="320" t="s">
        <v>327</v>
      </c>
      <c r="O51" s="322"/>
      <c r="P51" s="75"/>
    </row>
    <row r="52" spans="1:16" ht="65.25" customHeight="1">
      <c r="A52" s="86" t="s">
        <v>164</v>
      </c>
      <c r="B52" s="86" t="s">
        <v>212</v>
      </c>
      <c r="C52" s="222" t="s">
        <v>131</v>
      </c>
      <c r="D52" s="196" t="s">
        <v>213</v>
      </c>
      <c r="E52" s="215" t="s">
        <v>214</v>
      </c>
      <c r="F52" s="80" t="s">
        <v>143</v>
      </c>
      <c r="G52" s="80" t="s">
        <v>143</v>
      </c>
      <c r="H52" s="212">
        <v>487768250</v>
      </c>
      <c r="I52" s="211">
        <v>877803</v>
      </c>
      <c r="J52" s="92">
        <v>1</v>
      </c>
      <c r="K52" s="197">
        <f>H52/I52</f>
        <v>555.66938139878766</v>
      </c>
      <c r="L52" s="262"/>
      <c r="M52" s="154" t="s">
        <v>211</v>
      </c>
      <c r="N52" s="320" t="s">
        <v>327</v>
      </c>
      <c r="O52" s="322"/>
      <c r="P52" s="75"/>
    </row>
    <row r="53" spans="1:16" ht="117" customHeight="1">
      <c r="A53" s="86" t="s">
        <v>164</v>
      </c>
      <c r="B53" s="86" t="s">
        <v>215</v>
      </c>
      <c r="C53" s="222" t="s">
        <v>131</v>
      </c>
      <c r="D53" s="216" t="s">
        <v>216</v>
      </c>
      <c r="E53" s="215">
        <v>44413</v>
      </c>
      <c r="F53" s="80" t="s">
        <v>143</v>
      </c>
      <c r="G53" s="80" t="s">
        <v>143</v>
      </c>
      <c r="H53" s="212">
        <v>799300000</v>
      </c>
      <c r="I53" s="211">
        <v>908526</v>
      </c>
      <c r="J53" s="92">
        <v>1</v>
      </c>
      <c r="K53" s="198">
        <f>H53/I53</f>
        <v>879.7766932371776</v>
      </c>
      <c r="L53" s="262"/>
      <c r="M53" s="154" t="s">
        <v>217</v>
      </c>
      <c r="N53" s="320" t="s">
        <v>327</v>
      </c>
      <c r="O53" s="322"/>
      <c r="P53" s="75"/>
    </row>
    <row r="54" spans="1:16" ht="93" customHeight="1">
      <c r="A54" s="86" t="s">
        <v>164</v>
      </c>
      <c r="B54" s="86" t="s">
        <v>218</v>
      </c>
      <c r="C54" s="222" t="s">
        <v>131</v>
      </c>
      <c r="D54" s="216" t="s">
        <v>219</v>
      </c>
      <c r="E54" s="215" t="s">
        <v>220</v>
      </c>
      <c r="F54" s="80" t="s">
        <v>143</v>
      </c>
      <c r="G54" s="80" t="s">
        <v>143</v>
      </c>
      <c r="H54" s="212">
        <v>60686892693</v>
      </c>
      <c r="I54" s="211">
        <v>737717</v>
      </c>
      <c r="J54" s="92">
        <v>0.7</v>
      </c>
      <c r="K54" s="198">
        <f>H54/I54</f>
        <v>82263.107252510104</v>
      </c>
      <c r="L54" s="262"/>
      <c r="M54" s="154" t="s">
        <v>221</v>
      </c>
      <c r="N54" s="320" t="s">
        <v>327</v>
      </c>
      <c r="O54" s="322"/>
      <c r="P54" s="75"/>
    </row>
    <row r="55" spans="1:16" ht="70.5" customHeight="1">
      <c r="A55" s="86" t="s">
        <v>164</v>
      </c>
      <c r="B55" s="86" t="s">
        <v>222</v>
      </c>
      <c r="C55" s="222" t="s">
        <v>131</v>
      </c>
      <c r="D55" s="216" t="s">
        <v>223</v>
      </c>
      <c r="E55" s="215" t="s">
        <v>224</v>
      </c>
      <c r="F55" s="80" t="s">
        <v>143</v>
      </c>
      <c r="G55" s="80" t="s">
        <v>143</v>
      </c>
      <c r="H55" s="212">
        <v>1124550000</v>
      </c>
      <c r="I55" s="211">
        <v>908526</v>
      </c>
      <c r="J55" s="92">
        <v>1</v>
      </c>
      <c r="K55" s="198">
        <f>H55/I55</f>
        <v>1237.7741528585864</v>
      </c>
      <c r="L55" s="262"/>
      <c r="M55" s="154" t="s">
        <v>225</v>
      </c>
      <c r="N55" s="320" t="s">
        <v>327</v>
      </c>
      <c r="O55" s="322"/>
      <c r="P55" s="75"/>
    </row>
    <row r="56" spans="1:16" ht="93" customHeight="1">
      <c r="A56" s="86" t="s">
        <v>164</v>
      </c>
      <c r="B56" s="86" t="s">
        <v>226</v>
      </c>
      <c r="C56" s="222" t="s">
        <v>131</v>
      </c>
      <c r="D56" s="216" t="s">
        <v>227</v>
      </c>
      <c r="E56" s="215" t="s">
        <v>228</v>
      </c>
      <c r="F56" s="80" t="s">
        <v>143</v>
      </c>
      <c r="G56" s="80" t="s">
        <v>143</v>
      </c>
      <c r="H56" s="212">
        <v>278000000</v>
      </c>
      <c r="I56" s="211">
        <v>1000000</v>
      </c>
      <c r="J56" s="92">
        <v>1</v>
      </c>
      <c r="K56" s="198">
        <f>H56/I56</f>
        <v>278</v>
      </c>
      <c r="L56" s="263"/>
      <c r="M56" s="154" t="s">
        <v>229</v>
      </c>
      <c r="N56" s="320" t="s">
        <v>327</v>
      </c>
      <c r="O56" s="323"/>
      <c r="P56" s="75"/>
    </row>
    <row r="57" spans="1:16">
      <c r="H57" s="220">
        <f>SUM(H50:H54)</f>
        <v>65504731020.080002</v>
      </c>
      <c r="K57" s="221">
        <f>SUM(K50:K54)</f>
        <v>88169.096314006529</v>
      </c>
    </row>
    <row r="60" spans="1:16">
      <c r="I60" s="221"/>
    </row>
    <row r="67" spans="4:5" ht="13.5" thickBot="1"/>
    <row r="68" spans="4:5" ht="21">
      <c r="D68" s="203" t="s">
        <v>230</v>
      </c>
      <c r="E68" s="204">
        <v>25700000</v>
      </c>
    </row>
    <row r="69" spans="4:5" ht="21">
      <c r="D69" s="205" t="s">
        <v>231</v>
      </c>
      <c r="E69" s="206">
        <f>E68/E70</f>
        <v>22.155172413793103</v>
      </c>
    </row>
    <row r="70" spans="4:5" ht="21">
      <c r="D70" s="205" t="s">
        <v>232</v>
      </c>
      <c r="E70" s="207">
        <v>1160000</v>
      </c>
    </row>
    <row r="71" spans="4:5" ht="21">
      <c r="D71" s="205" t="s">
        <v>233</v>
      </c>
      <c r="E71" s="207">
        <v>1000000</v>
      </c>
    </row>
    <row r="72" spans="4:5" ht="21">
      <c r="D72" s="205" t="s">
        <v>234</v>
      </c>
      <c r="E72" s="207">
        <v>908526</v>
      </c>
    </row>
    <row r="73" spans="4:5" ht="21">
      <c r="D73" s="205" t="s">
        <v>235</v>
      </c>
      <c r="E73" s="207">
        <v>877803</v>
      </c>
    </row>
    <row r="74" spans="4:5" ht="21">
      <c r="D74" s="205" t="s">
        <v>236</v>
      </c>
      <c r="E74" s="207">
        <v>828116</v>
      </c>
    </row>
    <row r="75" spans="4:5" ht="21">
      <c r="D75" s="205" t="s">
        <v>237</v>
      </c>
      <c r="E75" s="207">
        <v>781242</v>
      </c>
    </row>
    <row r="76" spans="4:5" ht="21">
      <c r="D76" s="205" t="s">
        <v>238</v>
      </c>
      <c r="E76" s="207">
        <v>737717</v>
      </c>
    </row>
    <row r="77" spans="4:5" ht="21">
      <c r="D77" s="205" t="s">
        <v>239</v>
      </c>
      <c r="E77" s="207">
        <v>689455</v>
      </c>
    </row>
    <row r="78" spans="4:5" ht="21">
      <c r="D78" s="205" t="s">
        <v>240</v>
      </c>
      <c r="E78" s="207">
        <v>644350</v>
      </c>
    </row>
    <row r="79" spans="4:5" ht="21">
      <c r="D79" s="205" t="s">
        <v>241</v>
      </c>
      <c r="E79" s="207">
        <v>616000</v>
      </c>
    </row>
    <row r="80" spans="4:5" ht="21">
      <c r="D80" s="205" t="s">
        <v>242</v>
      </c>
      <c r="E80" s="207">
        <v>589500</v>
      </c>
    </row>
    <row r="81" spans="4:5" ht="21">
      <c r="D81" s="205" t="s">
        <v>243</v>
      </c>
      <c r="E81" s="207">
        <v>566700</v>
      </c>
    </row>
    <row r="82" spans="4:5" ht="21">
      <c r="D82" s="205" t="s">
        <v>244</v>
      </c>
      <c r="E82" s="207">
        <v>535600</v>
      </c>
    </row>
    <row r="83" spans="4:5" ht="21">
      <c r="D83" s="205" t="s">
        <v>245</v>
      </c>
      <c r="E83" s="207">
        <v>515000</v>
      </c>
    </row>
    <row r="84" spans="4:5" ht="21">
      <c r="D84" s="205" t="s">
        <v>246</v>
      </c>
      <c r="E84" s="207">
        <v>496900</v>
      </c>
    </row>
    <row r="85" spans="4:5" ht="21">
      <c r="D85" s="205" t="s">
        <v>247</v>
      </c>
      <c r="E85" s="207">
        <v>408000</v>
      </c>
    </row>
    <row r="86" spans="4:5" ht="21">
      <c r="D86" s="205" t="s">
        <v>248</v>
      </c>
      <c r="E86" s="207">
        <v>381500</v>
      </c>
    </row>
    <row r="87" spans="4:5" ht="21">
      <c r="D87" s="208" t="s">
        <v>249</v>
      </c>
      <c r="E87" s="206">
        <f>E66/E70</f>
        <v>0</v>
      </c>
    </row>
    <row r="88" spans="4:5" ht="21.75" thickBot="1">
      <c r="D88" s="209" t="s">
        <v>250</v>
      </c>
      <c r="E88" s="210" t="s">
        <v>128</v>
      </c>
    </row>
  </sheetData>
  <mergeCells count="16">
    <mergeCell ref="I26:O26"/>
    <mergeCell ref="D26:H26"/>
    <mergeCell ref="A11:O11"/>
    <mergeCell ref="A18:I18"/>
    <mergeCell ref="O50:O56"/>
    <mergeCell ref="O41:O44"/>
    <mergeCell ref="A1:O1"/>
    <mergeCell ref="A3:O3"/>
    <mergeCell ref="A2:O2"/>
    <mergeCell ref="A5:D5"/>
    <mergeCell ref="A6:D6"/>
    <mergeCell ref="L50:L56"/>
    <mergeCell ref="D39:H39"/>
    <mergeCell ref="I39:O39"/>
    <mergeCell ref="D48:H48"/>
    <mergeCell ref="I48:O48"/>
  </mergeCells>
  <phoneticPr fontId="0" type="noConversion"/>
  <conditionalFormatting sqref="E12:E17 E28:E33 E50:E56">
    <cfRule type="cellIs" dxfId="10" priority="832" operator="lessThan">
      <formula>$F$6</formula>
    </cfRule>
  </conditionalFormatting>
  <conditionalFormatting sqref="E41:E44">
    <cfRule type="cellIs" dxfId="9" priority="8" operator="lessThan">
      <formula>$F$6</formula>
    </cfRule>
  </conditionalFormatting>
  <conditionalFormatting sqref="H12:I17">
    <cfRule type="cellIs" priority="1798" stopIfTrue="1" operator="greaterThan">
      <formula>0</formula>
    </cfRule>
    <cfRule type="cellIs" dxfId="8" priority="1799" stopIfTrue="1" operator="equal">
      <formula>0</formula>
    </cfRule>
  </conditionalFormatting>
  <conditionalFormatting sqref="O12:O17 O28:O33">
    <cfRule type="containsText" dxfId="7" priority="951" operator="containsText" text="ACLARAR">
      <formula>NOT(ISERROR(SEARCH("ACLARAR",O12)))</formula>
    </cfRule>
    <cfRule type="containsText" dxfId="6" priority="952" operator="containsText" text="NO CUMPLE">
      <formula>NOT(ISERROR(SEARCH("NO CUMPLE",O12)))</formula>
    </cfRule>
  </conditionalFormatting>
  <conditionalFormatting sqref="O41">
    <cfRule type="containsText" dxfId="5" priority="9" operator="containsText" text="ACLARAR">
      <formula>NOT(ISERROR(SEARCH("ACLARAR",O41)))</formula>
    </cfRule>
    <cfRule type="containsText" dxfId="4" priority="10" operator="containsText" text="NO CUMPLE">
      <formula>NOT(ISERROR(SEARCH("NO CUMPLE",O41)))</formula>
    </cfRule>
  </conditionalFormatting>
  <conditionalFormatting sqref="O50">
    <cfRule type="containsText" dxfId="3" priority="3" operator="containsText" text="ACLARAR">
      <formula>NOT(ISERROR(SEARCH("ACLARAR",O50)))</formula>
    </cfRule>
    <cfRule type="containsText" dxfId="2" priority="4" operator="containsText" text="NO CUMPLE">
      <formula>NOT(ISERROR(SEARCH("NO CUMPLE",O50)))</formula>
    </cfRule>
  </conditionalFormatting>
  <dataValidations count="1">
    <dataValidation type="list" allowBlank="1" showInputMessage="1" showErrorMessage="1" sqref="C12:C17" xr:uid="{00000000-0002-0000-0A00-000013000000}">
      <formula1>#REF!</formula1>
    </dataValidation>
  </dataValidations>
  <printOptions horizontalCentered="1" verticalCentered="1"/>
  <pageMargins left="0.19685039370078741" right="0.19685039370078741" top="0.51181102362204722" bottom="0.39370078740157483" header="0" footer="0"/>
  <pageSetup scale="34" orientation="landscape" r:id="rId1"/>
  <headerFooter alignWithMargins="0">
    <oddHeader>&amp;C&amp;A</oddHeader>
    <oddFooter>&amp;R&amp;P de &amp;N</oddFooter>
  </headerFooter>
  <rowBreaks count="1" manualBreakCount="1">
    <brk id="25" min="1" max="11"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1D348-2B6A-4418-AF68-FC668C8ADD2C}">
  <dimension ref="B1:Y189"/>
  <sheetViews>
    <sheetView zoomScale="80" zoomScaleNormal="80" workbookViewId="0">
      <selection activeCell="H23" sqref="H23"/>
    </sheetView>
  </sheetViews>
  <sheetFormatPr baseColWidth="10" defaultColWidth="11.42578125" defaultRowHeight="15"/>
  <cols>
    <col min="1" max="1" width="11.42578125" style="156"/>
    <col min="2" max="2" width="25.140625" style="156" customWidth="1"/>
    <col min="3" max="3" width="23.85546875" style="158" customWidth="1"/>
    <col min="4" max="5" width="11.42578125" style="156"/>
    <col min="6" max="6" width="19.42578125" style="156" customWidth="1"/>
    <col min="7" max="7" width="19.7109375" style="158" customWidth="1"/>
    <col min="8" max="8" width="7.5703125" style="156" customWidth="1"/>
    <col min="9" max="9" width="14.5703125" style="156" customWidth="1"/>
    <col min="10" max="10" width="17.28515625" style="156" customWidth="1"/>
    <col min="11" max="11" width="7" style="156" customWidth="1"/>
    <col min="12" max="12" width="13.7109375" style="156" customWidth="1"/>
    <col min="13" max="13" width="23.42578125" style="156" customWidth="1"/>
    <col min="14" max="14" width="6.5703125" style="156" customWidth="1"/>
    <col min="15" max="15" width="18.7109375" style="156" customWidth="1"/>
    <col min="16" max="16" width="21" style="156" bestFit="1" customWidth="1"/>
    <col min="17" max="17" width="6.7109375" style="156" customWidth="1"/>
    <col min="18" max="18" width="19.28515625" style="156" customWidth="1"/>
    <col min="19" max="19" width="20.28515625" style="156" bestFit="1" customWidth="1"/>
    <col min="20" max="20" width="7" style="156" customWidth="1"/>
    <col min="21" max="21" width="18.7109375" style="156" bestFit="1" customWidth="1"/>
    <col min="22" max="22" width="20.28515625" style="156" bestFit="1" customWidth="1"/>
    <col min="23" max="23" width="8" style="156" customWidth="1"/>
    <col min="24" max="24" width="18.7109375" style="156" bestFit="1" customWidth="1"/>
    <col min="25" max="25" width="21.5703125" style="156" customWidth="1"/>
    <col min="26" max="16384" width="11.42578125" style="156"/>
  </cols>
  <sheetData>
    <row r="1" spans="2:9">
      <c r="B1" s="194" t="s">
        <v>251</v>
      </c>
    </row>
    <row r="3" spans="2:9">
      <c r="B3" s="162" t="s">
        <v>252</v>
      </c>
      <c r="C3" s="168" t="s">
        <v>253</v>
      </c>
      <c r="D3" s="194" t="s">
        <v>251</v>
      </c>
      <c r="F3" s="157"/>
      <c r="G3" s="169"/>
      <c r="H3" s="156" t="s">
        <v>1</v>
      </c>
      <c r="I3" s="169">
        <f>F11/1000000</f>
        <v>3460.0964540099999</v>
      </c>
    </row>
    <row r="4" spans="2:9">
      <c r="F4" s="157"/>
    </row>
    <row r="6" spans="2:9">
      <c r="B6" s="159" t="s">
        <v>254</v>
      </c>
      <c r="C6" s="160">
        <v>44878</v>
      </c>
    </row>
    <row r="7" spans="2:9">
      <c r="C7" s="170" t="s">
        <v>13</v>
      </c>
      <c r="D7" s="170"/>
      <c r="E7" s="170" t="s">
        <v>255</v>
      </c>
    </row>
    <row r="8" spans="2:9">
      <c r="B8" s="156" t="s">
        <v>256</v>
      </c>
      <c r="C8" s="158">
        <v>719943</v>
      </c>
      <c r="E8" s="158">
        <v>4806.07</v>
      </c>
      <c r="F8" s="158">
        <f>C8*E8</f>
        <v>3460096454.0099998</v>
      </c>
    </row>
    <row r="9" spans="2:9">
      <c r="B9" s="156" t="s">
        <v>257</v>
      </c>
      <c r="F9" s="158">
        <f>C9*E8</f>
        <v>0</v>
      </c>
    </row>
    <row r="10" spans="2:9">
      <c r="B10" s="156" t="s">
        <v>258</v>
      </c>
      <c r="F10" s="158">
        <f>C10*E8</f>
        <v>0</v>
      </c>
    </row>
    <row r="11" spans="2:9">
      <c r="B11" s="156" t="s">
        <v>259</v>
      </c>
      <c r="C11" s="164">
        <f>SUM(C8:C10)</f>
        <v>719943</v>
      </c>
      <c r="F11" s="164">
        <f>SUM(F8:F10)</f>
        <v>3460096454.0099998</v>
      </c>
    </row>
    <row r="12" spans="2:9">
      <c r="E12" s="156" t="s">
        <v>260</v>
      </c>
      <c r="F12" s="163">
        <f>F11*19%</f>
        <v>657418326.26189995</v>
      </c>
    </row>
    <row r="13" spans="2:9">
      <c r="B13" s="161"/>
      <c r="F13" s="165">
        <f>F11+F12</f>
        <v>4117514780.2718997</v>
      </c>
    </row>
    <row r="17" spans="2:6">
      <c r="B17" s="162"/>
      <c r="C17" s="168" t="s">
        <v>253</v>
      </c>
      <c r="F17" s="157"/>
    </row>
    <row r="18" spans="2:6">
      <c r="F18" s="157"/>
    </row>
    <row r="20" spans="2:6">
      <c r="B20" s="159" t="s">
        <v>254</v>
      </c>
      <c r="C20" s="160"/>
    </row>
    <row r="21" spans="2:6">
      <c r="C21" s="170" t="s">
        <v>13</v>
      </c>
      <c r="D21" s="170"/>
      <c r="E21" s="170" t="s">
        <v>255</v>
      </c>
    </row>
    <row r="22" spans="2:6">
      <c r="B22" s="156" t="s">
        <v>256</v>
      </c>
      <c r="E22" s="158"/>
      <c r="F22" s="158">
        <f>C22*E22</f>
        <v>0</v>
      </c>
    </row>
    <row r="23" spans="2:6">
      <c r="B23" s="156" t="s">
        <v>257</v>
      </c>
      <c r="F23" s="158">
        <f>C23*E22</f>
        <v>0</v>
      </c>
    </row>
    <row r="24" spans="2:6">
      <c r="B24" s="156" t="s">
        <v>258</v>
      </c>
      <c r="F24" s="158">
        <f>C24*E22</f>
        <v>0</v>
      </c>
    </row>
    <row r="25" spans="2:6">
      <c r="B25" s="156" t="s">
        <v>259</v>
      </c>
      <c r="C25" s="164">
        <f>SUM(C22:C24)</f>
        <v>0</v>
      </c>
      <c r="F25" s="164">
        <f>SUM(F22:F24)</f>
        <v>0</v>
      </c>
    </row>
    <row r="26" spans="2:6">
      <c r="B26" s="156" t="s">
        <v>260</v>
      </c>
      <c r="C26" s="158">
        <f>C25*19%</f>
        <v>0</v>
      </c>
      <c r="E26" s="156" t="s">
        <v>260</v>
      </c>
      <c r="F26" s="163">
        <f>F25*19%</f>
        <v>0</v>
      </c>
    </row>
    <row r="27" spans="2:6">
      <c r="B27" s="161"/>
      <c r="C27" s="158">
        <f>C25+C26</f>
        <v>0</v>
      </c>
      <c r="F27" s="165">
        <f>F25+F26</f>
        <v>0</v>
      </c>
    </row>
    <row r="31" spans="2:6">
      <c r="B31" s="162"/>
      <c r="C31" s="168" t="s">
        <v>253</v>
      </c>
      <c r="F31" s="157"/>
    </row>
    <row r="32" spans="2:6">
      <c r="F32" s="157"/>
    </row>
    <row r="34" spans="2:6">
      <c r="B34" s="159" t="s">
        <v>254</v>
      </c>
      <c r="C34" s="160"/>
    </row>
    <row r="35" spans="2:6">
      <c r="C35" s="170" t="s">
        <v>13</v>
      </c>
      <c r="D35" s="170"/>
      <c r="E35" s="170" t="s">
        <v>255</v>
      </c>
    </row>
    <row r="36" spans="2:6">
      <c r="B36" s="156" t="s">
        <v>256</v>
      </c>
      <c r="E36" s="171"/>
      <c r="F36" s="158">
        <f>C36*E36</f>
        <v>0</v>
      </c>
    </row>
    <row r="37" spans="2:6">
      <c r="B37" s="156" t="s">
        <v>257</v>
      </c>
      <c r="F37" s="158">
        <f>C37*E36</f>
        <v>0</v>
      </c>
    </row>
    <row r="38" spans="2:6">
      <c r="B38" s="156" t="s">
        <v>258</v>
      </c>
      <c r="F38" s="158">
        <f>C38*E36</f>
        <v>0</v>
      </c>
    </row>
    <row r="39" spans="2:6">
      <c r="B39" s="156" t="s">
        <v>259</v>
      </c>
      <c r="C39" s="164">
        <f>SUM(C36:C38)</f>
        <v>0</v>
      </c>
      <c r="F39" s="164">
        <f>SUM(F36:F38)</f>
        <v>0</v>
      </c>
    </row>
    <row r="40" spans="2:6">
      <c r="B40" s="156" t="s">
        <v>260</v>
      </c>
      <c r="E40" s="156" t="s">
        <v>260</v>
      </c>
      <c r="F40" s="163"/>
    </row>
    <row r="41" spans="2:6">
      <c r="B41" s="161"/>
      <c r="C41" s="158">
        <f>C39+C40</f>
        <v>0</v>
      </c>
      <c r="F41" s="165">
        <f>F39+F40</f>
        <v>0</v>
      </c>
    </row>
    <row r="42" spans="2:6" ht="8.25" customHeight="1"/>
    <row r="44" spans="2:6">
      <c r="B44" s="162"/>
      <c r="C44" s="168" t="s">
        <v>253</v>
      </c>
      <c r="F44" s="157"/>
    </row>
    <row r="45" spans="2:6">
      <c r="F45" s="157"/>
    </row>
    <row r="47" spans="2:6">
      <c r="B47" s="159" t="s">
        <v>254</v>
      </c>
      <c r="C47" s="160"/>
    </row>
    <row r="48" spans="2:6">
      <c r="C48" s="170" t="s">
        <v>13</v>
      </c>
      <c r="D48" s="170"/>
      <c r="E48" s="170" t="s">
        <v>255</v>
      </c>
    </row>
    <row r="49" spans="2:25">
      <c r="B49" s="156" t="s">
        <v>256</v>
      </c>
      <c r="E49" s="171"/>
      <c r="F49" s="158">
        <f>C49*E49</f>
        <v>0</v>
      </c>
    </row>
    <row r="50" spans="2:25">
      <c r="B50" s="156" t="s">
        <v>257</v>
      </c>
      <c r="F50" s="158">
        <f>C50*E49</f>
        <v>0</v>
      </c>
    </row>
    <row r="51" spans="2:25">
      <c r="B51" s="156" t="s">
        <v>258</v>
      </c>
      <c r="F51" s="158">
        <f>C51*E49</f>
        <v>0</v>
      </c>
    </row>
    <row r="52" spans="2:25">
      <c r="B52" s="156" t="s">
        <v>259</v>
      </c>
      <c r="C52" s="164">
        <f>SUM(C49:C51)</f>
        <v>0</v>
      </c>
      <c r="F52" s="164">
        <f>SUM(F49:F51)</f>
        <v>0</v>
      </c>
    </row>
    <row r="53" spans="2:25">
      <c r="B53" s="156" t="s">
        <v>260</v>
      </c>
      <c r="E53" s="156" t="s">
        <v>260</v>
      </c>
      <c r="F53" s="163"/>
    </row>
    <row r="54" spans="2:25">
      <c r="B54" s="161"/>
      <c r="C54" s="158">
        <f>C52+C53</f>
        <v>0</v>
      </c>
      <c r="F54" s="165">
        <f>F52+F53</f>
        <v>0</v>
      </c>
    </row>
    <row r="57" spans="2:25">
      <c r="J57" s="158"/>
      <c r="M57" s="158"/>
      <c r="P57" s="158"/>
      <c r="S57" s="158"/>
      <c r="V57" s="158"/>
      <c r="Y57" s="158"/>
    </row>
    <row r="58" spans="2:25">
      <c r="J58" s="158"/>
      <c r="M58" s="158"/>
      <c r="O58" s="159"/>
      <c r="P58" s="155"/>
      <c r="R58" s="159"/>
      <c r="S58" s="155"/>
      <c r="U58" s="159"/>
      <c r="V58" s="155"/>
      <c r="X58" s="159"/>
      <c r="Y58" s="155"/>
    </row>
    <row r="59" spans="2:25">
      <c r="J59" s="158"/>
      <c r="M59" s="158"/>
      <c r="P59" s="163"/>
      <c r="S59" s="163"/>
      <c r="V59" s="163"/>
      <c r="Y59" s="163"/>
    </row>
    <row r="60" spans="2:25">
      <c r="J60" s="158"/>
      <c r="M60" s="158"/>
      <c r="P60" s="165"/>
      <c r="S60" s="165"/>
      <c r="V60" s="165"/>
      <c r="Y60" s="165"/>
    </row>
    <row r="61" spans="2:25">
      <c r="J61" s="158"/>
      <c r="M61" s="158"/>
    </row>
    <row r="62" spans="2:25">
      <c r="J62" s="158"/>
      <c r="M62" s="158"/>
    </row>
    <row r="63" spans="2:25">
      <c r="J63" s="158"/>
      <c r="M63" s="158"/>
    </row>
    <row r="64" spans="2:25">
      <c r="J64" s="158"/>
      <c r="M64" s="158"/>
    </row>
    <row r="65" spans="9:13">
      <c r="J65" s="158"/>
      <c r="M65" s="158"/>
    </row>
    <row r="66" spans="9:13">
      <c r="J66" s="158"/>
      <c r="M66" s="158"/>
    </row>
    <row r="67" spans="9:13">
      <c r="J67" s="158"/>
      <c r="M67" s="158"/>
    </row>
    <row r="68" spans="9:13">
      <c r="J68" s="158"/>
      <c r="L68" s="159"/>
      <c r="M68" s="155"/>
    </row>
    <row r="69" spans="9:13">
      <c r="J69" s="158"/>
      <c r="M69" s="163"/>
    </row>
    <row r="70" spans="9:13">
      <c r="J70" s="158"/>
      <c r="M70" s="165"/>
    </row>
    <row r="71" spans="9:13">
      <c r="J71" s="158"/>
    </row>
    <row r="72" spans="9:13">
      <c r="J72" s="158"/>
    </row>
    <row r="73" spans="9:13">
      <c r="J73" s="158"/>
    </row>
    <row r="74" spans="9:13">
      <c r="I74" s="159"/>
      <c r="J74" s="155"/>
    </row>
    <row r="75" spans="9:13">
      <c r="J75" s="163"/>
    </row>
    <row r="76" spans="9:13">
      <c r="J76" s="165"/>
    </row>
    <row r="81" spans="6:7">
      <c r="F81" s="159"/>
      <c r="G81" s="155"/>
    </row>
    <row r="83" spans="6:7">
      <c r="G83" s="164"/>
    </row>
    <row r="86" spans="6:7">
      <c r="F86" s="159"/>
      <c r="G86" s="155"/>
    </row>
    <row r="87" spans="6:7">
      <c r="F87" s="166"/>
      <c r="G87" s="167"/>
    </row>
    <row r="121" spans="2:25" s="158" customFormat="1">
      <c r="B121" s="161"/>
      <c r="C121" s="155"/>
      <c r="D121" s="156"/>
      <c r="E121" s="156"/>
      <c r="H121" s="156"/>
      <c r="I121" s="156"/>
      <c r="J121" s="156"/>
      <c r="K121" s="156"/>
      <c r="L121" s="156"/>
      <c r="M121" s="156"/>
      <c r="N121" s="156"/>
      <c r="O121" s="156"/>
      <c r="P121" s="156"/>
      <c r="Q121" s="156"/>
      <c r="R121" s="156"/>
      <c r="S121" s="156"/>
      <c r="T121" s="156"/>
      <c r="U121" s="156"/>
      <c r="V121" s="156"/>
      <c r="W121" s="156"/>
      <c r="X121" s="156"/>
      <c r="Y121" s="156"/>
    </row>
    <row r="122" spans="2:25" s="158" customFormat="1">
      <c r="B122" s="156"/>
      <c r="D122" s="156"/>
      <c r="E122" s="156"/>
      <c r="F122" s="163"/>
      <c r="H122" s="156"/>
      <c r="I122" s="156"/>
      <c r="J122" s="156"/>
      <c r="K122" s="156"/>
      <c r="L122" s="156"/>
      <c r="M122" s="156"/>
      <c r="N122" s="156"/>
      <c r="O122" s="156"/>
      <c r="P122" s="156"/>
      <c r="Q122" s="156"/>
      <c r="R122" s="156"/>
      <c r="S122" s="156"/>
      <c r="T122" s="156"/>
      <c r="U122" s="156"/>
      <c r="V122" s="156"/>
      <c r="W122" s="156"/>
      <c r="X122" s="156"/>
      <c r="Y122" s="156"/>
    </row>
    <row r="123" spans="2:25" s="158" customFormat="1">
      <c r="B123" s="156"/>
      <c r="C123" s="164"/>
      <c r="D123" s="156"/>
      <c r="E123" s="156"/>
      <c r="F123" s="163"/>
      <c r="H123" s="156"/>
      <c r="I123" s="156"/>
      <c r="J123" s="156"/>
      <c r="K123" s="156"/>
      <c r="L123" s="156"/>
      <c r="M123" s="156"/>
      <c r="N123" s="156"/>
      <c r="O123" s="156"/>
      <c r="P123" s="156"/>
      <c r="Q123" s="156"/>
      <c r="R123" s="156"/>
      <c r="S123" s="156"/>
      <c r="T123" s="156"/>
      <c r="U123" s="156"/>
      <c r="V123" s="156"/>
      <c r="W123" s="156"/>
      <c r="X123" s="156"/>
      <c r="Y123" s="156"/>
    </row>
    <row r="124" spans="2:25" s="158" customFormat="1">
      <c r="B124" s="156"/>
      <c r="D124" s="156"/>
      <c r="E124" s="156"/>
      <c r="F124" s="163"/>
      <c r="H124" s="156"/>
      <c r="I124" s="156"/>
      <c r="J124" s="156"/>
      <c r="K124" s="156"/>
      <c r="L124" s="156"/>
      <c r="M124" s="156"/>
      <c r="N124" s="156"/>
      <c r="O124" s="156"/>
      <c r="P124" s="156"/>
      <c r="Q124" s="156"/>
      <c r="R124" s="156"/>
      <c r="S124" s="156"/>
      <c r="T124" s="156"/>
      <c r="U124" s="156"/>
      <c r="V124" s="156"/>
      <c r="W124" s="156"/>
      <c r="X124" s="156"/>
      <c r="Y124" s="156"/>
    </row>
    <row r="125" spans="2:25" s="158" customFormat="1">
      <c r="B125" s="156"/>
      <c r="C125" s="156"/>
      <c r="D125" s="156"/>
      <c r="E125" s="156"/>
      <c r="F125" s="163"/>
      <c r="H125" s="156"/>
      <c r="I125" s="156"/>
      <c r="J125" s="156"/>
      <c r="K125" s="156"/>
      <c r="L125" s="156"/>
      <c r="M125" s="156"/>
      <c r="N125" s="156"/>
      <c r="O125" s="156"/>
      <c r="P125" s="156"/>
      <c r="Q125" s="156"/>
      <c r="R125" s="156"/>
      <c r="S125" s="156"/>
      <c r="T125" s="156"/>
      <c r="U125" s="156"/>
      <c r="V125" s="156"/>
      <c r="W125" s="156"/>
      <c r="X125" s="156"/>
      <c r="Y125" s="156"/>
    </row>
    <row r="126" spans="2:25" s="158" customFormat="1">
      <c r="B126" s="156"/>
      <c r="C126" s="156"/>
      <c r="D126" s="156"/>
      <c r="E126" s="156"/>
      <c r="F126" s="163"/>
      <c r="H126" s="156"/>
      <c r="I126" s="156"/>
      <c r="J126" s="156"/>
      <c r="K126" s="156"/>
      <c r="L126" s="156"/>
      <c r="M126" s="156"/>
      <c r="N126" s="156"/>
      <c r="O126" s="156"/>
      <c r="P126" s="156"/>
      <c r="Q126" s="156"/>
      <c r="R126" s="156"/>
      <c r="S126" s="156"/>
      <c r="T126" s="156"/>
      <c r="U126" s="156"/>
      <c r="V126" s="156"/>
      <c r="W126" s="156"/>
      <c r="X126" s="156"/>
      <c r="Y126" s="156"/>
    </row>
    <row r="127" spans="2:25" s="158" customFormat="1">
      <c r="B127" s="156"/>
      <c r="D127" s="156"/>
      <c r="E127" s="156"/>
      <c r="F127" s="163"/>
      <c r="H127" s="156"/>
      <c r="I127" s="156"/>
      <c r="J127" s="156"/>
      <c r="K127" s="156"/>
      <c r="L127" s="156"/>
      <c r="M127" s="156"/>
      <c r="N127" s="156"/>
      <c r="O127" s="156"/>
      <c r="P127" s="156"/>
      <c r="Q127" s="156"/>
      <c r="R127" s="156"/>
      <c r="S127" s="156"/>
      <c r="T127" s="156"/>
      <c r="U127" s="156"/>
      <c r="V127" s="156"/>
      <c r="W127" s="156"/>
      <c r="X127" s="156"/>
      <c r="Y127" s="156"/>
    </row>
    <row r="128" spans="2:25" s="158" customFormat="1">
      <c r="B128" s="156"/>
      <c r="D128" s="156"/>
      <c r="E128" s="156"/>
      <c r="F128" s="163"/>
      <c r="H128" s="156"/>
      <c r="I128" s="156"/>
      <c r="J128" s="156"/>
      <c r="K128" s="156"/>
      <c r="L128" s="156"/>
      <c r="M128" s="156"/>
      <c r="N128" s="156"/>
      <c r="O128" s="156"/>
      <c r="P128" s="156"/>
      <c r="Q128" s="156"/>
      <c r="R128" s="156"/>
      <c r="S128" s="156"/>
      <c r="T128" s="156"/>
      <c r="U128" s="156"/>
      <c r="V128" s="156"/>
      <c r="W128" s="156"/>
      <c r="X128" s="156"/>
      <c r="Y128" s="156"/>
    </row>
    <row r="129" spans="2:25" s="158" customFormat="1">
      <c r="B129" s="156"/>
      <c r="D129" s="156"/>
      <c r="E129" s="156"/>
      <c r="F129" s="163"/>
      <c r="H129" s="156"/>
      <c r="I129" s="156"/>
      <c r="J129" s="156"/>
      <c r="K129" s="156"/>
      <c r="L129" s="156"/>
      <c r="M129" s="156"/>
      <c r="N129" s="156"/>
      <c r="O129" s="156"/>
      <c r="P129" s="156"/>
      <c r="Q129" s="156"/>
      <c r="R129" s="156"/>
      <c r="S129" s="156"/>
      <c r="T129" s="156"/>
      <c r="U129" s="156"/>
      <c r="V129" s="156"/>
      <c r="W129" s="156"/>
      <c r="X129" s="156"/>
      <c r="Y129" s="156"/>
    </row>
    <row r="130" spans="2:25" s="158" customFormat="1">
      <c r="B130" s="156"/>
      <c r="D130" s="156"/>
      <c r="E130" s="156"/>
      <c r="F130" s="163"/>
      <c r="H130" s="156"/>
      <c r="I130" s="156"/>
      <c r="J130" s="156"/>
      <c r="K130" s="156"/>
      <c r="L130" s="156"/>
      <c r="M130" s="156"/>
      <c r="N130" s="156"/>
      <c r="O130" s="156"/>
      <c r="P130" s="156"/>
      <c r="Q130" s="156"/>
      <c r="R130" s="156"/>
      <c r="S130" s="156"/>
      <c r="T130" s="156"/>
      <c r="U130" s="156"/>
      <c r="V130" s="156"/>
      <c r="W130" s="156"/>
      <c r="X130" s="156"/>
      <c r="Y130" s="156"/>
    </row>
    <row r="131" spans="2:25" s="158" customFormat="1">
      <c r="B131" s="156"/>
      <c r="D131" s="156"/>
      <c r="E131" s="156"/>
      <c r="F131" s="163"/>
      <c r="H131" s="156"/>
      <c r="I131" s="156"/>
      <c r="J131" s="156"/>
      <c r="K131" s="156"/>
      <c r="L131" s="156"/>
      <c r="M131" s="156"/>
      <c r="N131" s="156"/>
      <c r="O131" s="156"/>
      <c r="P131" s="156"/>
      <c r="Q131" s="156"/>
      <c r="R131" s="156"/>
      <c r="S131" s="156"/>
      <c r="T131" s="156"/>
      <c r="U131" s="156"/>
      <c r="V131" s="156"/>
      <c r="W131" s="156"/>
      <c r="X131" s="156"/>
      <c r="Y131" s="156"/>
    </row>
    <row r="132" spans="2:25" s="158" customFormat="1">
      <c r="B132" s="156"/>
      <c r="C132" s="156"/>
      <c r="D132" s="156"/>
      <c r="E132" s="156"/>
      <c r="F132" s="156"/>
      <c r="H132" s="156"/>
      <c r="I132" s="156"/>
      <c r="J132" s="156"/>
      <c r="K132" s="156"/>
      <c r="L132" s="156"/>
      <c r="M132" s="156"/>
      <c r="N132" s="156"/>
      <c r="O132" s="156"/>
      <c r="P132" s="156"/>
      <c r="Q132" s="156"/>
      <c r="R132" s="156"/>
      <c r="S132" s="156"/>
      <c r="T132" s="156"/>
      <c r="U132" s="156"/>
      <c r="V132" s="156"/>
      <c r="W132" s="156"/>
      <c r="X132" s="156"/>
      <c r="Y132" s="156"/>
    </row>
    <row r="133" spans="2:25">
      <c r="C133" s="156"/>
    </row>
    <row r="153" spans="2:25" s="158" customFormat="1">
      <c r="B153" s="159"/>
      <c r="C153" s="155"/>
      <c r="D153" s="156"/>
      <c r="E153" s="156"/>
      <c r="F153" s="156"/>
      <c r="H153" s="156"/>
      <c r="I153" s="156"/>
      <c r="J153" s="156"/>
      <c r="K153" s="156"/>
      <c r="L153" s="156"/>
      <c r="M153" s="156"/>
      <c r="N153" s="156"/>
      <c r="O153" s="156"/>
      <c r="P153" s="156"/>
      <c r="Q153" s="156"/>
      <c r="R153" s="156"/>
      <c r="S153" s="156"/>
      <c r="T153" s="156"/>
      <c r="U153" s="156"/>
      <c r="V153" s="156"/>
      <c r="W153" s="156"/>
      <c r="X153" s="156"/>
      <c r="Y153" s="156"/>
    </row>
    <row r="154" spans="2:25" s="158" customFormat="1">
      <c r="B154" s="156"/>
      <c r="C154" s="156"/>
      <c r="D154" s="156"/>
      <c r="E154" s="156"/>
      <c r="F154" s="156"/>
      <c r="H154" s="156"/>
      <c r="I154" s="156"/>
      <c r="J154" s="156"/>
      <c r="K154" s="156"/>
      <c r="L154" s="156"/>
      <c r="M154" s="156"/>
      <c r="N154" s="156"/>
      <c r="O154" s="156"/>
      <c r="P154" s="156"/>
      <c r="Q154" s="156"/>
      <c r="R154" s="156"/>
      <c r="S154" s="156"/>
      <c r="T154" s="156"/>
      <c r="U154" s="156"/>
      <c r="V154" s="156"/>
      <c r="W154" s="156"/>
      <c r="X154" s="156"/>
      <c r="Y154" s="156"/>
    </row>
    <row r="155" spans="2:25" s="158" customFormat="1">
      <c r="B155" s="156"/>
      <c r="C155" s="156"/>
      <c r="D155" s="156"/>
      <c r="E155" s="156"/>
      <c r="F155" s="156"/>
      <c r="H155" s="156"/>
      <c r="I155" s="156"/>
      <c r="J155" s="156"/>
      <c r="K155" s="156"/>
      <c r="L155" s="156"/>
      <c r="M155" s="156"/>
      <c r="N155" s="156"/>
      <c r="O155" s="156"/>
      <c r="P155" s="156"/>
      <c r="Q155" s="156"/>
      <c r="R155" s="156"/>
      <c r="S155" s="156"/>
      <c r="T155" s="156"/>
      <c r="U155" s="156"/>
      <c r="V155" s="156"/>
      <c r="W155" s="156"/>
      <c r="X155" s="156"/>
      <c r="Y155" s="156"/>
    </row>
    <row r="156" spans="2:25" s="158" customFormat="1">
      <c r="B156" s="156"/>
      <c r="C156" s="156"/>
      <c r="D156" s="156"/>
      <c r="E156" s="156"/>
      <c r="F156" s="156"/>
      <c r="H156" s="156"/>
      <c r="I156" s="156"/>
      <c r="J156" s="156"/>
      <c r="K156" s="156"/>
      <c r="L156" s="156"/>
      <c r="M156" s="156"/>
      <c r="N156" s="156"/>
      <c r="O156" s="156"/>
      <c r="P156" s="156"/>
      <c r="Q156" s="156"/>
      <c r="R156" s="156"/>
      <c r="S156" s="156"/>
      <c r="T156" s="156"/>
      <c r="U156" s="156"/>
      <c r="V156" s="156"/>
      <c r="W156" s="156"/>
      <c r="X156" s="156"/>
      <c r="Y156" s="156"/>
    </row>
    <row r="157" spans="2:25" s="158" customFormat="1">
      <c r="B157" s="156"/>
      <c r="D157" s="156"/>
      <c r="E157" s="156"/>
      <c r="F157" s="163"/>
      <c r="H157" s="156"/>
      <c r="I157" s="156"/>
      <c r="J157" s="156"/>
      <c r="K157" s="156"/>
      <c r="L157" s="156"/>
      <c r="M157" s="156"/>
      <c r="N157" s="156"/>
      <c r="O157" s="156"/>
      <c r="P157" s="156"/>
      <c r="Q157" s="156"/>
      <c r="R157" s="156"/>
      <c r="S157" s="156"/>
      <c r="T157" s="156"/>
      <c r="U157" s="156"/>
      <c r="V157" s="156"/>
      <c r="W157" s="156"/>
      <c r="X157" s="156"/>
      <c r="Y157" s="156"/>
    </row>
    <row r="158" spans="2:25" s="158" customFormat="1">
      <c r="B158" s="156"/>
      <c r="C158" s="156"/>
      <c r="D158" s="156"/>
      <c r="E158" s="156"/>
      <c r="F158" s="156"/>
      <c r="H158" s="156"/>
      <c r="I158" s="156"/>
      <c r="J158" s="156"/>
      <c r="K158" s="156"/>
      <c r="L158" s="156"/>
      <c r="M158" s="156"/>
      <c r="N158" s="156"/>
      <c r="O158" s="156"/>
      <c r="P158" s="156"/>
      <c r="Q158" s="156"/>
      <c r="R158" s="156"/>
      <c r="S158" s="156"/>
      <c r="T158" s="156"/>
      <c r="U158" s="156"/>
      <c r="V158" s="156"/>
      <c r="W158" s="156"/>
      <c r="X158" s="156"/>
      <c r="Y158" s="156"/>
    </row>
    <row r="159" spans="2:25" s="158" customFormat="1">
      <c r="B159" s="156"/>
      <c r="C159" s="156"/>
      <c r="D159" s="156"/>
      <c r="E159" s="156"/>
      <c r="F159" s="156"/>
      <c r="H159" s="156"/>
      <c r="I159" s="156"/>
      <c r="J159" s="156"/>
      <c r="K159" s="156"/>
      <c r="L159" s="156"/>
      <c r="M159" s="156"/>
      <c r="N159" s="156"/>
      <c r="O159" s="156"/>
      <c r="P159" s="156"/>
      <c r="Q159" s="156"/>
      <c r="R159" s="156"/>
      <c r="S159" s="156"/>
      <c r="T159" s="156"/>
      <c r="U159" s="156"/>
      <c r="V159" s="156"/>
      <c r="W159" s="156"/>
      <c r="X159" s="156"/>
      <c r="Y159" s="156"/>
    </row>
    <row r="160" spans="2:25" s="158" customFormat="1">
      <c r="B160" s="156"/>
      <c r="C160" s="156"/>
      <c r="D160" s="156"/>
      <c r="E160" s="156"/>
      <c r="F160" s="156"/>
      <c r="H160" s="156"/>
      <c r="I160" s="156"/>
      <c r="J160" s="156"/>
      <c r="K160" s="156"/>
      <c r="L160" s="156"/>
      <c r="M160" s="156"/>
      <c r="N160" s="156"/>
      <c r="O160" s="156"/>
      <c r="P160" s="156"/>
      <c r="Q160" s="156"/>
      <c r="R160" s="156"/>
      <c r="S160" s="156"/>
      <c r="T160" s="156"/>
      <c r="U160" s="156"/>
      <c r="V160" s="156"/>
      <c r="W160" s="156"/>
      <c r="X160" s="156"/>
      <c r="Y160" s="156"/>
    </row>
    <row r="161" spans="2:25" s="158" customFormat="1">
      <c r="B161" s="156"/>
      <c r="C161" s="156"/>
      <c r="D161" s="156"/>
      <c r="E161" s="156"/>
      <c r="F161" s="156"/>
      <c r="H161" s="156"/>
      <c r="I161" s="156"/>
      <c r="J161" s="156"/>
      <c r="K161" s="156"/>
      <c r="L161" s="156"/>
      <c r="M161" s="156"/>
      <c r="N161" s="156"/>
      <c r="O161" s="156"/>
      <c r="P161" s="156"/>
      <c r="Q161" s="156"/>
      <c r="R161" s="156"/>
      <c r="S161" s="156"/>
      <c r="T161" s="156"/>
      <c r="U161" s="156"/>
      <c r="V161" s="156"/>
      <c r="W161" s="156"/>
      <c r="X161" s="156"/>
      <c r="Y161" s="156"/>
    </row>
    <row r="162" spans="2:25" s="158" customFormat="1">
      <c r="B162" s="156"/>
      <c r="C162" s="156"/>
      <c r="D162" s="156"/>
      <c r="E162" s="156"/>
      <c r="F162" s="156"/>
      <c r="H162" s="156"/>
      <c r="I162" s="156"/>
      <c r="J162" s="156"/>
      <c r="K162" s="156"/>
      <c r="L162" s="156"/>
      <c r="M162" s="156"/>
      <c r="N162" s="156"/>
      <c r="O162" s="156"/>
      <c r="P162" s="156"/>
      <c r="Q162" s="156"/>
      <c r="R162" s="156"/>
      <c r="S162" s="156"/>
      <c r="T162" s="156"/>
      <c r="U162" s="156"/>
      <c r="V162" s="156"/>
      <c r="W162" s="156"/>
      <c r="X162" s="156"/>
      <c r="Y162" s="156"/>
    </row>
    <row r="163" spans="2:25" s="158" customFormat="1">
      <c r="B163" s="156"/>
      <c r="C163" s="156"/>
      <c r="D163" s="156"/>
      <c r="E163" s="156"/>
      <c r="F163" s="156"/>
      <c r="H163" s="156"/>
      <c r="I163" s="156"/>
      <c r="J163" s="156"/>
      <c r="K163" s="156"/>
      <c r="L163" s="156"/>
      <c r="M163" s="156"/>
      <c r="N163" s="156"/>
      <c r="O163" s="156"/>
      <c r="P163" s="156"/>
      <c r="Q163" s="156"/>
      <c r="R163" s="156"/>
      <c r="S163" s="156"/>
      <c r="T163" s="156"/>
      <c r="U163" s="156"/>
      <c r="V163" s="156"/>
      <c r="W163" s="156"/>
      <c r="X163" s="156"/>
      <c r="Y163" s="156"/>
    </row>
    <row r="165" spans="2:25">
      <c r="C165" s="156"/>
    </row>
    <row r="166" spans="2:25">
      <c r="C166" s="156"/>
    </row>
    <row r="167" spans="2:25">
      <c r="C167" s="156"/>
    </row>
    <row r="168" spans="2:25">
      <c r="C168" s="156"/>
    </row>
    <row r="169" spans="2:25">
      <c r="C169" s="156"/>
    </row>
    <row r="170" spans="2:25">
      <c r="C170" s="156"/>
    </row>
    <row r="172" spans="2:25">
      <c r="C172" s="156"/>
    </row>
    <row r="173" spans="2:25">
      <c r="C173" s="156"/>
    </row>
    <row r="174" spans="2:25">
      <c r="C174" s="156"/>
    </row>
    <row r="175" spans="2:25">
      <c r="C175" s="156"/>
    </row>
    <row r="176" spans="2:25">
      <c r="C176" s="156"/>
    </row>
    <row r="177" spans="3:3">
      <c r="C177" s="156"/>
    </row>
    <row r="178" spans="3:3">
      <c r="C178" s="156"/>
    </row>
    <row r="179" spans="3:3">
      <c r="C179" s="156"/>
    </row>
    <row r="180" spans="3:3">
      <c r="C180" s="156"/>
    </row>
    <row r="181" spans="3:3">
      <c r="C181" s="156"/>
    </row>
    <row r="182" spans="3:3">
      <c r="C182" s="156"/>
    </row>
    <row r="183" spans="3:3">
      <c r="C183" s="156"/>
    </row>
    <row r="184" spans="3:3">
      <c r="C184" s="156"/>
    </row>
    <row r="188" spans="3:3">
      <c r="C188" s="156"/>
    </row>
    <row r="189" spans="3:3">
      <c r="C189" s="156"/>
    </row>
  </sheetData>
  <pageMargins left="0.7" right="0.7" top="0.75" bottom="0.75" header="0.3" footer="0.3"/>
  <pageSetup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W23"/>
  <sheetViews>
    <sheetView showGridLines="0" view="pageBreakPreview" topLeftCell="A20" zoomScaleNormal="120" zoomScaleSheetLayoutView="100" workbookViewId="0">
      <pane xSplit="1" topLeftCell="B1" activePane="topRight" state="frozen"/>
      <selection activeCell="E11" sqref="E11"/>
      <selection pane="topRight" activeCell="B23" sqref="B23:E23"/>
    </sheetView>
  </sheetViews>
  <sheetFormatPr baseColWidth="10" defaultColWidth="11.42578125" defaultRowHeight="12.75"/>
  <cols>
    <col min="1" max="1" width="81.140625" style="6" customWidth="1"/>
    <col min="2" max="2" width="3.28515625" style="41" customWidth="1"/>
    <col min="3" max="3" width="4.140625" style="41" customWidth="1"/>
    <col min="4" max="4" width="6.28515625" style="41" customWidth="1"/>
    <col min="5" max="5" width="42.140625" style="41" bestFit="1" customWidth="1"/>
    <col min="6" max="6" width="3.28515625" style="41" customWidth="1"/>
    <col min="7" max="7" width="4.140625" style="41" customWidth="1"/>
    <col min="8" max="8" width="6.28515625" style="41" customWidth="1"/>
    <col min="9" max="9" width="42.140625" style="41" bestFit="1" customWidth="1"/>
    <col min="10" max="10" width="3.28515625" style="41" customWidth="1"/>
    <col min="11" max="11" width="4.140625" style="41" customWidth="1"/>
    <col min="12" max="12" width="6.28515625" style="41" customWidth="1"/>
    <col min="13" max="13" width="42.140625" style="41" bestFit="1" customWidth="1"/>
    <col min="14" max="14" width="2.28515625" style="41" hidden="1" customWidth="1"/>
    <col min="15" max="15" width="3" style="41" hidden="1" customWidth="1"/>
    <col min="16" max="16" width="4.42578125" style="41" hidden="1" customWidth="1"/>
    <col min="17" max="17" width="12.7109375" style="41" hidden="1" customWidth="1"/>
    <col min="18" max="18" width="2.28515625" style="41" hidden="1" customWidth="1"/>
    <col min="19" max="19" width="3" style="41" hidden="1" customWidth="1"/>
    <col min="20" max="20" width="4.42578125" style="41" hidden="1" customWidth="1"/>
    <col min="21" max="21" width="12.7109375" style="41" hidden="1" customWidth="1"/>
    <col min="22" max="22" width="2.28515625" style="41" hidden="1" customWidth="1"/>
    <col min="23" max="23" width="3" style="41" hidden="1" customWidth="1"/>
    <col min="24" max="24" width="4.42578125" style="41" hidden="1" customWidth="1"/>
    <col min="25" max="25" width="12.7109375" style="41" hidden="1" customWidth="1"/>
    <col min="26" max="26" width="2.28515625" style="41" hidden="1" customWidth="1"/>
    <col min="27" max="27" width="3" style="41" hidden="1" customWidth="1"/>
    <col min="28" max="28" width="4.42578125" style="41" hidden="1" customWidth="1"/>
    <col min="29" max="29" width="12.7109375" style="41" hidden="1" customWidth="1"/>
    <col min="30" max="30" width="2.28515625" style="41" hidden="1" customWidth="1"/>
    <col min="31" max="31" width="3" style="41" hidden="1" customWidth="1"/>
    <col min="32" max="32" width="4.42578125" style="41" hidden="1" customWidth="1"/>
    <col min="33" max="33" width="12.7109375" style="41" hidden="1" customWidth="1"/>
    <col min="34" max="34" width="2.28515625" style="41" hidden="1" customWidth="1"/>
    <col min="35" max="35" width="3" style="41" hidden="1" customWidth="1"/>
    <col min="36" max="36" width="4.42578125" style="41" hidden="1" customWidth="1"/>
    <col min="37" max="37" width="12.7109375" style="41" hidden="1" customWidth="1"/>
    <col min="38" max="38" width="2.42578125" style="41" hidden="1" customWidth="1"/>
    <col min="39" max="39" width="3" style="41" hidden="1" customWidth="1"/>
    <col min="40" max="40" width="4.42578125" style="41" hidden="1" customWidth="1"/>
    <col min="41" max="41" width="12.7109375" style="41" hidden="1" customWidth="1"/>
    <col min="42" max="42" width="2.42578125" style="41" hidden="1" customWidth="1"/>
    <col min="43" max="43" width="3" style="41" hidden="1" customWidth="1"/>
    <col min="44" max="44" width="4.42578125" style="41" hidden="1" customWidth="1"/>
    <col min="45" max="45" width="12.7109375" style="41" hidden="1" customWidth="1"/>
    <col min="46" max="46" width="2.42578125" style="41" hidden="1" customWidth="1"/>
    <col min="47" max="47" width="3" style="41" hidden="1" customWidth="1"/>
    <col min="48" max="48" width="4.42578125" style="41" hidden="1" customWidth="1"/>
    <col min="49" max="49" width="12.7109375" style="41" hidden="1" customWidth="1"/>
    <col min="50" max="16384" width="11.42578125" style="41"/>
  </cols>
  <sheetData>
    <row r="1" spans="1:49" s="1" customFormat="1" ht="15.75" customHeight="1">
      <c r="A1" s="285" t="s">
        <v>325</v>
      </c>
      <c r="B1" s="300">
        <v>1</v>
      </c>
      <c r="C1" s="302" t="s">
        <v>127</v>
      </c>
      <c r="D1" s="302"/>
      <c r="E1" s="302"/>
      <c r="F1" s="300">
        <v>2</v>
      </c>
      <c r="G1" s="293" t="s">
        <v>129</v>
      </c>
      <c r="H1" s="293"/>
      <c r="I1" s="293"/>
      <c r="J1" s="300">
        <v>3</v>
      </c>
      <c r="K1" s="293" t="s">
        <v>131</v>
      </c>
      <c r="L1" s="293"/>
      <c r="M1" s="293"/>
      <c r="N1" s="150">
        <f>1+J1</f>
        <v>4</v>
      </c>
      <c r="O1" s="293">
        <f>VLOOKUP(N1,Directorio!$A$4:$V$23,3,FALSE)</f>
        <v>0</v>
      </c>
      <c r="P1" s="293"/>
      <c r="Q1" s="293"/>
      <c r="R1" s="47">
        <f>1+N1</f>
        <v>5</v>
      </c>
      <c r="S1" s="287">
        <f>VLOOKUP(R1,Directorio!$A$4:$V$23,3,FALSE)</f>
        <v>0</v>
      </c>
      <c r="T1" s="287"/>
      <c r="U1" s="287"/>
      <c r="V1" s="47">
        <f>1+R1</f>
        <v>6</v>
      </c>
      <c r="W1" s="287">
        <f>VLOOKUP(V1,Directorio!$A$4:$V$23,3,FALSE)</f>
        <v>0</v>
      </c>
      <c r="X1" s="287"/>
      <c r="Y1" s="287"/>
      <c r="Z1" s="47">
        <f>1+V1</f>
        <v>7</v>
      </c>
      <c r="AA1" s="287">
        <f>VLOOKUP(Z1,Directorio!$A$4:$V$23,3,FALSE)</f>
        <v>0</v>
      </c>
      <c r="AB1" s="287"/>
      <c r="AC1" s="287"/>
      <c r="AD1" s="47">
        <f>1+Z1</f>
        <v>8</v>
      </c>
      <c r="AE1" s="287">
        <f>VLOOKUP(AD1,Directorio!$A$4:$V$23,3,FALSE)</f>
        <v>0</v>
      </c>
      <c r="AF1" s="287"/>
      <c r="AG1" s="287"/>
      <c r="AH1" s="47">
        <f>1+AD1</f>
        <v>9</v>
      </c>
      <c r="AI1" s="287">
        <f>VLOOKUP(AH1,Directorio!$A$4:$V$23,3,FALSE)</f>
        <v>0</v>
      </c>
      <c r="AJ1" s="287"/>
      <c r="AK1" s="287"/>
      <c r="AL1" s="47">
        <f>1+AH1</f>
        <v>10</v>
      </c>
      <c r="AM1" s="287">
        <f>VLOOKUP(AL1,Directorio!$A$4:$V$23,3,FALSE)</f>
        <v>0</v>
      </c>
      <c r="AN1" s="287"/>
      <c r="AO1" s="287"/>
      <c r="AP1" s="47">
        <f>1+AL1</f>
        <v>11</v>
      </c>
      <c r="AQ1" s="287">
        <f>VLOOKUP(AP1,Directorio!$A$4:$V$23,3,FALSE)</f>
        <v>0</v>
      </c>
      <c r="AR1" s="287"/>
      <c r="AS1" s="287"/>
      <c r="AT1" s="47">
        <f>1+AP1</f>
        <v>12</v>
      </c>
      <c r="AU1" s="287">
        <f>VLOOKUP(AT1,Directorio!$A$4:$V$23,3,FALSE)</f>
        <v>0</v>
      </c>
      <c r="AV1" s="287"/>
      <c r="AW1" s="287"/>
    </row>
    <row r="2" spans="1:49" s="1" customFormat="1" ht="8.25" customHeight="1">
      <c r="A2" s="285"/>
      <c r="B2" s="300"/>
      <c r="C2" s="302"/>
      <c r="D2" s="302"/>
      <c r="E2" s="302"/>
      <c r="F2" s="300"/>
      <c r="G2" s="293"/>
      <c r="H2" s="293"/>
      <c r="I2" s="293"/>
      <c r="J2" s="300"/>
      <c r="K2" s="293"/>
      <c r="L2" s="293"/>
      <c r="M2" s="293"/>
      <c r="N2" s="289" t="str">
        <f>VLOOKUP(N1,Directorio!$A$4:$V$23,13,FALSE)</f>
        <v>(: 0 0,00% -  0,00% -  0,00%)</v>
      </c>
      <c r="O2" s="289"/>
      <c r="P2" s="289"/>
      <c r="Q2" s="289"/>
      <c r="R2" s="289" t="str">
        <f>VLOOKUP(R1,Directorio!$A$4:$V$23,13,FALSE)</f>
        <v>(: 0 0,00% -  0,00% -  0,00%)</v>
      </c>
      <c r="S2" s="289"/>
      <c r="T2" s="289"/>
      <c r="U2" s="289"/>
      <c r="V2" s="289" t="str">
        <f>VLOOKUP(V1,Directorio!$A$4:$V$23,13,FALSE)</f>
        <v>(: 0 0,00% -  0,00% -  0,00%)</v>
      </c>
      <c r="W2" s="289"/>
      <c r="X2" s="289"/>
      <c r="Y2" s="289"/>
      <c r="Z2" s="288" t="str">
        <f>VLOOKUP(Z1,Directorio!$A$4:$V$23,13,FALSE)</f>
        <v>(: 0 0,00% -  0,00% -  0,00%)</v>
      </c>
      <c r="AA2" s="288"/>
      <c r="AB2" s="288"/>
      <c r="AC2" s="288"/>
      <c r="AD2" s="288" t="str">
        <f>VLOOKUP(AD1,Directorio!$A$4:$V$23,13,FALSE)</f>
        <v>(: 0 0,00% -  0,00% -  0,00%)</v>
      </c>
      <c r="AE2" s="288"/>
      <c r="AF2" s="288"/>
      <c r="AG2" s="288"/>
      <c r="AH2" s="288" t="str">
        <f>VLOOKUP(AH1,Directorio!$A$4:$V$23,13,FALSE)</f>
        <v>(:  0,00% -  0,00% -  0,00%)</v>
      </c>
      <c r="AI2" s="288"/>
      <c r="AJ2" s="288"/>
      <c r="AK2" s="288"/>
      <c r="AL2" s="288" t="str">
        <f>VLOOKUP(AL1,Directorio!$A$4:$V$23,13,FALSE)</f>
        <v>(:  0,00% -  0,00% -  0,00%)</v>
      </c>
      <c r="AM2" s="288"/>
      <c r="AN2" s="288"/>
      <c r="AO2" s="288"/>
      <c r="AP2" s="288" t="str">
        <f>VLOOKUP(AP1,Directorio!$A$4:$V$23,13,FALSE)</f>
        <v>(:  0,00% -  0,00% -  0,00%)</v>
      </c>
      <c r="AQ2" s="288"/>
      <c r="AR2" s="288"/>
      <c r="AS2" s="288"/>
      <c r="AT2" s="288" t="str">
        <f>VLOOKUP(AT1,Directorio!$A$4:$V$23,13,FALSE)</f>
        <v>(:  0,00% -  0,00% -  0,00%)</v>
      </c>
      <c r="AU2" s="288"/>
      <c r="AV2" s="288"/>
      <c r="AW2" s="288"/>
    </row>
    <row r="3" spans="1:49" s="1" customFormat="1" ht="9.75" customHeight="1">
      <c r="A3" s="285"/>
      <c r="B3" s="300"/>
      <c r="C3" s="302"/>
      <c r="D3" s="302"/>
      <c r="E3" s="302"/>
      <c r="F3" s="300"/>
      <c r="G3" s="293"/>
      <c r="H3" s="293"/>
      <c r="I3" s="293"/>
      <c r="J3" s="300"/>
      <c r="K3" s="293"/>
      <c r="L3" s="293"/>
      <c r="M3" s="293"/>
      <c r="N3" s="289"/>
      <c r="O3" s="289"/>
      <c r="P3" s="289"/>
      <c r="Q3" s="289"/>
      <c r="R3" s="289"/>
      <c r="S3" s="289"/>
      <c r="T3" s="289"/>
      <c r="U3" s="289"/>
      <c r="V3" s="289"/>
      <c r="W3" s="289"/>
      <c r="X3" s="289"/>
      <c r="Y3" s="289"/>
      <c r="Z3" s="288"/>
      <c r="AA3" s="288"/>
      <c r="AB3" s="288"/>
      <c r="AC3" s="288"/>
      <c r="AD3" s="288"/>
      <c r="AE3" s="288"/>
      <c r="AF3" s="288"/>
      <c r="AG3" s="288"/>
      <c r="AH3" s="288"/>
      <c r="AI3" s="288"/>
      <c r="AJ3" s="288"/>
      <c r="AK3" s="288"/>
      <c r="AL3" s="288"/>
      <c r="AM3" s="288"/>
      <c r="AN3" s="288"/>
      <c r="AO3" s="288"/>
      <c r="AP3" s="288"/>
      <c r="AQ3" s="288"/>
      <c r="AR3" s="288"/>
      <c r="AS3" s="288"/>
      <c r="AT3" s="288"/>
      <c r="AU3" s="288"/>
      <c r="AV3" s="288"/>
      <c r="AW3" s="288"/>
    </row>
    <row r="4" spans="1:49" ht="52.5" customHeight="1">
      <c r="A4" s="286"/>
      <c r="B4" s="301"/>
      <c r="C4" s="303"/>
      <c r="D4" s="303"/>
      <c r="E4" s="303"/>
      <c r="F4" s="301"/>
      <c r="G4" s="304"/>
      <c r="H4" s="304"/>
      <c r="I4" s="304"/>
      <c r="J4" s="301"/>
      <c r="K4" s="304"/>
      <c r="L4" s="304"/>
      <c r="M4" s="304"/>
    </row>
    <row r="5" spans="1:49">
      <c r="A5" s="39" t="s">
        <v>261</v>
      </c>
      <c r="B5" s="45" t="s">
        <v>262</v>
      </c>
      <c r="C5" s="45" t="s">
        <v>263</v>
      </c>
      <c r="D5" s="40" t="s">
        <v>149</v>
      </c>
      <c r="E5" s="45" t="s">
        <v>264</v>
      </c>
      <c r="F5" s="45" t="s">
        <v>262</v>
      </c>
      <c r="G5" s="45" t="s">
        <v>263</v>
      </c>
      <c r="H5" s="40" t="s">
        <v>149</v>
      </c>
      <c r="I5" s="45" t="s">
        <v>264</v>
      </c>
      <c r="J5" s="45" t="s">
        <v>262</v>
      </c>
      <c r="K5" s="45" t="s">
        <v>263</v>
      </c>
      <c r="L5" s="40" t="s">
        <v>149</v>
      </c>
      <c r="M5" s="45" t="s">
        <v>264</v>
      </c>
      <c r="N5" s="45" t="s">
        <v>262</v>
      </c>
      <c r="O5" s="45" t="s">
        <v>263</v>
      </c>
      <c r="P5" s="40" t="s">
        <v>149</v>
      </c>
      <c r="Q5" s="45" t="s">
        <v>264</v>
      </c>
      <c r="R5" s="45" t="s">
        <v>262</v>
      </c>
      <c r="S5" s="45" t="s">
        <v>263</v>
      </c>
      <c r="T5" s="40" t="s">
        <v>149</v>
      </c>
      <c r="U5" s="45" t="s">
        <v>264</v>
      </c>
      <c r="V5" s="45" t="s">
        <v>262</v>
      </c>
      <c r="W5" s="45" t="s">
        <v>263</v>
      </c>
      <c r="X5" s="40" t="s">
        <v>149</v>
      </c>
      <c r="Y5" s="45" t="s">
        <v>264</v>
      </c>
      <c r="Z5" s="45" t="s">
        <v>262</v>
      </c>
      <c r="AA5" s="45" t="s">
        <v>263</v>
      </c>
      <c r="AB5" s="40" t="s">
        <v>149</v>
      </c>
      <c r="AC5" s="45" t="s">
        <v>264</v>
      </c>
      <c r="AD5" s="45" t="s">
        <v>262</v>
      </c>
      <c r="AE5" s="45" t="s">
        <v>263</v>
      </c>
      <c r="AF5" s="40" t="s">
        <v>149</v>
      </c>
      <c r="AG5" s="45" t="s">
        <v>264</v>
      </c>
      <c r="AH5" s="45" t="s">
        <v>262</v>
      </c>
      <c r="AI5" s="45" t="s">
        <v>263</v>
      </c>
      <c r="AJ5" s="40" t="s">
        <v>149</v>
      </c>
      <c r="AK5" s="45" t="s">
        <v>264</v>
      </c>
      <c r="AL5" s="45" t="s">
        <v>262</v>
      </c>
      <c r="AM5" s="45" t="s">
        <v>263</v>
      </c>
      <c r="AN5" s="40" t="s">
        <v>149</v>
      </c>
      <c r="AO5" s="45" t="s">
        <v>264</v>
      </c>
      <c r="AP5" s="45" t="s">
        <v>262</v>
      </c>
      <c r="AQ5" s="45" t="s">
        <v>263</v>
      </c>
      <c r="AR5" s="40" t="s">
        <v>149</v>
      </c>
      <c r="AS5" s="45" t="s">
        <v>264</v>
      </c>
      <c r="AT5" s="45" t="s">
        <v>262</v>
      </c>
      <c r="AU5" s="45" t="s">
        <v>263</v>
      </c>
      <c r="AV5" s="40" t="s">
        <v>149</v>
      </c>
      <c r="AW5" s="45" t="s">
        <v>264</v>
      </c>
    </row>
    <row r="6" spans="1:49">
      <c r="A6" s="39" t="s">
        <v>265</v>
      </c>
      <c r="B6" s="45"/>
      <c r="C6" s="45"/>
      <c r="D6" s="40"/>
      <c r="E6" s="45"/>
      <c r="F6" s="45"/>
      <c r="G6" s="45"/>
      <c r="H6" s="40"/>
      <c r="I6" s="45"/>
      <c r="J6" s="45"/>
      <c r="K6" s="45"/>
      <c r="L6" s="40"/>
      <c r="M6" s="45"/>
      <c r="N6" s="45"/>
      <c r="O6" s="45"/>
      <c r="P6" s="40"/>
      <c r="Q6" s="45"/>
      <c r="R6" s="45"/>
      <c r="S6" s="45"/>
      <c r="T6" s="40"/>
      <c r="U6" s="45"/>
      <c r="V6" s="45"/>
      <c r="W6" s="45"/>
      <c r="X6" s="40"/>
      <c r="Y6" s="45"/>
      <c r="Z6" s="45"/>
      <c r="AA6" s="45"/>
      <c r="AB6" s="40"/>
      <c r="AC6" s="45"/>
      <c r="AD6" s="45"/>
      <c r="AE6" s="45"/>
      <c r="AF6" s="40"/>
      <c r="AG6" s="45"/>
      <c r="AH6" s="45"/>
      <c r="AI6" s="45"/>
      <c r="AJ6" s="40"/>
      <c r="AK6" s="45"/>
      <c r="AL6" s="45"/>
      <c r="AM6" s="45"/>
      <c r="AN6" s="40"/>
      <c r="AO6" s="45"/>
      <c r="AP6" s="45"/>
      <c r="AQ6" s="45"/>
      <c r="AR6" s="40"/>
      <c r="AS6" s="45"/>
      <c r="AT6" s="45"/>
      <c r="AU6" s="45"/>
      <c r="AV6" s="40"/>
      <c r="AW6" s="45"/>
    </row>
    <row r="7" spans="1:49">
      <c r="A7" s="151" t="s">
        <v>266</v>
      </c>
      <c r="B7" s="45"/>
      <c r="C7" s="45"/>
      <c r="D7" s="40"/>
      <c r="E7" s="45"/>
      <c r="F7" s="45"/>
      <c r="G7" s="45"/>
      <c r="H7" s="40"/>
      <c r="I7" s="45"/>
      <c r="J7" s="45"/>
      <c r="K7" s="45"/>
      <c r="L7" s="40"/>
      <c r="M7" s="45"/>
      <c r="N7" s="45"/>
      <c r="O7" s="45"/>
      <c r="P7" s="40"/>
      <c r="Q7" s="45"/>
      <c r="R7" s="45"/>
      <c r="S7" s="45"/>
      <c r="T7" s="40"/>
      <c r="U7" s="45"/>
      <c r="V7" s="45"/>
      <c r="W7" s="45"/>
      <c r="X7" s="40"/>
      <c r="Y7" s="45"/>
      <c r="Z7" s="45"/>
      <c r="AA7" s="45"/>
      <c r="AB7" s="40"/>
      <c r="AC7" s="45"/>
      <c r="AD7" s="45"/>
      <c r="AE7" s="45"/>
      <c r="AF7" s="40"/>
      <c r="AG7" s="45"/>
      <c r="AH7" s="45"/>
      <c r="AI7" s="45"/>
      <c r="AJ7" s="40"/>
      <c r="AK7" s="45"/>
      <c r="AL7" s="45"/>
      <c r="AM7" s="45"/>
      <c r="AN7" s="40"/>
      <c r="AO7" s="45"/>
      <c r="AP7" s="45"/>
      <c r="AQ7" s="45"/>
      <c r="AR7" s="40"/>
      <c r="AS7" s="45"/>
      <c r="AT7" s="45"/>
      <c r="AU7" s="45"/>
      <c r="AV7" s="40"/>
      <c r="AW7" s="45"/>
    </row>
    <row r="8" spans="1:49" ht="162.75" customHeight="1">
      <c r="A8" s="130" t="s">
        <v>267</v>
      </c>
      <c r="B8" s="123" t="s">
        <v>268</v>
      </c>
      <c r="C8" s="3"/>
      <c r="D8" s="5" t="s">
        <v>164</v>
      </c>
      <c r="E8" s="4" t="s">
        <v>269</v>
      </c>
      <c r="F8" s="123"/>
      <c r="G8" s="3" t="str">
        <f t="shared" ref="G8" si="0">+IF(F8="","X"," ")</f>
        <v>X</v>
      </c>
      <c r="H8" s="5" t="s">
        <v>164</v>
      </c>
      <c r="I8" s="4" t="s">
        <v>270</v>
      </c>
      <c r="J8" s="123"/>
      <c r="K8" s="3" t="str">
        <f t="shared" ref="K8" si="1">+IF(J8="","X"," ")</f>
        <v>X</v>
      </c>
      <c r="L8" s="5" t="s">
        <v>164</v>
      </c>
      <c r="M8" s="4" t="s">
        <v>271</v>
      </c>
      <c r="N8" s="3"/>
      <c r="O8" s="3" t="str">
        <f t="shared" ref="O8:O22" si="2">+IF(N8="","X"," ")</f>
        <v>X</v>
      </c>
      <c r="P8" s="5" t="s">
        <v>164</v>
      </c>
      <c r="Q8" s="4"/>
      <c r="R8" s="3"/>
      <c r="S8" s="3" t="str">
        <f t="shared" ref="S8" si="3">+IF(R8="","X"," ")</f>
        <v>X</v>
      </c>
      <c r="T8" s="5"/>
      <c r="U8" s="4"/>
      <c r="V8" s="3" t="s">
        <v>272</v>
      </c>
      <c r="W8" s="3" t="str">
        <f t="shared" ref="W8" si="4">+IF(V8="","X"," ")</f>
        <v xml:space="preserve"> </v>
      </c>
      <c r="X8" s="5" t="s">
        <v>164</v>
      </c>
      <c r="Y8" s="132"/>
      <c r="Z8" s="3"/>
      <c r="AA8" s="3" t="str">
        <f t="shared" ref="AA8" si="5">+IF(Z8="","X"," ")</f>
        <v>X</v>
      </c>
      <c r="AB8" s="5"/>
      <c r="AC8" s="4"/>
      <c r="AD8" s="3"/>
      <c r="AE8" s="3" t="str">
        <f t="shared" ref="AE8" si="6">+IF(AD8="","X"," ")</f>
        <v>X</v>
      </c>
      <c r="AF8" s="5"/>
      <c r="AG8" s="4"/>
      <c r="AH8" s="3"/>
      <c r="AI8" s="3"/>
      <c r="AJ8" s="5"/>
      <c r="AK8" s="4"/>
      <c r="AL8" s="3"/>
      <c r="AM8" s="3" t="str">
        <f t="shared" ref="AM8" si="7">+IF(AL8="","X"," ")</f>
        <v>X</v>
      </c>
      <c r="AN8" s="5"/>
      <c r="AO8" s="4"/>
      <c r="AP8" s="3"/>
      <c r="AQ8" s="3" t="str">
        <f t="shared" ref="AQ8" si="8">+IF(AP8="","X"," ")</f>
        <v>X</v>
      </c>
      <c r="AR8" s="5"/>
      <c r="AS8" s="4"/>
      <c r="AT8" s="3"/>
      <c r="AU8" s="3" t="str">
        <f t="shared" ref="AU8" si="9">+IF(AT8="","X"," ")</f>
        <v>X</v>
      </c>
      <c r="AV8" s="5"/>
      <c r="AW8" s="4"/>
    </row>
    <row r="9" spans="1:49">
      <c r="A9" s="151" t="s">
        <v>273</v>
      </c>
      <c r="B9" s="45"/>
      <c r="C9" s="45"/>
      <c r="D9" s="40"/>
      <c r="E9" s="45"/>
      <c r="F9" s="45"/>
      <c r="G9" s="45"/>
      <c r="H9" s="40"/>
      <c r="I9" s="45"/>
      <c r="J9" s="45"/>
      <c r="K9" s="45"/>
      <c r="L9" s="40"/>
      <c r="M9" s="45"/>
      <c r="N9" s="45"/>
      <c r="O9" s="45"/>
      <c r="P9" s="40"/>
      <c r="Q9" s="45"/>
      <c r="R9" s="45"/>
      <c r="S9" s="45"/>
      <c r="T9" s="40"/>
      <c r="U9" s="45"/>
      <c r="V9" s="45"/>
      <c r="W9" s="45"/>
      <c r="X9" s="40"/>
      <c r="Y9" s="45"/>
      <c r="Z9" s="45"/>
      <c r="AA9" s="45"/>
      <c r="AB9" s="40"/>
      <c r="AC9" s="45"/>
      <c r="AD9" s="45"/>
      <c r="AE9" s="45"/>
      <c r="AF9" s="40"/>
      <c r="AG9" s="45"/>
      <c r="AH9" s="45"/>
      <c r="AI9" s="45"/>
      <c r="AJ9" s="40"/>
      <c r="AK9" s="45"/>
      <c r="AL9" s="45"/>
      <c r="AM9" s="45"/>
      <c r="AN9" s="40"/>
      <c r="AO9" s="45"/>
      <c r="AP9" s="45"/>
      <c r="AQ9" s="45"/>
      <c r="AR9" s="40"/>
      <c r="AS9" s="45"/>
      <c r="AT9" s="45"/>
      <c r="AU9" s="45"/>
      <c r="AV9" s="40"/>
      <c r="AW9" s="45"/>
    </row>
    <row r="10" spans="1:49" ht="63.75" customHeight="1">
      <c r="A10" s="130" t="s">
        <v>274</v>
      </c>
      <c r="B10" s="123" t="s">
        <v>272</v>
      </c>
      <c r="C10" s="3" t="str">
        <f t="shared" ref="C10" si="10">+IF(B10="","X"," ")</f>
        <v xml:space="preserve"> </v>
      </c>
      <c r="D10" s="5" t="s">
        <v>164</v>
      </c>
      <c r="E10" s="4" t="s">
        <v>275</v>
      </c>
      <c r="F10" s="123"/>
      <c r="G10" s="3" t="str">
        <f t="shared" ref="G10" si="11">+IF(F10="","X"," ")</f>
        <v>X</v>
      </c>
      <c r="H10" s="5" t="s">
        <v>164</v>
      </c>
      <c r="I10" s="4" t="s">
        <v>276</v>
      </c>
      <c r="J10" s="123"/>
      <c r="K10" s="3" t="str">
        <f t="shared" ref="K10" si="12">+IF(J10="","X"," ")</f>
        <v>X</v>
      </c>
      <c r="L10" s="5" t="s">
        <v>164</v>
      </c>
      <c r="M10" s="4" t="s">
        <v>277</v>
      </c>
      <c r="N10" s="3"/>
      <c r="O10" s="3" t="str">
        <f t="shared" ref="O10" si="13">+IF(N10="","X"," ")</f>
        <v>X</v>
      </c>
      <c r="P10" s="5" t="s">
        <v>164</v>
      </c>
      <c r="Q10" s="4"/>
      <c r="R10" s="3"/>
      <c r="S10" s="3" t="str">
        <f t="shared" ref="S10" si="14">+IF(R10="","X"," ")</f>
        <v>X</v>
      </c>
      <c r="T10" s="5"/>
      <c r="U10" s="4"/>
      <c r="V10" s="3" t="s">
        <v>272</v>
      </c>
      <c r="W10" s="3" t="str">
        <f t="shared" ref="W10" si="15">+IF(V10="","X"," ")</f>
        <v xml:space="preserve"> </v>
      </c>
      <c r="X10" s="5" t="s">
        <v>164</v>
      </c>
      <c r="Y10" s="132"/>
      <c r="Z10" s="3"/>
      <c r="AA10" s="3" t="str">
        <f t="shared" ref="AA10" si="16">+IF(Z10="","X"," ")</f>
        <v>X</v>
      </c>
      <c r="AB10" s="5"/>
      <c r="AC10" s="4"/>
      <c r="AD10" s="3"/>
      <c r="AE10" s="3" t="str">
        <f t="shared" ref="AE10" si="17">+IF(AD10="","X"," ")</f>
        <v>X</v>
      </c>
      <c r="AF10" s="5"/>
      <c r="AG10" s="4"/>
      <c r="AH10" s="3"/>
      <c r="AI10" s="3"/>
      <c r="AJ10" s="5"/>
      <c r="AK10" s="4"/>
      <c r="AL10" s="3"/>
      <c r="AM10" s="3" t="str">
        <f t="shared" ref="AM10" si="18">+IF(AL10="","X"," ")</f>
        <v>X</v>
      </c>
      <c r="AN10" s="5"/>
      <c r="AO10" s="4"/>
      <c r="AP10" s="3"/>
      <c r="AQ10" s="3" t="str">
        <f t="shared" ref="AQ10" si="19">+IF(AP10="","X"," ")</f>
        <v>X</v>
      </c>
      <c r="AR10" s="5"/>
      <c r="AS10" s="4"/>
      <c r="AT10" s="3"/>
      <c r="AU10" s="3" t="str">
        <f t="shared" ref="AU10" si="20">+IF(AT10="","X"," ")</f>
        <v>X</v>
      </c>
      <c r="AV10" s="5"/>
      <c r="AW10" s="4"/>
    </row>
    <row r="11" spans="1:49" ht="16.5" customHeight="1">
      <c r="A11" s="151" t="s">
        <v>278</v>
      </c>
      <c r="B11" s="45"/>
      <c r="C11" s="45"/>
      <c r="D11" s="40"/>
      <c r="E11" s="45"/>
      <c r="F11" s="45"/>
      <c r="G11" s="45"/>
      <c r="H11" s="40"/>
      <c r="I11" s="45"/>
      <c r="J11" s="45"/>
      <c r="K11" s="40"/>
      <c r="L11" s="45"/>
      <c r="M11" s="45"/>
      <c r="N11" s="3"/>
      <c r="O11" s="3"/>
      <c r="P11" s="5"/>
      <c r="Q11" s="4"/>
      <c r="R11" s="3"/>
      <c r="S11" s="3"/>
      <c r="T11" s="5"/>
      <c r="U11" s="4"/>
      <c r="V11" s="3"/>
      <c r="W11" s="3"/>
      <c r="X11" s="5"/>
      <c r="Y11" s="132"/>
      <c r="Z11" s="3"/>
      <c r="AA11" s="3"/>
      <c r="AB11" s="5"/>
      <c r="AC11" s="4"/>
      <c r="AD11" s="3"/>
      <c r="AE11" s="3"/>
      <c r="AF11" s="5"/>
      <c r="AG11" s="4"/>
      <c r="AH11" s="3"/>
      <c r="AI11" s="3"/>
      <c r="AJ11" s="5"/>
      <c r="AK11" s="4"/>
      <c r="AL11" s="3"/>
      <c r="AM11" s="3"/>
      <c r="AN11" s="5"/>
      <c r="AO11" s="4"/>
      <c r="AP11" s="3"/>
      <c r="AQ11" s="3"/>
      <c r="AR11" s="5"/>
      <c r="AS11" s="4"/>
      <c r="AT11" s="3"/>
      <c r="AU11" s="3"/>
      <c r="AV11" s="5"/>
      <c r="AW11" s="4"/>
    </row>
    <row r="12" spans="1:49" ht="84" customHeight="1">
      <c r="A12" s="200" t="s">
        <v>279</v>
      </c>
      <c r="B12" s="3" t="s">
        <v>272</v>
      </c>
      <c r="C12" s="3"/>
      <c r="D12" s="5" t="s">
        <v>164</v>
      </c>
      <c r="E12" s="4" t="s">
        <v>280</v>
      </c>
      <c r="F12" s="3"/>
      <c r="G12" s="3" t="s">
        <v>268</v>
      </c>
      <c r="H12" s="5" t="s">
        <v>164</v>
      </c>
      <c r="I12" s="4" t="s">
        <v>281</v>
      </c>
      <c r="J12" s="3"/>
      <c r="K12" s="3" t="s">
        <v>268</v>
      </c>
      <c r="L12" s="5" t="s">
        <v>164</v>
      </c>
      <c r="M12" s="4" t="s">
        <v>282</v>
      </c>
      <c r="N12" s="3"/>
      <c r="O12" s="3"/>
      <c r="P12" s="5"/>
      <c r="Q12" s="4"/>
      <c r="R12" s="3"/>
      <c r="S12" s="3"/>
      <c r="T12" s="5"/>
      <c r="U12" s="4"/>
      <c r="V12" s="3"/>
      <c r="W12" s="3"/>
      <c r="X12" s="5"/>
      <c r="Y12" s="132"/>
      <c r="Z12" s="3"/>
      <c r="AA12" s="3"/>
      <c r="AB12" s="5"/>
      <c r="AC12" s="4"/>
      <c r="AD12" s="3"/>
      <c r="AE12" s="3"/>
      <c r="AF12" s="5"/>
      <c r="AG12" s="4"/>
      <c r="AH12" s="3"/>
      <c r="AI12" s="3"/>
      <c r="AJ12" s="5"/>
      <c r="AK12" s="4"/>
      <c r="AL12" s="3"/>
      <c r="AM12" s="3"/>
      <c r="AN12" s="5"/>
      <c r="AO12" s="4"/>
      <c r="AP12" s="3"/>
      <c r="AQ12" s="3"/>
      <c r="AR12" s="5"/>
      <c r="AS12" s="4"/>
      <c r="AT12" s="3"/>
      <c r="AU12" s="3"/>
      <c r="AV12" s="5"/>
      <c r="AW12" s="4"/>
    </row>
    <row r="13" spans="1:49">
      <c r="A13" s="151" t="s">
        <v>283</v>
      </c>
      <c r="B13" s="45"/>
      <c r="C13" s="45"/>
      <c r="D13" s="40"/>
      <c r="E13" s="45"/>
      <c r="F13" s="45"/>
      <c r="G13" s="45"/>
      <c r="H13" s="40"/>
      <c r="I13" s="45"/>
      <c r="J13" s="45"/>
      <c r="K13" s="45"/>
      <c r="L13" s="40"/>
      <c r="M13" s="45"/>
      <c r="N13" s="45"/>
      <c r="O13" s="45"/>
      <c r="P13" s="40"/>
      <c r="Q13" s="45"/>
      <c r="R13" s="45"/>
      <c r="S13" s="45"/>
      <c r="T13" s="40"/>
      <c r="U13" s="45"/>
      <c r="V13" s="45"/>
      <c r="W13" s="45"/>
      <c r="X13" s="40"/>
      <c r="Y13" s="45"/>
      <c r="Z13" s="45"/>
      <c r="AA13" s="45"/>
      <c r="AB13" s="40"/>
      <c r="AC13" s="45"/>
      <c r="AD13" s="45"/>
      <c r="AE13" s="45"/>
      <c r="AF13" s="40"/>
      <c r="AG13" s="45"/>
      <c r="AH13" s="45"/>
      <c r="AI13" s="45"/>
      <c r="AJ13" s="40"/>
      <c r="AK13" s="45"/>
      <c r="AL13" s="45"/>
      <c r="AM13" s="45"/>
      <c r="AN13" s="40"/>
      <c r="AO13" s="45"/>
      <c r="AP13" s="45"/>
      <c r="AQ13" s="45"/>
      <c r="AR13" s="40"/>
      <c r="AS13" s="45"/>
      <c r="AT13" s="45"/>
      <c r="AU13" s="45"/>
      <c r="AV13" s="40"/>
      <c r="AW13" s="45"/>
    </row>
    <row r="14" spans="1:49" ht="141" customHeight="1">
      <c r="A14" s="130" t="s">
        <v>284</v>
      </c>
      <c r="B14" s="123" t="s">
        <v>268</v>
      </c>
      <c r="C14" s="3"/>
      <c r="D14" s="5" t="s">
        <v>164</v>
      </c>
      <c r="E14" s="4" t="s">
        <v>285</v>
      </c>
      <c r="F14" s="123"/>
      <c r="G14" s="3" t="str">
        <f t="shared" ref="G14" si="21">+IF(F14="","X"," ")</f>
        <v>X</v>
      </c>
      <c r="H14" s="5" t="s">
        <v>164</v>
      </c>
      <c r="I14" s="4" t="s">
        <v>286</v>
      </c>
      <c r="J14" s="123"/>
      <c r="K14" s="3" t="str">
        <f t="shared" ref="K14" si="22">+IF(J14="","X"," ")</f>
        <v>X</v>
      </c>
      <c r="L14" s="5" t="s">
        <v>164</v>
      </c>
      <c r="M14" s="4" t="s">
        <v>286</v>
      </c>
      <c r="N14" s="3"/>
      <c r="O14" s="3" t="str">
        <f t="shared" ref="O14" si="23">+IF(N14="","X"," ")</f>
        <v>X</v>
      </c>
      <c r="P14" s="5" t="s">
        <v>164</v>
      </c>
      <c r="Q14" s="4"/>
      <c r="R14" s="3"/>
      <c r="S14" s="3" t="str">
        <f t="shared" ref="S14" si="24">+IF(R14="","X"," ")</f>
        <v>X</v>
      </c>
      <c r="T14" s="5"/>
      <c r="U14" s="4"/>
      <c r="V14" s="3" t="s">
        <v>272</v>
      </c>
      <c r="W14" s="3" t="str">
        <f t="shared" ref="W14" si="25">+IF(V14="","X"," ")</f>
        <v xml:space="preserve"> </v>
      </c>
      <c r="X14" s="5" t="s">
        <v>164</v>
      </c>
      <c r="Y14" s="132"/>
      <c r="Z14" s="3"/>
      <c r="AA14" s="3" t="str">
        <f t="shared" ref="AA14" si="26">+IF(Z14="","X"," ")</f>
        <v>X</v>
      </c>
      <c r="AB14" s="5"/>
      <c r="AC14" s="4"/>
      <c r="AD14" s="3"/>
      <c r="AE14" s="3" t="str">
        <f t="shared" ref="AE14" si="27">+IF(AD14="","X"," ")</f>
        <v>X</v>
      </c>
      <c r="AF14" s="5"/>
      <c r="AG14" s="4"/>
      <c r="AH14" s="3"/>
      <c r="AI14" s="3"/>
      <c r="AJ14" s="5"/>
      <c r="AK14" s="4"/>
      <c r="AL14" s="3"/>
      <c r="AM14" s="3" t="str">
        <f t="shared" ref="AM14" si="28">+IF(AL14="","X"," ")</f>
        <v>X</v>
      </c>
      <c r="AN14" s="5"/>
      <c r="AO14" s="4"/>
      <c r="AP14" s="3"/>
      <c r="AQ14" s="3" t="str">
        <f t="shared" ref="AQ14" si="29">+IF(AP14="","X"," ")</f>
        <v>X</v>
      </c>
      <c r="AR14" s="5"/>
      <c r="AS14" s="4"/>
      <c r="AT14" s="3"/>
      <c r="AU14" s="3" t="str">
        <f t="shared" ref="AU14" si="30">+IF(AT14="","X"," ")</f>
        <v>X</v>
      </c>
      <c r="AV14" s="5"/>
      <c r="AW14" s="4"/>
    </row>
    <row r="15" spans="1:49">
      <c r="A15" s="151" t="s">
        <v>287</v>
      </c>
      <c r="B15" s="45"/>
      <c r="C15" s="45"/>
      <c r="D15" s="40"/>
      <c r="E15" s="45"/>
      <c r="F15" s="45"/>
      <c r="G15" s="45"/>
      <c r="H15" s="40"/>
      <c r="I15" s="45"/>
      <c r="J15" s="45"/>
      <c r="K15" s="45"/>
      <c r="L15" s="40"/>
      <c r="M15" s="45"/>
      <c r="N15" s="45"/>
      <c r="O15" s="45"/>
      <c r="P15" s="40"/>
      <c r="Q15" s="45"/>
      <c r="R15" s="45"/>
      <c r="S15" s="45"/>
      <c r="T15" s="40"/>
      <c r="U15" s="45"/>
      <c r="V15" s="45"/>
      <c r="W15" s="45"/>
      <c r="X15" s="40"/>
      <c r="Y15" s="45"/>
      <c r="Z15" s="45"/>
      <c r="AA15" s="45"/>
      <c r="AB15" s="40"/>
      <c r="AC15" s="45"/>
      <c r="AD15" s="45"/>
      <c r="AE15" s="45"/>
      <c r="AF15" s="40"/>
      <c r="AG15" s="45"/>
      <c r="AH15" s="45"/>
      <c r="AI15" s="45"/>
      <c r="AJ15" s="40"/>
      <c r="AK15" s="45"/>
      <c r="AL15" s="45"/>
      <c r="AM15" s="45"/>
      <c r="AN15" s="40"/>
      <c r="AO15" s="45"/>
      <c r="AP15" s="45"/>
      <c r="AQ15" s="45"/>
      <c r="AR15" s="40"/>
      <c r="AS15" s="45"/>
      <c r="AT15" s="45"/>
      <c r="AU15" s="45"/>
      <c r="AV15" s="40"/>
      <c r="AW15" s="45"/>
    </row>
    <row r="16" spans="1:49" ht="114" customHeight="1">
      <c r="A16" s="130" t="s">
        <v>288</v>
      </c>
      <c r="B16" s="123" t="s">
        <v>272</v>
      </c>
      <c r="C16" s="3" t="str">
        <f t="shared" ref="C16" si="31">+IF(B16="","X"," ")</f>
        <v xml:space="preserve"> </v>
      </c>
      <c r="D16" s="5" t="s">
        <v>164</v>
      </c>
      <c r="E16" s="4" t="s">
        <v>289</v>
      </c>
      <c r="F16" s="123"/>
      <c r="G16" s="3" t="str">
        <f t="shared" ref="G16" si="32">+IF(F16="","X"," ")</f>
        <v>X</v>
      </c>
      <c r="H16" s="5" t="s">
        <v>164</v>
      </c>
      <c r="I16" s="4" t="s">
        <v>290</v>
      </c>
      <c r="J16" s="123"/>
      <c r="K16" s="3" t="str">
        <f t="shared" ref="K16" si="33">+IF(J16="","X"," ")</f>
        <v>X</v>
      </c>
      <c r="L16" s="5" t="s">
        <v>164</v>
      </c>
      <c r="M16" s="4" t="s">
        <v>291</v>
      </c>
      <c r="N16" s="3"/>
      <c r="O16" s="3" t="str">
        <f t="shared" ref="O16" si="34">+IF(N16="","X"," ")</f>
        <v>X</v>
      </c>
      <c r="P16" s="5" t="s">
        <v>164</v>
      </c>
      <c r="Q16" s="4"/>
      <c r="R16" s="3"/>
      <c r="S16" s="3" t="str">
        <f t="shared" ref="S16" si="35">+IF(R16="","X"," ")</f>
        <v>X</v>
      </c>
      <c r="T16" s="5"/>
      <c r="U16" s="4"/>
      <c r="V16" s="3" t="s">
        <v>272</v>
      </c>
      <c r="W16" s="3" t="str">
        <f t="shared" ref="W16" si="36">+IF(V16="","X"," ")</f>
        <v xml:space="preserve"> </v>
      </c>
      <c r="X16" s="5" t="s">
        <v>164</v>
      </c>
      <c r="Y16" s="132"/>
      <c r="Z16" s="3"/>
      <c r="AA16" s="3" t="str">
        <f t="shared" ref="AA16" si="37">+IF(Z16="","X"," ")</f>
        <v>X</v>
      </c>
      <c r="AB16" s="5"/>
      <c r="AC16" s="4"/>
      <c r="AD16" s="3"/>
      <c r="AE16" s="3" t="str">
        <f t="shared" ref="AE16" si="38">+IF(AD16="","X"," ")</f>
        <v>X</v>
      </c>
      <c r="AF16" s="5"/>
      <c r="AG16" s="4"/>
      <c r="AH16" s="3"/>
      <c r="AI16" s="3"/>
      <c r="AJ16" s="5"/>
      <c r="AK16" s="4"/>
      <c r="AL16" s="3"/>
      <c r="AM16" s="3" t="str">
        <f t="shared" ref="AM16" si="39">+IF(AL16="","X"," ")</f>
        <v>X</v>
      </c>
      <c r="AN16" s="5"/>
      <c r="AO16" s="4"/>
      <c r="AP16" s="3"/>
      <c r="AQ16" s="3" t="str">
        <f t="shared" ref="AQ16" si="40">+IF(AP16="","X"," ")</f>
        <v>X</v>
      </c>
      <c r="AR16" s="5"/>
      <c r="AS16" s="4"/>
      <c r="AT16" s="3"/>
      <c r="AU16" s="3" t="str">
        <f t="shared" ref="AU16" si="41">+IF(AT16="","X"," ")</f>
        <v>X</v>
      </c>
      <c r="AV16" s="5"/>
      <c r="AW16" s="4"/>
    </row>
    <row r="17" spans="1:49">
      <c r="A17" s="151" t="s">
        <v>292</v>
      </c>
      <c r="B17" s="45"/>
      <c r="C17" s="45"/>
      <c r="D17" s="40"/>
      <c r="E17" s="45"/>
      <c r="F17" s="45"/>
      <c r="G17" s="45"/>
      <c r="H17" s="40"/>
      <c r="I17" s="45"/>
      <c r="J17" s="45"/>
      <c r="K17" s="45"/>
      <c r="L17" s="40"/>
      <c r="M17" s="45"/>
      <c r="N17" s="45"/>
      <c r="O17" s="45"/>
      <c r="P17" s="40"/>
      <c r="Q17" s="45"/>
      <c r="R17" s="45"/>
      <c r="S17" s="45"/>
      <c r="T17" s="40"/>
      <c r="U17" s="45"/>
      <c r="V17" s="45"/>
      <c r="W17" s="45"/>
      <c r="X17" s="40"/>
      <c r="Y17" s="45"/>
      <c r="Z17" s="45"/>
      <c r="AA17" s="45"/>
      <c r="AB17" s="40"/>
      <c r="AC17" s="45"/>
      <c r="AD17" s="45"/>
      <c r="AE17" s="45"/>
      <c r="AF17" s="40"/>
      <c r="AG17" s="45"/>
      <c r="AH17" s="45"/>
      <c r="AI17" s="45"/>
      <c r="AJ17" s="40"/>
      <c r="AK17" s="45"/>
      <c r="AL17" s="45"/>
      <c r="AM17" s="45"/>
      <c r="AN17" s="40"/>
      <c r="AO17" s="45"/>
      <c r="AP17" s="45"/>
      <c r="AQ17" s="45"/>
      <c r="AR17" s="40"/>
      <c r="AS17" s="45"/>
      <c r="AT17" s="45"/>
      <c r="AU17" s="45"/>
      <c r="AV17" s="40"/>
      <c r="AW17" s="45"/>
    </row>
    <row r="18" spans="1:49" ht="222" customHeight="1">
      <c r="A18" s="130" t="s">
        <v>293</v>
      </c>
      <c r="B18" s="123" t="s">
        <v>272</v>
      </c>
      <c r="C18" s="3"/>
      <c r="D18" s="5" t="s">
        <v>164</v>
      </c>
      <c r="E18" s="120" t="s">
        <v>294</v>
      </c>
      <c r="F18" s="123"/>
      <c r="G18" s="3" t="s">
        <v>268</v>
      </c>
      <c r="H18" s="5" t="s">
        <v>164</v>
      </c>
      <c r="I18" s="120" t="s">
        <v>295</v>
      </c>
      <c r="J18" s="123"/>
      <c r="K18" s="3" t="s">
        <v>272</v>
      </c>
      <c r="L18" s="5" t="s">
        <v>164</v>
      </c>
      <c r="M18" s="120" t="s">
        <v>296</v>
      </c>
      <c r="N18" s="3"/>
      <c r="O18" s="3" t="str">
        <f t="shared" ref="O18" si="42">+IF(N18="","X"," ")</f>
        <v>X</v>
      </c>
      <c r="P18" s="5" t="s">
        <v>164</v>
      </c>
      <c r="Q18" s="4"/>
      <c r="R18" s="3"/>
      <c r="S18" s="3"/>
      <c r="T18" s="5"/>
      <c r="U18" s="4"/>
      <c r="V18" s="3"/>
      <c r="W18" s="3"/>
      <c r="X18" s="5"/>
      <c r="Y18" s="132"/>
      <c r="Z18" s="3"/>
      <c r="AA18" s="3"/>
      <c r="AB18" s="5"/>
      <c r="AC18" s="4"/>
      <c r="AD18" s="3"/>
      <c r="AE18" s="3"/>
      <c r="AF18" s="5"/>
      <c r="AG18" s="4"/>
      <c r="AH18" s="3"/>
      <c r="AI18" s="3"/>
      <c r="AJ18" s="5"/>
      <c r="AK18" s="4"/>
      <c r="AL18" s="3"/>
      <c r="AM18" s="3"/>
      <c r="AN18" s="5"/>
      <c r="AO18" s="4"/>
      <c r="AP18" s="3"/>
      <c r="AQ18" s="3"/>
      <c r="AR18" s="5"/>
      <c r="AS18" s="4"/>
      <c r="AT18" s="3"/>
      <c r="AU18" s="3"/>
      <c r="AV18" s="5"/>
      <c r="AW18" s="4"/>
    </row>
    <row r="19" spans="1:49" ht="222" customHeight="1">
      <c r="A19" s="151" t="s">
        <v>297</v>
      </c>
      <c r="B19" s="45"/>
      <c r="C19" s="45"/>
      <c r="D19" s="40"/>
      <c r="E19" s="45"/>
      <c r="F19" s="45"/>
      <c r="G19" s="45"/>
      <c r="H19" s="40"/>
      <c r="I19" s="45"/>
      <c r="J19" s="45"/>
      <c r="K19" s="45"/>
      <c r="L19" s="40"/>
      <c r="M19" s="45"/>
      <c r="N19" s="45"/>
      <c r="O19" s="45"/>
      <c r="P19" s="40"/>
      <c r="Q19" s="45"/>
      <c r="R19" s="45"/>
      <c r="S19" s="45"/>
      <c r="T19" s="40"/>
      <c r="U19" s="45"/>
      <c r="V19" s="45"/>
      <c r="W19" s="45"/>
      <c r="X19" s="40"/>
      <c r="Y19" s="45"/>
      <c r="Z19" s="45"/>
      <c r="AA19" s="45"/>
      <c r="AB19" s="40"/>
      <c r="AC19" s="45"/>
      <c r="AD19" s="45"/>
      <c r="AE19" s="45"/>
      <c r="AF19" s="40"/>
      <c r="AG19" s="45"/>
      <c r="AH19" s="45"/>
      <c r="AI19" s="45"/>
      <c r="AJ19" s="40"/>
      <c r="AK19" s="45"/>
      <c r="AL19" s="45"/>
      <c r="AM19" s="45"/>
      <c r="AN19" s="40"/>
      <c r="AO19" s="45"/>
      <c r="AP19" s="45"/>
      <c r="AQ19" s="45"/>
      <c r="AR19" s="40"/>
      <c r="AS19" s="45"/>
      <c r="AT19" s="45"/>
      <c r="AU19" s="45"/>
      <c r="AV19" s="40"/>
      <c r="AW19" s="45"/>
    </row>
    <row r="20" spans="1:49" ht="222" customHeight="1">
      <c r="A20" s="130" t="s">
        <v>298</v>
      </c>
      <c r="B20" s="123" t="s">
        <v>272</v>
      </c>
      <c r="C20" s="3"/>
      <c r="D20" s="5" t="s">
        <v>164</v>
      </c>
      <c r="E20" s="120" t="s">
        <v>299</v>
      </c>
      <c r="F20" s="123" t="s">
        <v>272</v>
      </c>
      <c r="G20" s="3"/>
      <c r="H20" s="5" t="s">
        <v>164</v>
      </c>
      <c r="I20" s="120" t="s">
        <v>299</v>
      </c>
      <c r="J20" s="123" t="s">
        <v>272</v>
      </c>
      <c r="K20" s="3"/>
      <c r="L20" s="5" t="s">
        <v>164</v>
      </c>
      <c r="M20" s="120" t="s">
        <v>299</v>
      </c>
      <c r="N20" s="3"/>
      <c r="O20" s="3" t="str">
        <f>+IF(N20="","X"," ")</f>
        <v>X</v>
      </c>
      <c r="P20" s="5" t="s">
        <v>164</v>
      </c>
      <c r="Q20" s="4"/>
      <c r="R20" s="3"/>
      <c r="S20" s="3"/>
      <c r="T20" s="5"/>
      <c r="U20" s="4"/>
      <c r="V20" s="3"/>
      <c r="W20" s="3"/>
      <c r="X20" s="5"/>
      <c r="Y20" s="132"/>
      <c r="Z20" s="3"/>
      <c r="AA20" s="3"/>
      <c r="AB20" s="5"/>
      <c r="AC20" s="4"/>
      <c r="AD20" s="3"/>
      <c r="AE20" s="3"/>
      <c r="AF20" s="5"/>
      <c r="AG20" s="4"/>
      <c r="AH20" s="3"/>
      <c r="AI20" s="3"/>
      <c r="AJ20" s="5"/>
      <c r="AK20" s="4"/>
      <c r="AL20" s="3"/>
      <c r="AM20" s="3"/>
      <c r="AN20" s="5"/>
      <c r="AO20" s="4"/>
      <c r="AP20" s="3"/>
      <c r="AQ20" s="3"/>
      <c r="AR20" s="5"/>
      <c r="AS20" s="4"/>
      <c r="AT20" s="3"/>
      <c r="AU20" s="3"/>
      <c r="AV20" s="5"/>
      <c r="AW20" s="4"/>
    </row>
    <row r="21" spans="1:49">
      <c r="A21" s="151" t="s">
        <v>321</v>
      </c>
      <c r="B21" s="45"/>
      <c r="C21" s="45"/>
      <c r="D21" s="40"/>
      <c r="E21" s="45"/>
      <c r="F21" s="45"/>
      <c r="G21" s="45"/>
      <c r="H21" s="40"/>
      <c r="I21" s="45"/>
      <c r="J21" s="45"/>
      <c r="K21" s="45"/>
      <c r="L21" s="40"/>
      <c r="M21" s="45"/>
      <c r="N21" s="45"/>
      <c r="O21" s="45"/>
      <c r="P21" s="40"/>
      <c r="Q21" s="45"/>
      <c r="R21" s="45"/>
      <c r="S21" s="45"/>
      <c r="T21" s="40"/>
      <c r="U21" s="45"/>
      <c r="V21" s="45"/>
      <c r="W21" s="45"/>
      <c r="X21" s="40"/>
      <c r="Y21" s="45"/>
      <c r="Z21" s="45"/>
      <c r="AA21" s="45"/>
      <c r="AB21" s="40"/>
      <c r="AC21" s="45"/>
      <c r="AD21" s="45"/>
      <c r="AE21" s="45"/>
      <c r="AF21" s="40"/>
      <c r="AG21" s="45"/>
      <c r="AH21" s="45"/>
      <c r="AI21" s="45"/>
      <c r="AJ21" s="40"/>
      <c r="AK21" s="45"/>
      <c r="AL21" s="45"/>
      <c r="AM21" s="45"/>
      <c r="AN21" s="40"/>
      <c r="AO21" s="45"/>
      <c r="AP21" s="45"/>
      <c r="AQ21" s="45"/>
      <c r="AR21" s="40"/>
      <c r="AS21" s="45"/>
      <c r="AT21" s="45"/>
      <c r="AU21" s="45"/>
      <c r="AV21" s="40"/>
      <c r="AW21" s="45"/>
    </row>
    <row r="22" spans="1:49" ht="108" customHeight="1" thickBot="1">
      <c r="A22" s="130" t="s">
        <v>322</v>
      </c>
      <c r="B22" s="123" t="s">
        <v>272</v>
      </c>
      <c r="C22" s="3"/>
      <c r="D22" s="5" t="s">
        <v>164</v>
      </c>
      <c r="E22" s="120" t="s">
        <v>323</v>
      </c>
      <c r="F22" s="123" t="s">
        <v>272</v>
      </c>
      <c r="G22" s="3"/>
      <c r="H22" s="5" t="s">
        <v>164</v>
      </c>
      <c r="I22" s="120" t="s">
        <v>323</v>
      </c>
      <c r="J22" s="123"/>
      <c r="K22" s="3" t="s">
        <v>268</v>
      </c>
      <c r="L22" s="5" t="s">
        <v>164</v>
      </c>
      <c r="M22" s="120" t="s">
        <v>324</v>
      </c>
      <c r="N22" s="3"/>
      <c r="O22" s="3" t="str">
        <f t="shared" si="2"/>
        <v>X</v>
      </c>
      <c r="P22" s="5" t="s">
        <v>164</v>
      </c>
      <c r="Q22" s="4"/>
      <c r="R22" s="3"/>
      <c r="S22" s="3"/>
      <c r="T22" s="5"/>
      <c r="U22" s="4"/>
      <c r="V22" s="3"/>
      <c r="W22" s="3"/>
      <c r="X22" s="5"/>
      <c r="Y22" s="132"/>
      <c r="Z22" s="3"/>
      <c r="AA22" s="3"/>
      <c r="AB22" s="5"/>
      <c r="AC22" s="4"/>
      <c r="AD22" s="3"/>
      <c r="AE22" s="3"/>
      <c r="AF22" s="5"/>
      <c r="AG22" s="4"/>
      <c r="AH22" s="3"/>
      <c r="AI22" s="3"/>
      <c r="AJ22" s="5"/>
      <c r="AK22" s="4"/>
      <c r="AL22" s="3"/>
      <c r="AM22" s="3"/>
      <c r="AN22" s="5"/>
      <c r="AO22" s="4"/>
      <c r="AP22" s="3"/>
      <c r="AQ22" s="3"/>
      <c r="AR22" s="5"/>
      <c r="AS22" s="4"/>
      <c r="AT22" s="3"/>
      <c r="AU22" s="3"/>
      <c r="AV22" s="5"/>
      <c r="AW22" s="4"/>
    </row>
    <row r="23" spans="1:49" s="135" customFormat="1" ht="30" customHeight="1" thickBot="1">
      <c r="A23" s="134" t="s">
        <v>300</v>
      </c>
      <c r="B23" s="294" t="s">
        <v>331</v>
      </c>
      <c r="C23" s="295"/>
      <c r="D23" s="295"/>
      <c r="E23" s="296"/>
      <c r="F23" s="297" t="s">
        <v>328</v>
      </c>
      <c r="G23" s="298"/>
      <c r="H23" s="298"/>
      <c r="I23" s="299"/>
      <c r="J23" s="297" t="s">
        <v>328</v>
      </c>
      <c r="K23" s="298"/>
      <c r="L23" s="298"/>
      <c r="M23" s="299"/>
      <c r="N23" s="294" t="s">
        <v>128</v>
      </c>
      <c r="O23" s="295"/>
      <c r="P23" s="295"/>
      <c r="Q23" s="296"/>
      <c r="R23" s="297" t="s">
        <v>130</v>
      </c>
      <c r="S23" s="298"/>
      <c r="T23" s="298"/>
      <c r="U23" s="299"/>
      <c r="V23" s="290" t="s">
        <v>128</v>
      </c>
      <c r="W23" s="291"/>
      <c r="X23" s="291"/>
      <c r="Y23" s="292"/>
      <c r="Z23" s="290" t="s">
        <v>130</v>
      </c>
      <c r="AA23" s="291"/>
      <c r="AB23" s="291"/>
      <c r="AC23" s="292"/>
      <c r="AD23" s="290" t="s">
        <v>130</v>
      </c>
      <c r="AE23" s="291"/>
      <c r="AF23" s="291"/>
      <c r="AG23" s="292"/>
      <c r="AH23" s="290" t="s">
        <v>130</v>
      </c>
      <c r="AI23" s="291"/>
      <c r="AJ23" s="291"/>
      <c r="AK23" s="292"/>
      <c r="AL23" s="290" t="s">
        <v>130</v>
      </c>
      <c r="AM23" s="291"/>
      <c r="AN23" s="291"/>
      <c r="AO23" s="292"/>
      <c r="AP23" s="290" t="s">
        <v>130</v>
      </c>
      <c r="AQ23" s="291"/>
      <c r="AR23" s="291"/>
      <c r="AS23" s="292"/>
      <c r="AT23" s="290" t="s">
        <v>130</v>
      </c>
      <c r="AU23" s="291"/>
      <c r="AV23" s="291"/>
      <c r="AW23" s="292"/>
    </row>
  </sheetData>
  <mergeCells count="37">
    <mergeCell ref="AQ1:AS1"/>
    <mergeCell ref="AP2:AS3"/>
    <mergeCell ref="AP23:AS23"/>
    <mergeCell ref="AU1:AW1"/>
    <mergeCell ref="AT2:AW3"/>
    <mergeCell ref="AT23:AW23"/>
    <mergeCell ref="AD23:AG23"/>
    <mergeCell ref="AI1:AK1"/>
    <mergeCell ref="AH2:AK3"/>
    <mergeCell ref="AH23:AK23"/>
    <mergeCell ref="AL23:AO23"/>
    <mergeCell ref="B23:E23"/>
    <mergeCell ref="F23:I23"/>
    <mergeCell ref="J23:M23"/>
    <mergeCell ref="B1:B4"/>
    <mergeCell ref="C1:E4"/>
    <mergeCell ref="F1:F4"/>
    <mergeCell ref="J1:J4"/>
    <mergeCell ref="G1:I4"/>
    <mergeCell ref="K1:M4"/>
    <mergeCell ref="V23:Y23"/>
    <mergeCell ref="AA1:AC1"/>
    <mergeCell ref="Z2:AC3"/>
    <mergeCell ref="O1:Q1"/>
    <mergeCell ref="N2:Q3"/>
    <mergeCell ref="N23:Q23"/>
    <mergeCell ref="S1:U1"/>
    <mergeCell ref="R2:U3"/>
    <mergeCell ref="R23:U23"/>
    <mergeCell ref="Z23:AC23"/>
    <mergeCell ref="A1:A4"/>
    <mergeCell ref="AM1:AO1"/>
    <mergeCell ref="AL2:AO3"/>
    <mergeCell ref="W1:Y1"/>
    <mergeCell ref="V2:Y3"/>
    <mergeCell ref="AE1:AG1"/>
    <mergeCell ref="AD2:AG3"/>
  </mergeCells>
  <printOptions horizontalCentered="1" verticalCentered="1"/>
  <pageMargins left="0.70866141732283472" right="0.70866141732283472" top="0.74803149606299213" bottom="0.74803149606299213" header="0.31496062992125984" footer="0.31496062992125984"/>
  <pageSetup scale="88" fitToWidth="6" orientation="landscape" r:id="rId1"/>
  <headerFooter>
    <oddFooter>&amp;R&amp;P de &amp;N</oddFooter>
  </headerFooter>
  <colBreaks count="4" manualBreakCount="4">
    <brk id="5" max="13" man="1"/>
    <brk id="9" max="13" man="1"/>
    <brk id="13" max="13" man="1"/>
    <brk id="17" max="13"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6515D-D8D2-4E56-927C-BAF74F593FC2}">
  <sheetPr>
    <tabColor theme="8" tint="0.59999389629810485"/>
    <pageSetUpPr fitToPage="1"/>
  </sheetPr>
  <dimension ref="B2:J34"/>
  <sheetViews>
    <sheetView view="pageBreakPreview" topLeftCell="B9" zoomScale="90" zoomScaleNormal="90" zoomScaleSheetLayoutView="90" workbookViewId="0">
      <selection activeCell="B4" sqref="B4"/>
    </sheetView>
  </sheetViews>
  <sheetFormatPr baseColWidth="10" defaultColWidth="11.42578125" defaultRowHeight="12.75"/>
  <cols>
    <col min="1" max="1" width="4.140625" style="174" customWidth="1"/>
    <col min="2" max="2" width="75.140625" style="174" customWidth="1"/>
    <col min="3" max="3" width="9" style="174" customWidth="1"/>
    <col min="4" max="4" width="8.42578125" style="174" customWidth="1"/>
    <col min="5" max="5" width="9" style="174" customWidth="1"/>
    <col min="6" max="10" width="23.85546875" style="174" customWidth="1"/>
    <col min="11" max="11" width="4.28515625" style="174" customWidth="1"/>
    <col min="12" max="16384" width="11.42578125" style="174"/>
  </cols>
  <sheetData>
    <row r="2" spans="2:10" ht="77.25" customHeight="1">
      <c r="B2" s="317" t="str">
        <f>General!B2</f>
        <v>RENOVACIÓN DE SUSCRIPCIONES, HABILITACIÓN DE DATA STORAGE (10 GB) Y SOPORTE DE SEGUNDO NIVEL PARA EL SISTEMA CRM DEL FNA</v>
      </c>
      <c r="C2" s="317"/>
      <c r="D2" s="317"/>
      <c r="E2" s="317"/>
      <c r="F2" s="317"/>
      <c r="G2" s="317"/>
      <c r="H2" s="317"/>
      <c r="I2" s="317"/>
      <c r="J2" s="317"/>
    </row>
    <row r="3" spans="2:10" ht="18">
      <c r="B3" s="318" t="str">
        <f>General!B1</f>
        <v>FNA-VTTD-CPA-006-2023</v>
      </c>
      <c r="C3" s="318"/>
      <c r="D3" s="318"/>
      <c r="E3" s="318"/>
      <c r="F3" s="318"/>
      <c r="G3" s="318"/>
      <c r="H3" s="318"/>
      <c r="I3" s="318"/>
      <c r="J3" s="318"/>
    </row>
    <row r="5" spans="2:10" ht="26.25">
      <c r="B5" s="319" t="s">
        <v>301</v>
      </c>
      <c r="C5" s="319"/>
      <c r="D5" s="319"/>
      <c r="E5" s="319"/>
      <c r="F5" s="319"/>
      <c r="G5" s="319"/>
      <c r="H5" s="319"/>
      <c r="I5" s="319"/>
      <c r="J5" s="319"/>
    </row>
    <row r="7" spans="2:10">
      <c r="B7" s="175" t="s">
        <v>302</v>
      </c>
    </row>
    <row r="9" spans="2:10" ht="36.75" customHeight="1">
      <c r="B9" s="176" t="s">
        <v>303</v>
      </c>
      <c r="C9" s="314" t="s">
        <v>304</v>
      </c>
      <c r="D9" s="315"/>
      <c r="E9" s="316"/>
      <c r="F9" s="177">
        <f>Directorio!C6</f>
        <v>0</v>
      </c>
      <c r="G9" s="177">
        <f>Directorio!C7</f>
        <v>0</v>
      </c>
      <c r="H9" s="178">
        <f>[11]Directorio!C6</f>
        <v>0</v>
      </c>
      <c r="I9" s="178">
        <f>[11]Directorio!C7</f>
        <v>0</v>
      </c>
      <c r="J9" s="177">
        <f>[11]Directorio!C8</f>
        <v>0</v>
      </c>
    </row>
    <row r="10" spans="2:10" ht="26.25" customHeight="1">
      <c r="B10" s="179" t="s">
        <v>305</v>
      </c>
      <c r="C10" s="311">
        <v>5</v>
      </c>
      <c r="D10" s="312"/>
      <c r="E10" s="313"/>
      <c r="F10" s="180"/>
      <c r="G10" s="180"/>
      <c r="H10" s="181"/>
      <c r="I10" s="181"/>
      <c r="J10" s="180"/>
    </row>
    <row r="11" spans="2:10" ht="26.25" customHeight="1">
      <c r="B11" s="179" t="s">
        <v>306</v>
      </c>
      <c r="C11" s="311">
        <v>15</v>
      </c>
      <c r="D11" s="312"/>
      <c r="E11" s="313"/>
      <c r="F11" s="180"/>
      <c r="G11" s="180"/>
      <c r="H11" s="181"/>
      <c r="I11" s="181"/>
      <c r="J11" s="180"/>
    </row>
    <row r="12" spans="2:10" ht="26.25" customHeight="1">
      <c r="B12" s="179" t="s">
        <v>307</v>
      </c>
      <c r="C12" s="311">
        <v>25</v>
      </c>
      <c r="D12" s="312"/>
      <c r="E12" s="313"/>
      <c r="F12" s="180"/>
      <c r="G12" s="180"/>
      <c r="H12" s="181"/>
      <c r="I12" s="181"/>
      <c r="J12" s="180"/>
    </row>
    <row r="13" spans="2:10" ht="18">
      <c r="B13" s="182" t="s">
        <v>308</v>
      </c>
      <c r="C13" s="305">
        <f>SUM(C12)</f>
        <v>25</v>
      </c>
      <c r="D13" s="306"/>
      <c r="E13" s="307"/>
      <c r="F13" s="184">
        <f>SUM(F12:F12)</f>
        <v>0</v>
      </c>
      <c r="G13" s="184">
        <f>SUM(G12:G12)</f>
        <v>0</v>
      </c>
      <c r="H13" s="183">
        <f>SUM(H12:H12)</f>
        <v>0</v>
      </c>
      <c r="I13" s="183">
        <f>SUM(I12:I12)</f>
        <v>0</v>
      </c>
      <c r="J13" s="184">
        <f>SUM(J12:J12)</f>
        <v>0</v>
      </c>
    </row>
    <row r="16" spans="2:10" hidden="1">
      <c r="B16" s="175" t="s">
        <v>309</v>
      </c>
    </row>
    <row r="17" spans="2:10" hidden="1">
      <c r="B17" s="175"/>
    </row>
    <row r="18" spans="2:10" ht="21.75" hidden="1" customHeight="1">
      <c r="B18" s="185" t="s">
        <v>310</v>
      </c>
      <c r="C18" s="186"/>
      <c r="D18" s="186"/>
      <c r="E18" s="186"/>
      <c r="F18" s="180"/>
      <c r="G18" s="180"/>
      <c r="H18" s="180"/>
      <c r="I18" s="180"/>
      <c r="J18" s="180"/>
    </row>
    <row r="19" spans="2:10" hidden="1"/>
    <row r="20" spans="2:10" hidden="1"/>
    <row r="21" spans="2:10" hidden="1">
      <c r="B21" s="175" t="s">
        <v>311</v>
      </c>
    </row>
    <row r="22" spans="2:10" hidden="1"/>
    <row r="23" spans="2:10" ht="38.25" hidden="1">
      <c r="B23" s="187" t="s">
        <v>312</v>
      </c>
      <c r="C23" s="186"/>
      <c r="D23" s="186"/>
      <c r="E23" s="186"/>
      <c r="F23" s="188"/>
      <c r="G23" s="188"/>
      <c r="H23" s="188"/>
      <c r="I23" s="188"/>
      <c r="J23" s="188"/>
    </row>
    <row r="24" spans="2:10" ht="36.75" customHeight="1">
      <c r="B24" s="189" t="s">
        <v>313</v>
      </c>
      <c r="C24" s="314" t="s">
        <v>304</v>
      </c>
      <c r="D24" s="315"/>
      <c r="E24" s="316"/>
      <c r="F24" s="177">
        <f>Directorio!C6</f>
        <v>0</v>
      </c>
      <c r="G24" s="177">
        <f>Directorio!C7</f>
        <v>0</v>
      </c>
      <c r="H24" s="178">
        <f>[11]Directorio!C21</f>
        <v>0</v>
      </c>
      <c r="I24" s="178">
        <f>[11]Directorio!C22</f>
        <v>0</v>
      </c>
      <c r="J24" s="177">
        <f>[11]Directorio!C23</f>
        <v>0</v>
      </c>
    </row>
    <row r="25" spans="2:10" ht="25.5" customHeight="1">
      <c r="B25" s="179" t="s">
        <v>314</v>
      </c>
      <c r="C25" s="311">
        <v>5</v>
      </c>
      <c r="D25" s="312"/>
      <c r="E25" s="313"/>
      <c r="F25" s="180"/>
      <c r="G25" s="180"/>
      <c r="H25" s="181"/>
      <c r="I25" s="181"/>
      <c r="J25" s="180"/>
    </row>
    <row r="26" spans="2:10" ht="25.5" customHeight="1">
      <c r="B26" s="179" t="s">
        <v>315</v>
      </c>
      <c r="C26" s="311">
        <v>10</v>
      </c>
      <c r="D26" s="312"/>
      <c r="E26" s="313"/>
      <c r="F26" s="180"/>
      <c r="G26" s="180"/>
      <c r="H26" s="181"/>
      <c r="I26" s="181"/>
      <c r="J26" s="180"/>
    </row>
    <row r="27" spans="2:10" ht="25.5" customHeight="1">
      <c r="B27" s="179" t="s">
        <v>316</v>
      </c>
      <c r="C27" s="311">
        <v>15</v>
      </c>
      <c r="D27" s="312"/>
      <c r="E27" s="313"/>
      <c r="F27" s="180"/>
      <c r="G27" s="180"/>
      <c r="H27" s="181"/>
      <c r="I27" s="181"/>
      <c r="J27" s="180"/>
    </row>
    <row r="28" spans="2:10" ht="18">
      <c r="B28" s="182" t="s">
        <v>308</v>
      </c>
      <c r="C28" s="305">
        <f>SUM(C27)</f>
        <v>15</v>
      </c>
      <c r="D28" s="306"/>
      <c r="E28" s="307"/>
      <c r="F28" s="184">
        <f>SUM(F27:F27)</f>
        <v>0</v>
      </c>
      <c r="G28" s="184">
        <f>SUM(G27:G27)</f>
        <v>0</v>
      </c>
      <c r="H28" s="183">
        <f>SUM(H27:H27)</f>
        <v>0</v>
      </c>
      <c r="I28" s="183">
        <f>SUM(I27:I27)</f>
        <v>0</v>
      </c>
      <c r="J28" s="184">
        <f>SUM(J27:J27)</f>
        <v>0</v>
      </c>
    </row>
    <row r="29" spans="2:10" ht="15.75">
      <c r="C29" s="190"/>
      <c r="D29" s="190"/>
      <c r="E29" s="190"/>
    </row>
    <row r="30" spans="2:10" ht="15.75">
      <c r="C30" s="190"/>
      <c r="D30" s="190"/>
      <c r="E30" s="190"/>
    </row>
    <row r="31" spans="2:10" ht="30" customHeight="1">
      <c r="B31" s="191" t="s">
        <v>317</v>
      </c>
      <c r="C31" s="308">
        <f>C13+C28</f>
        <v>40</v>
      </c>
      <c r="D31" s="309"/>
      <c r="E31" s="310"/>
      <c r="F31" s="192">
        <f>F13+F28</f>
        <v>0</v>
      </c>
      <c r="G31" s="191">
        <f>G13</f>
        <v>0</v>
      </c>
      <c r="H31" s="192">
        <f>H13</f>
        <v>0</v>
      </c>
      <c r="I31" s="192">
        <f>I13</f>
        <v>0</v>
      </c>
      <c r="J31" s="192">
        <f>J13</f>
        <v>0</v>
      </c>
    </row>
    <row r="34" spans="2:2">
      <c r="B34" s="174" t="s">
        <v>318</v>
      </c>
    </row>
  </sheetData>
  <mergeCells count="14">
    <mergeCell ref="C11:E11"/>
    <mergeCell ref="B2:J2"/>
    <mergeCell ref="B3:J3"/>
    <mergeCell ref="B5:J5"/>
    <mergeCell ref="C9:E9"/>
    <mergeCell ref="C10:E10"/>
    <mergeCell ref="C28:E28"/>
    <mergeCell ref="C31:E31"/>
    <mergeCell ref="C12:E12"/>
    <mergeCell ref="C13:E13"/>
    <mergeCell ref="C24:E24"/>
    <mergeCell ref="C25:E25"/>
    <mergeCell ref="C26:E26"/>
    <mergeCell ref="C27:E27"/>
  </mergeCells>
  <printOptions horizontalCentered="1"/>
  <pageMargins left="0.70866141732283472" right="0.70866141732283472" top="0.74803149606299213" bottom="0.74803149606299213" header="0.31496062992125984" footer="0.31496062992125984"/>
  <pageSetup scale="55" orientation="landscape" r:id="rId1"/>
  <colBreaks count="1" manualBreakCount="1">
    <brk id="10" max="40"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documentManagement>
    <_dlc_DocId xmlns="f4d05912-b1f4-4631-ab3d-1c98aa4d2b28">K5ZKFRP4R23U-12-2398</_dlc_DocId>
    <_dlc_DocIdUrl xmlns="f4d05912-b1f4-4631-ab3d-1c98aa4d2b28">
      <Url>http://www.fonade.gov.co/subg/subContratacion/Evaluacion/_layouts/DocIdRedir.aspx?ID=K5ZKFRP4R23U-12-2398</Url>
      <Description>K5ZKFRP4R23U-12-2398</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AEAE4AF-901C-444D-B760-72729E1118EE}">
  <ds:schemaRefs>
    <ds:schemaRef ds:uri="http://purl.org/dc/dcmitype/"/>
    <ds:schemaRef ds:uri="http://schemas.microsoft.com/office/2006/documentManagement/types"/>
    <ds:schemaRef ds:uri="http://purl.org/dc/terms/"/>
    <ds:schemaRef ds:uri="http://purl.org/dc/elements/1.1/"/>
    <ds:schemaRef ds:uri="http://www.w3.org/XML/1998/namespace"/>
    <ds:schemaRef ds:uri="http://schemas.microsoft.com/office/2006/metadata/properties"/>
    <ds:schemaRef ds:uri="http://schemas.microsoft.com/office/infopath/2007/PartnerControls"/>
    <ds:schemaRef ds:uri="http://schemas.openxmlformats.org/package/2006/metadata/core-properties"/>
    <ds:schemaRef ds:uri="f4d05912-b1f4-4631-ab3d-1c98aa4d2b28"/>
  </ds:schemaRefs>
</ds:datastoreItem>
</file>

<file path=customXml/itemProps2.xml><?xml version="1.0" encoding="utf-8"?>
<ds:datastoreItem xmlns:ds="http://schemas.openxmlformats.org/officeDocument/2006/customXml" ds:itemID="{DBF26B23-3A68-419E-968F-C630DD4E5D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636EF5A-0AD8-4781-8755-AAB2B8D8E21C}">
  <ds:schemaRefs>
    <ds:schemaRef ds:uri="http://schemas.microsoft.com/sharepoint/events"/>
  </ds:schemaRefs>
</ds:datastoreItem>
</file>

<file path=customXml/itemProps4.xml><?xml version="1.0" encoding="utf-8"?>
<ds:datastoreItem xmlns:ds="http://schemas.openxmlformats.org/officeDocument/2006/customXml" ds:itemID="{A72746B2-BEFE-426C-BB7E-F5AB0BAD334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SMMLV</vt:lpstr>
      <vt:lpstr>General</vt:lpstr>
      <vt:lpstr>Directorio</vt:lpstr>
      <vt:lpstr>Conclusión Eval Técnica</vt:lpstr>
      <vt:lpstr>Exp. Proponente</vt:lpstr>
      <vt:lpstr>ANÁLISIS 1</vt:lpstr>
      <vt:lpstr>Requisitos Técnicos</vt:lpstr>
      <vt:lpstr>Ponderación Técnica</vt:lpstr>
      <vt:lpstr>'Conclusión Eval Técnica'!Área_de_impresión</vt:lpstr>
      <vt:lpstr>'Exp. Proponente'!Área_de_impresión</vt:lpstr>
      <vt:lpstr>'Ponderación Técnica'!Área_de_impresión</vt:lpstr>
      <vt:lpstr>'Requisitos Técnicos'!Área_de_impresión</vt:lpstr>
      <vt:lpstr>Directorio!frmMainForm_tblFormContainer_trContentRow_tdLeftColumn_divViewProfilePerspective_tblProfileDetails_trIsGroupContentRow_tdTitleCell_rptIsGroupRepeater_rpteIsGroupConditionalElements_lnkIsGroupConditionalSpan_1</vt:lpstr>
      <vt:lpstr>'Requisitos Técnicos'!Títulos_a_imprimir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Paola Andrea Gaitan Guerra</cp:lastModifiedBy>
  <cp:revision/>
  <dcterms:created xsi:type="dcterms:W3CDTF">2007-06-12T13:40:37Z</dcterms:created>
  <dcterms:modified xsi:type="dcterms:W3CDTF">2023-12-12T01:53:57Z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cbb736f3-92aa-4733-b93b-c43ad6a375ce</vt:lpwstr>
  </property>
</Properties>
</file>